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3-FW24/2-PRODUCTION/2-STYLE-FILE/CUTTING DOCKET/0. RELEASE/MASCT000/"/>
    </mc:Choice>
  </mc:AlternateContent>
  <xr:revisionPtr revIDLastSave="473" documentId="13_ncr:1_{58695872-F7E8-497D-9575-F75E49A764B8}" xr6:coauthVersionLast="47" xr6:coauthVersionMax="47" xr10:uidLastSave="{DF7A1CCD-6AEE-4C83-831F-64D2E6DE537F}"/>
  <bookViews>
    <workbookView minimized="1" xWindow="920" yWindow="2340" windowWidth="16680" windowHeight="8970" tabRatio="895" xr2:uid="{00000000-000D-0000-FFFF-FFFF00000000}"/>
  </bookViews>
  <sheets>
    <sheet name="1. CUTTING DOCKET" sheetId="1" r:id="rId1"/>
    <sheet name="2. TRIM CARD" sheetId="5" r:id="rId2"/>
    <sheet name="PPS SPEC" sheetId="15" state="hidden" r:id="rId3"/>
    <sheet name="SPEC SEND 8.3" sheetId="16" state="hidden" r:id="rId4"/>
    <sheet name="3. SPEC" sheetId="17" r:id="rId5"/>
    <sheet name="5. SPEC BULK" sheetId="18" r:id="rId6"/>
  </sheets>
  <definedNames>
    <definedName name="_Fill" localSheetId="1" hidden="1">#REF!</definedName>
    <definedName name="_Fill" localSheetId="5" hidden="1">#REF!</definedName>
    <definedName name="_Fill" hidden="1">#REF!</definedName>
    <definedName name="_xlnm._FilterDatabase" localSheetId="0" hidden="1">'1. CUTTING DOCKET'!$A$52:$Q$84</definedName>
    <definedName name="FYUJK" localSheetId="3">#REF!</definedName>
    <definedName name="K_1" localSheetId="3">#REF!</definedName>
    <definedName name="K_2" localSheetId="3">#REF!</definedName>
    <definedName name="NAVY" localSheetId="5" hidden="1">#REF!</definedName>
    <definedName name="NAVY" hidden="1">#REF!</definedName>
    <definedName name="NToS" localSheetId="3">#REF!</definedName>
    <definedName name="_xlnm.Print_Area" localSheetId="0">'1. CUTTING DOCKET'!$A$1:$P$127</definedName>
    <definedName name="_xlnm.Print_Area" localSheetId="1">'2. TRIM CARD'!$A$1:$B$29</definedName>
    <definedName name="_xlnm.Print_Area" localSheetId="2">'PPS SPEC'!$A$1:$I$28</definedName>
    <definedName name="_xlnm.Print_Area" localSheetId="3">'SPEC SEND 8.3'!$A$1:$N$28</definedName>
    <definedName name="_xlnm.Print_Titles" localSheetId="0">'1. CUTTING DOCKET'!$1:$16</definedName>
    <definedName name="_xlnm.Print_Titles" localSheetId="1">'2. TRIM CARD'!$1:$5</definedName>
    <definedName name="_xlnm.Print_Titles" localSheetId="2">'PPS SPEC'!$1:$2</definedName>
    <definedName name="_xlnm.Print_Titles" localSheetId="3">'SPEC SEND 8.3'!$1:$2</definedName>
    <definedName name="SESEAM" localSheetId="5" hidden="1">#REF!</definedName>
    <definedName name="SESEAM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H19" i="1"/>
  <c r="L53" i="1"/>
  <c r="I19" i="1"/>
  <c r="K33" i="1"/>
  <c r="J33" i="1"/>
  <c r="I33" i="1"/>
  <c r="H33" i="1"/>
  <c r="G33" i="1"/>
  <c r="F33" i="1"/>
  <c r="K26" i="1"/>
  <c r="J26" i="1"/>
  <c r="I26" i="1"/>
  <c r="H26" i="1"/>
  <c r="G26" i="1"/>
  <c r="F26" i="1"/>
  <c r="K19" i="1"/>
  <c r="J19" i="1"/>
  <c r="G19" i="1"/>
  <c r="F19" i="1"/>
  <c r="A1" i="17" l="1"/>
  <c r="A13" i="5"/>
  <c r="D11" i="1" l="1"/>
  <c r="O4" i="16" l="1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3" i="16"/>
  <c r="A1" i="16"/>
  <c r="B4" i="5" a="1"/>
  <c r="B4" i="5" s="1"/>
  <c r="B3" i="5"/>
  <c r="K96" i="1" l="1"/>
  <c r="K95" i="1"/>
  <c r="E96" i="1"/>
  <c r="F96" i="1"/>
  <c r="G96" i="1"/>
  <c r="H96" i="1"/>
  <c r="I96" i="1"/>
  <c r="J96" i="1"/>
  <c r="F95" i="1"/>
  <c r="G95" i="1"/>
  <c r="H95" i="1"/>
  <c r="I95" i="1"/>
  <c r="J95" i="1"/>
  <c r="E95" i="1"/>
  <c r="B15" i="5" l="1"/>
  <c r="B23" i="5"/>
  <c r="B19" i="5"/>
  <c r="B21" i="5"/>
  <c r="B17" i="5"/>
  <c r="B13" i="5"/>
  <c r="A15" i="5" l="1"/>
  <c r="A17" i="5"/>
  <c r="A19" i="5"/>
  <c r="A21" i="5"/>
  <c r="A23" i="5"/>
  <c r="B25" i="5"/>
  <c r="D12" i="5" l="1"/>
  <c r="C12" i="5"/>
  <c r="B12" i="5"/>
  <c r="A12" i="5"/>
  <c r="A10" i="5"/>
  <c r="A9" i="5"/>
  <c r="A8" i="5"/>
  <c r="L55" i="1"/>
  <c r="L54" i="1"/>
  <c r="B7" i="5" l="1"/>
  <c r="B42" i="1"/>
  <c r="A1" i="15"/>
  <c r="D122" i="1" l="1"/>
  <c r="E122" i="1"/>
  <c r="F122" i="1"/>
  <c r="G122" i="1"/>
  <c r="H122" i="1"/>
  <c r="C122" i="1"/>
  <c r="B96" i="1"/>
  <c r="B95" i="1"/>
  <c r="P35" i="1" l="1"/>
  <c r="P34" i="1"/>
  <c r="P28" i="1"/>
  <c r="P27" i="1"/>
  <c r="B82" i="1" l="1"/>
  <c r="L80" i="1"/>
  <c r="L83" i="1" s="1"/>
  <c r="B80" i="1"/>
  <c r="B81" i="1" s="1"/>
  <c r="L79" i="1"/>
  <c r="L82" i="1" s="1"/>
  <c r="B77" i="1"/>
  <c r="B78" i="1" s="1"/>
  <c r="B74" i="1"/>
  <c r="B75" i="1" s="1"/>
  <c r="B71" i="1"/>
  <c r="B72" i="1" s="1"/>
  <c r="B68" i="1"/>
  <c r="B69" i="1" s="1"/>
  <c r="B57" i="1"/>
  <c r="B58" i="1" s="1"/>
  <c r="B48" i="1"/>
  <c r="B45" i="1"/>
  <c r="L77" i="1" l="1"/>
  <c r="L76" i="1"/>
  <c r="L81" i="1"/>
  <c r="L84" i="1" l="1"/>
  <c r="L78" i="1"/>
  <c r="P20" i="1" l="1"/>
  <c r="P21" i="1"/>
  <c r="F22" i="1"/>
  <c r="F37" i="1" s="1"/>
  <c r="C123" i="1" s="1"/>
  <c r="K22" i="1"/>
  <c r="H22" i="1"/>
  <c r="I22" i="1"/>
  <c r="J22" i="1"/>
  <c r="G22" i="1"/>
  <c r="P33" i="1" l="1"/>
  <c r="D33" i="1"/>
  <c r="D34" i="1" s="1"/>
  <c r="D35" i="1" s="1"/>
  <c r="P32" i="1"/>
  <c r="D36" i="1" l="1"/>
  <c r="B92" i="1" s="1"/>
  <c r="A47" i="1"/>
  <c r="H84" i="1" l="1"/>
  <c r="H72" i="1"/>
  <c r="H75" i="1"/>
  <c r="H78" i="1"/>
  <c r="H69" i="1"/>
  <c r="H81" i="1"/>
  <c r="H61" i="1"/>
  <c r="H55" i="1"/>
  <c r="F55" i="1" s="1"/>
  <c r="E48" i="1"/>
  <c r="E49" i="1" s="1"/>
  <c r="H58" i="1"/>
  <c r="H64" i="1"/>
  <c r="D5" i="5"/>
  <c r="G48" i="1"/>
  <c r="G49" i="1" s="1"/>
  <c r="I49" i="1" s="1"/>
  <c r="J49" i="1" s="1"/>
  <c r="M49" i="1" s="1"/>
  <c r="K84" i="1"/>
  <c r="K75" i="1"/>
  <c r="M75" i="1" s="1"/>
  <c r="O75" i="1" s="1"/>
  <c r="K78" i="1"/>
  <c r="M78" i="1" s="1"/>
  <c r="O78" i="1" s="1"/>
  <c r="K81" i="1"/>
  <c r="M81" i="1" s="1"/>
  <c r="K69" i="1"/>
  <c r="M69" i="1" s="1"/>
  <c r="O69" i="1" s="1"/>
  <c r="K72" i="1"/>
  <c r="M72" i="1" s="1"/>
  <c r="O72" i="1" s="1"/>
  <c r="K58" i="1"/>
  <c r="M58" i="1" s="1"/>
  <c r="O58" i="1" s="1"/>
  <c r="K64" i="1"/>
  <c r="M64" i="1" s="1"/>
  <c r="O64" i="1" s="1"/>
  <c r="K61" i="1"/>
  <c r="M61" i="1" s="1"/>
  <c r="O61" i="1" s="1"/>
  <c r="K55" i="1"/>
  <c r="M55" i="1" s="1"/>
  <c r="O55" i="1" s="1"/>
  <c r="D12" i="1"/>
  <c r="I48" i="1" l="1"/>
  <c r="D9" i="5"/>
  <c r="D11" i="5"/>
  <c r="D6" i="5"/>
  <c r="O81" i="1"/>
  <c r="M84" i="1"/>
  <c r="O84" i="1" s="1"/>
  <c r="G37" i="1"/>
  <c r="D123" i="1" s="1"/>
  <c r="J48" i="1" l="1"/>
  <c r="M48" i="1" s="1"/>
  <c r="H37" i="1"/>
  <c r="E123" i="1" s="1"/>
  <c r="I37" i="1"/>
  <c r="F123" i="1" s="1"/>
  <c r="J37" i="1"/>
  <c r="G123" i="1" s="1"/>
  <c r="K37" i="1"/>
  <c r="H123" i="1" s="1"/>
  <c r="I123" i="1" l="1"/>
  <c r="D26" i="1"/>
  <c r="D19" i="1"/>
  <c r="P18" i="1"/>
  <c r="P25" i="1"/>
  <c r="A4" i="5"/>
  <c r="A3" i="5"/>
  <c r="A2" i="5"/>
  <c r="P26" i="1"/>
  <c r="P19" i="1"/>
  <c r="D29" i="1" l="1"/>
  <c r="D27" i="1"/>
  <c r="D28" i="1" s="1"/>
  <c r="P22" i="1"/>
  <c r="D22" i="1"/>
  <c r="B90" i="1" s="1"/>
  <c r="D20" i="1"/>
  <c r="B91" i="1" l="1"/>
  <c r="A44" i="1"/>
  <c r="K79" i="1"/>
  <c r="M79" i="1" s="1"/>
  <c r="K67" i="1"/>
  <c r="M67" i="1" s="1"/>
  <c r="O67" i="1" s="1"/>
  <c r="K76" i="1"/>
  <c r="M76" i="1" s="1"/>
  <c r="O76" i="1" s="1"/>
  <c r="K82" i="1"/>
  <c r="K70" i="1"/>
  <c r="M70" i="1" s="1"/>
  <c r="O70" i="1" s="1"/>
  <c r="K73" i="1"/>
  <c r="M73" i="1" s="1"/>
  <c r="O73" i="1" s="1"/>
  <c r="K59" i="1"/>
  <c r="M59" i="1" s="1"/>
  <c r="O59" i="1" s="1"/>
  <c r="K56" i="1"/>
  <c r="M56" i="1" s="1"/>
  <c r="O56" i="1" s="1"/>
  <c r="K62" i="1"/>
  <c r="M62" i="1" s="1"/>
  <c r="O62" i="1" s="1"/>
  <c r="H80" i="1"/>
  <c r="H68" i="1"/>
  <c r="H83" i="1"/>
  <c r="H71" i="1"/>
  <c r="H74" i="1"/>
  <c r="H77" i="1"/>
  <c r="C5" i="5"/>
  <c r="H60" i="1"/>
  <c r="H54" i="1"/>
  <c r="F54" i="1" s="1"/>
  <c r="E45" i="1"/>
  <c r="E46" i="1" s="1"/>
  <c r="H57" i="1"/>
  <c r="H63" i="1"/>
  <c r="A41" i="1"/>
  <c r="H76" i="1"/>
  <c r="H79" i="1"/>
  <c r="H67" i="1"/>
  <c r="H82" i="1"/>
  <c r="H70" i="1"/>
  <c r="H73" i="1"/>
  <c r="H59" i="1"/>
  <c r="H56" i="1"/>
  <c r="B100" i="1"/>
  <c r="H62" i="1"/>
  <c r="G45" i="1"/>
  <c r="K80" i="1"/>
  <c r="M80" i="1" s="1"/>
  <c r="K71" i="1"/>
  <c r="M71" i="1" s="1"/>
  <c r="O71" i="1" s="1"/>
  <c r="K83" i="1"/>
  <c r="K68" i="1"/>
  <c r="M68" i="1" s="1"/>
  <c r="O68" i="1" s="1"/>
  <c r="K74" i="1"/>
  <c r="M74" i="1" s="1"/>
  <c r="O74" i="1" s="1"/>
  <c r="K77" i="1"/>
  <c r="M77" i="1" s="1"/>
  <c r="O77" i="1" s="1"/>
  <c r="K60" i="1"/>
  <c r="M60" i="1" s="1"/>
  <c r="O60" i="1" s="1"/>
  <c r="K57" i="1"/>
  <c r="M57" i="1" s="1"/>
  <c r="O57" i="1" s="1"/>
  <c r="K63" i="1"/>
  <c r="M63" i="1" s="1"/>
  <c r="O63" i="1" s="1"/>
  <c r="K54" i="1"/>
  <c r="M54" i="1" s="1"/>
  <c r="O54" i="1" s="1"/>
  <c r="D21" i="1"/>
  <c r="H53" i="1"/>
  <c r="F53" i="1" s="1"/>
  <c r="B5" i="5"/>
  <c r="G42" i="1"/>
  <c r="K53" i="1"/>
  <c r="M53" i="1" s="1"/>
  <c r="O53" i="1" s="1"/>
  <c r="P37" i="1"/>
  <c r="B116" i="1"/>
  <c r="B6" i="5" l="1"/>
  <c r="B9" i="5"/>
  <c r="B11" i="5"/>
  <c r="C9" i="5"/>
  <c r="C11" i="5"/>
  <c r="C6" i="5"/>
  <c r="M83" i="1"/>
  <c r="O83" i="1" s="1"/>
  <c r="O80" i="1"/>
  <c r="E43" i="1"/>
  <c r="G46" i="1"/>
  <c r="I46" i="1" s="1"/>
  <c r="I45" i="1"/>
  <c r="M82" i="1"/>
  <c r="O82" i="1" s="1"/>
  <c r="O79" i="1"/>
  <c r="B115" i="1"/>
  <c r="I42" i="1"/>
  <c r="G43" i="1"/>
  <c r="I43" i="1" s="1"/>
  <c r="J43" i="1" s="1"/>
  <c r="M43" i="1" s="1"/>
  <c r="J45" i="1" l="1"/>
  <c r="M45" i="1" s="1"/>
  <c r="J46" i="1"/>
  <c r="M46" i="1" s="1"/>
  <c r="M4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<sst xmlns="http://schemas.openxmlformats.org/spreadsheetml/2006/main" count="1499" uniqueCount="396">
  <si>
    <t>Mã số:</t>
  </si>
  <si>
    <t>MER.QT-1.BM.4</t>
  </si>
  <si>
    <t>Lần ban hành:</t>
  </si>
  <si>
    <t>01</t>
  </si>
  <si>
    <t>Số trang</t>
  </si>
  <si>
    <t>03/03</t>
  </si>
  <si>
    <t>PHƯƠNG LÂM - 405</t>
  </si>
  <si>
    <t>CUTTING DOCKET</t>
  </si>
  <si>
    <t xml:space="preserve">TÁC NGHIỆP SẢN XUẤT: 
THAM KHẢO QUY CÁCH MAY THEO ÁO MẪU PP MÃ MASCT000 CHUYỂN CÙNG TÁC NGHIỆP NGÀY </t>
  </si>
  <si>
    <t xml:space="preserve">JOB NUMBER:  </t>
  </si>
  <si>
    <t>A15  FW24  S2657</t>
  </si>
  <si>
    <t xml:space="preserve">STYLE NUMBER: </t>
  </si>
  <si>
    <t>MASCT000</t>
  </si>
  <si>
    <t xml:space="preserve">STYLE NAME : </t>
  </si>
  <si>
    <t>SS Sonny Tee</t>
  </si>
  <si>
    <t>SEASON:</t>
  </si>
  <si>
    <t xml:space="preserve">FW24 </t>
  </si>
  <si>
    <t>TÊN HÀNG:</t>
  </si>
  <si>
    <t>SS TEE</t>
  </si>
  <si>
    <t>DROP:</t>
  </si>
  <si>
    <t>SONNY</t>
  </si>
  <si>
    <t>NGÀY CẤP:</t>
  </si>
  <si>
    <t>VẢI CHÍNH:</t>
  </si>
  <si>
    <t xml:space="preserve">TT-SJ30SX2-W120 - SINGLE JERSEY 100% COTTON 30'S/1 x 2CM) 245GSM </t>
  </si>
  <si>
    <t>NGÀY GIAO HÀNG:</t>
  </si>
  <si>
    <t xml:space="preserve">THÀNH PHẦN VẢI: </t>
  </si>
  <si>
    <t>100% COTTON</t>
  </si>
  <si>
    <t>KHỔ VẢI:</t>
  </si>
  <si>
    <t xml:space="preserve">XÍ NGHIỆP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</si>
  <si>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</si>
  <si>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</si>
  <si>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</si>
  <si>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</si>
  <si>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</si>
  <si>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</si>
  <si>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</si>
  <si>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</si>
  <si>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</si>
  <si>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</si>
  <si>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</si>
  <si>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</si>
  <si>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</si>
  <si>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</si>
  <si>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</si>
  <si>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PRISTINE</t>
  </si>
  <si>
    <t>EXTRA (+/-)</t>
  </si>
  <si>
    <t>PAUL'S SAMPLE</t>
  </si>
  <si>
    <t>SHIPPING SAMPLE</t>
  </si>
  <si>
    <t>TOTAL :</t>
  </si>
  <si>
    <t>Silver Mix</t>
  </si>
  <si>
    <t>Virtual Pink</t>
  </si>
  <si>
    <t>GRAND TOTAL:</t>
  </si>
  <si>
    <t xml:space="preserve">PHẦN A : VẢI </t>
  </si>
  <si>
    <t>NCC: THUẬN TIẾN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</si>
  <si>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</si>
  <si>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</si>
  <si>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</si>
  <si>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</si>
  <si>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</si>
  <si>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</si>
  <si>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</si>
  <si>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</si>
  <si>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</si>
  <si>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</si>
  <si>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</si>
  <si>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</si>
  <si>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</si>
  <si>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TT-RIB20SX2 - RIB 1X1 100% COTTON 20'S/1 x 2CM) 280GSM </t>
  </si>
  <si>
    <t>BO CỔ</t>
  </si>
  <si>
    <t>ALSS24P0271004T00K LOT 0331/11 ÁNH ACẤP TRIỆT TIÊU 848 M
ALSS24P0271004T00K LOT 0329/11  ÁNH ACẤP 792 M</t>
  </si>
  <si>
    <t>ALSS24P0271004T00K LOT 0331/11 ÁNH ACẤP TRIỆT TIÊU 848 M</t>
  </si>
  <si>
    <t>ALSS24P0271005T00K LOT 1528/11 ÁNH ACẤP 36 M</t>
  </si>
  <si>
    <t>ALSS24P0271006T00K LOT 0629/10 ÁNH A CẤP 400 M
ALSS24P0271006T00K LOT 0629/10 ÁNH A CẤP 64 M</t>
  </si>
  <si>
    <t>ALSS24P0271007T00K LOT 0629/10 ÁNH A CẤP 10 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</si>
  <si>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</si>
  <si>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</si>
  <si>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</si>
  <si>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</si>
  <si>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</si>
  <si>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</si>
  <si>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</si>
  <si>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</si>
  <si>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</si>
  <si>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</si>
  <si>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</si>
  <si>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</si>
  <si>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K8072</t>
  </si>
  <si>
    <t>CUỘN</t>
  </si>
  <si>
    <t>GY6642</t>
  </si>
  <si>
    <t>VI3637</t>
  </si>
  <si>
    <t>NHÃN CHÍNH ALD X NB MASARYK PRINTED LABEL 210518</t>
  </si>
  <si>
    <t>WHITE</t>
  </si>
  <si>
    <t>PCS</t>
  </si>
  <si>
    <t>NHÃN THÀNH PHẦN  100% COTTON ALD-COO-612</t>
  </si>
  <si>
    <t>NHÃN THÀNH PHẦN  100% COTTON ALD-COO-503</t>
  </si>
  <si>
    <t>NHÃN CỜ ALD-ML02</t>
  </si>
  <si>
    <t>PHẦN C : PHỤ LIỆU ĐÓNG GÓI</t>
  </si>
  <si>
    <t>MÀU TÁC NGHIỆP</t>
  </si>
  <si>
    <t>THẺ BÀI ALD ALD-T06P</t>
  </si>
  <si>
    <t>UPC STICKER 2X3"</t>
  </si>
  <si>
    <t>BAO NYLON  Masaryk Medium Poly Bag (12 X 15) - Recycled ALD PB29-R</t>
  </si>
  <si>
    <t>CLEAR</t>
  </si>
  <si>
    <t>BAO BIG POLYBAG 100X120CM</t>
  </si>
  <si>
    <t xml:space="preserve">THÙNG CARTON 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</si>
  <si>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</si>
  <si>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</si>
  <si>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</si>
  <si>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</si>
  <si>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</si>
  <si>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IN BTP THÂN TRƯỚC+THÂN SAU+TAY PHẢI</t>
  </si>
  <si>
    <t>CHẤT LƯỢNG VÀ KÍCH THƯỚC</t>
  </si>
  <si>
    <t>DUYỆT HÌNH IN THEO</t>
  </si>
  <si>
    <t>DUYỆT THEO STRIKE OFF CHUYỂN NGÀY 31/10</t>
  </si>
  <si>
    <t>DUYỆT THEO ÁO MẪU, DỰ KIẾN CHUYỂN NGÀY 8/12</t>
  </si>
  <si>
    <t>THÔNG TIN ĐỊNH VỊ HÌNH IN</t>
  </si>
  <si>
    <t>DUNG SAI</t>
  </si>
  <si>
    <t>DUYỆT MÀU SẮC+CHẤT LƯỢNG HÌNH IN THEO S/O MÃ FW24CT048, MÀU PRISTINE CHUYỂN CHO NHÀ IN</t>
  </si>
  <si>
    <t>SIZE</t>
  </si>
  <si>
    <t>KÍCH THƯỚC HÌNH IN THÂN TRƯỚC</t>
  </si>
  <si>
    <t>W: 3” X H: 1.56''</t>
  </si>
  <si>
    <t>ĐỊNH VỊ HÌNH IN NGỰC TRÁI TỪ ĐỈNH VAI ĐẾN MÉP</t>
  </si>
  <si>
    <t>7 3/4 in</t>
  </si>
  <si>
    <t>ĐỊNH VỊ HÌNH THÊU: THÂN TRƯỚC</t>
  </si>
  <si>
    <t>CANH GIỮA, CÁCH ĐƯỜNG TRA BO CỔ 7.5CM</t>
  </si>
  <si>
    <t>ĐỊNH VỊ HÌNH THÊU: THÂN SAU</t>
  </si>
  <si>
    <t>ĐỊNH VỊ HÌNH IN NGỰC TRÁI TỪ GIỮA TRƯỚC</t>
  </si>
  <si>
    <t>2 in</t>
  </si>
  <si>
    <t>KÍCH THƯỚC HÌNH IN TAY PHẢI</t>
  </si>
  <si>
    <t>W: 1.5” X H: 0.72''</t>
  </si>
  <si>
    <t>ĐỊNH VỊ HÌNH IN TẠI TAY TỪ MÉP LAI ĐẾN MÉP ARTWORK</t>
  </si>
  <si>
    <t>1 1/4 in</t>
  </si>
  <si>
    <t>ĐỊNH VỊ HÌNH IN TẠI TAY TẠI GIỮA NẾP GẤP TAY</t>
  </si>
  <si>
    <t>0 in</t>
  </si>
  <si>
    <t>KÍCH THƯỚC HÌNH IN THÂN SAU</t>
  </si>
  <si>
    <t>W: 9.25” X H: 9.76''</t>
  </si>
  <si>
    <t>ĐỊNH VỊ HÌNH IN THÂN SAU DƯỚI ĐƯỜNG MAY GIỮA CỔ SAU</t>
  </si>
  <si>
    <t>3 1/2 in</t>
  </si>
  <si>
    <t>CHẤT LƯỢNG, HIỆU ỨNG VÀ MÀU SẮC DUYỆT THEO</t>
  </si>
  <si>
    <t>DUYỆT THEO PPS CHUYỂN CÙNG TÁC NGHIỆP</t>
  </si>
  <si>
    <t>PHẦN F: LƯU Ý</t>
  </si>
  <si>
    <t xml:space="preserve">-CÁCH MAY THAM KHẢO ÁO MẪU ĐÍNH KÈM </t>
  </si>
  <si>
    <t xml:space="preserve">-CÁCH GẮN NHÃN PHẢI NHƯ TÀI LIỆU YÊU CẦU </t>
  </si>
  <si>
    <t>-SỐ LƯỢNG NHÃN SIZE NHƯ SAU :</t>
  </si>
  <si>
    <t>SỐ LƯỢNG</t>
  </si>
  <si>
    <t xml:space="preserve">VẢI CHÍNH </t>
  </si>
  <si>
    <t>THÀNH PHẦN</t>
  </si>
  <si>
    <t xml:space="preserve"> LOT 0331/11                        |               LOT 0329/11</t>
  </si>
  <si>
    <t>CHỈ</t>
  </si>
  <si>
    <t>GẮN NHÃN BÊN TRONG ÁO, TẠI SƯỜN TRÁI NGƯỜI MẶC, TRÊN MÉP LAI 5 INCH, GIỮA 2 LỚP ÁO</t>
  </si>
  <si>
    <t>GẬP ĐÔI, MAY TẠI SƯỜN TRÁI NGƯỜI MẶC, 5 INCH TỪ MÉP LAI LÊN  ( BÊN TRONG ÁO)</t>
  </si>
  <si>
    <t>GẬP ĐÔI, MAY TẠI SƯỜN TRÁI NGƯỜI MẶC, TỪ LAI ÁO LÊN 7 INCH, MAY 
( BÊN NGOÀI ÁO)</t>
  </si>
  <si>
    <t>GẮN THẺ BÀI TẠI NÁCH TRÁI NGƯỜI MẶC (MÓC VÀO ĐƯỜNG MAY SƯỜN ÁO)</t>
  </si>
  <si>
    <t xml:space="preserve">DÁN STICKER Ở MẶT SAU TÚI, Ở GỐC TRÊN BÊN PHẢI </t>
  </si>
  <si>
    <t>1PC/ THÙNG</t>
  </si>
  <si>
    <t xml:space="preserve">THÂN TRƯỚC, CHÍNH GIỮA THÂN TRƯỚC NGƯỜI MẶC. CÁCH ĐƯỜNG TRA CỔ 10CM XUỐNG ĐỈNH HÌNH IN </t>
  </si>
  <si>
    <t xml:space="preserve">THÔNG SỐ </t>
  </si>
  <si>
    <t xml:space="preserve">POINT OF MEASURE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</si>
  <si>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VỊ TRÍ ĐO</t>
  </si>
  <si>
    <t>CODE</t>
  </si>
  <si>
    <t>HOW TO MEASURE</t>
  </si>
  <si>
    <t>QUY CÁCH ĐO</t>
  </si>
  <si>
    <t xml:space="preserve">CRITICAL </t>
  </si>
  <si>
    <t>TYPE</t>
  </si>
  <si>
    <t>TOLERANCE</t>
  </si>
  <si>
    <t>EXPECTED M</t>
  </si>
  <si>
    <t>1ST PPS - RCVD size M</t>
  </si>
  <si>
    <t>VARI
ANC
E</t>
  </si>
  <si>
    <t>ADJUST BY +/-</t>
  </si>
  <si>
    <t>REVISED  SPEC</t>
  </si>
  <si>
    <t>MEASUREMENT NOTES</t>
  </si>
  <si>
    <t>Front Body Length</t>
  </si>
  <si>
    <t>DÀI ÁO THÂN TRƯỚC</t>
  </si>
  <si>
    <t>S&amp;K01</t>
  </si>
  <si>
    <t>HPS to bottom edge</t>
  </si>
  <si>
    <t>TỪ ĐỈNH VAI ĐẾN MÉP LAI</t>
  </si>
  <si>
    <t>true</t>
  </si>
  <si>
    <t>Full</t>
  </si>
  <si>
    <t>1/2 in</t>
  </si>
  <si>
    <t>28 in</t>
  </si>
  <si>
    <t>Back Body Length</t>
  </si>
  <si>
    <t>DÀI ÁO THÂN SAU</t>
  </si>
  <si>
    <t>S&amp;K02</t>
  </si>
  <si>
    <t>CB neck seam to bottom edge</t>
  </si>
  <si>
    <t xml:space="preserve">TỪ GIỮA CỔ SAU ĐẾN MÉP </t>
  </si>
  <si>
    <t>27 1/4 in</t>
  </si>
  <si>
    <t>Front Neck Drop</t>
  </si>
  <si>
    <t>HẠ CỔ TRƯỚC</t>
  </si>
  <si>
    <t>S&amp;K04</t>
  </si>
  <si>
    <t>HPS to neck seam</t>
  </si>
  <si>
    <t>TỪ ĐỈNH VAI ĐẾN ĐƯỜNG MAY CỔ</t>
  </si>
  <si>
    <t>false</t>
  </si>
  <si>
    <t>1/8 in</t>
  </si>
  <si>
    <t>4 in</t>
  </si>
  <si>
    <t>Back Neck Drop</t>
  </si>
  <si>
    <t>HẠ CỔ SAU</t>
  </si>
  <si>
    <t>S&amp;K05</t>
  </si>
  <si>
    <t>3/4 in</t>
  </si>
  <si>
    <t>Back Neck Width</t>
  </si>
  <si>
    <t>RỘNG CỔ SAU</t>
  </si>
  <si>
    <t>S&amp;K06</t>
  </si>
  <si>
    <t>Seam to seam at back neck, at HPS point</t>
  </si>
  <si>
    <t>TỪ ĐƯỜNG MAY ĐẾN ĐƯỜNG MAY TẠI CỔ SAU, TẠI ĐỈNH VAI</t>
  </si>
  <si>
    <t>1/4 in</t>
  </si>
  <si>
    <t>Neck Trim Height</t>
  </si>
  <si>
    <t>CAO BO CỔ</t>
  </si>
  <si>
    <t>S&amp;K020</t>
  </si>
  <si>
    <t>Neck Seam to trim edge</t>
  </si>
  <si>
    <t>TỪ ĐM CỔ ĐẾN MÉP</t>
  </si>
  <si>
    <t>7/8 in</t>
  </si>
  <si>
    <t>Minimum Neck Stretch</t>
  </si>
  <si>
    <t>RỘNG CỔ TỐI THIỂU</t>
  </si>
  <si>
    <t>S&amp;K199</t>
  </si>
  <si>
    <t>Half</t>
  </si>
  <si>
    <t>11 1/2 in</t>
  </si>
  <si>
    <t>Shoulder Seam Forward</t>
  </si>
  <si>
    <t>CHỒM VAI</t>
  </si>
  <si>
    <t>S&amp;K07</t>
  </si>
  <si>
    <t>HPS to seam</t>
  </si>
  <si>
    <t>TỪ ĐỈNH VAI ĐẾN MÉP</t>
  </si>
  <si>
    <t>Shoulder Slope</t>
  </si>
  <si>
    <t>XUÔI VAI</t>
  </si>
  <si>
    <t>S&amp;K08</t>
  </si>
  <si>
    <t>Shoulder point perpendicular to HPS</t>
  </si>
  <si>
    <t>ĐIỂM VAI ĐẾN ĐỈNH VAI</t>
  </si>
  <si>
    <t>Across Shoulder</t>
  </si>
  <si>
    <t>NGANG VAI</t>
  </si>
  <si>
    <t>S&amp;K09</t>
  </si>
  <si>
    <t>Seam to seam</t>
  </si>
  <si>
    <t>ĐM ĐẾN ĐM</t>
  </si>
  <si>
    <t>3/8 in</t>
  </si>
  <si>
    <t>18 in</t>
  </si>
  <si>
    <t>Across Front</t>
  </si>
  <si>
    <t>NGANG NGỰC</t>
  </si>
  <si>
    <t>S&amp;K010</t>
  </si>
  <si>
    <t>7" dwn from HPS, Seam to seam</t>
  </si>
  <si>
    <t>7''TỪ ĐỈNH VAI - ĐG MAY ĐẾN ĐƯỜNG MAY</t>
  </si>
  <si>
    <t>16 1/2 in</t>
  </si>
  <si>
    <t>Across Back</t>
  </si>
  <si>
    <t>NGANG LƯNG</t>
  </si>
  <si>
    <t>S&amp;K011</t>
  </si>
  <si>
    <t>7" dwn from HPS, Seam to Seam</t>
  </si>
  <si>
    <t>16 3/4 in</t>
  </si>
  <si>
    <t>Chest Width</t>
  </si>
  <si>
    <t>RỘNG NGỰC</t>
  </si>
  <si>
    <t>S&amp;K012</t>
  </si>
  <si>
    <t>1" Below armhole- edge to edge</t>
  </si>
  <si>
    <t>1'' DƯỚI NÁCH, MÉP TỚI MÉP</t>
  </si>
  <si>
    <t>21 in</t>
  </si>
  <si>
    <t>Bottom Opening Width- At Edge</t>
  </si>
  <si>
    <t>RỘNG LAI TẠI MÉP</t>
  </si>
  <si>
    <t>S&amp;K013</t>
  </si>
  <si>
    <t>At bottom edge</t>
  </si>
  <si>
    <t>TẠI MÉP</t>
  </si>
  <si>
    <t>Bottom Hem Height</t>
  </si>
  <si>
    <t>TO BẢN LAI ÁO</t>
  </si>
  <si>
    <t>S&amp;K014</t>
  </si>
  <si>
    <t>Bottom edge to stitch line or trim seam</t>
  </si>
  <si>
    <t>MÉP ĐẾN ĐƯỜNG DIỄU</t>
  </si>
  <si>
    <t>Sleeve Length from CB Neck - Short</t>
  </si>
  <si>
    <t>DÀI TAY TỪ GIỮA CỔ SAU</t>
  </si>
  <si>
    <t>S&amp;K033</t>
  </si>
  <si>
    <t>3-point measure from CB Neck to shoulder point to sleeve edge</t>
  </si>
  <si>
    <t>3 ĐIỂM TỪ GIỮA CỔ SAU ĐẾN ĐIỂM NÁCH ĐẾN MÉP TAY</t>
  </si>
  <si>
    <t>18 1/2 in</t>
  </si>
  <si>
    <t>Armhole Drop</t>
  </si>
  <si>
    <t>HẠ NÁCH</t>
  </si>
  <si>
    <t>S&amp;K016</t>
  </si>
  <si>
    <t>Below HPS - measure perpendicular</t>
  </si>
  <si>
    <t>DƯỚI ĐỈNH VAI - ĐO VUÔNG GÓC</t>
  </si>
  <si>
    <t>11 1/4 in</t>
  </si>
  <si>
    <t>Bicep Width</t>
  </si>
  <si>
    <t>RỘNG BẮP TAY</t>
  </si>
  <si>
    <t>S&amp;K017</t>
  </si>
  <si>
    <t>1" below armhole- edge to edge</t>
  </si>
  <si>
    <t>1'' DƯỚI NÁCH - MÉP ĐẾN MÉP</t>
  </si>
  <si>
    <t>8 in</t>
  </si>
  <si>
    <t>Sleeve Opening Width- At Edge</t>
  </si>
  <si>
    <t>RỘNG CỬA TAY TẠI MÉP</t>
  </si>
  <si>
    <t>S&amp;K73</t>
  </si>
  <si>
    <t>At edge</t>
  </si>
  <si>
    <t>7 1/4 in</t>
  </si>
  <si>
    <t>Sleeve Hem Height</t>
  </si>
  <si>
    <t>TO BẢN LAI TAY</t>
  </si>
  <si>
    <t>S&amp;K118</t>
  </si>
  <si>
    <t>Hem height</t>
  </si>
  <si>
    <t>CAO LAI TAY</t>
  </si>
  <si>
    <t>WL Artwork Placement from HPS to Top Edge</t>
  </si>
  <si>
    <t>S&amp;K103</t>
  </si>
  <si>
    <t>Artwork Placement out from the CF Line</t>
  </si>
  <si>
    <t>S&amp;K022</t>
  </si>
  <si>
    <t>CB Artwork Placement below CB Neck Seam</t>
  </si>
  <si>
    <t>S&amp;K109</t>
  </si>
  <si>
    <t>From CB neck seam to top Artwork</t>
  </si>
  <si>
    <t>TỪ ĐƯỜNG MAY GIỮA CỔ SAU ĐẾN ĐỈNH ARTWORK</t>
  </si>
  <si>
    <t>Sleeve Artwork Placement from Hem to Bottom Edge of Artwork</t>
  </si>
  <si>
    <t>kZDP9v</t>
  </si>
  <si>
    <t>Artwork Centered on Sleeve Fold</t>
  </si>
  <si>
    <t>FR2V2H</t>
  </si>
  <si>
    <t>Loop Label Placement at Sideseam</t>
  </si>
  <si>
    <t>VỊ TRÍ NHÃN CỜ TẠI SƯỜN NGOÀI</t>
  </si>
  <si>
    <t>S&amp;K023</t>
  </si>
  <si>
    <t>Bottom edge to bottom of loop label, at the WL side seam</t>
  </si>
  <si>
    <t>TỪ MÉP LAI LÊN MÉP NHÃN, TẠI SƯỜN NGOÀI TRÁI</t>
  </si>
  <si>
    <t>7 in</t>
  </si>
  <si>
    <t>VARIANCE</t>
  </si>
  <si>
    <t>27 in</t>
  </si>
  <si>
    <t>-1/4 in</t>
  </si>
  <si>
    <t>S&amp;K02 0</t>
  </si>
  <si>
    <t>S&amp;K19 9</t>
  </si>
  <si>
    <t>-1/8 in</t>
  </si>
  <si>
    <t>17 3/4 in</t>
  </si>
  <si>
    <t>S&amp;K01 0</t>
  </si>
  <si>
    <t>16 1/4 in</t>
  </si>
  <si>
    <t>S&amp;K01 2</t>
  </si>
  <si>
    <t>20 3/4 in</t>
  </si>
  <si>
    <t>S&amp;K01 3</t>
  </si>
  <si>
    <t>20 1/2 in</t>
  </si>
  <si>
    <t>-1/2 in</t>
  </si>
  <si>
    <t>S&amp;K01 4</t>
  </si>
  <si>
    <t>S&amp;K03 3</t>
  </si>
  <si>
    <t>S&amp;K01 6</t>
  </si>
  <si>
    <t>11 in</t>
  </si>
  <si>
    <t>S&amp;K01 7</t>
  </si>
  <si>
    <t>S&amp;K10 3</t>
  </si>
  <si>
    <t>S&amp;K02 2</t>
  </si>
  <si>
    <t>S&amp;K10 9</t>
  </si>
  <si>
    <t>FR2V2 H</t>
  </si>
  <si>
    <t>S&amp;K02 3</t>
  </si>
  <si>
    <t>THÔNG SỐ  SẢN XUẤT</t>
  </si>
  <si>
    <t>No</t>
  </si>
  <si>
    <t>POINT OF MEASURE</t>
  </si>
  <si>
    <t>DỊCH</t>
  </si>
  <si>
    <t>CRITICAL</t>
  </si>
  <si>
    <t>2XL</t>
  </si>
  <si>
    <t>A15-0551</t>
  </si>
  <si>
    <t>A15-0591</t>
  </si>
  <si>
    <t>DỰ KIẾN 30/JUN VỀ-A15-0646</t>
  </si>
  <si>
    <t>A15-0590</t>
  </si>
  <si>
    <t>26 1/4 in</t>
  </si>
  <si>
    <t>25 1/2 in</t>
  </si>
  <si>
    <t>3 3/4 in</t>
  </si>
  <si>
    <t>15 in</t>
  </si>
  <si>
    <t>15 1/4 in</t>
  </si>
  <si>
    <t>19 in</t>
  </si>
  <si>
    <t>17 in</t>
  </si>
  <si>
    <t>10 1/2 in</t>
  </si>
  <si>
    <t>6 3/4 in</t>
  </si>
  <si>
    <t>1 3/4 in</t>
  </si>
  <si>
    <t>27 1/8 in</t>
  </si>
  <si>
    <t>26 3/8 in</t>
  </si>
  <si>
    <t>3 7/8 in</t>
  </si>
  <si>
    <t>7 1/2 in</t>
  </si>
  <si>
    <t>17 1/4 in</t>
  </si>
  <si>
    <t>15 3/4 in</t>
  </si>
  <si>
    <t>16 in</t>
  </si>
  <si>
    <t>20 in</t>
  </si>
  <si>
    <t>10 7/8 in</t>
  </si>
  <si>
    <t>7 5/8 in</t>
  </si>
  <si>
    <t>1 7/8 in</t>
  </si>
  <si>
    <t>28 7/8 in</t>
  </si>
  <si>
    <t>28 1/8 in</t>
  </si>
  <si>
    <t>4 1/8 in</t>
  </si>
  <si>
    <t>18 3/4 in</t>
  </si>
  <si>
    <t>17 1/2 in</t>
  </si>
  <si>
    <t>22 in</t>
  </si>
  <si>
    <t>19 1/4 in</t>
  </si>
  <si>
    <t>11 5/8 in</t>
  </si>
  <si>
    <t>8 3/8 in</t>
  </si>
  <si>
    <t>2 1/8 in</t>
  </si>
  <si>
    <t>29 3/4 in</t>
  </si>
  <si>
    <t>29 in</t>
  </si>
  <si>
    <t>4 1/4 in</t>
  </si>
  <si>
    <t>8 1/4 in</t>
  </si>
  <si>
    <t>19 3/4 in</t>
  </si>
  <si>
    <t>18 1/4 in</t>
  </si>
  <si>
    <t>23 1/2 in</t>
  </si>
  <si>
    <t>20 1/4 in</t>
  </si>
  <si>
    <t>12 1/8 in</t>
  </si>
  <si>
    <t>8 7/8 in</t>
  </si>
  <si>
    <t>7 7/8 in</t>
  </si>
  <si>
    <t>2 1/4 in</t>
  </si>
  <si>
    <t>30 5/8 in</t>
  </si>
  <si>
    <t>29 7/8 in</t>
  </si>
  <si>
    <t>4 3/8 in</t>
  </si>
  <si>
    <t>8 1/2 in</t>
  </si>
  <si>
    <t>19 1/2 in</t>
  </si>
  <si>
    <t>25 in</t>
  </si>
  <si>
    <t>21 1/4 in</t>
  </si>
  <si>
    <t>12 5/8 in</t>
  </si>
  <si>
    <t>9 3/8 in</t>
  </si>
  <si>
    <t>2 3/8 in</t>
  </si>
  <si>
    <t>BAO BIG POLYBAG 100X120CMTHÙNG CARTON  VÀTẤM LÓT THÙNG</t>
  </si>
  <si>
    <t>ALFW24P0578003T00K
LOT 0704/5 ÁNH A: CẤP ĐỦ  953M</t>
  </si>
  <si>
    <t>PRISTINE 11-0606 TCX</t>
  </si>
  <si>
    <t>ALFW24P0578004T00K
LOT 0704/5 ÁNH A: CẤP 18M</t>
  </si>
  <si>
    <t>CHÚ Ý: KHÔNG 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</si>
</sst>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sz val="1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sz val="11"/>
      <color theme="1"/>
      <name val="Muli"/>
    </font>
    <font>
      <b/>
      <sz val="24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8"/>
      <color theme="9"/>
      <name val="Muli"/>
    </font>
    <font>
      <b/>
      <sz val="18"/>
      <color indexed="48"/>
      <name val="Muli"/>
    </font>
    <font>
      <b/>
      <sz val="36"/>
      <color theme="1"/>
      <name val="Muli"/>
    </font>
    <font>
      <b/>
      <sz val="28"/>
      <color theme="1"/>
      <name val="Muli"/>
    </font>
    <font>
      <b/>
      <u/>
      <sz val="22"/>
      <name val="Muli"/>
    </font>
    <font>
      <b/>
      <sz val="18"/>
      <color theme="9"/>
      <name val="Muli"/>
    </font>
    <font>
      <sz val="18"/>
      <color indexed="8"/>
      <name val="Muli"/>
    </font>
    <font>
      <b/>
      <sz val="22"/>
      <color theme="1"/>
      <name val="Muli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sz val="16"/>
      <color indexed="48"/>
      <name val="Muli"/>
    </font>
    <font>
      <b/>
      <sz val="11"/>
      <color indexed="48"/>
      <name val="Muli"/>
    </font>
    <font>
      <sz val="22"/>
      <color indexed="8"/>
      <name val="Muli"/>
    </font>
    <font>
      <b/>
      <sz val="22"/>
      <color theme="1"/>
      <name val="Times New Roman"/>
      <family val="1"/>
    </font>
    <font>
      <sz val="24"/>
      <name val="Calibri"/>
      <family val="2"/>
      <scheme val="minor"/>
    </font>
    <font>
      <sz val="22"/>
      <name val="Arial"/>
      <family val="2"/>
    </font>
    <font>
      <sz val="22"/>
      <color rgb="FF062A37"/>
      <name val="Arial"/>
      <family val="2"/>
    </font>
    <font>
      <sz val="22"/>
      <color theme="1"/>
      <name val="Calibri"/>
      <family val="2"/>
      <scheme val="minor"/>
    </font>
    <font>
      <b/>
      <sz val="26"/>
      <color theme="1"/>
      <name val="Muli"/>
    </font>
    <font>
      <b/>
      <sz val="28"/>
      <name val="Muli"/>
    </font>
    <font>
      <sz val="28"/>
      <name val="Muli"/>
    </font>
    <font>
      <sz val="20"/>
      <color theme="1"/>
      <name val="Muli"/>
    </font>
    <font>
      <sz val="24"/>
      <color theme="1"/>
      <name val="Muli"/>
    </font>
    <font>
      <b/>
      <sz val="20"/>
      <color rgb="FFFF0000"/>
      <name val="Muli"/>
    </font>
    <font>
      <b/>
      <sz val="22"/>
      <color rgb="FFFF0000"/>
      <name val="Muli"/>
    </font>
    <font>
      <b/>
      <sz val="22"/>
      <color rgb="FF000000"/>
      <name val="Muli"/>
    </font>
    <font>
      <sz val="24"/>
      <name val="Muli"/>
    </font>
    <font>
      <b/>
      <sz val="11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sz val="24"/>
      <color rgb="FF000000"/>
      <name val="Times New Roman"/>
      <family val="1"/>
    </font>
    <font>
      <b/>
      <sz val="24"/>
      <name val="Arial"/>
      <family val="2"/>
    </font>
    <font>
      <b/>
      <sz val="24"/>
      <color rgb="FF062A37"/>
      <name val="Arial"/>
      <family val="2"/>
    </font>
    <font>
      <b/>
      <sz val="28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Arial"/>
      <family val="2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20"/>
      <color rgb="FF000000"/>
      <name val="Times New Roman"/>
      <family val="1"/>
    </font>
    <font>
      <b/>
      <u/>
      <sz val="18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0"/>
      <name val="Muli"/>
    </font>
    <font>
      <sz val="40"/>
      <name val="Muli"/>
    </font>
    <font>
      <b/>
      <sz val="40"/>
      <color rgb="FF0070C0"/>
      <name val="Muli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5FAFF"/>
      </patternFill>
    </fill>
    <fill>
      <patternFill patternType="solid">
        <fgColor rgb="FFF0FFF2"/>
      </patternFill>
    </fill>
    <fill>
      <patternFill patternType="solid">
        <fgColor rgb="FFFFEFF3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8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1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8" applyNumberFormat="0" applyProtection="0">
      <alignment horizontal="right" vertical="center"/>
    </xf>
    <xf numFmtId="0" fontId="2" fillId="8" borderId="18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9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9" fillId="0" borderId="0"/>
    <xf numFmtId="0" fontId="59" fillId="0" borderId="0"/>
    <xf numFmtId="0" fontId="59" fillId="0" borderId="0"/>
  </cellStyleXfs>
  <cellXfs count="409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 vertical="center"/>
    </xf>
    <xf numFmtId="3" fontId="32" fillId="2" borderId="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right" vertical="center"/>
    </xf>
    <xf numFmtId="3" fontId="32" fillId="2" borderId="4" xfId="0" applyNumberFormat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center" vertical="center"/>
    </xf>
    <xf numFmtId="3" fontId="35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1" fontId="27" fillId="2" borderId="11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center" wrapText="1"/>
    </xf>
    <xf numFmtId="2" fontId="39" fillId="2" borderId="0" xfId="0" applyNumberFormat="1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left" vertical="center"/>
    </xf>
    <xf numFmtId="0" fontId="43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27" fillId="2" borderId="11" xfId="0" quotePrefix="1" applyFont="1" applyFill="1" applyBorder="1" applyAlignment="1">
      <alignment horizontal="left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1" fontId="29" fillId="2" borderId="12" xfId="0" applyNumberFormat="1" applyFont="1" applyFill="1" applyBorder="1" applyAlignment="1">
      <alignment vertical="center" wrapText="1"/>
    </xf>
    <xf numFmtId="0" fontId="22" fillId="0" borderId="8" xfId="0" quotePrefix="1" applyFont="1" applyBorder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166" fontId="29" fillId="2" borderId="0" xfId="0" applyNumberFormat="1" applyFont="1" applyFill="1" applyAlignment="1">
      <alignment horizontal="center" vertical="center"/>
    </xf>
    <xf numFmtId="0" fontId="20" fillId="2" borderId="30" xfId="0" applyFont="1" applyFill="1" applyBorder="1" applyAlignment="1">
      <alignment vertical="center"/>
    </xf>
    <xf numFmtId="0" fontId="21" fillId="2" borderId="30" xfId="0" applyFont="1" applyFill="1" applyBorder="1" applyAlignment="1">
      <alignment vertical="center" wrapText="1"/>
    </xf>
    <xf numFmtId="0" fontId="20" fillId="2" borderId="31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48" fillId="2" borderId="0" xfId="0" applyFont="1" applyFill="1" applyAlignment="1">
      <alignment horizontal="left" vertical="center"/>
    </xf>
    <xf numFmtId="0" fontId="48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49" fillId="3" borderId="0" xfId="0" applyFont="1" applyFill="1" applyAlignment="1">
      <alignment vertical="center"/>
    </xf>
    <xf numFmtId="0" fontId="26" fillId="2" borderId="0" xfId="0" quotePrefix="1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/>
    </xf>
    <xf numFmtId="0" fontId="40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 wrapText="1"/>
    </xf>
    <xf numFmtId="1" fontId="56" fillId="0" borderId="11" xfId="1" applyNumberFormat="1" applyFont="1" applyBorder="1" applyAlignment="1">
      <alignment horizontal="center" vertical="center" wrapText="1"/>
    </xf>
    <xf numFmtId="1" fontId="40" fillId="0" borderId="11" xfId="1" applyNumberFormat="1" applyFont="1" applyBorder="1" applyAlignment="1">
      <alignment horizontal="center" vertical="center" wrapText="1"/>
    </xf>
    <xf numFmtId="1" fontId="38" fillId="2" borderId="11" xfId="0" applyNumberFormat="1" applyFont="1" applyFill="1" applyBorder="1" applyAlignment="1">
      <alignment horizontal="center" vertical="center"/>
    </xf>
    <xf numFmtId="2" fontId="38" fillId="2" borderId="11" xfId="0" applyNumberFormat="1" applyFont="1" applyFill="1" applyBorder="1" applyAlignment="1">
      <alignment horizontal="center" vertical="center"/>
    </xf>
    <xf numFmtId="165" fontId="38" fillId="2" borderId="11" xfId="0" applyNumberFormat="1" applyFont="1" applyFill="1" applyBorder="1" applyAlignment="1">
      <alignment horizontal="center" vertical="center"/>
    </xf>
    <xf numFmtId="1" fontId="40" fillId="2" borderId="11" xfId="0" applyNumberFormat="1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/>
    </xf>
    <xf numFmtId="1" fontId="42" fillId="2" borderId="6" xfId="0" applyNumberFormat="1" applyFont="1" applyFill="1" applyBorder="1" applyAlignment="1">
      <alignment horizontal="center" vertical="center" wrapText="1"/>
    </xf>
    <xf numFmtId="165" fontId="42" fillId="2" borderId="6" xfId="0" applyNumberFormat="1" applyFont="1" applyFill="1" applyBorder="1" applyAlignment="1">
      <alignment horizontal="center" vertical="center"/>
    </xf>
    <xf numFmtId="1" fontId="42" fillId="2" borderId="6" xfId="0" applyNumberFormat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60" fillId="0" borderId="0" xfId="60" applyFont="1" applyAlignment="1">
      <alignment horizontal="left" vertical="center"/>
    </xf>
    <xf numFmtId="0" fontId="61" fillId="0" borderId="0" xfId="60" applyFont="1" applyAlignment="1">
      <alignment vertical="center" wrapText="1"/>
    </xf>
    <xf numFmtId="0" fontId="62" fillId="0" borderId="0" xfId="60" applyFont="1" applyAlignment="1">
      <alignment horizontal="left" vertical="center"/>
    </xf>
    <xf numFmtId="0" fontId="63" fillId="0" borderId="0" xfId="60" applyFont="1" applyAlignment="1">
      <alignment vertical="center" wrapText="1"/>
    </xf>
    <xf numFmtId="0" fontId="64" fillId="0" borderId="0" xfId="60" applyFont="1" applyAlignment="1">
      <alignment horizontal="center" vertical="center"/>
    </xf>
    <xf numFmtId="0" fontId="65" fillId="0" borderId="11" xfId="61" applyFont="1" applyBorder="1" applyAlignment="1">
      <alignment horizontal="left" vertical="center" wrapText="1"/>
    </xf>
    <xf numFmtId="0" fontId="26" fillId="0" borderId="11" xfId="60" applyFont="1" applyBorder="1" applyAlignment="1">
      <alignment horizontal="left" vertical="center" wrapText="1"/>
    </xf>
    <xf numFmtId="0" fontId="66" fillId="0" borderId="0" xfId="60" applyFont="1" applyAlignment="1">
      <alignment horizontal="left" vertical="center"/>
    </xf>
    <xf numFmtId="0" fontId="59" fillId="0" borderId="0" xfId="60" applyAlignment="1">
      <alignment horizontal="left" vertical="top"/>
    </xf>
    <xf numFmtId="0" fontId="67" fillId="0" borderId="11" xfId="60" applyFont="1" applyBorder="1" applyAlignment="1">
      <alignment horizontal="left" vertical="center" wrapText="1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41" fillId="0" borderId="11" xfId="0" applyFont="1" applyBorder="1" applyAlignment="1">
      <alignment horizontal="center" vertical="center"/>
    </xf>
    <xf numFmtId="1" fontId="42" fillId="2" borderId="12" xfId="0" applyNumberFormat="1" applyFont="1" applyFill="1" applyBorder="1" applyAlignment="1">
      <alignment vertical="center" wrapText="1"/>
    </xf>
    <xf numFmtId="0" fontId="41" fillId="0" borderId="8" xfId="0" quotePrefix="1" applyFont="1" applyBorder="1" applyAlignment="1">
      <alignment horizontal="center" vertical="center"/>
    </xf>
    <xf numFmtId="12" fontId="27" fillId="0" borderId="11" xfId="0" quotePrefix="1" applyNumberFormat="1" applyFont="1" applyBorder="1" applyAlignment="1">
      <alignment vertical="center" wrapText="1"/>
    </xf>
    <xf numFmtId="0" fontId="27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27" fillId="13" borderId="11" xfId="2" applyFont="1" applyFill="1" applyBorder="1" applyAlignment="1">
      <alignment horizontal="center" vertical="center" wrapText="1"/>
    </xf>
    <xf numFmtId="0" fontId="27" fillId="5" borderId="11" xfId="2" applyFont="1" applyFill="1" applyBorder="1" applyAlignment="1">
      <alignment horizontal="center" vertical="center" wrapText="1"/>
    </xf>
    <xf numFmtId="0" fontId="27" fillId="5" borderId="11" xfId="2" applyFont="1" applyFill="1" applyBorder="1" applyAlignment="1">
      <alignment horizontal="center" vertical="center"/>
    </xf>
    <xf numFmtId="0" fontId="26" fillId="0" borderId="11" xfId="2" applyFont="1" applyBorder="1" applyAlignment="1">
      <alignment horizontal="center" vertical="center" wrapText="1"/>
    </xf>
    <xf numFmtId="1" fontId="27" fillId="5" borderId="11" xfId="2" applyNumberFormat="1" applyFont="1" applyFill="1" applyBorder="1" applyAlignment="1">
      <alignment horizontal="center" vertical="center" wrapText="1"/>
    </xf>
    <xf numFmtId="1" fontId="27" fillId="0" borderId="11" xfId="2" applyNumberFormat="1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6" fillId="0" borderId="0" xfId="2" quotePrefix="1" applyFont="1" applyAlignment="1">
      <alignment vertical="center"/>
    </xf>
    <xf numFmtId="0" fontId="68" fillId="2" borderId="0" xfId="0" applyFont="1" applyFill="1" applyAlignment="1">
      <alignment vertical="center"/>
    </xf>
    <xf numFmtId="4" fontId="42" fillId="2" borderId="11" xfId="0" applyNumberFormat="1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vertical="center"/>
    </xf>
    <xf numFmtId="165" fontId="42" fillId="2" borderId="11" xfId="0" applyNumberFormat="1" applyFont="1" applyFill="1" applyBorder="1" applyAlignment="1">
      <alignment horizontal="center" vertical="center"/>
    </xf>
    <xf numFmtId="1" fontId="38" fillId="0" borderId="11" xfId="1" applyNumberFormat="1" applyFont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" fontId="70" fillId="0" borderId="11" xfId="1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/>
    </xf>
    <xf numFmtId="165" fontId="26" fillId="2" borderId="11" xfId="0" applyNumberFormat="1" applyFont="1" applyFill="1" applyBorder="1" applyAlignment="1">
      <alignment horizontal="center" vertical="center"/>
    </xf>
    <xf numFmtId="1" fontId="27" fillId="2" borderId="0" xfId="0" applyNumberFormat="1" applyFont="1" applyFill="1" applyAlignment="1">
      <alignment horizontal="center" vertical="center"/>
    </xf>
    <xf numFmtId="0" fontId="26" fillId="2" borderId="10" xfId="0" applyFont="1" applyFill="1" applyBorder="1" applyAlignment="1">
      <alignment vertical="center"/>
    </xf>
    <xf numFmtId="2" fontId="26" fillId="2" borderId="11" xfId="0" applyNumberFormat="1" applyFont="1" applyFill="1" applyBorder="1" applyAlignment="1">
      <alignment horizontal="center" vertical="center"/>
    </xf>
    <xf numFmtId="1" fontId="27" fillId="2" borderId="10" xfId="0" applyNumberFormat="1" applyFont="1" applyFill="1" applyBorder="1" applyAlignment="1">
      <alignment horizontal="center" vertical="center"/>
    </xf>
    <xf numFmtId="0" fontId="71" fillId="0" borderId="11" xfId="62" applyFont="1" applyBorder="1" applyAlignment="1">
      <alignment horizontal="left" vertical="center"/>
    </xf>
    <xf numFmtId="0" fontId="71" fillId="0" borderId="11" xfId="62" applyFont="1" applyBorder="1" applyAlignment="1">
      <alignment horizontal="center" vertical="center"/>
    </xf>
    <xf numFmtId="1" fontId="27" fillId="2" borderId="11" xfId="0" quotePrefix="1" applyNumberFormat="1" applyFont="1" applyFill="1" applyBorder="1" applyAlignment="1">
      <alignment horizontal="left" vertical="center"/>
    </xf>
    <xf numFmtId="0" fontId="71" fillId="0" borderId="11" xfId="62" applyFont="1" applyBorder="1" applyAlignment="1">
      <alignment horizontal="left" vertical="center" wrapText="1"/>
    </xf>
    <xf numFmtId="0" fontId="73" fillId="0" borderId="11" xfId="0" applyFont="1" applyBorder="1" applyAlignment="1">
      <alignment vertical="top" wrapText="1"/>
    </xf>
    <xf numFmtId="0" fontId="73" fillId="15" borderId="11" xfId="0" applyFont="1" applyFill="1" applyBorder="1" applyAlignment="1">
      <alignment vertical="top" wrapText="1"/>
    </xf>
    <xf numFmtId="0" fontId="73" fillId="16" borderId="11" xfId="0" applyFont="1" applyFill="1" applyBorder="1" applyAlignment="1">
      <alignment vertical="top" wrapText="1"/>
    </xf>
    <xf numFmtId="0" fontId="74" fillId="0" borderId="11" xfId="0" applyFont="1" applyBorder="1" applyAlignment="1">
      <alignment vertical="top" wrapText="1"/>
    </xf>
    <xf numFmtId="0" fontId="75" fillId="0" borderId="11" xfId="0" applyFont="1" applyBorder="1" applyAlignment="1">
      <alignment vertical="top" wrapText="1"/>
    </xf>
    <xf numFmtId="0" fontId="73" fillId="17" borderId="11" xfId="0" applyFont="1" applyFill="1" applyBorder="1" applyAlignment="1">
      <alignment vertical="top" wrapText="1"/>
    </xf>
    <xf numFmtId="0" fontId="27" fillId="13" borderId="11" xfId="2" quotePrefix="1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76" fillId="0" borderId="0" xfId="0" applyFont="1" applyAlignment="1">
      <alignment vertical="center"/>
    </xf>
    <xf numFmtId="0" fontId="42" fillId="2" borderId="28" xfId="0" applyFont="1" applyFill="1" applyBorder="1" applyAlignment="1">
      <alignment horizontal="center" vertical="center"/>
    </xf>
    <xf numFmtId="0" fontId="42" fillId="2" borderId="42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1" fontId="42" fillId="2" borderId="42" xfId="0" applyNumberFormat="1" applyFont="1" applyFill="1" applyBorder="1" applyAlignment="1">
      <alignment horizontal="center" vertical="center" wrapText="1"/>
    </xf>
    <xf numFmtId="165" fontId="42" fillId="2" borderId="42" xfId="0" applyNumberFormat="1" applyFont="1" applyFill="1" applyBorder="1" applyAlignment="1">
      <alignment horizontal="center" vertical="center"/>
    </xf>
    <xf numFmtId="4" fontId="42" fillId="2" borderId="44" xfId="0" applyNumberFormat="1" applyFont="1" applyFill="1" applyBorder="1" applyAlignment="1">
      <alignment horizontal="center" vertical="center"/>
    </xf>
    <xf numFmtId="165" fontId="42" fillId="2" borderId="44" xfId="0" applyNumberFormat="1" applyFont="1" applyFill="1" applyBorder="1" applyAlignment="1">
      <alignment horizontal="center" vertical="center"/>
    </xf>
    <xf numFmtId="0" fontId="42" fillId="2" borderId="44" xfId="0" applyFont="1" applyFill="1" applyBorder="1" applyAlignment="1">
      <alignment vertical="center"/>
    </xf>
    <xf numFmtId="1" fontId="42" fillId="2" borderId="42" xfId="0" applyNumberFormat="1" applyFont="1" applyFill="1" applyBorder="1" applyAlignment="1">
      <alignment horizontal="center" vertical="center"/>
    </xf>
    <xf numFmtId="0" fontId="77" fillId="5" borderId="11" xfId="2" applyFont="1" applyFill="1" applyBorder="1" applyAlignment="1">
      <alignment horizontal="center" vertical="center" wrapText="1"/>
    </xf>
    <xf numFmtId="0" fontId="78" fillId="0" borderId="0" xfId="2" applyFont="1" applyAlignment="1">
      <alignment vertical="center"/>
    </xf>
    <xf numFmtId="0" fontId="78" fillId="0" borderId="11" xfId="2" quotePrefix="1" applyFont="1" applyBorder="1" applyAlignment="1">
      <alignment horizontal="center" vertical="center" wrapText="1"/>
    </xf>
    <xf numFmtId="0" fontId="78" fillId="0" borderId="11" xfId="2" applyFont="1" applyBorder="1" applyAlignment="1">
      <alignment horizontal="center" vertical="center" wrapText="1"/>
    </xf>
    <xf numFmtId="0" fontId="78" fillId="0" borderId="8" xfId="2" applyFont="1" applyBorder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0" xfId="0" applyFont="1" applyFill="1" applyAlignment="1">
      <alignment horizontal="center" vertical="center"/>
    </xf>
    <xf numFmtId="0" fontId="40" fillId="5" borderId="47" xfId="0" applyFont="1" applyFill="1" applyBorder="1" applyAlignment="1">
      <alignment horizontal="center" vertical="center" wrapText="1"/>
    </xf>
    <xf numFmtId="0" fontId="38" fillId="2" borderId="37" xfId="0" applyFont="1" applyFill="1" applyBorder="1" applyAlignment="1">
      <alignment horizontal="center" vertical="center"/>
    </xf>
    <xf numFmtId="0" fontId="38" fillId="2" borderId="48" xfId="0" applyFont="1" applyFill="1" applyBorder="1" applyAlignment="1">
      <alignment horizontal="center" vertical="center"/>
    </xf>
    <xf numFmtId="1" fontId="56" fillId="0" borderId="44" xfId="1" applyNumberFormat="1" applyFont="1" applyBorder="1" applyAlignment="1">
      <alignment horizontal="center" vertical="center" wrapText="1"/>
    </xf>
    <xf numFmtId="1" fontId="40" fillId="0" borderId="44" xfId="1" applyNumberFormat="1" applyFont="1" applyBorder="1" applyAlignment="1">
      <alignment horizontal="center" vertical="center" wrapText="1"/>
    </xf>
    <xf numFmtId="1" fontId="38" fillId="2" borderId="44" xfId="0" applyNumberFormat="1" applyFont="1" applyFill="1" applyBorder="1" applyAlignment="1">
      <alignment horizontal="center" vertical="center"/>
    </xf>
    <xf numFmtId="2" fontId="38" fillId="2" borderId="44" xfId="0" applyNumberFormat="1" applyFont="1" applyFill="1" applyBorder="1" applyAlignment="1">
      <alignment horizontal="center" vertical="center"/>
    </xf>
    <xf numFmtId="165" fontId="38" fillId="2" borderId="44" xfId="0" applyNumberFormat="1" applyFont="1" applyFill="1" applyBorder="1" applyAlignment="1">
      <alignment horizontal="center" vertical="center"/>
    </xf>
    <xf numFmtId="1" fontId="40" fillId="2" borderId="44" xfId="0" applyNumberFormat="1" applyFont="1" applyFill="1" applyBorder="1" applyAlignment="1">
      <alignment horizontal="center" vertical="center"/>
    </xf>
    <xf numFmtId="0" fontId="24" fillId="0" borderId="11" xfId="2" applyFont="1" applyBorder="1" applyAlignment="1">
      <alignment horizontal="center" wrapText="1"/>
    </xf>
    <xf numFmtId="0" fontId="81" fillId="18" borderId="8" xfId="0" quotePrefix="1" applyFont="1" applyFill="1" applyBorder="1" applyAlignment="1">
      <alignment horizontal="center" vertical="center"/>
    </xf>
    <xf numFmtId="12" fontId="82" fillId="18" borderId="11" xfId="0" quotePrefix="1" applyNumberFormat="1" applyFont="1" applyFill="1" applyBorder="1" applyAlignment="1">
      <alignment vertical="center" wrapText="1"/>
    </xf>
    <xf numFmtId="0" fontId="71" fillId="0" borderId="11" xfId="62" applyFont="1" applyBorder="1" applyAlignment="1">
      <alignment horizontal="center" vertical="center" wrapText="1"/>
    </xf>
    <xf numFmtId="0" fontId="63" fillId="0" borderId="0" xfId="60" applyFont="1" applyAlignment="1">
      <alignment horizontal="center" vertical="center" wrapText="1"/>
    </xf>
    <xf numFmtId="0" fontId="72" fillId="0" borderId="0" xfId="60" applyFont="1" applyAlignment="1">
      <alignment horizontal="center" vertical="center" wrapText="1"/>
    </xf>
    <xf numFmtId="0" fontId="83" fillId="0" borderId="0" xfId="60" applyFont="1" applyAlignment="1">
      <alignment horizontal="left" vertical="center" wrapText="1"/>
    </xf>
    <xf numFmtId="0" fontId="73" fillId="0" borderId="11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59" fillId="0" borderId="0" xfId="60" applyAlignment="1">
      <alignment horizontal="center" vertical="center"/>
    </xf>
    <xf numFmtId="12" fontId="62" fillId="0" borderId="0" xfId="60" applyNumberFormat="1" applyFont="1" applyAlignment="1">
      <alignment horizontal="left" vertical="center"/>
    </xf>
    <xf numFmtId="12" fontId="71" fillId="0" borderId="11" xfId="62" applyNumberFormat="1" applyFont="1" applyBorder="1" applyAlignment="1">
      <alignment horizontal="center" vertical="center" wrapText="1"/>
    </xf>
    <xf numFmtId="12" fontId="73" fillId="0" borderId="11" xfId="0" applyNumberFormat="1" applyFont="1" applyBorder="1" applyAlignment="1">
      <alignment vertical="top" wrapText="1"/>
    </xf>
    <xf numFmtId="12" fontId="59" fillId="0" borderId="0" xfId="60" applyNumberFormat="1" applyAlignment="1">
      <alignment horizontal="left" vertical="top"/>
    </xf>
    <xf numFmtId="12" fontId="73" fillId="0" borderId="11" xfId="0" applyNumberFormat="1" applyFont="1" applyBorder="1" applyAlignment="1">
      <alignment horizontal="center" vertical="center" wrapText="1"/>
    </xf>
    <xf numFmtId="0" fontId="62" fillId="0" borderId="0" xfId="60" applyFont="1" applyAlignment="1">
      <alignment horizontal="center" vertical="center"/>
    </xf>
    <xf numFmtId="0" fontId="26" fillId="0" borderId="11" xfId="60" applyFont="1" applyBorder="1" applyAlignment="1">
      <alignment horizontal="center" vertical="center" wrapText="1"/>
    </xf>
    <xf numFmtId="0" fontId="59" fillId="0" borderId="0" xfId="60" applyAlignment="1">
      <alignment horizontal="center" vertical="top"/>
    </xf>
    <xf numFmtId="0" fontId="41" fillId="0" borderId="0" xfId="0" quotePrefix="1" applyFont="1" applyAlignment="1">
      <alignment horizontal="center" vertical="center"/>
    </xf>
    <xf numFmtId="12" fontId="27" fillId="0" borderId="0" xfId="0" quotePrefix="1" applyNumberFormat="1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85" fillId="0" borderId="0" xfId="0" applyFont="1" applyAlignment="1">
      <alignment vertical="center" wrapText="1"/>
    </xf>
    <xf numFmtId="0" fontId="86" fillId="0" borderId="0" xfId="60" applyFont="1" applyAlignment="1">
      <alignment horizontal="left" vertical="center"/>
    </xf>
    <xf numFmtId="0" fontId="85" fillId="0" borderId="11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87" fillId="0" borderId="0" xfId="60" applyFont="1" applyAlignment="1">
      <alignment horizontal="left" vertical="center"/>
    </xf>
    <xf numFmtId="0" fontId="88" fillId="0" borderId="0" xfId="60" applyFont="1" applyAlignment="1">
      <alignment horizontal="left" vertical="center"/>
    </xf>
    <xf numFmtId="0" fontId="89" fillId="0" borderId="0" xfId="60" applyFont="1" applyAlignment="1">
      <alignment horizontal="left" vertical="center"/>
    </xf>
    <xf numFmtId="0" fontId="90" fillId="0" borderId="0" xfId="60" applyFont="1" applyAlignment="1">
      <alignment horizontal="left" vertical="center"/>
    </xf>
    <xf numFmtId="0" fontId="91" fillId="0" borderId="11" xfId="60" applyFont="1" applyBorder="1" applyAlignment="1">
      <alignment horizontal="left" vertical="center"/>
    </xf>
    <xf numFmtId="0" fontId="92" fillId="0" borderId="11" xfId="60" applyFont="1" applyBorder="1" applyAlignment="1">
      <alignment horizontal="center" vertical="center" wrapText="1"/>
    </xf>
    <xf numFmtId="0" fontId="93" fillId="0" borderId="0" xfId="60" applyFont="1" applyAlignment="1">
      <alignment horizontal="left" vertical="center"/>
    </xf>
    <xf numFmtId="0" fontId="94" fillId="0" borderId="11" xfId="60" applyFont="1" applyBorder="1" applyAlignment="1">
      <alignment horizontal="left" vertical="center"/>
    </xf>
    <xf numFmtId="0" fontId="95" fillId="0" borderId="11" xfId="60" applyFont="1" applyBorder="1" applyAlignment="1">
      <alignment horizontal="left" vertical="center" wrapText="1"/>
    </xf>
    <xf numFmtId="0" fontId="92" fillId="0" borderId="11" xfId="60" applyFont="1" applyBorder="1" applyAlignment="1">
      <alignment horizontal="left" vertical="center" wrapText="1"/>
    </xf>
    <xf numFmtId="0" fontId="94" fillId="0" borderId="11" xfId="60" applyFont="1" applyBorder="1" applyAlignment="1">
      <alignment horizontal="left" vertical="center" wrapText="1"/>
    </xf>
    <xf numFmtId="0" fontId="96" fillId="0" borderId="11" xfId="60" applyFont="1" applyBorder="1" applyAlignment="1">
      <alignment horizontal="left" vertical="center" wrapText="1"/>
    </xf>
    <xf numFmtId="0" fontId="93" fillId="0" borderId="11" xfId="60" applyFont="1" applyBorder="1" applyAlignment="1">
      <alignment horizontal="left" vertical="center" wrapText="1"/>
    </xf>
    <xf numFmtId="0" fontId="93" fillId="0" borderId="0" xfId="60" applyFont="1" applyAlignment="1">
      <alignment horizontal="left" vertical="top"/>
    </xf>
    <xf numFmtId="1" fontId="40" fillId="2" borderId="11" xfId="0" applyNumberFormat="1" applyFont="1" applyFill="1" applyBorder="1" applyAlignment="1">
      <alignment vertical="center"/>
    </xf>
    <xf numFmtId="1" fontId="40" fillId="2" borderId="11" xfId="0" applyNumberFormat="1" applyFont="1" applyFill="1" applyBorder="1" applyAlignment="1">
      <alignment vertical="center" wrapText="1"/>
    </xf>
    <xf numFmtId="0" fontId="97" fillId="0" borderId="11" xfId="60" applyFont="1" applyBorder="1" applyAlignment="1">
      <alignment horizontal="left" vertical="center" wrapText="1"/>
    </xf>
    <xf numFmtId="0" fontId="97" fillId="15" borderId="11" xfId="60" applyFont="1" applyFill="1" applyBorder="1" applyAlignment="1">
      <alignment horizontal="left" vertical="center" wrapText="1"/>
    </xf>
    <xf numFmtId="0" fontId="97" fillId="16" borderId="11" xfId="60" applyFont="1" applyFill="1" applyBorder="1" applyAlignment="1">
      <alignment horizontal="left" vertical="center" wrapText="1"/>
    </xf>
    <xf numFmtId="0" fontId="98" fillId="0" borderId="11" xfId="60" applyFont="1" applyBorder="1" applyAlignment="1">
      <alignment horizontal="left" vertical="center" wrapText="1"/>
    </xf>
    <xf numFmtId="0" fontId="97" fillId="17" borderId="11" xfId="60" applyFont="1" applyFill="1" applyBorder="1" applyAlignment="1">
      <alignment horizontal="left" vertical="center" wrapText="1"/>
    </xf>
    <xf numFmtId="1" fontId="54" fillId="2" borderId="11" xfId="0" applyNumberFormat="1" applyFont="1" applyFill="1" applyBorder="1" applyAlignment="1">
      <alignment horizontal="center" vertical="center"/>
    </xf>
    <xf numFmtId="1" fontId="99" fillId="2" borderId="11" xfId="0" applyNumberFormat="1" applyFont="1" applyFill="1" applyBorder="1" applyAlignment="1">
      <alignment vertical="center" wrapText="1"/>
    </xf>
    <xf numFmtId="0" fontId="100" fillId="2" borderId="2" xfId="0" applyFont="1" applyFill="1" applyBorder="1" applyAlignment="1">
      <alignment horizontal="center" vertical="center"/>
    </xf>
    <xf numFmtId="0" fontId="101" fillId="3" borderId="0" xfId="0" applyFont="1" applyFill="1" applyAlignment="1">
      <alignment horizontal="left" vertical="center"/>
    </xf>
    <xf numFmtId="0" fontId="101" fillId="3" borderId="0" xfId="0" applyFont="1" applyFill="1" applyAlignment="1">
      <alignment vertical="center"/>
    </xf>
    <xf numFmtId="0" fontId="102" fillId="4" borderId="2" xfId="0" quotePrefix="1" applyFont="1" applyFill="1" applyBorder="1" applyAlignment="1">
      <alignment horizontal="center" vertical="center"/>
    </xf>
    <xf numFmtId="0" fontId="101" fillId="2" borderId="2" xfId="0" applyFont="1" applyFill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0" fontId="101" fillId="2" borderId="2" xfId="0" applyFont="1" applyFill="1" applyBorder="1" applyAlignment="1">
      <alignment horizontal="left" vertical="center"/>
    </xf>
    <xf numFmtId="0" fontId="100" fillId="2" borderId="2" xfId="0" applyFont="1" applyFill="1" applyBorder="1" applyAlignment="1">
      <alignment vertical="center"/>
    </xf>
    <xf numFmtId="0" fontId="102" fillId="2" borderId="3" xfId="0" applyFont="1" applyFill="1" applyBorder="1" applyAlignment="1">
      <alignment horizontal="left" vertical="center"/>
    </xf>
    <xf numFmtId="0" fontId="102" fillId="2" borderId="3" xfId="0" applyFont="1" applyFill="1" applyBorder="1" applyAlignment="1">
      <alignment vertical="center"/>
    </xf>
    <xf numFmtId="0" fontId="102" fillId="2" borderId="3" xfId="0" applyFont="1" applyFill="1" applyBorder="1" applyAlignment="1">
      <alignment horizontal="center" vertical="center"/>
    </xf>
    <xf numFmtId="3" fontId="102" fillId="2" borderId="3" xfId="0" applyNumberFormat="1" applyFont="1" applyFill="1" applyBorder="1" applyAlignment="1">
      <alignment horizontal="center" vertical="center"/>
    </xf>
    <xf numFmtId="0" fontId="102" fillId="2" borderId="2" xfId="0" applyFont="1" applyFill="1" applyBorder="1" applyAlignment="1">
      <alignment horizontal="center" vertical="center" wrapText="1"/>
    </xf>
    <xf numFmtId="0" fontId="102" fillId="14" borderId="3" xfId="0" applyFont="1" applyFill="1" applyBorder="1" applyAlignment="1">
      <alignment horizontal="center" vertical="center"/>
    </xf>
    <xf numFmtId="0" fontId="104" fillId="14" borderId="3" xfId="0" applyFont="1" applyFill="1" applyBorder="1" applyAlignment="1">
      <alignment vertical="center"/>
    </xf>
    <xf numFmtId="0" fontId="102" fillId="5" borderId="3" xfId="0" applyFont="1" applyFill="1" applyBorder="1" applyAlignment="1">
      <alignment vertical="center"/>
    </xf>
    <xf numFmtId="1" fontId="102" fillId="14" borderId="3" xfId="0" applyNumberFormat="1" applyFont="1" applyFill="1" applyBorder="1" applyAlignment="1">
      <alignment vertical="center"/>
    </xf>
    <xf numFmtId="1" fontId="102" fillId="14" borderId="3" xfId="0" applyNumberFormat="1" applyFont="1" applyFill="1" applyBorder="1" applyAlignment="1">
      <alignment horizontal="center" vertical="center"/>
    </xf>
    <xf numFmtId="0" fontId="102" fillId="2" borderId="0" xfId="0" applyFont="1" applyFill="1" applyAlignment="1">
      <alignment vertical="center"/>
    </xf>
    <xf numFmtId="0" fontId="102" fillId="3" borderId="0" xfId="0" applyFont="1" applyFill="1" applyAlignment="1">
      <alignment horizontal="left" vertical="center"/>
    </xf>
    <xf numFmtId="0" fontId="102" fillId="2" borderId="0" xfId="0" applyFont="1" applyFill="1" applyAlignment="1">
      <alignment horizontal="right" vertical="center"/>
    </xf>
    <xf numFmtId="0" fontId="102" fillId="0" borderId="2" xfId="0" applyFont="1" applyBorder="1" applyAlignment="1">
      <alignment horizontal="right" vertical="center"/>
    </xf>
    <xf numFmtId="0" fontId="100" fillId="2" borderId="2" xfId="0" applyFont="1" applyFill="1" applyBorder="1" applyAlignment="1">
      <alignment horizontal="right" vertical="center"/>
    </xf>
    <xf numFmtId="0" fontId="102" fillId="2" borderId="2" xfId="0" applyFont="1" applyFill="1" applyBorder="1" applyAlignment="1">
      <alignment horizontal="right" vertical="center"/>
    </xf>
    <xf numFmtId="0" fontId="100" fillId="2" borderId="2" xfId="0" applyFont="1" applyFill="1" applyBorder="1" applyAlignment="1">
      <alignment horizontal="left" vertical="center"/>
    </xf>
    <xf numFmtId="0" fontId="102" fillId="12" borderId="0" xfId="0" applyFont="1" applyFill="1" applyAlignment="1">
      <alignment horizontal="left" vertical="center"/>
    </xf>
    <xf numFmtId="0" fontId="102" fillId="12" borderId="0" xfId="0" applyFont="1" applyFill="1" applyAlignment="1">
      <alignment horizontal="center" vertical="center"/>
    </xf>
    <xf numFmtId="1" fontId="102" fillId="12" borderId="0" xfId="0" applyNumberFormat="1" applyFont="1" applyFill="1" applyAlignment="1">
      <alignment horizontal="right" vertical="center"/>
    </xf>
    <xf numFmtId="1" fontId="102" fillId="12" borderId="0" xfId="0" applyNumberFormat="1" applyFont="1" applyFill="1" applyAlignment="1">
      <alignment horizontal="center" vertical="center"/>
    </xf>
    <xf numFmtId="0" fontId="84" fillId="2" borderId="5" xfId="0" applyFont="1" applyFill="1" applyBorder="1" applyAlignment="1">
      <alignment horizontal="center" vertical="center"/>
    </xf>
    <xf numFmtId="0" fontId="84" fillId="2" borderId="7" xfId="0" applyFont="1" applyFill="1" applyBorder="1" applyAlignment="1">
      <alignment horizontal="center" vertical="center" wrapText="1"/>
    </xf>
    <xf numFmtId="0" fontId="84" fillId="2" borderId="6" xfId="0" applyFont="1" applyFill="1" applyBorder="1" applyAlignment="1">
      <alignment horizontal="center" vertical="center" wrapText="1"/>
    </xf>
    <xf numFmtId="0" fontId="84" fillId="2" borderId="6" xfId="0" applyFont="1" applyFill="1" applyBorder="1" applyAlignment="1">
      <alignment horizontal="center" vertical="center"/>
    </xf>
    <xf numFmtId="1" fontId="84" fillId="2" borderId="6" xfId="0" applyNumberFormat="1" applyFont="1" applyFill="1" applyBorder="1" applyAlignment="1">
      <alignment horizontal="center" vertical="center" wrapText="1"/>
    </xf>
    <xf numFmtId="165" fontId="84" fillId="2" borderId="6" xfId="0" applyNumberFormat="1" applyFont="1" applyFill="1" applyBorder="1" applyAlignment="1">
      <alignment horizontal="center" vertical="center"/>
    </xf>
    <xf numFmtId="4" fontId="84" fillId="2" borderId="11" xfId="0" applyNumberFormat="1" applyFont="1" applyFill="1" applyBorder="1" applyAlignment="1">
      <alignment horizontal="center" vertical="center"/>
    </xf>
    <xf numFmtId="1" fontId="84" fillId="2" borderId="6" xfId="0" applyNumberFormat="1" applyFont="1" applyFill="1" applyBorder="1" applyAlignment="1">
      <alignment horizontal="center" vertical="center"/>
    </xf>
    <xf numFmtId="0" fontId="84" fillId="2" borderId="0" xfId="0" applyFont="1" applyFill="1" applyAlignment="1">
      <alignment vertical="center"/>
    </xf>
    <xf numFmtId="0" fontId="41" fillId="9" borderId="12" xfId="0" applyFont="1" applyFill="1" applyBorder="1" applyAlignment="1">
      <alignment horizontal="left" vertical="center" wrapText="1"/>
    </xf>
    <xf numFmtId="0" fontId="41" fillId="9" borderId="10" xfId="0" applyFont="1" applyFill="1" applyBorder="1" applyAlignment="1">
      <alignment horizontal="left" vertical="center" wrapText="1"/>
    </xf>
    <xf numFmtId="12" fontId="77" fillId="0" borderId="12" xfId="0" quotePrefix="1" applyNumberFormat="1" applyFont="1" applyBorder="1" applyAlignment="1">
      <alignment horizontal="center" vertical="center" wrapText="1"/>
    </xf>
    <xf numFmtId="12" fontId="77" fillId="0" borderId="9" xfId="0" quotePrefix="1" applyNumberFormat="1" applyFont="1" applyBorder="1" applyAlignment="1">
      <alignment horizontal="center" vertical="center" wrapText="1"/>
    </xf>
    <xf numFmtId="12" fontId="77" fillId="0" borderId="10" xfId="0" quotePrefix="1" applyNumberFormat="1" applyFont="1" applyBorder="1" applyAlignment="1">
      <alignment horizontal="center" vertical="center" wrapText="1"/>
    </xf>
    <xf numFmtId="0" fontId="42" fillId="9" borderId="12" xfId="0" applyFont="1" applyFill="1" applyBorder="1" applyAlignment="1">
      <alignment horizontal="left" vertical="center" wrapText="1"/>
    </xf>
    <xf numFmtId="0" fontId="42" fillId="9" borderId="1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50" fillId="2" borderId="0" xfId="0" applyFont="1" applyFill="1" applyAlignment="1">
      <alignment horizontal="left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41" fillId="3" borderId="9" xfId="0" applyFont="1" applyFill="1" applyBorder="1" applyAlignment="1">
      <alignment horizontal="center" vertical="center" wrapText="1"/>
    </xf>
    <xf numFmtId="0" fontId="41" fillId="3" borderId="10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84" fillId="2" borderId="12" xfId="0" quotePrefix="1" applyFont="1" applyFill="1" applyBorder="1" applyAlignment="1">
      <alignment horizontal="center" vertical="center" wrapText="1"/>
    </xf>
    <xf numFmtId="0" fontId="84" fillId="2" borderId="9" xfId="0" quotePrefix="1" applyFont="1" applyFill="1" applyBorder="1" applyAlignment="1">
      <alignment horizontal="center" vertical="center" wrapText="1"/>
    </xf>
    <xf numFmtId="0" fontId="84" fillId="2" borderId="10" xfId="0" quotePrefix="1" applyFont="1" applyFill="1" applyBorder="1" applyAlignment="1">
      <alignment horizontal="center" vertical="center" wrapText="1"/>
    </xf>
    <xf numFmtId="0" fontId="41" fillId="3" borderId="26" xfId="0" applyFont="1" applyFill="1" applyBorder="1" applyAlignment="1">
      <alignment horizontal="center" vertical="center" wrapText="1"/>
    </xf>
    <xf numFmtId="0" fontId="41" fillId="3" borderId="27" xfId="0" applyFont="1" applyFill="1" applyBorder="1" applyAlignment="1">
      <alignment horizontal="center" vertical="center" wrapText="1"/>
    </xf>
    <xf numFmtId="0" fontId="41" fillId="2" borderId="12" xfId="0" quotePrefix="1" applyFont="1" applyFill="1" applyBorder="1" applyAlignment="1">
      <alignment horizontal="center" vertical="center" wrapText="1"/>
    </xf>
    <xf numFmtId="0" fontId="41" fillId="2" borderId="9" xfId="0" quotePrefix="1" applyFont="1" applyFill="1" applyBorder="1" applyAlignment="1">
      <alignment horizontal="center" vertical="center" wrapText="1"/>
    </xf>
    <xf numFmtId="0" fontId="41" fillId="2" borderId="10" xfId="0" quotePrefix="1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left" vertical="center"/>
    </xf>
    <xf numFmtId="0" fontId="38" fillId="9" borderId="12" xfId="0" applyFont="1" applyFill="1" applyBorder="1" applyAlignment="1">
      <alignment horizontal="left" vertical="center" wrapText="1"/>
    </xf>
    <xf numFmtId="0" fontId="38" fillId="9" borderId="10" xfId="0" applyFont="1" applyFill="1" applyBorder="1" applyAlignment="1">
      <alignment horizontal="left" vertical="center" wrapText="1"/>
    </xf>
    <xf numFmtId="12" fontId="46" fillId="0" borderId="12" xfId="0" quotePrefix="1" applyNumberFormat="1" applyFont="1" applyBorder="1" applyAlignment="1">
      <alignment horizontal="center" vertical="center" wrapText="1"/>
    </xf>
    <xf numFmtId="12" fontId="46" fillId="0" borderId="9" xfId="0" quotePrefix="1" applyNumberFormat="1" applyFont="1" applyBorder="1" applyAlignment="1">
      <alignment horizontal="center" vertical="center" wrapText="1"/>
    </xf>
    <xf numFmtId="12" fontId="46" fillId="0" borderId="10" xfId="0" quotePrefix="1" applyNumberFormat="1" applyFont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quotePrefix="1" applyFont="1" applyBorder="1" applyAlignment="1">
      <alignment horizontal="center" vertical="center"/>
    </xf>
    <xf numFmtId="16" fontId="23" fillId="0" borderId="11" xfId="0" quotePrefix="1" applyNumberFormat="1" applyFont="1" applyBorder="1" applyAlignment="1">
      <alignment horizontal="center" vertical="center"/>
    </xf>
    <xf numFmtId="0" fontId="29" fillId="2" borderId="12" xfId="0" quotePrefix="1" applyFont="1" applyFill="1" applyBorder="1" applyAlignment="1">
      <alignment horizontal="left" vertical="center" wrapText="1"/>
    </xf>
    <xf numFmtId="0" fontId="29" fillId="2" borderId="9" xfId="0" quotePrefix="1" applyFont="1" applyFill="1" applyBorder="1" applyAlignment="1">
      <alignment horizontal="left" vertical="center" wrapText="1"/>
    </xf>
    <xf numFmtId="0" fontId="29" fillId="2" borderId="10" xfId="0" quotePrefix="1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left" vertical="center" wrapText="1"/>
    </xf>
    <xf numFmtId="0" fontId="29" fillId="9" borderId="10" xfId="0" applyFont="1" applyFill="1" applyBorder="1" applyAlignment="1">
      <alignment horizontal="left" vertical="center" wrapText="1"/>
    </xf>
    <xf numFmtId="12" fontId="22" fillId="0" borderId="12" xfId="0" quotePrefix="1" applyNumberFormat="1" applyFont="1" applyBorder="1" applyAlignment="1">
      <alignment horizontal="left" vertical="center" wrapText="1"/>
    </xf>
    <xf numFmtId="12" fontId="22" fillId="0" borderId="9" xfId="0" quotePrefix="1" applyNumberFormat="1" applyFont="1" applyBorder="1" applyAlignment="1">
      <alignment horizontal="left" vertical="center" wrapText="1"/>
    </xf>
    <xf numFmtId="12" fontId="22" fillId="0" borderId="10" xfId="0" quotePrefix="1" applyNumberFormat="1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0" fillId="5" borderId="35" xfId="0" applyFont="1" applyFill="1" applyBorder="1" applyAlignment="1">
      <alignment horizontal="center" vertical="center" wrapText="1"/>
    </xf>
    <xf numFmtId="0" fontId="57" fillId="10" borderId="37" xfId="0" applyFont="1" applyFill="1" applyBorder="1" applyAlignment="1">
      <alignment horizontal="left" vertical="center"/>
    </xf>
    <xf numFmtId="0" fontId="57" fillId="10" borderId="11" xfId="0" applyFont="1" applyFill="1" applyBorder="1" applyAlignment="1">
      <alignment horizontal="left" vertical="center"/>
    </xf>
    <xf numFmtId="0" fontId="57" fillId="10" borderId="38" xfId="0" applyFont="1" applyFill="1" applyBorder="1" applyAlignment="1">
      <alignment horizontal="left" vertical="center"/>
    </xf>
    <xf numFmtId="0" fontId="84" fillId="2" borderId="7" xfId="0" applyFont="1" applyFill="1" applyBorder="1" applyAlignment="1">
      <alignment horizontal="center" vertical="center" wrapText="1"/>
    </xf>
    <xf numFmtId="0" fontId="84" fillId="2" borderId="34" xfId="0" applyFont="1" applyFill="1" applyBorder="1" applyAlignment="1">
      <alignment horizontal="center" vertical="center" wrapText="1"/>
    </xf>
    <xf numFmtId="1" fontId="80" fillId="0" borderId="12" xfId="0" applyNumberFormat="1" applyFont="1" applyBorder="1" applyAlignment="1">
      <alignment horizontal="center" vertical="center" wrapText="1"/>
    </xf>
    <xf numFmtId="1" fontId="80" fillId="0" borderId="9" xfId="0" applyNumberFormat="1" applyFont="1" applyBorder="1" applyAlignment="1">
      <alignment horizontal="center" vertical="center" wrapText="1"/>
    </xf>
    <xf numFmtId="1" fontId="80" fillId="0" borderId="39" xfId="0" applyNumberFormat="1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42" fillId="2" borderId="40" xfId="0" applyFont="1" applyFill="1" applyBorder="1" applyAlignment="1">
      <alignment horizontal="center" vertical="center" wrapText="1"/>
    </xf>
    <xf numFmtId="0" fontId="42" fillId="2" borderId="41" xfId="0" applyFont="1" applyFill="1" applyBorder="1" applyAlignment="1">
      <alignment horizontal="center" vertical="center" wrapText="1"/>
    </xf>
    <xf numFmtId="1" fontId="79" fillId="0" borderId="40" xfId="0" applyNumberFormat="1" applyFont="1" applyBorder="1" applyAlignment="1">
      <alignment horizontal="center" vertical="center" wrapText="1"/>
    </xf>
    <xf numFmtId="1" fontId="79" fillId="0" borderId="45" xfId="0" applyNumberFormat="1" applyFont="1" applyBorder="1" applyAlignment="1">
      <alignment horizontal="center" vertical="center" wrapText="1"/>
    </xf>
    <xf numFmtId="1" fontId="79" fillId="0" borderId="46" xfId="0" applyNumberFormat="1" applyFont="1" applyBorder="1" applyAlignment="1">
      <alignment horizontal="center" vertical="center" wrapText="1"/>
    </xf>
    <xf numFmtId="0" fontId="40" fillId="5" borderId="13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/>
    </xf>
    <xf numFmtId="1" fontId="38" fillId="2" borderId="12" xfId="0" applyNumberFormat="1" applyFont="1" applyFill="1" applyBorder="1" applyAlignment="1">
      <alignment horizontal="center" vertical="center" wrapText="1"/>
    </xf>
    <xf numFmtId="1" fontId="38" fillId="2" borderId="10" xfId="0" applyNumberFormat="1" applyFont="1" applyFill="1" applyBorder="1" applyAlignment="1">
      <alignment horizontal="center" vertical="center" wrapText="1"/>
    </xf>
    <xf numFmtId="0" fontId="57" fillId="10" borderId="6" xfId="0" applyFont="1" applyFill="1" applyBorder="1" applyAlignment="1">
      <alignment horizontal="left" vertical="center"/>
    </xf>
    <xf numFmtId="0" fontId="42" fillId="2" borderId="7" xfId="0" applyFont="1" applyFill="1" applyBorder="1" applyAlignment="1">
      <alignment horizontal="center" vertical="center" wrapText="1"/>
    </xf>
    <xf numFmtId="0" fontId="42" fillId="2" borderId="34" xfId="0" applyFont="1" applyFill="1" applyBorder="1" applyAlignment="1">
      <alignment horizontal="center" vertical="center" wrapText="1"/>
    </xf>
    <xf numFmtId="1" fontId="79" fillId="0" borderId="12" xfId="0" applyNumberFormat="1" applyFont="1" applyBorder="1" applyAlignment="1">
      <alignment horizontal="center" vertical="center" wrapText="1"/>
    </xf>
    <xf numFmtId="1" fontId="79" fillId="0" borderId="9" xfId="0" applyNumberFormat="1" applyFont="1" applyBorder="1" applyAlignment="1">
      <alignment horizontal="center" vertical="center" wrapText="1"/>
    </xf>
    <xf numFmtId="1" fontId="79" fillId="0" borderId="39" xfId="0" applyNumberFormat="1" applyFont="1" applyBorder="1" applyAlignment="1">
      <alignment horizontal="center" vertical="center" wrapText="1"/>
    </xf>
    <xf numFmtId="0" fontId="84" fillId="2" borderId="12" xfId="0" applyFont="1" applyFill="1" applyBorder="1" applyAlignment="1">
      <alignment horizontal="center" vertical="center" wrapText="1"/>
    </xf>
    <xf numFmtId="0" fontId="84" fillId="2" borderId="10" xfId="0" applyFont="1" applyFill="1" applyBorder="1" applyAlignment="1">
      <alignment horizontal="center" vertical="center" wrapText="1"/>
    </xf>
    <xf numFmtId="1" fontId="79" fillId="0" borderId="12" xfId="0" applyNumberFormat="1" applyFont="1" applyBorder="1" applyAlignment="1">
      <alignment horizontal="center" vertical="top" wrapText="1"/>
    </xf>
    <xf numFmtId="1" fontId="79" fillId="0" borderId="9" xfId="0" applyNumberFormat="1" applyFont="1" applyBorder="1" applyAlignment="1">
      <alignment horizontal="center" vertical="top" wrapText="1"/>
    </xf>
    <xf numFmtId="1" fontId="79" fillId="0" borderId="39" xfId="0" applyNumberFormat="1" applyFont="1" applyBorder="1" applyAlignment="1">
      <alignment horizontal="center" vertical="top" wrapText="1"/>
    </xf>
    <xf numFmtId="0" fontId="38" fillId="2" borderId="40" xfId="0" applyFont="1" applyFill="1" applyBorder="1" applyAlignment="1">
      <alignment horizontal="center" vertical="center"/>
    </xf>
    <xf numFmtId="0" fontId="38" fillId="2" borderId="45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1" fontId="38" fillId="2" borderId="40" xfId="0" applyNumberFormat="1" applyFont="1" applyFill="1" applyBorder="1" applyAlignment="1">
      <alignment horizontal="center" vertical="center" wrapText="1"/>
    </xf>
    <xf numFmtId="1" fontId="38" fillId="2" borderId="41" xfId="0" applyNumberFormat="1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1" fontId="77" fillId="5" borderId="11" xfId="2" applyNumberFormat="1" applyFont="1" applyFill="1" applyBorder="1" applyAlignment="1">
      <alignment horizontal="center" vertical="center" wrapText="1"/>
    </xf>
    <xf numFmtId="0" fontId="30" fillId="0" borderId="11" xfId="2" quotePrefix="1" applyFont="1" applyBorder="1" applyAlignment="1">
      <alignment horizontal="center" wrapText="1"/>
    </xf>
    <xf numFmtId="0" fontId="27" fillId="5" borderId="12" xfId="2" applyFont="1" applyFill="1" applyBorder="1" applyAlignment="1">
      <alignment horizontal="center" vertical="center" wrapText="1"/>
    </xf>
    <xf numFmtId="0" fontId="27" fillId="5" borderId="9" xfId="2" applyFont="1" applyFill="1" applyBorder="1" applyAlignment="1">
      <alignment horizontal="center" vertical="center" wrapText="1"/>
    </xf>
    <xf numFmtId="0" fontId="27" fillId="5" borderId="10" xfId="2" applyFont="1" applyFill="1" applyBorder="1" applyAlignment="1">
      <alignment horizontal="center" vertical="center" wrapText="1"/>
    </xf>
    <xf numFmtId="0" fontId="77" fillId="0" borderId="11" xfId="2" applyFont="1" applyBorder="1" applyAlignment="1">
      <alignment horizontal="center"/>
    </xf>
  </cellXfs>
  <cellStyles count="6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" xfId="60" xr:uid="{C1BEDBF0-F122-4F39-892A-5F3917D83A4E}"/>
    <cellStyle name="Normal 147" xfId="61" xr:uid="{68FC4BC9-F55F-4459-BD15-FA5993F11BAE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2" xr:uid="{13150D23-25B0-426E-BEF3-5B07CB7ADECC}"/>
    <cellStyle name="Percent [2]" xfId="37" xr:uid="{00000000-0005-0000-0000-000026000000}"/>
    <cellStyle name="Percent 2" xfId="38" xr:uid="{00000000-0005-0000-0000-000027000000}"/>
    <cellStyle name="Percent 2 2" xfId="39" xr:uid="{00000000-0005-0000-0000-000028000000}"/>
    <cellStyle name="Percent 2 3" xfId="40" xr:uid="{00000000-0005-0000-0000-000029000000}"/>
    <cellStyle name="Percent 3" xfId="41" xr:uid="{00000000-0005-0000-0000-00002A000000}"/>
    <cellStyle name="SAPBEXstdData" xfId="42" xr:uid="{00000000-0005-0000-0000-00002B000000}"/>
    <cellStyle name="SAPBEXstdItem" xfId="43" xr:uid="{00000000-0005-0000-0000-00002C000000}"/>
    <cellStyle name="Style 1" xfId="44" xr:uid="{00000000-0005-0000-0000-00002D000000}"/>
    <cellStyle name="Times New Roman" xfId="45" xr:uid="{00000000-0005-0000-0000-00002E000000}"/>
    <cellStyle name="Total 2" xfId="46" xr:uid="{00000000-0005-0000-0000-00002F000000}"/>
    <cellStyle name="Обычный_Лист1" xfId="47" xr:uid="{00000000-0005-0000-0000-000030000000}"/>
    <cellStyle name="똿뗦먛귟 [0.00]_PRODUCT DETAIL Q1" xfId="48" xr:uid="{00000000-0005-0000-0000-000031000000}"/>
    <cellStyle name="똿뗦먛귟_PRODUCT DETAIL Q1" xfId="49" xr:uid="{00000000-0005-0000-0000-000032000000}"/>
    <cellStyle name="믅됞 [0.00]_PRODUCT DETAIL Q1" xfId="50" xr:uid="{00000000-0005-0000-0000-000033000000}"/>
    <cellStyle name="믅됞_PRODUCT DETAIL Q1" xfId="51" xr:uid="{00000000-0005-0000-0000-000034000000}"/>
    <cellStyle name="백분율_HOBONG" xfId="52" xr:uid="{00000000-0005-0000-0000-000035000000}"/>
    <cellStyle name="뷭?_BOOKSHIP" xfId="53" xr:uid="{00000000-0005-0000-0000-000036000000}"/>
    <cellStyle name="콤마 [0]_1202" xfId="54" xr:uid="{00000000-0005-0000-0000-000037000000}"/>
    <cellStyle name="콤마_1202" xfId="55" xr:uid="{00000000-0005-0000-0000-000038000000}"/>
    <cellStyle name="통화 [0]_1202" xfId="56" xr:uid="{00000000-0005-0000-0000-000039000000}"/>
    <cellStyle name="통화_1202" xfId="57" xr:uid="{00000000-0005-0000-0000-00003A000000}"/>
    <cellStyle name="표준_(정보부문)월별인원계획" xfId="58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10.png"/><Relationship Id="rId7" Type="http://schemas.openxmlformats.org/officeDocument/2006/relationships/image" Target="../media/image13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3.png"/><Relationship Id="rId5" Type="http://schemas.openxmlformats.org/officeDocument/2006/relationships/image" Target="../media/image12.jpeg"/><Relationship Id="rId10" Type="http://schemas.openxmlformats.org/officeDocument/2006/relationships/image" Target="../media/image16.jpeg"/><Relationship Id="rId4" Type="http://schemas.openxmlformats.org/officeDocument/2006/relationships/image" Target="../media/image11.png"/><Relationship Id="rId9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177223</xdr:colOff>
      <xdr:row>86</xdr:row>
      <xdr:rowOff>499052</xdr:rowOff>
    </xdr:from>
    <xdr:to>
      <xdr:col>12</xdr:col>
      <xdr:colOff>31143</xdr:colOff>
      <xdr:row>100</xdr:row>
      <xdr:rowOff>371264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C4F9BD-BA6E-34C4-E806-A8881DDAF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2968" y="27127488"/>
          <a:ext cx="3870007" cy="2629267"/>
        </a:xfrm>
        <a:prstGeom prst="rect">
          <a:avLst/>
        </a:prstGeom>
      </xdr:spPr>
    </xdr:pic>
    <xdr:clientData/>
  </xdr:twoCellAnchor>
  <xdr:twoCellAnchor editAs="oneCell">
    <xdr:from>
      <xdr:col>12</xdr:col>
      <xdr:colOff>586509</xdr:colOff>
      <xdr:row>97</xdr:row>
      <xdr:rowOff>283441</xdr:rowOff>
    </xdr:from>
    <xdr:to>
      <xdr:col>15</xdr:col>
      <xdr:colOff>888474</xdr:colOff>
      <xdr:row>100</xdr:row>
      <xdr:rowOff>110837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A8DDD2-DAF6-EB77-DA76-81DE722F2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28291" y="27576896"/>
          <a:ext cx="3308401" cy="19194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333375</xdr:colOff>
      <xdr:row>4</xdr:row>
      <xdr:rowOff>333375</xdr:rowOff>
    </xdr:from>
    <xdr:to>
      <xdr:col>15</xdr:col>
      <xdr:colOff>1270000</xdr:colOff>
      <xdr:row>7</xdr:row>
      <xdr:rowOff>633609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4206B5-4B67-3B7F-1AA9-B9D5C627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16250" y="1603375"/>
          <a:ext cx="3984625" cy="1855984"/>
        </a:xfrm>
        <a:prstGeom prst="rect">
          <a:avLst/>
        </a:prstGeom>
      </xdr:spPr>
    </xdr:pic>
    <xdr:clientData/>
  </xdr:twoCellAnchor>
  <xdr:twoCellAnchor editAs="oneCell">
    <xdr:from>
      <xdr:col>10</xdr:col>
      <xdr:colOff>1246908</xdr:colOff>
      <xdr:row>102</xdr:row>
      <xdr:rowOff>850993</xdr:rowOff>
    </xdr:from>
    <xdr:to>
      <xdr:col>15</xdr:col>
      <xdr:colOff>591449</xdr:colOff>
      <xdr:row>111</xdr:row>
      <xdr:rowOff>188240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78644C5-5019-D619-5C85-41E30DE7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97890" y="31095466"/>
          <a:ext cx="4941777" cy="5086883"/>
        </a:xfrm>
        <a:prstGeom prst="rect">
          <a:avLst/>
        </a:prstGeom>
      </xdr:spPr>
    </xdr:pic>
    <xdr:clientData/>
  </xdr:twoCellAnchor>
  <xdr:twoCellAnchor editAs="oneCell">
    <xdr:from>
      <xdr:col>9</xdr:col>
      <xdr:colOff>301626</xdr:colOff>
      <xdr:row>111</xdr:row>
      <xdr:rowOff>571499</xdr:rowOff>
    </xdr:from>
    <xdr:to>
      <xdr:col>15</xdr:col>
      <xdr:colOff>568326</xdr:colOff>
      <xdr:row>120</xdr:row>
      <xdr:rowOff>350145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B7646E5-FA08-417C-959E-BB554C092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1501" y="31861124"/>
          <a:ext cx="7397750" cy="3445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4460876</xdr:colOff>
      <xdr:row>17</xdr:row>
      <xdr:rowOff>230184</xdr:rowOff>
    </xdr:from>
    <xdr:to>
      <xdr:col>1</xdr:col>
      <xdr:colOff>8024295</xdr:colOff>
      <xdr:row>17</xdr:row>
      <xdr:rowOff>2278061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78B1276-6629-4AF3-9CD5-0C3212FC04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549" r="21415"/>
        <a:stretch/>
      </xdr:blipFill>
      <xdr:spPr>
        <a:xfrm rot="16200000">
          <a:off x="9997022" y="19713038"/>
          <a:ext cx="2047877" cy="3563419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3143250</xdr:colOff>
      <xdr:row>24</xdr:row>
      <xdr:rowOff>1787957</xdr:rowOff>
    </xdr:from>
    <xdr:to>
      <xdr:col>1</xdr:col>
      <xdr:colOff>7885703</xdr:colOff>
      <xdr:row>27</xdr:row>
      <xdr:rowOff>144117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E793A1E-C06D-4C00-A349-962263CA5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35792207"/>
          <a:ext cx="4742453" cy="2280460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3619501</xdr:colOff>
      <xdr:row>21</xdr:row>
      <xdr:rowOff>214311</xdr:rowOff>
    </xdr:from>
    <xdr:to>
      <xdr:col>1</xdr:col>
      <xdr:colOff>7223901</xdr:colOff>
      <xdr:row>21</xdr:row>
      <xdr:rowOff>2438400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CCC4EFA-B4CF-4D5D-A5D2-1D0BD2D62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91701" y="28313061"/>
          <a:ext cx="3604400" cy="2224089"/>
        </a:xfrm>
        <a:prstGeom prst="rect">
          <a:avLst/>
        </a:prstGeom>
      </xdr:spPr>
    </xdr:pic>
    <xdr:clientData/>
  </xdr:twoCellAnchor>
  <xdr:twoCellAnchor>
    <xdr:from>
      <xdr:col>3</xdr:col>
      <xdr:colOff>660537</xdr:colOff>
      <xdr:row>22</xdr:row>
      <xdr:rowOff>294032</xdr:rowOff>
    </xdr:from>
    <xdr:to>
      <xdr:col>3</xdr:col>
      <xdr:colOff>3770449</xdr:colOff>
      <xdr:row>23</xdr:row>
      <xdr:rowOff>1794219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40B2708-7231-4093-9E7A-EF8D3612C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22330" y="32161369"/>
          <a:ext cx="3109912" cy="3011763"/>
        </a:xfrm>
        <a:prstGeom prst="rect">
          <a:avLst/>
        </a:prstGeom>
      </xdr:spPr>
    </xdr:pic>
    <xdr:clientData/>
  </xdr:twoCellAnchor>
  <xdr:twoCellAnchor>
    <xdr:from>
      <xdr:col>3</xdr:col>
      <xdr:colOff>762177</xdr:colOff>
      <xdr:row>18</xdr:row>
      <xdr:rowOff>169092</xdr:rowOff>
    </xdr:from>
    <xdr:to>
      <xdr:col>3</xdr:col>
      <xdr:colOff>3913534</xdr:colOff>
      <xdr:row>19</xdr:row>
      <xdr:rowOff>2422662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4FBE117-A9C2-2F2A-4875-036D28D164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123970" y="24540668"/>
          <a:ext cx="3151357" cy="3143951"/>
        </a:xfrm>
        <a:prstGeom prst="rect">
          <a:avLst/>
        </a:prstGeom>
      </xdr:spPr>
    </xdr:pic>
    <xdr:clientData/>
  </xdr:twoCellAnchor>
  <xdr:twoCellAnchor editAs="oneCell">
    <xdr:from>
      <xdr:col>1</xdr:col>
      <xdr:colOff>7874000</xdr:colOff>
      <xdr:row>0</xdr:row>
      <xdr:rowOff>63500</xdr:rowOff>
    </xdr:from>
    <xdr:to>
      <xdr:col>1</xdr:col>
      <xdr:colOff>11747500</xdr:colOff>
      <xdr:row>3</xdr:row>
      <xdr:rowOff>438973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791B68-032F-4B63-9E33-4E1C205C3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652375" y="63500"/>
          <a:ext cx="3873500" cy="1804223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3492500</xdr:colOff>
      <xdr:row>13</xdr:row>
      <xdr:rowOff>381000</xdr:rowOff>
    </xdr:from>
    <xdr:to>
      <xdr:col>1</xdr:col>
      <xdr:colOff>8953500</xdr:colOff>
      <xdr:row>13</xdr:row>
      <xdr:rowOff>2478242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8D141B-B201-491F-B892-9E4ED8BC4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lum bright="-3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0" r="10240"/>
        <a:stretch/>
      </xdr:blipFill>
      <xdr:spPr bwMode="auto">
        <a:xfrm rot="5400000">
          <a:off x="11346579" y="14224871"/>
          <a:ext cx="2097242" cy="546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209549</xdr:colOff>
      <xdr:row>15</xdr:row>
      <xdr:rowOff>457200</xdr:rowOff>
    </xdr:from>
    <xdr:to>
      <xdr:col>1</xdr:col>
      <xdr:colOff>11721998</xdr:colOff>
      <xdr:row>15</xdr:row>
      <xdr:rowOff>4133850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F3C80-6AE5-2245-4180-3DA214D4F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81749" y="20250150"/>
          <a:ext cx="11512449" cy="3676650"/>
        </a:xfrm>
        <a:prstGeom prst="rect">
          <a:avLst/>
        </a:prstGeom>
      </xdr:spPr>
    </xdr:pic>
    <xdr:clientData/>
  </xdr:twoCellAnchor>
  <xdr:twoCellAnchor>
    <xdr:from>
      <xdr:col>1</xdr:col>
      <xdr:colOff>3810000</xdr:colOff>
      <xdr:row>19</xdr:row>
      <xdr:rowOff>60960</xdr:rowOff>
    </xdr:from>
    <xdr:to>
      <xdr:col>1</xdr:col>
      <xdr:colOff>7955280</xdr:colOff>
      <xdr:row>20</xdr:row>
      <xdr:rowOff>60960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F82FDC-65E3-4D7D-8E17-949EC9C144A8}"/>
            </a:ext>
          </a:extLst>
        </xdr:cNvPr>
        <xdr:cNvGrpSpPr/>
      </xdr:nvGrpSpPr>
      <xdr:grpSpPr>
        <a:xfrm>
          <a:off x="10109200" y="32191960"/>
          <a:ext cx="4145280" cy="4165600"/>
          <a:chOff x="28765499" y="2095501"/>
          <a:chExt cx="2457451" cy="2076450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AD64811B-16D6-F512-893A-4FB552F4DC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990" t="32020" r="959" b="14286"/>
          <a:stretch/>
        </xdr:blipFill>
        <xdr:spPr>
          <a:xfrm>
            <a:off x="29889450" y="2095501"/>
            <a:ext cx="1333500" cy="2076450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5AD372B-7B20-E369-10CD-0517F7616F7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060" t="32020" r="15299" b="15033"/>
          <a:stretch/>
        </xdr:blipFill>
        <xdr:spPr>
          <a:xfrm>
            <a:off x="28765499" y="2133600"/>
            <a:ext cx="1143001" cy="19812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2"/>
  <sheetViews>
    <sheetView tabSelected="1" view="pageBreakPreview" zoomScale="40" zoomScaleNormal="55" zoomScaleSheetLayoutView="40" zoomScalePageLayoutView="40" workbookViewId="0">
      <selection activeCell="A128" sqref="A128"/>
    </sheetView>
  </sheetViews>
  <sheetFormatPr defaultColWidth="9.36328125" defaultRowHeight="16.5"/>
  <cols>
    <col min="1" max="1" width="6.54296875" style="65" customWidth="1"/>
    <col min="2" max="2" width="32.453125" style="65" customWidth="1"/>
    <col min="3" max="3" width="18.54296875" style="65" customWidth="1"/>
    <col min="4" max="4" width="24.36328125" style="65" customWidth="1"/>
    <col min="5" max="5" width="22.90625" style="65" customWidth="1"/>
    <col min="6" max="6" width="17.6328125" style="65" customWidth="1"/>
    <col min="7" max="7" width="17.6328125" style="66" customWidth="1"/>
    <col min="8" max="8" width="16.54296875" style="65" customWidth="1"/>
    <col min="9" max="9" width="18.54296875" style="65" customWidth="1"/>
    <col min="10" max="10" width="20.90625" style="65" customWidth="1"/>
    <col min="11" max="11" width="19" style="65" customWidth="1"/>
    <col min="12" max="12" width="18.6328125" style="65" customWidth="1"/>
    <col min="13" max="13" width="16.6328125" style="65" customWidth="1"/>
    <col min="14" max="15" width="13.453125" style="65" customWidth="1"/>
    <col min="16" max="16" width="35.453125" style="65" customWidth="1"/>
    <col min="17" max="17" width="16.54296875" style="65" bestFit="1" customWidth="1"/>
    <col min="18" max="16384" width="9.36328125" style="65"/>
  </cols>
  <sheetData>
    <row r="1" spans="1:16" s="1" customFormat="1" ht="20" customHeight="1">
      <c r="A1" s="74"/>
      <c r="B1" s="74"/>
      <c r="C1" s="74"/>
      <c r="D1" s="75"/>
      <c r="E1" s="74"/>
      <c r="F1" s="74"/>
      <c r="G1" s="74"/>
      <c r="H1" s="74"/>
      <c r="I1" s="74"/>
      <c r="J1" s="74"/>
      <c r="K1" s="74"/>
      <c r="L1" s="76"/>
      <c r="M1" s="315" t="s">
        <v>0</v>
      </c>
      <c r="N1" s="315" t="s">
        <v>0</v>
      </c>
      <c r="O1" s="316" t="s">
        <v>1</v>
      </c>
      <c r="P1" s="316"/>
    </row>
    <row r="2" spans="1:16" s="1" customFormat="1" ht="20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6"/>
      <c r="M2" s="315" t="s">
        <v>2</v>
      </c>
      <c r="N2" s="315" t="s">
        <v>2</v>
      </c>
      <c r="O2" s="317" t="s">
        <v>3</v>
      </c>
      <c r="P2" s="317"/>
    </row>
    <row r="3" spans="1:16" s="1" customFormat="1" ht="20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6"/>
      <c r="M3" s="315" t="s">
        <v>4</v>
      </c>
      <c r="N3" s="315" t="s">
        <v>4</v>
      </c>
      <c r="O3" s="318" t="s">
        <v>5</v>
      </c>
      <c r="P3" s="316"/>
    </row>
    <row r="4" spans="1:16" s="2" customFormat="1" ht="39.65" customHeight="1" thickBot="1">
      <c r="B4" s="3" t="s">
        <v>6</v>
      </c>
      <c r="G4" s="4"/>
    </row>
    <row r="5" spans="1:16" s="2" customFormat="1" ht="42" customHeight="1">
      <c r="B5" s="5" t="s">
        <v>7</v>
      </c>
      <c r="C5" s="5"/>
      <c r="D5" s="3"/>
      <c r="F5" s="6"/>
      <c r="G5" s="346" t="s">
        <v>8</v>
      </c>
      <c r="H5" s="347"/>
      <c r="I5" s="347"/>
      <c r="J5" s="347"/>
      <c r="K5" s="347"/>
      <c r="L5" s="348"/>
    </row>
    <row r="6" spans="1:16" s="7" customFormat="1" ht="39.65" customHeight="1">
      <c r="B6" s="8" t="s">
        <v>9</v>
      </c>
      <c r="C6" s="8"/>
      <c r="D6" s="9" t="s">
        <v>10</v>
      </c>
      <c r="E6" s="11"/>
      <c r="F6" s="8"/>
      <c r="G6" s="349"/>
      <c r="H6" s="350"/>
      <c r="I6" s="350"/>
      <c r="J6" s="350"/>
      <c r="K6" s="350"/>
      <c r="L6" s="351"/>
      <c r="M6" s="10"/>
      <c r="N6" s="10"/>
      <c r="O6" s="10"/>
      <c r="P6" s="10"/>
    </row>
    <row r="7" spans="1:16" s="7" customFormat="1" ht="39.65" customHeight="1">
      <c r="B7" s="8" t="s">
        <v>11</v>
      </c>
      <c r="C7" s="8"/>
      <c r="D7" s="9" t="s">
        <v>12</v>
      </c>
      <c r="E7" s="9"/>
      <c r="F7" s="8"/>
      <c r="G7" s="349"/>
      <c r="H7" s="350"/>
      <c r="I7" s="350"/>
      <c r="J7" s="350"/>
      <c r="K7" s="350"/>
      <c r="L7" s="351"/>
      <c r="M7" s="10"/>
      <c r="N7" s="10"/>
      <c r="O7" s="10"/>
      <c r="P7" s="10"/>
    </row>
    <row r="8" spans="1:16" s="7" customFormat="1" ht="63" customHeight="1" thickBot="1">
      <c r="B8" s="8" t="s">
        <v>13</v>
      </c>
      <c r="C8" s="8"/>
      <c r="D8" s="345" t="s">
        <v>14</v>
      </c>
      <c r="E8" s="345"/>
      <c r="F8" s="345"/>
      <c r="G8" s="352"/>
      <c r="H8" s="353"/>
      <c r="I8" s="353"/>
      <c r="J8" s="353"/>
      <c r="K8" s="353"/>
      <c r="L8" s="354"/>
      <c r="M8" s="10"/>
      <c r="N8" s="10"/>
      <c r="O8" s="10"/>
      <c r="P8" s="10"/>
    </row>
    <row r="9" spans="1:16" s="12" customFormat="1" ht="39.65" customHeight="1">
      <c r="B9" s="13" t="s">
        <v>15</v>
      </c>
      <c r="C9" s="13"/>
      <c r="D9" s="81" t="s">
        <v>16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5.25" customHeight="1">
      <c r="B10" s="17" t="s">
        <v>17</v>
      </c>
      <c r="C10" s="17"/>
      <c r="D10" s="18" t="s">
        <v>18</v>
      </c>
      <c r="E10" s="18"/>
      <c r="F10" s="18"/>
      <c r="G10" s="19"/>
      <c r="H10" s="18"/>
      <c r="I10" s="20"/>
      <c r="J10" s="20" t="s">
        <v>19</v>
      </c>
      <c r="K10" s="20"/>
      <c r="L10" s="20" t="s">
        <v>20</v>
      </c>
      <c r="M10" s="21"/>
      <c r="N10" s="21"/>
      <c r="O10" s="21"/>
      <c r="P10" s="21"/>
    </row>
    <row r="11" spans="1:16" s="12" customFormat="1" ht="69.75" customHeight="1">
      <c r="B11" s="20" t="s">
        <v>21</v>
      </c>
      <c r="C11" s="20"/>
      <c r="D11" s="355">
        <f ca="1">TODAY()</f>
        <v>45499</v>
      </c>
      <c r="E11" s="356"/>
      <c r="F11" s="356"/>
      <c r="G11" s="22"/>
      <c r="H11" s="23"/>
      <c r="I11" s="20"/>
      <c r="J11" s="20" t="s">
        <v>22</v>
      </c>
      <c r="K11" s="20"/>
      <c r="L11" s="357" t="s">
        <v>23</v>
      </c>
      <c r="M11" s="357"/>
      <c r="N11" s="357"/>
      <c r="O11" s="357"/>
      <c r="P11" s="357"/>
    </row>
    <row r="12" spans="1:16" s="12" customFormat="1" ht="35.25" customHeight="1">
      <c r="B12" s="20" t="s">
        <v>24</v>
      </c>
      <c r="C12" s="20"/>
      <c r="D12" s="24">
        <f ca="1">D11+7</f>
        <v>45506</v>
      </c>
      <c r="E12" s="20"/>
      <c r="F12" s="20"/>
      <c r="G12" s="25"/>
      <c r="H12" s="26"/>
      <c r="I12" s="20"/>
      <c r="J12" s="20" t="s">
        <v>25</v>
      </c>
      <c r="L12" s="20" t="s">
        <v>26</v>
      </c>
      <c r="M12" s="20"/>
      <c r="N12" s="26"/>
      <c r="O12" s="26"/>
      <c r="P12" s="21"/>
    </row>
    <row r="13" spans="1:16" s="12" customFormat="1" ht="39.65" customHeight="1">
      <c r="B13" s="358"/>
      <c r="C13" s="358"/>
      <c r="D13" s="358"/>
      <c r="E13" s="358"/>
      <c r="F13" s="358"/>
      <c r="G13" s="25"/>
      <c r="H13" s="26"/>
      <c r="I13" s="20"/>
      <c r="J13" s="20" t="s">
        <v>27</v>
      </c>
      <c r="K13" s="20"/>
      <c r="L13" s="20"/>
      <c r="M13" s="26"/>
      <c r="N13" s="21"/>
      <c r="O13" s="21"/>
      <c r="P13" s="26"/>
    </row>
    <row r="14" spans="1:16" s="12" customFormat="1" ht="39.65" customHeight="1">
      <c r="B14" s="20" t="s">
        <v>28</v>
      </c>
      <c r="C14" s="20"/>
      <c r="D14" s="20" t="s">
        <v>29</v>
      </c>
      <c r="E14" s="20"/>
      <c r="F14" s="20"/>
      <c r="G14" s="27"/>
      <c r="H14" s="20"/>
      <c r="I14" s="20"/>
      <c r="J14" s="20" t="s">
        <v>30</v>
      </c>
      <c r="K14" s="20"/>
      <c r="L14" s="21" t="s">
        <v>31</v>
      </c>
      <c r="M14" s="21"/>
      <c r="N14" s="21"/>
      <c r="O14" s="21"/>
      <c r="P14" s="21"/>
    </row>
    <row r="15" spans="1:16" s="12" customFormat="1" ht="18" customHeight="1">
      <c r="B15" s="28" t="s">
        <v>32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3.2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7" s="251" customFormat="1" ht="93" customHeight="1">
      <c r="B17" s="246"/>
      <c r="C17" s="247" t="s">
        <v>33</v>
      </c>
      <c r="D17" s="248" t="s">
        <v>34</v>
      </c>
      <c r="E17" s="249" t="s">
        <v>35</v>
      </c>
      <c r="F17" s="249" t="s">
        <v>36</v>
      </c>
      <c r="G17" s="249" t="s">
        <v>37</v>
      </c>
      <c r="H17" s="249" t="s">
        <v>38</v>
      </c>
      <c r="I17" s="249" t="s">
        <v>39</v>
      </c>
      <c r="J17" s="249" t="s">
        <v>40</v>
      </c>
      <c r="K17" s="249" t="s">
        <v>41</v>
      </c>
      <c r="L17" s="249"/>
      <c r="M17" s="249"/>
      <c r="N17" s="249"/>
      <c r="O17" s="249"/>
      <c r="P17" s="250" t="s">
        <v>42</v>
      </c>
    </row>
    <row r="18" spans="2:17" s="251" customFormat="1" ht="93" customHeight="1">
      <c r="B18" s="252" t="s">
        <v>43</v>
      </c>
      <c r="C18" s="253"/>
      <c r="D18" s="254" t="s">
        <v>44</v>
      </c>
      <c r="E18" s="255"/>
      <c r="F18" s="256">
        <v>30</v>
      </c>
      <c r="G18" s="256">
        <v>92</v>
      </c>
      <c r="H18" s="256">
        <v>242</v>
      </c>
      <c r="I18" s="256">
        <v>264</v>
      </c>
      <c r="J18" s="256">
        <v>134</v>
      </c>
      <c r="K18" s="256">
        <v>38</v>
      </c>
      <c r="L18" s="254"/>
      <c r="M18" s="256"/>
      <c r="N18" s="256"/>
      <c r="O18" s="256"/>
      <c r="P18" s="257">
        <f>SUM(E18:O18)</f>
        <v>800</v>
      </c>
    </row>
    <row r="19" spans="2:17" s="251" customFormat="1" ht="93" customHeight="1">
      <c r="B19" s="252" t="s">
        <v>45</v>
      </c>
      <c r="C19" s="253"/>
      <c r="D19" s="255" t="str">
        <f>+D18</f>
        <v>PRISTINE</v>
      </c>
      <c r="E19" s="255"/>
      <c r="F19" s="256">
        <f t="shared" ref="F19:K19" si="0">ROUND(F18*5%,0)</f>
        <v>2</v>
      </c>
      <c r="G19" s="256">
        <f t="shared" si="0"/>
        <v>5</v>
      </c>
      <c r="H19" s="256">
        <f>ROUND(H18*4%,0)+2</f>
        <v>12</v>
      </c>
      <c r="I19" s="256">
        <f>ROUND(I18*4%,0)</f>
        <v>11</v>
      </c>
      <c r="J19" s="256">
        <f t="shared" si="0"/>
        <v>7</v>
      </c>
      <c r="K19" s="256">
        <f t="shared" si="0"/>
        <v>2</v>
      </c>
      <c r="L19" s="256"/>
      <c r="M19" s="256"/>
      <c r="N19" s="256"/>
      <c r="O19" s="256"/>
      <c r="P19" s="257">
        <f>SUM(E19:O19)</f>
        <v>39</v>
      </c>
    </row>
    <row r="20" spans="2:17" s="251" customFormat="1" ht="93" customHeight="1">
      <c r="B20" s="252" t="s">
        <v>46</v>
      </c>
      <c r="C20" s="253"/>
      <c r="D20" s="255" t="str">
        <f>D19</f>
        <v>PRISTINE</v>
      </c>
      <c r="E20" s="255"/>
      <c r="F20" s="256">
        <v>1</v>
      </c>
      <c r="G20" s="256">
        <v>2</v>
      </c>
      <c r="H20" s="256">
        <v>2</v>
      </c>
      <c r="I20" s="256">
        <v>1</v>
      </c>
      <c r="J20" s="256">
        <v>1</v>
      </c>
      <c r="K20" s="258">
        <v>1</v>
      </c>
      <c r="L20" s="256"/>
      <c r="M20" s="256"/>
      <c r="N20" s="256"/>
      <c r="O20" s="256"/>
      <c r="P20" s="257">
        <f t="shared" ref="P20:P21" si="1">SUM(E20:O20)</f>
        <v>8</v>
      </c>
    </row>
    <row r="21" spans="2:17" s="251" customFormat="1" ht="93" customHeight="1">
      <c r="B21" s="252" t="s">
        <v>47</v>
      </c>
      <c r="C21" s="253"/>
      <c r="D21" s="255" t="str">
        <f>D20</f>
        <v>PRISTINE</v>
      </c>
      <c r="E21" s="255"/>
      <c r="F21" s="256"/>
      <c r="G21" s="256"/>
      <c r="H21" s="256">
        <v>1</v>
      </c>
      <c r="I21" s="256"/>
      <c r="J21" s="256"/>
      <c r="K21" s="258"/>
      <c r="L21" s="256"/>
      <c r="M21" s="256"/>
      <c r="N21" s="256"/>
      <c r="O21" s="256"/>
      <c r="P21" s="257">
        <f t="shared" si="1"/>
        <v>1</v>
      </c>
    </row>
    <row r="22" spans="2:17" s="264" customFormat="1" ht="93" customHeight="1">
      <c r="B22" s="259" t="s">
        <v>48</v>
      </c>
      <c r="C22" s="260"/>
      <c r="D22" s="261" t="str">
        <f>+D19</f>
        <v>PRISTINE</v>
      </c>
      <c r="E22" s="262"/>
      <c r="F22" s="263">
        <f>SUM(F18:F21)</f>
        <v>33</v>
      </c>
      <c r="G22" s="263">
        <f>SUM(G18:G21)</f>
        <v>99</v>
      </c>
      <c r="H22" s="263">
        <f t="shared" ref="H22:J22" si="2">SUM(H18:H21)</f>
        <v>257</v>
      </c>
      <c r="I22" s="263">
        <f t="shared" si="2"/>
        <v>276</v>
      </c>
      <c r="J22" s="263">
        <f t="shared" si="2"/>
        <v>142</v>
      </c>
      <c r="K22" s="263">
        <f>SUM(K18:K21)</f>
        <v>41</v>
      </c>
      <c r="L22" s="263"/>
      <c r="M22" s="263"/>
      <c r="N22" s="263"/>
      <c r="O22" s="263"/>
      <c r="P22" s="263">
        <f>SUM(P18:P21)</f>
        <v>848</v>
      </c>
    </row>
    <row r="23" spans="2:17" s="251" customFormat="1" ht="93" customHeight="1">
      <c r="B23" s="265"/>
      <c r="C23" s="265"/>
      <c r="D23" s="265"/>
      <c r="E23" s="266"/>
      <c r="F23" s="266"/>
      <c r="G23" s="256"/>
      <c r="H23" s="266"/>
      <c r="I23" s="266"/>
      <c r="J23" s="266"/>
      <c r="K23" s="266"/>
      <c r="L23" s="266"/>
      <c r="M23" s="267"/>
      <c r="N23" s="268"/>
      <c r="O23" s="268"/>
      <c r="P23" s="269"/>
    </row>
    <row r="24" spans="2:17" s="251" customFormat="1" ht="93" hidden="1" customHeight="1">
      <c r="B24" s="246"/>
      <c r="C24" s="247" t="s">
        <v>33</v>
      </c>
      <c r="D24" s="248" t="s">
        <v>34</v>
      </c>
      <c r="E24" s="249" t="s">
        <v>35</v>
      </c>
      <c r="F24" s="249" t="s">
        <v>36</v>
      </c>
      <c r="G24" s="249" t="s">
        <v>37</v>
      </c>
      <c r="H24" s="249" t="s">
        <v>38</v>
      </c>
      <c r="I24" s="249" t="s">
        <v>39</v>
      </c>
      <c r="J24" s="249" t="s">
        <v>40</v>
      </c>
      <c r="K24" s="249" t="s">
        <v>41</v>
      </c>
      <c r="L24" s="249"/>
      <c r="M24" s="249"/>
      <c r="N24" s="249"/>
      <c r="O24" s="249"/>
      <c r="P24" s="250" t="s">
        <v>42</v>
      </c>
    </row>
    <row r="25" spans="2:17" s="251" customFormat="1" ht="93" hidden="1" customHeight="1">
      <c r="B25" s="252" t="s">
        <v>43</v>
      </c>
      <c r="C25" s="270"/>
      <c r="D25" s="254" t="s">
        <v>49</v>
      </c>
      <c r="E25" s="255"/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6"/>
      <c r="M25" s="256"/>
      <c r="N25" s="256"/>
      <c r="O25" s="256"/>
      <c r="P25" s="257">
        <f>SUM(E25:O25)</f>
        <v>0</v>
      </c>
    </row>
    <row r="26" spans="2:17" s="251" customFormat="1" ht="93" hidden="1" customHeight="1">
      <c r="B26" s="252" t="s">
        <v>45</v>
      </c>
      <c r="C26" s="270"/>
      <c r="D26" s="254" t="str">
        <f>+D25</f>
        <v>Silver Mix</v>
      </c>
      <c r="E26" s="255"/>
      <c r="F26" s="256">
        <f t="shared" ref="F26:K26" si="3">ROUND(F25*5%,0)</f>
        <v>0</v>
      </c>
      <c r="G26" s="256">
        <f t="shared" si="3"/>
        <v>0</v>
      </c>
      <c r="H26" s="256">
        <f>ROUND(H25*4.5%,0)</f>
        <v>0</v>
      </c>
      <c r="I26" s="256">
        <f>ROUND(I25*4.5%,0)</f>
        <v>0</v>
      </c>
      <c r="J26" s="256">
        <f t="shared" si="3"/>
        <v>0</v>
      </c>
      <c r="K26" s="256">
        <f t="shared" si="3"/>
        <v>0</v>
      </c>
      <c r="L26" s="256"/>
      <c r="M26" s="256"/>
      <c r="N26" s="256"/>
      <c r="O26" s="256"/>
      <c r="P26" s="257">
        <f>SUM(E26:O26)</f>
        <v>0</v>
      </c>
      <c r="Q26" s="251">
        <v>57</v>
      </c>
    </row>
    <row r="27" spans="2:17" s="251" customFormat="1" ht="93" hidden="1" customHeight="1">
      <c r="B27" s="252" t="s">
        <v>46</v>
      </c>
      <c r="C27" s="253"/>
      <c r="D27" s="255" t="str">
        <f>D26</f>
        <v>Silver Mix</v>
      </c>
      <c r="E27" s="255"/>
      <c r="F27" s="256">
        <v>1</v>
      </c>
      <c r="G27" s="256">
        <v>2</v>
      </c>
      <c r="H27" s="256">
        <v>2</v>
      </c>
      <c r="I27" s="256">
        <v>1</v>
      </c>
      <c r="J27" s="256">
        <v>1</v>
      </c>
      <c r="K27" s="258">
        <v>1</v>
      </c>
      <c r="L27" s="256"/>
      <c r="M27" s="256"/>
      <c r="N27" s="256"/>
      <c r="O27" s="256"/>
      <c r="P27" s="257">
        <f t="shared" ref="P27:P28" si="4">SUM(E27:O27)</f>
        <v>8</v>
      </c>
    </row>
    <row r="28" spans="2:17" s="251" customFormat="1" ht="93" hidden="1" customHeight="1">
      <c r="B28" s="252" t="s">
        <v>47</v>
      </c>
      <c r="C28" s="253"/>
      <c r="D28" s="255" t="str">
        <f>D27</f>
        <v>Silver Mix</v>
      </c>
      <c r="E28" s="255"/>
      <c r="F28" s="256"/>
      <c r="G28" s="256"/>
      <c r="H28" s="256">
        <v>1</v>
      </c>
      <c r="I28" s="256"/>
      <c r="J28" s="256"/>
      <c r="K28" s="258"/>
      <c r="L28" s="256"/>
      <c r="M28" s="256"/>
      <c r="N28" s="256"/>
      <c r="O28" s="256"/>
      <c r="P28" s="257">
        <f t="shared" si="4"/>
        <v>1</v>
      </c>
    </row>
    <row r="29" spans="2:17" s="264" customFormat="1" ht="93" hidden="1" customHeight="1">
      <c r="B29" s="259" t="s">
        <v>48</v>
      </c>
      <c r="C29" s="260"/>
      <c r="D29" s="261" t="str">
        <f>+D26</f>
        <v>Silver Mix</v>
      </c>
      <c r="E29" s="262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</row>
    <row r="30" spans="2:17" s="251" customFormat="1" ht="93" hidden="1" customHeight="1">
      <c r="B30" s="265"/>
      <c r="C30" s="265"/>
      <c r="D30" s="265"/>
      <c r="E30" s="266"/>
      <c r="F30" s="266"/>
      <c r="G30" s="256"/>
      <c r="H30" s="266"/>
      <c r="I30" s="266"/>
      <c r="J30" s="266"/>
      <c r="K30" s="266"/>
      <c r="L30" s="266"/>
      <c r="M30" s="267"/>
      <c r="N30" s="268"/>
      <c r="O30" s="268"/>
      <c r="P30" s="269"/>
    </row>
    <row r="31" spans="2:17" s="251" customFormat="1" ht="93" hidden="1" customHeight="1">
      <c r="B31" s="246"/>
      <c r="C31" s="247" t="s">
        <v>33</v>
      </c>
      <c r="D31" s="248" t="s">
        <v>34</v>
      </c>
      <c r="E31" s="249" t="s">
        <v>35</v>
      </c>
      <c r="F31" s="249" t="s">
        <v>36</v>
      </c>
      <c r="G31" s="249" t="s">
        <v>37</v>
      </c>
      <c r="H31" s="249" t="s">
        <v>38</v>
      </c>
      <c r="I31" s="249" t="s">
        <v>39</v>
      </c>
      <c r="J31" s="249" t="s">
        <v>40</v>
      </c>
      <c r="K31" s="249" t="s">
        <v>41</v>
      </c>
      <c r="L31" s="249"/>
      <c r="M31" s="249"/>
      <c r="N31" s="249"/>
      <c r="O31" s="249"/>
      <c r="P31" s="250" t="s">
        <v>42</v>
      </c>
    </row>
    <row r="32" spans="2:17" s="251" customFormat="1" ht="93" hidden="1" customHeight="1">
      <c r="B32" s="252" t="s">
        <v>43</v>
      </c>
      <c r="C32" s="270"/>
      <c r="D32" s="254" t="s">
        <v>50</v>
      </c>
      <c r="E32" s="255"/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/>
      <c r="M32" s="256"/>
      <c r="N32" s="256"/>
      <c r="O32" s="256"/>
      <c r="P32" s="257">
        <f>SUM(E32:O32)</f>
        <v>0</v>
      </c>
      <c r="Q32" s="251">
        <v>424</v>
      </c>
    </row>
    <row r="33" spans="1:16" s="251" customFormat="1" ht="93" hidden="1" customHeight="1">
      <c r="B33" s="252" t="s">
        <v>45</v>
      </c>
      <c r="C33" s="270"/>
      <c r="D33" s="254" t="str">
        <f>+D32</f>
        <v>Virtual Pink</v>
      </c>
      <c r="E33" s="255"/>
      <c r="F33" s="256">
        <f t="shared" ref="F33:K33" si="5">ROUND(F32*5%,0)</f>
        <v>0</v>
      </c>
      <c r="G33" s="256">
        <f t="shared" si="5"/>
        <v>0</v>
      </c>
      <c r="H33" s="256">
        <f>ROUND(H32*4.5%,0)</f>
        <v>0</v>
      </c>
      <c r="I33" s="256">
        <f>ROUND(I32*4.5%,0)</f>
        <v>0</v>
      </c>
      <c r="J33" s="256">
        <f t="shared" si="5"/>
        <v>0</v>
      </c>
      <c r="K33" s="256">
        <f t="shared" si="5"/>
        <v>0</v>
      </c>
      <c r="L33" s="256"/>
      <c r="M33" s="256"/>
      <c r="N33" s="256"/>
      <c r="O33" s="256"/>
      <c r="P33" s="257">
        <f>SUM(E33:O33)</f>
        <v>0</v>
      </c>
    </row>
    <row r="34" spans="1:16" s="251" customFormat="1" ht="93" hidden="1" customHeight="1">
      <c r="B34" s="252" t="s">
        <v>46</v>
      </c>
      <c r="C34" s="253"/>
      <c r="D34" s="255" t="str">
        <f>D33</f>
        <v>Virtual Pink</v>
      </c>
      <c r="E34" s="255"/>
      <c r="F34" s="256">
        <v>1</v>
      </c>
      <c r="G34" s="256">
        <v>2</v>
      </c>
      <c r="H34" s="256">
        <v>2</v>
      </c>
      <c r="I34" s="256">
        <v>1</v>
      </c>
      <c r="J34" s="256">
        <v>1</v>
      </c>
      <c r="K34" s="258">
        <v>1</v>
      </c>
      <c r="L34" s="256"/>
      <c r="M34" s="256"/>
      <c r="N34" s="256"/>
      <c r="O34" s="256"/>
      <c r="P34" s="257">
        <f t="shared" ref="P34:P35" si="6">SUM(E34:O34)</f>
        <v>8</v>
      </c>
    </row>
    <row r="35" spans="1:16" s="251" customFormat="1" ht="93" hidden="1" customHeight="1">
      <c r="B35" s="252" t="s">
        <v>47</v>
      </c>
      <c r="C35" s="253"/>
      <c r="D35" s="255" t="str">
        <f>D34</f>
        <v>Virtual Pink</v>
      </c>
      <c r="E35" s="255"/>
      <c r="F35" s="256"/>
      <c r="G35" s="256"/>
      <c r="H35" s="256">
        <v>1</v>
      </c>
      <c r="I35" s="256"/>
      <c r="J35" s="256"/>
      <c r="K35" s="258"/>
      <c r="L35" s="256"/>
      <c r="M35" s="256"/>
      <c r="N35" s="256"/>
      <c r="O35" s="256"/>
      <c r="P35" s="257">
        <f t="shared" si="6"/>
        <v>1</v>
      </c>
    </row>
    <row r="36" spans="1:16" s="264" customFormat="1" ht="93" hidden="1" customHeight="1">
      <c r="B36" s="259" t="s">
        <v>48</v>
      </c>
      <c r="C36" s="260"/>
      <c r="D36" s="261" t="str">
        <f>+D33</f>
        <v>Virtual Pink</v>
      </c>
      <c r="E36" s="262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</row>
    <row r="37" spans="1:16" s="264" customFormat="1" ht="93" customHeight="1">
      <c r="B37" s="271" t="s">
        <v>51</v>
      </c>
      <c r="C37" s="272"/>
      <c r="D37" s="271"/>
      <c r="E37" s="273"/>
      <c r="F37" s="274">
        <f>F22+F29+F36</f>
        <v>33</v>
      </c>
      <c r="G37" s="274">
        <f>G22+G29+G36</f>
        <v>99</v>
      </c>
      <c r="H37" s="274">
        <f t="shared" ref="H37:K37" si="7">H22+H29+H36</f>
        <v>257</v>
      </c>
      <c r="I37" s="274">
        <f t="shared" si="7"/>
        <v>276</v>
      </c>
      <c r="J37" s="274">
        <f t="shared" si="7"/>
        <v>142</v>
      </c>
      <c r="K37" s="274">
        <f t="shared" si="7"/>
        <v>41</v>
      </c>
      <c r="L37" s="274"/>
      <c r="M37" s="274"/>
      <c r="N37" s="274"/>
      <c r="O37" s="274"/>
      <c r="P37" s="274">
        <f t="shared" ref="P37" si="8">P22+P29</f>
        <v>848</v>
      </c>
    </row>
    <row r="38" spans="1:16" s="32" customFormat="1" ht="20.25" customHeight="1">
      <c r="B38" s="33"/>
      <c r="C38" s="33"/>
      <c r="D38" s="34"/>
      <c r="E38" s="35"/>
      <c r="F38" s="36"/>
      <c r="G38" s="37"/>
      <c r="H38" s="38"/>
      <c r="I38" s="38"/>
      <c r="J38" s="38"/>
      <c r="K38" s="38"/>
      <c r="L38" s="39"/>
      <c r="M38" s="40"/>
      <c r="N38" s="36"/>
      <c r="O38" s="36"/>
      <c r="P38" s="36"/>
    </row>
    <row r="39" spans="1:16" s="1" customFormat="1" ht="30.75" customHeight="1" thickBot="1">
      <c r="B39" s="77" t="s">
        <v>52</v>
      </c>
      <c r="C39" s="141" t="s">
        <v>53</v>
      </c>
      <c r="D39" s="41"/>
      <c r="E39" s="41"/>
      <c r="F39" s="42"/>
      <c r="G39" s="43"/>
      <c r="H39" s="42"/>
      <c r="I39" s="42"/>
      <c r="J39" s="42"/>
      <c r="K39" s="42"/>
      <c r="L39" s="42"/>
      <c r="N39" s="44"/>
      <c r="O39" s="44"/>
      <c r="P39" s="45"/>
    </row>
    <row r="40" spans="1:16" s="46" customFormat="1" ht="159">
      <c r="A40" s="332" t="s">
        <v>54</v>
      </c>
      <c r="B40" s="333"/>
      <c r="C40" s="333"/>
      <c r="D40" s="90" t="s">
        <v>55</v>
      </c>
      <c r="E40" s="91" t="s">
        <v>56</v>
      </c>
      <c r="F40" s="90" t="s">
        <v>57</v>
      </c>
      <c r="G40" s="92" t="s">
        <v>58</v>
      </c>
      <c r="H40" s="92" t="s">
        <v>59</v>
      </c>
      <c r="I40" s="92" t="s">
        <v>60</v>
      </c>
      <c r="J40" s="92" t="s">
        <v>61</v>
      </c>
      <c r="K40" s="148" t="s">
        <v>62</v>
      </c>
      <c r="L40" s="148" t="s">
        <v>63</v>
      </c>
      <c r="M40" s="148" t="s">
        <v>64</v>
      </c>
      <c r="N40" s="334" t="s">
        <v>65</v>
      </c>
      <c r="O40" s="335"/>
      <c r="P40" s="336"/>
    </row>
    <row r="41" spans="1:16" s="46" customFormat="1" ht="32.5">
      <c r="A41" s="337" t="str">
        <f>D22</f>
        <v>PRISTINE</v>
      </c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9"/>
    </row>
    <row r="42" spans="1:16" s="283" customFormat="1" ht="180" customHeight="1">
      <c r="A42" s="275">
        <v>1</v>
      </c>
      <c r="B42" s="340" t="str">
        <f>L11</f>
        <v xml:space="preserve">TT-SJ30SX2-W120 - SINGLE JERSEY 100% COTTON 30'S/1 x 2CM) 245GSM </v>
      </c>
      <c r="C42" s="341"/>
      <c r="D42" s="277" t="s">
        <v>66</v>
      </c>
      <c r="E42" s="276" t="s">
        <v>393</v>
      </c>
      <c r="F42" s="278" t="s">
        <v>38</v>
      </c>
      <c r="G42" s="279">
        <f>$P$22</f>
        <v>848</v>
      </c>
      <c r="H42" s="278">
        <v>1.0900000000000001</v>
      </c>
      <c r="I42" s="280">
        <f t="shared" ref="I42:I43" si="9">G42*H42</f>
        <v>924.32</v>
      </c>
      <c r="J42" s="281">
        <f>I42*1.3%+(I42/25)*0.5-4</f>
        <v>26.502560000000003</v>
      </c>
      <c r="K42" s="280">
        <v>2</v>
      </c>
      <c r="L42" s="280"/>
      <c r="M42" s="282">
        <f>+K42+J42+I42</f>
        <v>952.82256000000007</v>
      </c>
      <c r="N42" s="342" t="s">
        <v>392</v>
      </c>
      <c r="O42" s="343"/>
      <c r="P42" s="344"/>
    </row>
    <row r="43" spans="1:16" s="283" customFormat="1" ht="127.5" customHeight="1">
      <c r="A43" s="275">
        <v>2</v>
      </c>
      <c r="B43" s="377" t="s">
        <v>67</v>
      </c>
      <c r="C43" s="378"/>
      <c r="D43" s="277" t="s">
        <v>68</v>
      </c>
      <c r="E43" s="276" t="str">
        <f>E42</f>
        <v>PRISTINE 11-0606 TCX</v>
      </c>
      <c r="F43" s="278" t="s">
        <v>38</v>
      </c>
      <c r="G43" s="279">
        <f>G42</f>
        <v>848</v>
      </c>
      <c r="H43" s="278">
        <v>0.02</v>
      </c>
      <c r="I43" s="280">
        <f t="shared" si="9"/>
        <v>16.96</v>
      </c>
      <c r="J43" s="281">
        <f>I43*1.7%+(I43/30)*0.5+1</f>
        <v>1.5709866666666668</v>
      </c>
      <c r="K43" s="280"/>
      <c r="L43" s="280"/>
      <c r="M43" s="282">
        <f>+K43+J43+I43</f>
        <v>18.530986666666667</v>
      </c>
      <c r="N43" s="342" t="s">
        <v>394</v>
      </c>
      <c r="O43" s="343"/>
      <c r="P43" s="344"/>
    </row>
    <row r="44" spans="1:16" s="46" customFormat="1" ht="32.5" hidden="1">
      <c r="A44" s="337" t="str">
        <f>D29</f>
        <v>Silver Mix</v>
      </c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9"/>
    </row>
    <row r="45" spans="1:16" s="110" customFormat="1" ht="183" hidden="1" customHeight="1">
      <c r="A45" s="103">
        <v>1</v>
      </c>
      <c r="B45" s="372" t="str">
        <f>B42</f>
        <v xml:space="preserve">TT-SJ30SX2-W120 - SINGLE JERSEY 100% COTTON 30'S/1 x 2CM) 245GSM </v>
      </c>
      <c r="C45" s="373"/>
      <c r="D45" s="104" t="s">
        <v>66</v>
      </c>
      <c r="E45" s="105" t="str">
        <f>D29</f>
        <v>Silver Mix</v>
      </c>
      <c r="F45" s="106" t="s">
        <v>38</v>
      </c>
      <c r="G45" s="107">
        <f>$P$29</f>
        <v>0</v>
      </c>
      <c r="H45" s="106">
        <v>1.02</v>
      </c>
      <c r="I45" s="108">
        <f t="shared" ref="I45:I46" si="10">G45*H45</f>
        <v>0</v>
      </c>
      <c r="J45" s="142">
        <f>I45*1.3%+(I45/25)*0.5-3</f>
        <v>-3</v>
      </c>
      <c r="K45" s="108">
        <v>2</v>
      </c>
      <c r="L45" s="143"/>
      <c r="M45" s="109">
        <f>+K45+J45+I45</f>
        <v>-1</v>
      </c>
      <c r="N45" s="379" t="s">
        <v>69</v>
      </c>
      <c r="O45" s="380" t="s">
        <v>70</v>
      </c>
      <c r="P45" s="381" t="s">
        <v>70</v>
      </c>
    </row>
    <row r="46" spans="1:16" s="110" customFormat="1" ht="134.25" hidden="1" customHeight="1">
      <c r="A46" s="103">
        <v>2</v>
      </c>
      <c r="B46" s="293" t="s">
        <v>67</v>
      </c>
      <c r="C46" s="294"/>
      <c r="D46" s="104" t="s">
        <v>68</v>
      </c>
      <c r="E46" s="105" t="str">
        <f>E45</f>
        <v>Silver Mix</v>
      </c>
      <c r="F46" s="106" t="s">
        <v>38</v>
      </c>
      <c r="G46" s="107">
        <f>G45</f>
        <v>0</v>
      </c>
      <c r="H46" s="106">
        <v>2.1999999999999999E-2</v>
      </c>
      <c r="I46" s="108">
        <f t="shared" si="10"/>
        <v>0</v>
      </c>
      <c r="J46" s="142">
        <f>I46*1.1%+(I46/25)*0.5+1</f>
        <v>1</v>
      </c>
      <c r="K46" s="108"/>
      <c r="L46" s="143"/>
      <c r="M46" s="109">
        <f>+K46+J46+I46</f>
        <v>1</v>
      </c>
      <c r="N46" s="342" t="s">
        <v>71</v>
      </c>
      <c r="O46" s="343" t="s">
        <v>71</v>
      </c>
      <c r="P46" s="344" t="s">
        <v>71</v>
      </c>
    </row>
    <row r="47" spans="1:16" s="46" customFormat="1" ht="27.75" hidden="1" customHeight="1">
      <c r="A47" s="337" t="str">
        <f>D33</f>
        <v>Virtual Pink</v>
      </c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71"/>
      <c r="M47" s="338"/>
      <c r="N47" s="338"/>
      <c r="O47" s="338"/>
      <c r="P47" s="339"/>
    </row>
    <row r="48" spans="1:16" s="110" customFormat="1" ht="156" hidden="1" customHeight="1">
      <c r="A48" s="103">
        <v>1</v>
      </c>
      <c r="B48" s="372" t="str">
        <f>B46</f>
        <v xml:space="preserve">TT-RIB20SX2 - RIB 1X1 100% COTTON 20'S/1 x 2CM) 280GSM </v>
      </c>
      <c r="C48" s="373"/>
      <c r="D48" s="104" t="s">
        <v>66</v>
      </c>
      <c r="E48" s="105" t="str">
        <f>D36</f>
        <v>Virtual Pink</v>
      </c>
      <c r="F48" s="106" t="s">
        <v>38</v>
      </c>
      <c r="G48" s="107">
        <f>$P$36</f>
        <v>0</v>
      </c>
      <c r="H48" s="106">
        <v>1.02</v>
      </c>
      <c r="I48" s="108">
        <f t="shared" ref="I48:I49" si="11">G48*H48</f>
        <v>0</v>
      </c>
      <c r="J48" s="142">
        <f>I48*4.1%+(I48/30)*0.5-1</f>
        <v>-1</v>
      </c>
      <c r="K48" s="144">
        <v>2</v>
      </c>
      <c r="L48" s="143"/>
      <c r="M48" s="109">
        <f>+K48+J48+I48</f>
        <v>1</v>
      </c>
      <c r="N48" s="374" t="s">
        <v>72</v>
      </c>
      <c r="O48" s="375"/>
      <c r="P48" s="376"/>
    </row>
    <row r="49" spans="1:16" s="110" customFormat="1" ht="80.25" hidden="1" customHeight="1" thickBot="1">
      <c r="A49" s="172">
        <v>2</v>
      </c>
      <c r="B49" s="359" t="s">
        <v>67</v>
      </c>
      <c r="C49" s="360"/>
      <c r="D49" s="173" t="s">
        <v>68</v>
      </c>
      <c r="E49" s="174" t="str">
        <f>E48</f>
        <v>Virtual Pink</v>
      </c>
      <c r="F49" s="175" t="s">
        <v>38</v>
      </c>
      <c r="G49" s="176">
        <f>G48</f>
        <v>0</v>
      </c>
      <c r="H49" s="175">
        <v>2.1999999999999999E-2</v>
      </c>
      <c r="I49" s="177">
        <f t="shared" si="11"/>
        <v>0</v>
      </c>
      <c r="J49" s="178">
        <f>I49*2%+(I49/30)*0.5</f>
        <v>0</v>
      </c>
      <c r="K49" s="179"/>
      <c r="L49" s="180"/>
      <c r="M49" s="181">
        <f>+K49+J49+I49</f>
        <v>0</v>
      </c>
      <c r="N49" s="361" t="s">
        <v>73</v>
      </c>
      <c r="O49" s="362" t="s">
        <v>73</v>
      </c>
      <c r="P49" s="363" t="s">
        <v>73</v>
      </c>
    </row>
    <row r="50" spans="1:16" s="47" customFormat="1" ht="20.25" hidden="1" customHeight="1">
      <c r="A50" s="67"/>
      <c r="B50" s="67"/>
      <c r="C50" s="67"/>
      <c r="D50" s="67"/>
      <c r="E50" s="67"/>
      <c r="F50" s="67"/>
      <c r="G50" s="93"/>
      <c r="H50" s="67"/>
      <c r="I50" s="67"/>
      <c r="J50" s="67"/>
      <c r="K50" s="67"/>
      <c r="L50" s="67"/>
      <c r="M50" s="67"/>
      <c r="N50" s="67"/>
      <c r="O50" s="67"/>
      <c r="P50" s="67"/>
    </row>
    <row r="51" spans="1:16" s="48" customFormat="1" ht="33" customHeight="1" thickBot="1">
      <c r="A51" s="86"/>
      <c r="B51" s="88" t="s">
        <v>74</v>
      </c>
      <c r="C51" s="89"/>
      <c r="D51" s="89"/>
      <c r="E51" s="89"/>
      <c r="F51" s="86"/>
      <c r="G51" s="57"/>
      <c r="H51" s="86"/>
      <c r="I51" s="86"/>
      <c r="J51" s="86"/>
      <c r="K51" s="86"/>
      <c r="L51" s="86"/>
      <c r="M51" s="86"/>
      <c r="N51" s="86"/>
      <c r="O51" s="86"/>
      <c r="P51" s="87"/>
    </row>
    <row r="52" spans="1:16" s="67" customFormat="1" ht="113.25" customHeight="1">
      <c r="A52" s="364" t="s">
        <v>75</v>
      </c>
      <c r="B52" s="365"/>
      <c r="C52" s="365"/>
      <c r="D52" s="365"/>
      <c r="E52" s="366"/>
      <c r="F52" s="94" t="s">
        <v>76</v>
      </c>
      <c r="G52" s="94" t="s">
        <v>77</v>
      </c>
      <c r="H52" s="334" t="s">
        <v>78</v>
      </c>
      <c r="I52" s="367"/>
      <c r="J52" s="95" t="s">
        <v>57</v>
      </c>
      <c r="K52" s="94" t="s">
        <v>79</v>
      </c>
      <c r="L52" s="94" t="s">
        <v>80</v>
      </c>
      <c r="M52" s="96" t="s">
        <v>81</v>
      </c>
      <c r="N52" s="96" t="s">
        <v>82</v>
      </c>
      <c r="O52" s="96" t="s">
        <v>83</v>
      </c>
      <c r="P52" s="189" t="s">
        <v>84</v>
      </c>
    </row>
    <row r="53" spans="1:16" s="30" customFormat="1" ht="44.25" customHeight="1">
      <c r="A53" s="190">
        <v>1</v>
      </c>
      <c r="B53" s="368" t="s">
        <v>85</v>
      </c>
      <c r="C53" s="368"/>
      <c r="D53" s="368"/>
      <c r="E53" s="368"/>
      <c r="F53" s="97" t="str">
        <f>H53</f>
        <v>PRISTINE</v>
      </c>
      <c r="G53" s="218" t="s">
        <v>86</v>
      </c>
      <c r="H53" s="369" t="str">
        <f>$D$22</f>
        <v>PRISTINE</v>
      </c>
      <c r="I53" s="370"/>
      <c r="J53" s="99" t="s">
        <v>87</v>
      </c>
      <c r="K53" s="107">
        <f>$P$22</f>
        <v>848</v>
      </c>
      <c r="L53" s="100">
        <f>160/4500</f>
        <v>3.5555555555555556E-2</v>
      </c>
      <c r="M53" s="101">
        <f t="shared" ref="M53:M55" si="12">K53*L53</f>
        <v>30.15111111111111</v>
      </c>
      <c r="N53" s="101"/>
      <c r="O53" s="102">
        <f t="shared" ref="O53:O55" si="13">ROUNDUP(N53+M53,0)</f>
        <v>31</v>
      </c>
      <c r="P53" s="237"/>
    </row>
    <row r="54" spans="1:16" s="30" customFormat="1" ht="44.25" hidden="1" customHeight="1">
      <c r="A54" s="190">
        <v>1</v>
      </c>
      <c r="B54" s="368" t="s">
        <v>85</v>
      </c>
      <c r="C54" s="368"/>
      <c r="D54" s="368"/>
      <c r="E54" s="368"/>
      <c r="F54" s="97" t="str">
        <f>H54</f>
        <v>Silver Mix</v>
      </c>
      <c r="G54" s="145" t="s">
        <v>88</v>
      </c>
      <c r="H54" s="369" t="str">
        <f>$D$29</f>
        <v>Silver Mix</v>
      </c>
      <c r="I54" s="370"/>
      <c r="J54" s="99" t="s">
        <v>87</v>
      </c>
      <c r="K54" s="107">
        <f>$P$29</f>
        <v>0</v>
      </c>
      <c r="L54" s="100">
        <f t="shared" ref="L54:L55" si="14">130/4500</f>
        <v>2.8888888888888888E-2</v>
      </c>
      <c r="M54" s="101">
        <f t="shared" si="12"/>
        <v>0</v>
      </c>
      <c r="N54" s="101"/>
      <c r="O54" s="102">
        <f t="shared" si="13"/>
        <v>0</v>
      </c>
      <c r="P54" s="237"/>
    </row>
    <row r="55" spans="1:16" s="30" customFormat="1" ht="44.25" hidden="1" customHeight="1">
      <c r="A55" s="190">
        <v>1</v>
      </c>
      <c r="B55" s="368" t="s">
        <v>85</v>
      </c>
      <c r="C55" s="368"/>
      <c r="D55" s="368"/>
      <c r="E55" s="368"/>
      <c r="F55" s="97" t="str">
        <f>H55</f>
        <v>Virtual Pink</v>
      </c>
      <c r="G55" s="145" t="s">
        <v>89</v>
      </c>
      <c r="H55" s="369" t="str">
        <f>$D$36</f>
        <v>Virtual Pink</v>
      </c>
      <c r="I55" s="370"/>
      <c r="J55" s="99" t="s">
        <v>87</v>
      </c>
      <c r="K55" s="107">
        <f>$P$36</f>
        <v>0</v>
      </c>
      <c r="L55" s="100">
        <f t="shared" si="14"/>
        <v>2.8888888888888888E-2</v>
      </c>
      <c r="M55" s="101">
        <f t="shared" si="12"/>
        <v>0</v>
      </c>
      <c r="N55" s="101"/>
      <c r="O55" s="102">
        <f t="shared" si="13"/>
        <v>0</v>
      </c>
      <c r="P55" s="237"/>
    </row>
    <row r="56" spans="1:16" s="30" customFormat="1" ht="57" customHeight="1">
      <c r="A56" s="190">
        <v>2</v>
      </c>
      <c r="B56" s="368" t="s">
        <v>90</v>
      </c>
      <c r="C56" s="368"/>
      <c r="D56" s="368"/>
      <c r="E56" s="368"/>
      <c r="F56" s="97" t="s">
        <v>91</v>
      </c>
      <c r="G56" s="98"/>
      <c r="H56" s="369" t="str">
        <f t="shared" ref="H56" si="15">$D$22</f>
        <v>PRISTINE</v>
      </c>
      <c r="I56" s="370"/>
      <c r="J56" s="99" t="s">
        <v>92</v>
      </c>
      <c r="K56" s="107">
        <f>$P$22</f>
        <v>848</v>
      </c>
      <c r="L56" s="100">
        <v>1</v>
      </c>
      <c r="M56" s="101">
        <f>K56*L56</f>
        <v>848</v>
      </c>
      <c r="N56" s="101"/>
      <c r="O56" s="102">
        <f>M56</f>
        <v>848</v>
      </c>
      <c r="P56" s="245" t="s">
        <v>336</v>
      </c>
    </row>
    <row r="57" spans="1:16" s="30" customFormat="1" ht="44.25" hidden="1" customHeight="1">
      <c r="A57" s="190">
        <v>2</v>
      </c>
      <c r="B57" s="368" t="str">
        <f>B56</f>
        <v>NHÃN CHÍNH ALD X NB MASARYK PRINTED LABEL 210518</v>
      </c>
      <c r="C57" s="368"/>
      <c r="D57" s="368"/>
      <c r="E57" s="368"/>
      <c r="F57" s="97" t="s">
        <v>91</v>
      </c>
      <c r="G57" s="98"/>
      <c r="H57" s="369" t="str">
        <f t="shared" ref="H57" si="16">$D$29</f>
        <v>Silver Mix</v>
      </c>
      <c r="I57" s="370"/>
      <c r="J57" s="99" t="s">
        <v>92</v>
      </c>
      <c r="K57" s="107">
        <f>$P$29</f>
        <v>0</v>
      </c>
      <c r="L57" s="100">
        <v>1</v>
      </c>
      <c r="M57" s="101">
        <f>K57*L57</f>
        <v>0</v>
      </c>
      <c r="N57" s="101"/>
      <c r="O57" s="102">
        <f>M57</f>
        <v>0</v>
      </c>
      <c r="P57" s="238"/>
    </row>
    <row r="58" spans="1:16" s="30" customFormat="1" ht="44.25" hidden="1" customHeight="1">
      <c r="A58" s="190">
        <v>2</v>
      </c>
      <c r="B58" s="368" t="str">
        <f>B57</f>
        <v>NHÃN CHÍNH ALD X NB MASARYK PRINTED LABEL 210518</v>
      </c>
      <c r="C58" s="368"/>
      <c r="D58" s="368"/>
      <c r="E58" s="368"/>
      <c r="F58" s="97" t="s">
        <v>91</v>
      </c>
      <c r="G58" s="98"/>
      <c r="H58" s="369" t="str">
        <f t="shared" ref="H58" si="17">$D$36</f>
        <v>Virtual Pink</v>
      </c>
      <c r="I58" s="370"/>
      <c r="J58" s="99" t="s">
        <v>92</v>
      </c>
      <c r="K58" s="107">
        <f>$P$36</f>
        <v>0</v>
      </c>
      <c r="L58" s="100">
        <v>1</v>
      </c>
      <c r="M58" s="101">
        <f>K58*L58</f>
        <v>0</v>
      </c>
      <c r="N58" s="101"/>
      <c r="O58" s="102">
        <f>M58</f>
        <v>0</v>
      </c>
      <c r="P58" s="238"/>
    </row>
    <row r="59" spans="1:16" s="30" customFormat="1" ht="44.25" customHeight="1">
      <c r="A59" s="190">
        <v>3</v>
      </c>
      <c r="B59" s="368" t="s">
        <v>93</v>
      </c>
      <c r="C59" s="368"/>
      <c r="D59" s="368"/>
      <c r="E59" s="368"/>
      <c r="F59" s="97" t="s">
        <v>91</v>
      </c>
      <c r="G59" s="98"/>
      <c r="H59" s="369" t="str">
        <f t="shared" ref="H59" si="18">$D$22</f>
        <v>PRISTINE</v>
      </c>
      <c r="I59" s="370"/>
      <c r="J59" s="99" t="s">
        <v>92</v>
      </c>
      <c r="K59" s="107">
        <f>$P$22</f>
        <v>848</v>
      </c>
      <c r="L59" s="100">
        <v>1</v>
      </c>
      <c r="M59" s="101">
        <f t="shared" ref="M59:M64" si="19">K59*L59</f>
        <v>848</v>
      </c>
      <c r="N59" s="101"/>
      <c r="O59" s="102">
        <f t="shared" ref="O59:O64" si="20">M59</f>
        <v>848</v>
      </c>
      <c r="P59" s="238" t="s">
        <v>335</v>
      </c>
    </row>
    <row r="60" spans="1:16" s="30" customFormat="1" ht="44.25" hidden="1" customHeight="1">
      <c r="A60" s="190">
        <v>3</v>
      </c>
      <c r="B60" s="368" t="s">
        <v>94</v>
      </c>
      <c r="C60" s="368"/>
      <c r="D60" s="368"/>
      <c r="E60" s="368"/>
      <c r="F60" s="97" t="s">
        <v>91</v>
      </c>
      <c r="G60" s="98"/>
      <c r="H60" s="369" t="str">
        <f t="shared" ref="H60" si="21">$D$29</f>
        <v>Silver Mix</v>
      </c>
      <c r="I60" s="370"/>
      <c r="J60" s="99" t="s">
        <v>92</v>
      </c>
      <c r="K60" s="107">
        <f>$P$29</f>
        <v>0</v>
      </c>
      <c r="L60" s="100">
        <v>1</v>
      </c>
      <c r="M60" s="101">
        <f t="shared" si="19"/>
        <v>0</v>
      </c>
      <c r="N60" s="101"/>
      <c r="O60" s="102">
        <f t="shared" si="20"/>
        <v>0</v>
      </c>
      <c r="P60" s="238"/>
    </row>
    <row r="61" spans="1:16" s="30" customFormat="1" ht="44.25" hidden="1" customHeight="1">
      <c r="A61" s="190">
        <v>3</v>
      </c>
      <c r="B61" s="368" t="s">
        <v>94</v>
      </c>
      <c r="C61" s="368"/>
      <c r="D61" s="368"/>
      <c r="E61" s="368"/>
      <c r="F61" s="97" t="s">
        <v>91</v>
      </c>
      <c r="G61" s="98"/>
      <c r="H61" s="369" t="str">
        <f t="shared" ref="H61" si="22">$D$36</f>
        <v>Virtual Pink</v>
      </c>
      <c r="I61" s="370"/>
      <c r="J61" s="99" t="s">
        <v>92</v>
      </c>
      <c r="K61" s="107">
        <f>$P$36</f>
        <v>0</v>
      </c>
      <c r="L61" s="100">
        <v>1</v>
      </c>
      <c r="M61" s="101">
        <f t="shared" si="19"/>
        <v>0</v>
      </c>
      <c r="N61" s="101"/>
      <c r="O61" s="102">
        <f t="shared" si="20"/>
        <v>0</v>
      </c>
      <c r="P61" s="238"/>
    </row>
    <row r="62" spans="1:16" s="30" customFormat="1" ht="44.25" customHeight="1">
      <c r="A62" s="190">
        <v>4</v>
      </c>
      <c r="B62" s="392" t="s">
        <v>95</v>
      </c>
      <c r="C62" s="393"/>
      <c r="D62" s="393"/>
      <c r="E62" s="394"/>
      <c r="F62" s="97" t="s">
        <v>91</v>
      </c>
      <c r="G62" s="98"/>
      <c r="H62" s="369" t="str">
        <f t="shared" ref="H62" si="23">$D$22</f>
        <v>PRISTINE</v>
      </c>
      <c r="I62" s="370"/>
      <c r="J62" s="99" t="s">
        <v>92</v>
      </c>
      <c r="K62" s="107">
        <f>$P$22</f>
        <v>848</v>
      </c>
      <c r="L62" s="100">
        <v>1</v>
      </c>
      <c r="M62" s="101">
        <f t="shared" si="19"/>
        <v>848</v>
      </c>
      <c r="N62" s="101"/>
      <c r="O62" s="102">
        <f t="shared" si="20"/>
        <v>848</v>
      </c>
      <c r="P62" s="238" t="s">
        <v>334</v>
      </c>
    </row>
    <row r="63" spans="1:16" s="30" customFormat="1" ht="44.25" hidden="1" customHeight="1">
      <c r="A63" s="190">
        <v>4</v>
      </c>
      <c r="B63" s="392" t="s">
        <v>95</v>
      </c>
      <c r="C63" s="393"/>
      <c r="D63" s="393"/>
      <c r="E63" s="394"/>
      <c r="F63" s="97" t="s">
        <v>91</v>
      </c>
      <c r="G63" s="98"/>
      <c r="H63" s="369" t="str">
        <f t="shared" ref="H63" si="24">$D$29</f>
        <v>Silver Mix</v>
      </c>
      <c r="I63" s="370"/>
      <c r="J63" s="99" t="s">
        <v>92</v>
      </c>
      <c r="K63" s="107">
        <f>$P$29</f>
        <v>0</v>
      </c>
      <c r="L63" s="100">
        <v>1</v>
      </c>
      <c r="M63" s="101">
        <f t="shared" si="19"/>
        <v>0</v>
      </c>
      <c r="N63" s="101"/>
      <c r="O63" s="102">
        <f t="shared" si="20"/>
        <v>0</v>
      </c>
      <c r="P63" s="238"/>
    </row>
    <row r="64" spans="1:16" s="30" customFormat="1" ht="44.25" hidden="1" customHeight="1" thickBot="1">
      <c r="A64" s="191">
        <v>4</v>
      </c>
      <c r="B64" s="382" t="s">
        <v>95</v>
      </c>
      <c r="C64" s="383"/>
      <c r="D64" s="383"/>
      <c r="E64" s="384"/>
      <c r="F64" s="192" t="s">
        <v>91</v>
      </c>
      <c r="G64" s="193"/>
      <c r="H64" s="385" t="str">
        <f t="shared" ref="H64" si="25">$D$36</f>
        <v>Virtual Pink</v>
      </c>
      <c r="I64" s="386"/>
      <c r="J64" s="194" t="s">
        <v>92</v>
      </c>
      <c r="K64" s="176">
        <f>$P$36</f>
        <v>0</v>
      </c>
      <c r="L64" s="195">
        <v>1</v>
      </c>
      <c r="M64" s="196">
        <f t="shared" si="19"/>
        <v>0</v>
      </c>
      <c r="N64" s="196"/>
      <c r="O64" s="197">
        <f t="shared" si="20"/>
        <v>0</v>
      </c>
      <c r="P64" s="238"/>
    </row>
    <row r="65" spans="1:17" s="48" customFormat="1" ht="49.5" customHeight="1" thickBot="1">
      <c r="B65" s="146" t="s">
        <v>96</v>
      </c>
      <c r="C65" s="147"/>
      <c r="D65" s="147"/>
      <c r="E65" s="147"/>
      <c r="G65" s="187"/>
      <c r="P65" s="188"/>
    </row>
    <row r="66" spans="1:17" s="67" customFormat="1" ht="72">
      <c r="A66" s="387" t="s">
        <v>75</v>
      </c>
      <c r="B66" s="388"/>
      <c r="C66" s="388"/>
      <c r="D66" s="388"/>
      <c r="E66" s="389"/>
      <c r="F66" s="148" t="s">
        <v>76</v>
      </c>
      <c r="G66" s="148" t="s">
        <v>77</v>
      </c>
      <c r="H66" s="390" t="s">
        <v>97</v>
      </c>
      <c r="I66" s="391"/>
      <c r="J66" s="150" t="s">
        <v>57</v>
      </c>
      <c r="K66" s="148" t="s">
        <v>79</v>
      </c>
      <c r="L66" s="148" t="s">
        <v>80</v>
      </c>
      <c r="M66" s="149" t="s">
        <v>81</v>
      </c>
      <c r="N66" s="149" t="s">
        <v>82</v>
      </c>
      <c r="O66" s="149" t="s">
        <v>83</v>
      </c>
      <c r="P66" s="149" t="s">
        <v>84</v>
      </c>
    </row>
    <row r="67" spans="1:17" s="56" customFormat="1" ht="39" customHeight="1">
      <c r="A67" s="151">
        <v>1</v>
      </c>
      <c r="B67" s="395" t="s">
        <v>98</v>
      </c>
      <c r="C67" s="396"/>
      <c r="D67" s="396"/>
      <c r="E67" s="397"/>
      <c r="F67" s="152" t="s">
        <v>91</v>
      </c>
      <c r="G67" s="152"/>
      <c r="H67" s="369" t="str">
        <f t="shared" ref="H67:H82" si="26">$D$22</f>
        <v>PRISTINE</v>
      </c>
      <c r="I67" s="370"/>
      <c r="J67" s="99" t="s">
        <v>92</v>
      </c>
      <c r="K67" s="107">
        <f t="shared" ref="K67" si="27">$P$22</f>
        <v>848</v>
      </c>
      <c r="L67" s="153">
        <v>1</v>
      </c>
      <c r="M67" s="153">
        <f t="shared" ref="M67:M75" si="28">L67*K67</f>
        <v>848</v>
      </c>
      <c r="N67" s="154"/>
      <c r="O67" s="49">
        <f t="shared" ref="O67:O82" si="29">M67</f>
        <v>848</v>
      </c>
      <c r="P67" s="398" t="s">
        <v>337</v>
      </c>
      <c r="Q67" s="155"/>
    </row>
    <row r="68" spans="1:17" s="56" customFormat="1" ht="101.25" hidden="1" customHeight="1">
      <c r="A68" s="151">
        <v>1</v>
      </c>
      <c r="B68" s="395" t="str">
        <f>B67</f>
        <v>THẺ BÀI ALD ALD-T06P</v>
      </c>
      <c r="C68" s="396"/>
      <c r="D68" s="396"/>
      <c r="E68" s="397"/>
      <c r="F68" s="152" t="s">
        <v>91</v>
      </c>
      <c r="G68" s="152"/>
      <c r="H68" s="369" t="str">
        <f t="shared" ref="H68:H83" si="30">$D$29</f>
        <v>Silver Mix</v>
      </c>
      <c r="I68" s="370"/>
      <c r="J68" s="99" t="s">
        <v>92</v>
      </c>
      <c r="K68" s="107">
        <f t="shared" ref="K68" si="31">$P$29</f>
        <v>0</v>
      </c>
      <c r="L68" s="153">
        <v>1</v>
      </c>
      <c r="M68" s="153">
        <f t="shared" si="28"/>
        <v>0</v>
      </c>
      <c r="N68" s="154"/>
      <c r="O68" s="49">
        <f t="shared" si="29"/>
        <v>0</v>
      </c>
      <c r="P68" s="399"/>
      <c r="Q68" s="155"/>
    </row>
    <row r="69" spans="1:17" s="56" customFormat="1" ht="39" hidden="1" customHeight="1">
      <c r="A69" s="151">
        <v>1</v>
      </c>
      <c r="B69" s="395" t="str">
        <f>B68</f>
        <v>THẺ BÀI ALD ALD-T06P</v>
      </c>
      <c r="C69" s="396"/>
      <c r="D69" s="396"/>
      <c r="E69" s="397"/>
      <c r="F69" s="152" t="s">
        <v>91</v>
      </c>
      <c r="G69" s="152"/>
      <c r="H69" s="369" t="str">
        <f t="shared" ref="H69:H84" si="32">$D$36</f>
        <v>Virtual Pink</v>
      </c>
      <c r="I69" s="370"/>
      <c r="J69" s="99" t="s">
        <v>92</v>
      </c>
      <c r="K69" s="107">
        <f t="shared" ref="K69" si="33">$P$36</f>
        <v>0</v>
      </c>
      <c r="L69" s="153">
        <v>1</v>
      </c>
      <c r="M69" s="153">
        <f t="shared" si="28"/>
        <v>0</v>
      </c>
      <c r="N69" s="154"/>
      <c r="O69" s="49">
        <f t="shared" si="29"/>
        <v>0</v>
      </c>
      <c r="P69" s="400"/>
      <c r="Q69" s="155"/>
    </row>
    <row r="70" spans="1:17" s="56" customFormat="1" ht="39" customHeight="1">
      <c r="A70" s="151">
        <v>2</v>
      </c>
      <c r="B70" s="395" t="s">
        <v>99</v>
      </c>
      <c r="C70" s="396"/>
      <c r="D70" s="396"/>
      <c r="E70" s="397"/>
      <c r="F70" s="152" t="s">
        <v>91</v>
      </c>
      <c r="G70" s="152"/>
      <c r="H70" s="369" t="str">
        <f t="shared" si="26"/>
        <v>PRISTINE</v>
      </c>
      <c r="I70" s="370"/>
      <c r="J70" s="99" t="s">
        <v>92</v>
      </c>
      <c r="K70" s="107">
        <f t="shared" ref="K70" si="34">$P$22</f>
        <v>848</v>
      </c>
      <c r="L70" s="153">
        <v>1</v>
      </c>
      <c r="M70" s="153">
        <f t="shared" si="28"/>
        <v>848</v>
      </c>
      <c r="N70" s="154"/>
      <c r="O70" s="49">
        <f t="shared" si="29"/>
        <v>848</v>
      </c>
      <c r="P70" s="156"/>
      <c r="Q70" s="155"/>
    </row>
    <row r="71" spans="1:17" s="56" customFormat="1" ht="39" hidden="1" customHeight="1">
      <c r="A71" s="151">
        <v>2</v>
      </c>
      <c r="B71" s="395" t="str">
        <f>B70</f>
        <v>UPC STICKER 2X3"</v>
      </c>
      <c r="C71" s="396"/>
      <c r="D71" s="396"/>
      <c r="E71" s="397"/>
      <c r="F71" s="152" t="s">
        <v>91</v>
      </c>
      <c r="G71" s="152"/>
      <c r="H71" s="369" t="str">
        <f t="shared" si="30"/>
        <v>Silver Mix</v>
      </c>
      <c r="I71" s="370"/>
      <c r="J71" s="99" t="s">
        <v>92</v>
      </c>
      <c r="K71" s="107">
        <f t="shared" ref="K71" si="35">$P$29</f>
        <v>0</v>
      </c>
      <c r="L71" s="153">
        <v>1</v>
      </c>
      <c r="M71" s="153">
        <f t="shared" si="28"/>
        <v>0</v>
      </c>
      <c r="N71" s="154"/>
      <c r="O71" s="49">
        <f t="shared" si="29"/>
        <v>0</v>
      </c>
      <c r="P71" s="156"/>
      <c r="Q71" s="155"/>
    </row>
    <row r="72" spans="1:17" s="56" customFormat="1" ht="39" hidden="1" customHeight="1">
      <c r="A72" s="151">
        <v>2</v>
      </c>
      <c r="B72" s="395" t="str">
        <f>B71</f>
        <v>UPC STICKER 2X3"</v>
      </c>
      <c r="C72" s="396"/>
      <c r="D72" s="396"/>
      <c r="E72" s="397"/>
      <c r="F72" s="152" t="s">
        <v>91</v>
      </c>
      <c r="G72" s="152"/>
      <c r="H72" s="369" t="str">
        <f t="shared" si="32"/>
        <v>Virtual Pink</v>
      </c>
      <c r="I72" s="370"/>
      <c r="J72" s="99" t="s">
        <v>92</v>
      </c>
      <c r="K72" s="107">
        <f t="shared" ref="K72" si="36">$P$36</f>
        <v>0</v>
      </c>
      <c r="L72" s="153">
        <v>1</v>
      </c>
      <c r="M72" s="153">
        <f t="shared" si="28"/>
        <v>0</v>
      </c>
      <c r="N72" s="154"/>
      <c r="O72" s="49">
        <f t="shared" si="29"/>
        <v>0</v>
      </c>
      <c r="P72" s="156"/>
      <c r="Q72" s="155"/>
    </row>
    <row r="73" spans="1:17" s="56" customFormat="1" ht="65" customHeight="1">
      <c r="A73" s="151">
        <v>3</v>
      </c>
      <c r="B73" s="401" t="s">
        <v>100</v>
      </c>
      <c r="C73" s="402"/>
      <c r="D73" s="402"/>
      <c r="E73" s="402"/>
      <c r="F73" s="152" t="s">
        <v>101</v>
      </c>
      <c r="G73" s="152"/>
      <c r="H73" s="369" t="str">
        <f t="shared" si="26"/>
        <v>PRISTINE</v>
      </c>
      <c r="I73" s="370"/>
      <c r="J73" s="99" t="s">
        <v>92</v>
      </c>
      <c r="K73" s="107">
        <f t="shared" ref="K73" si="37">$P$22</f>
        <v>848</v>
      </c>
      <c r="L73" s="153">
        <v>1</v>
      </c>
      <c r="M73" s="153">
        <f t="shared" si="28"/>
        <v>848</v>
      </c>
      <c r="N73" s="154"/>
      <c r="O73" s="49">
        <f t="shared" si="29"/>
        <v>848</v>
      </c>
      <c r="P73" s="398" t="s">
        <v>337</v>
      </c>
      <c r="Q73" s="155"/>
    </row>
    <row r="74" spans="1:17" s="56" customFormat="1" ht="114" hidden="1" customHeight="1">
      <c r="A74" s="151">
        <v>3</v>
      </c>
      <c r="B74" s="401" t="str">
        <f>B73</f>
        <v>BAO NYLON  Masaryk Medium Poly Bag (12 X 15) - Recycled ALD PB29-R</v>
      </c>
      <c r="C74" s="402"/>
      <c r="D74" s="402"/>
      <c r="E74" s="402"/>
      <c r="F74" s="152" t="s">
        <v>101</v>
      </c>
      <c r="G74" s="152"/>
      <c r="H74" s="369" t="str">
        <f t="shared" si="30"/>
        <v>Silver Mix</v>
      </c>
      <c r="I74" s="370"/>
      <c r="J74" s="99" t="s">
        <v>92</v>
      </c>
      <c r="K74" s="107">
        <f t="shared" ref="K74" si="38">$P$29</f>
        <v>0</v>
      </c>
      <c r="L74" s="153">
        <v>1</v>
      </c>
      <c r="M74" s="153">
        <f t="shared" si="28"/>
        <v>0</v>
      </c>
      <c r="N74" s="154"/>
      <c r="O74" s="49">
        <f t="shared" si="29"/>
        <v>0</v>
      </c>
      <c r="P74" s="399"/>
      <c r="Q74" s="155"/>
    </row>
    <row r="75" spans="1:17" s="56" customFormat="1" ht="50.25" hidden="1" customHeight="1">
      <c r="A75" s="151">
        <v>3</v>
      </c>
      <c r="B75" s="401" t="str">
        <f>B74</f>
        <v>BAO NYLON  Masaryk Medium Poly Bag (12 X 15) - Recycled ALD PB29-R</v>
      </c>
      <c r="C75" s="402"/>
      <c r="D75" s="402"/>
      <c r="E75" s="402"/>
      <c r="F75" s="152" t="s">
        <v>101</v>
      </c>
      <c r="G75" s="152"/>
      <c r="H75" s="369" t="str">
        <f t="shared" si="32"/>
        <v>Virtual Pink</v>
      </c>
      <c r="I75" s="370"/>
      <c r="J75" s="99" t="s">
        <v>92</v>
      </c>
      <c r="K75" s="107">
        <f t="shared" ref="K75" si="39">$P$36</f>
        <v>0</v>
      </c>
      <c r="L75" s="153">
        <v>1</v>
      </c>
      <c r="M75" s="153">
        <f t="shared" si="28"/>
        <v>0</v>
      </c>
      <c r="N75" s="154"/>
      <c r="O75" s="49">
        <f t="shared" si="29"/>
        <v>0</v>
      </c>
      <c r="P75" s="400"/>
      <c r="Q75" s="155"/>
    </row>
    <row r="76" spans="1:17" s="56" customFormat="1" ht="39" customHeight="1">
      <c r="A76" s="151">
        <v>4</v>
      </c>
      <c r="B76" s="401" t="s">
        <v>102</v>
      </c>
      <c r="C76" s="402"/>
      <c r="D76" s="402"/>
      <c r="E76" s="402"/>
      <c r="F76" s="152" t="s">
        <v>101</v>
      </c>
      <c r="G76" s="152"/>
      <c r="H76" s="369" t="str">
        <f t="shared" si="26"/>
        <v>PRISTINE</v>
      </c>
      <c r="I76" s="370"/>
      <c r="J76" s="99" t="s">
        <v>92</v>
      </c>
      <c r="K76" s="107">
        <f t="shared" ref="K76" si="40">$P$22</f>
        <v>848</v>
      </c>
      <c r="L76" s="157">
        <f>L79</f>
        <v>2.5000000000000001E-2</v>
      </c>
      <c r="M76" s="153">
        <f t="shared" ref="M76:M81" si="41">ROUNDUP(L76*K76,0)</f>
        <v>22</v>
      </c>
      <c r="N76" s="154"/>
      <c r="O76" s="49">
        <f t="shared" si="29"/>
        <v>22</v>
      </c>
      <c r="P76" s="156"/>
      <c r="Q76" s="155"/>
    </row>
    <row r="77" spans="1:17" s="56" customFormat="1" ht="39" hidden="1" customHeight="1">
      <c r="A77" s="151">
        <v>4</v>
      </c>
      <c r="B77" s="401" t="str">
        <f>B76</f>
        <v>BAO BIG POLYBAG 100X120CM</v>
      </c>
      <c r="C77" s="402"/>
      <c r="D77" s="402"/>
      <c r="E77" s="402"/>
      <c r="F77" s="152" t="s">
        <v>101</v>
      </c>
      <c r="G77" s="152"/>
      <c r="H77" s="369" t="str">
        <f t="shared" si="30"/>
        <v>Silver Mix</v>
      </c>
      <c r="I77" s="370"/>
      <c r="J77" s="99" t="s">
        <v>92</v>
      </c>
      <c r="K77" s="107">
        <f t="shared" ref="K77" si="42">$P$29</f>
        <v>0</v>
      </c>
      <c r="L77" s="157">
        <f>L80</f>
        <v>2.5000000000000001E-2</v>
      </c>
      <c r="M77" s="153">
        <f t="shared" si="41"/>
        <v>0</v>
      </c>
      <c r="N77" s="154"/>
      <c r="O77" s="49">
        <f>M77</f>
        <v>0</v>
      </c>
      <c r="P77" s="156"/>
      <c r="Q77" s="155"/>
    </row>
    <row r="78" spans="1:17" s="56" customFormat="1" ht="39" hidden="1" customHeight="1">
      <c r="A78" s="151">
        <v>4</v>
      </c>
      <c r="B78" s="401" t="str">
        <f>B77</f>
        <v>BAO BIG POLYBAG 100X120CM</v>
      </c>
      <c r="C78" s="402"/>
      <c r="D78" s="402"/>
      <c r="E78" s="402"/>
      <c r="F78" s="152" t="s">
        <v>101</v>
      </c>
      <c r="G78" s="152"/>
      <c r="H78" s="369" t="str">
        <f t="shared" si="32"/>
        <v>Virtual Pink</v>
      </c>
      <c r="I78" s="370"/>
      <c r="J78" s="99" t="s">
        <v>92</v>
      </c>
      <c r="K78" s="107">
        <f t="shared" ref="K78" si="43">$P$36</f>
        <v>0</v>
      </c>
      <c r="L78" s="157">
        <f>L81</f>
        <v>0.05</v>
      </c>
      <c r="M78" s="153">
        <f t="shared" si="41"/>
        <v>0</v>
      </c>
      <c r="N78" s="154"/>
      <c r="O78" s="49">
        <f>M78</f>
        <v>0</v>
      </c>
      <c r="P78" s="156"/>
      <c r="Q78" s="155"/>
    </row>
    <row r="79" spans="1:17" s="56" customFormat="1" ht="70.75" customHeight="1">
      <c r="A79" s="151">
        <v>5</v>
      </c>
      <c r="B79" s="401" t="s">
        <v>103</v>
      </c>
      <c r="C79" s="402"/>
      <c r="D79" s="402"/>
      <c r="E79" s="402"/>
      <c r="F79" s="152" t="s">
        <v>104</v>
      </c>
      <c r="G79" s="152"/>
      <c r="H79" s="369" t="str">
        <f t="shared" si="26"/>
        <v>PRISTINE</v>
      </c>
      <c r="I79" s="370"/>
      <c r="J79" s="99" t="s">
        <v>92</v>
      </c>
      <c r="K79" s="107">
        <f t="shared" ref="K79" si="44">$P$22</f>
        <v>848</v>
      </c>
      <c r="L79" s="157">
        <f t="shared" ref="L79:L80" si="45">1/40</f>
        <v>2.5000000000000001E-2</v>
      </c>
      <c r="M79" s="153">
        <f t="shared" si="41"/>
        <v>22</v>
      </c>
      <c r="N79" s="154"/>
      <c r="O79" s="49">
        <f t="shared" si="29"/>
        <v>22</v>
      </c>
      <c r="P79" s="158"/>
      <c r="Q79" s="155"/>
    </row>
    <row r="80" spans="1:17" s="56" customFormat="1" ht="73.75" hidden="1" customHeight="1">
      <c r="A80" s="151">
        <v>5</v>
      </c>
      <c r="B80" s="401" t="str">
        <f>B79</f>
        <v xml:space="preserve">THÙNG CARTON </v>
      </c>
      <c r="C80" s="402"/>
      <c r="D80" s="402"/>
      <c r="E80" s="402"/>
      <c r="F80" s="152" t="s">
        <v>104</v>
      </c>
      <c r="G80" s="152"/>
      <c r="H80" s="369" t="str">
        <f t="shared" si="30"/>
        <v>Silver Mix</v>
      </c>
      <c r="I80" s="370"/>
      <c r="J80" s="99" t="s">
        <v>92</v>
      </c>
      <c r="K80" s="107">
        <f t="shared" ref="K80" si="46">$P$29</f>
        <v>0</v>
      </c>
      <c r="L80" s="157">
        <f t="shared" si="45"/>
        <v>2.5000000000000001E-2</v>
      </c>
      <c r="M80" s="153">
        <f t="shared" si="41"/>
        <v>0</v>
      </c>
      <c r="N80" s="154"/>
      <c r="O80" s="49">
        <f>M80</f>
        <v>0</v>
      </c>
      <c r="P80" s="158"/>
      <c r="Q80" s="155"/>
    </row>
    <row r="81" spans="1:17" s="56" customFormat="1" ht="73.75" hidden="1" customHeight="1">
      <c r="A81" s="151">
        <v>5</v>
      </c>
      <c r="B81" s="401" t="str">
        <f>B80</f>
        <v xml:space="preserve">THÙNG CARTON </v>
      </c>
      <c r="C81" s="402"/>
      <c r="D81" s="402"/>
      <c r="E81" s="402"/>
      <c r="F81" s="152" t="s">
        <v>104</v>
      </c>
      <c r="G81" s="152"/>
      <c r="H81" s="369" t="str">
        <f t="shared" si="32"/>
        <v>Virtual Pink</v>
      </c>
      <c r="I81" s="370"/>
      <c r="J81" s="99" t="s">
        <v>92</v>
      </c>
      <c r="K81" s="107">
        <f t="shared" ref="K81" si="47">$P$36</f>
        <v>0</v>
      </c>
      <c r="L81" s="157">
        <f>L79*2</f>
        <v>0.05</v>
      </c>
      <c r="M81" s="153">
        <f t="shared" si="41"/>
        <v>0</v>
      </c>
      <c r="N81" s="154"/>
      <c r="O81" s="49">
        <f>M81</f>
        <v>0</v>
      </c>
      <c r="P81" s="158"/>
      <c r="Q81" s="155"/>
    </row>
    <row r="82" spans="1:17" s="56" customFormat="1" ht="72" customHeight="1">
      <c r="A82" s="151">
        <v>6</v>
      </c>
      <c r="B82" s="395" t="str">
        <f>B83</f>
        <v>TẤM LÓT THÙNG</v>
      </c>
      <c r="C82" s="396"/>
      <c r="D82" s="396"/>
      <c r="E82" s="397"/>
      <c r="F82" s="152" t="s">
        <v>104</v>
      </c>
      <c r="G82" s="152"/>
      <c r="H82" s="369" t="str">
        <f t="shared" si="26"/>
        <v>PRISTINE</v>
      </c>
      <c r="I82" s="370"/>
      <c r="J82" s="99" t="s">
        <v>92</v>
      </c>
      <c r="K82" s="107">
        <f t="shared" ref="K82" si="48">$P$22</f>
        <v>848</v>
      </c>
      <c r="L82" s="157">
        <f>L79*2</f>
        <v>0.05</v>
      </c>
      <c r="M82" s="153">
        <f>ROUNDUP(M79*2,0)</f>
        <v>44</v>
      </c>
      <c r="N82" s="154"/>
      <c r="O82" s="49">
        <f t="shared" si="29"/>
        <v>44</v>
      </c>
      <c r="P82" s="158"/>
      <c r="Q82" s="155"/>
    </row>
    <row r="83" spans="1:17" s="56" customFormat="1" ht="39" hidden="1" customHeight="1">
      <c r="A83" s="151">
        <v>6</v>
      </c>
      <c r="B83" s="395" t="s">
        <v>105</v>
      </c>
      <c r="C83" s="396"/>
      <c r="D83" s="396"/>
      <c r="E83" s="397"/>
      <c r="F83" s="152" t="s">
        <v>104</v>
      </c>
      <c r="G83" s="152"/>
      <c r="H83" s="369" t="str">
        <f t="shared" si="30"/>
        <v>Silver Mix</v>
      </c>
      <c r="I83" s="370"/>
      <c r="J83" s="99" t="s">
        <v>92</v>
      </c>
      <c r="K83" s="107">
        <f t="shared" ref="K83" si="49">$P$29</f>
        <v>0</v>
      </c>
      <c r="L83" s="157">
        <f t="shared" ref="L83:L84" si="50">L80*2</f>
        <v>0.05</v>
      </c>
      <c r="M83" s="153">
        <f>ROUNDUP(M80*2,0)</f>
        <v>0</v>
      </c>
      <c r="N83" s="154"/>
      <c r="O83" s="49">
        <f>M83</f>
        <v>0</v>
      </c>
      <c r="P83" s="158"/>
      <c r="Q83" s="155"/>
    </row>
    <row r="84" spans="1:17" s="56" customFormat="1" ht="39" hidden="1" customHeight="1">
      <c r="A84" s="151">
        <v>6</v>
      </c>
      <c r="B84" s="395" t="s">
        <v>105</v>
      </c>
      <c r="C84" s="396"/>
      <c r="D84" s="396"/>
      <c r="E84" s="397"/>
      <c r="F84" s="152" t="s">
        <v>104</v>
      </c>
      <c r="G84" s="152"/>
      <c r="H84" s="369" t="str">
        <f t="shared" si="32"/>
        <v>Virtual Pink</v>
      </c>
      <c r="I84" s="370"/>
      <c r="J84" s="99" t="s">
        <v>92</v>
      </c>
      <c r="K84" s="107">
        <f t="shared" ref="K84" si="51">$P$36</f>
        <v>0</v>
      </c>
      <c r="L84" s="157">
        <f t="shared" si="50"/>
        <v>0.1</v>
      </c>
      <c r="M84" s="153">
        <f>ROUNDUP(M81*2,0)</f>
        <v>0</v>
      </c>
      <c r="N84" s="154"/>
      <c r="O84" s="49">
        <f>M84</f>
        <v>0</v>
      </c>
      <c r="P84" s="158"/>
      <c r="Q84" s="155"/>
    </row>
    <row r="85" spans="1:17" s="50" customFormat="1" ht="5.75" hidden="1" customHeight="1">
      <c r="B85" s="51"/>
      <c r="C85" s="51"/>
      <c r="G85" s="52"/>
      <c r="N85" s="53"/>
      <c r="O85" s="53"/>
      <c r="P85" s="54"/>
    </row>
    <row r="86" spans="1:17" s="12" customFormat="1" ht="52.25" customHeight="1">
      <c r="B86" s="77" t="s">
        <v>106</v>
      </c>
      <c r="C86" s="78"/>
      <c r="D86" s="79"/>
      <c r="E86" s="79"/>
      <c r="F86" s="79"/>
      <c r="G86" s="80"/>
      <c r="H86" s="79"/>
      <c r="I86" s="79"/>
      <c r="J86" s="309" t="s">
        <v>107</v>
      </c>
      <c r="K86" s="309"/>
      <c r="L86" s="309"/>
      <c r="M86" s="309"/>
      <c r="N86" s="55"/>
      <c r="O86" s="55"/>
      <c r="P86" s="56"/>
    </row>
    <row r="87" spans="1:17" s="83" customFormat="1" ht="53" customHeight="1">
      <c r="A87" s="83">
        <v>1</v>
      </c>
      <c r="B87" s="84" t="s">
        <v>108</v>
      </c>
      <c r="C87" s="111" t="s">
        <v>109</v>
      </c>
      <c r="D87" s="12"/>
      <c r="E87" s="12"/>
      <c r="F87" s="12"/>
      <c r="G87" s="85"/>
      <c r="H87" s="85"/>
      <c r="I87" s="85"/>
      <c r="J87" s="85"/>
      <c r="K87" s="16"/>
      <c r="L87" s="85"/>
      <c r="M87" s="85"/>
      <c r="N87" s="85"/>
      <c r="O87" s="85"/>
      <c r="P87" s="85"/>
    </row>
    <row r="88" spans="1:17" s="110" customFormat="1" ht="34.25" hidden="1" customHeight="1">
      <c r="A88" s="122"/>
      <c r="B88" s="295" t="s">
        <v>110</v>
      </c>
      <c r="C88" s="296"/>
      <c r="D88" s="296"/>
      <c r="E88" s="296"/>
      <c r="F88" s="296"/>
      <c r="G88" s="296"/>
      <c r="H88" s="296"/>
      <c r="I88" s="297"/>
      <c r="J88" s="123"/>
      <c r="K88" s="124"/>
      <c r="L88" s="123"/>
      <c r="M88" s="123"/>
      <c r="N88" s="123"/>
      <c r="O88" s="123"/>
      <c r="P88" s="123"/>
    </row>
    <row r="89" spans="1:17" s="110" customFormat="1" ht="34.25" hidden="1" customHeight="1">
      <c r="A89" s="122"/>
      <c r="B89" s="125" t="s">
        <v>78</v>
      </c>
      <c r="C89" s="298" t="s">
        <v>111</v>
      </c>
      <c r="D89" s="299"/>
      <c r="E89" s="299"/>
      <c r="F89" s="299"/>
      <c r="G89" s="299"/>
      <c r="H89" s="299"/>
      <c r="I89" s="300"/>
      <c r="J89" s="123"/>
      <c r="K89" s="123"/>
      <c r="L89" s="123"/>
      <c r="M89" s="123"/>
      <c r="N89" s="123"/>
      <c r="O89" s="123"/>
      <c r="P89" s="123"/>
    </row>
    <row r="90" spans="1:17" s="110" customFormat="1" ht="39" hidden="1" customHeight="1">
      <c r="A90" s="122"/>
      <c r="B90" s="126" t="str">
        <f>D22</f>
        <v>PRISTINE</v>
      </c>
      <c r="C90" s="306" t="s">
        <v>112</v>
      </c>
      <c r="D90" s="307"/>
      <c r="E90" s="307"/>
      <c r="F90" s="307"/>
      <c r="G90" s="307"/>
      <c r="H90" s="307"/>
      <c r="I90" s="308"/>
      <c r="J90" s="123"/>
      <c r="K90" s="123"/>
      <c r="L90" s="123"/>
      <c r="M90" s="123"/>
      <c r="N90" s="123"/>
    </row>
    <row r="91" spans="1:17" s="110" customFormat="1" ht="39" hidden="1" customHeight="1">
      <c r="A91" s="122"/>
      <c r="B91" s="126" t="str">
        <f>D29</f>
        <v>Silver Mix</v>
      </c>
      <c r="C91" s="306" t="s">
        <v>113</v>
      </c>
      <c r="D91" s="307"/>
      <c r="E91" s="307"/>
      <c r="F91" s="307"/>
      <c r="G91" s="307"/>
      <c r="H91" s="307"/>
      <c r="I91" s="308"/>
      <c r="J91" s="123"/>
      <c r="K91" s="123"/>
      <c r="L91" s="123"/>
      <c r="M91" s="123"/>
      <c r="N91" s="123"/>
    </row>
    <row r="92" spans="1:17" s="110" customFormat="1" ht="39" hidden="1" customHeight="1">
      <c r="A92" s="122"/>
      <c r="B92" s="126" t="str">
        <f>D36</f>
        <v>Virtual Pink</v>
      </c>
      <c r="C92" s="306" t="s">
        <v>113</v>
      </c>
      <c r="D92" s="307"/>
      <c r="E92" s="307"/>
      <c r="F92" s="307"/>
      <c r="G92" s="307"/>
      <c r="H92" s="307"/>
      <c r="I92" s="308"/>
      <c r="J92" s="123"/>
      <c r="K92" s="123"/>
      <c r="L92" s="123"/>
      <c r="M92" s="123"/>
      <c r="N92" s="123"/>
    </row>
    <row r="93" spans="1:17" s="110" customFormat="1" ht="34.5" hidden="1" customHeight="1">
      <c r="A93" s="122"/>
      <c r="B93" s="295" t="s">
        <v>114</v>
      </c>
      <c r="C93" s="296"/>
      <c r="D93" s="304"/>
      <c r="E93" s="304"/>
      <c r="F93" s="304"/>
      <c r="G93" s="304"/>
      <c r="H93" s="304"/>
      <c r="I93" s="305"/>
      <c r="J93" s="123"/>
      <c r="K93" s="123"/>
    </row>
    <row r="94" spans="1:17" s="110" customFormat="1" ht="34.25" hidden="1" customHeight="1">
      <c r="A94" s="122"/>
      <c r="B94" s="293"/>
      <c r="C94" s="294"/>
      <c r="D94" s="127" t="s">
        <v>35</v>
      </c>
      <c r="E94" s="199" t="s">
        <v>36</v>
      </c>
      <c r="F94" s="199" t="s">
        <v>37</v>
      </c>
      <c r="G94" s="199" t="s">
        <v>38</v>
      </c>
      <c r="H94" s="199" t="s">
        <v>39</v>
      </c>
      <c r="I94" s="199" t="s">
        <v>40</v>
      </c>
      <c r="J94" s="199" t="s">
        <v>41</v>
      </c>
      <c r="K94" s="199" t="s">
        <v>115</v>
      </c>
    </row>
    <row r="95" spans="1:17" s="110" customFormat="1" ht="108" hidden="1" customHeight="1">
      <c r="A95" s="122"/>
      <c r="B95" s="289" t="e">
        <f>#REF!</f>
        <v>#REF!</v>
      </c>
      <c r="C95" s="290"/>
      <c r="D95" s="128"/>
      <c r="E95" s="200" t="e">
        <f>#REF!</f>
        <v>#REF!</v>
      </c>
      <c r="F95" s="200" t="e">
        <f>#REF!</f>
        <v>#REF!</v>
      </c>
      <c r="G95" s="200" t="e">
        <f>#REF!</f>
        <v>#REF!</v>
      </c>
      <c r="H95" s="200" t="e">
        <f>#REF!</f>
        <v>#REF!</v>
      </c>
      <c r="I95" s="200" t="e">
        <f>#REF!</f>
        <v>#REF!</v>
      </c>
      <c r="J95" s="200" t="e">
        <f>#REF!</f>
        <v>#REF!</v>
      </c>
      <c r="K95" s="200" t="e">
        <f>#REF!</f>
        <v>#REF!</v>
      </c>
    </row>
    <row r="96" spans="1:17" s="110" customFormat="1" ht="81.75" hidden="1" customHeight="1">
      <c r="A96" s="122"/>
      <c r="B96" s="289" t="e">
        <f>#REF!</f>
        <v>#REF!</v>
      </c>
      <c r="C96" s="290"/>
      <c r="D96" s="128"/>
      <c r="E96" s="200" t="e">
        <f>#REF!</f>
        <v>#REF!</v>
      </c>
      <c r="F96" s="200" t="e">
        <f>#REF!</f>
        <v>#REF!</v>
      </c>
      <c r="G96" s="200" t="e">
        <f>#REF!</f>
        <v>#REF!</v>
      </c>
      <c r="H96" s="200" t="e">
        <f>#REF!</f>
        <v>#REF!</v>
      </c>
      <c r="I96" s="200" t="e">
        <f>#REF!</f>
        <v>#REF!</v>
      </c>
      <c r="J96" s="200" t="e">
        <f>#REF!</f>
        <v>#REF!</v>
      </c>
      <c r="K96" s="200" t="e">
        <f>#REF!</f>
        <v>#REF!</v>
      </c>
    </row>
    <row r="97" spans="1:16" s="33" customFormat="1" ht="53.5" hidden="1">
      <c r="A97" s="34"/>
      <c r="B97" s="310"/>
      <c r="C97" s="311"/>
      <c r="D97" s="312"/>
      <c r="E97" s="313"/>
      <c r="F97" s="313"/>
      <c r="G97" s="313"/>
      <c r="H97" s="313"/>
      <c r="I97" s="313"/>
      <c r="J97" s="314"/>
      <c r="K97" s="59"/>
      <c r="L97" s="59"/>
      <c r="M97" s="59"/>
      <c r="N97" s="59"/>
      <c r="O97" s="59"/>
      <c r="P97" s="59"/>
    </row>
    <row r="98" spans="1:16" s="110" customFormat="1" ht="34.25" customHeight="1">
      <c r="A98" s="122"/>
      <c r="B98" s="295" t="s">
        <v>110</v>
      </c>
      <c r="C98" s="296"/>
      <c r="D98" s="296"/>
      <c r="E98" s="296"/>
      <c r="F98" s="296"/>
      <c r="G98" s="296"/>
      <c r="H98" s="296"/>
      <c r="I98" s="297"/>
      <c r="J98" s="123"/>
      <c r="K98" s="124"/>
      <c r="L98" s="123"/>
      <c r="M98" s="123"/>
      <c r="N98" s="123"/>
      <c r="O98" s="123"/>
      <c r="P98" s="123"/>
    </row>
    <row r="99" spans="1:16" s="110" customFormat="1" ht="34.25" customHeight="1">
      <c r="A99" s="122"/>
      <c r="B99" s="125" t="s">
        <v>78</v>
      </c>
      <c r="C99" s="298" t="s">
        <v>111</v>
      </c>
      <c r="D99" s="299"/>
      <c r="E99" s="299"/>
      <c r="F99" s="299"/>
      <c r="G99" s="299"/>
      <c r="H99" s="299"/>
      <c r="I99" s="300"/>
      <c r="J99" s="123"/>
      <c r="K99" s="123"/>
      <c r="L99" s="123"/>
      <c r="M99" s="123"/>
      <c r="N99" s="123"/>
      <c r="O99" s="123"/>
      <c r="P99" s="123"/>
    </row>
    <row r="100" spans="1:16" s="110" customFormat="1" ht="96.75" customHeight="1">
      <c r="A100" s="122"/>
      <c r="B100" s="126" t="str">
        <f>E42</f>
        <v>PRISTINE 11-0606 TCX</v>
      </c>
      <c r="C100" s="301" t="s">
        <v>116</v>
      </c>
      <c r="D100" s="302"/>
      <c r="E100" s="302"/>
      <c r="F100" s="302"/>
      <c r="G100" s="302"/>
      <c r="H100" s="302"/>
      <c r="I100" s="303"/>
      <c r="J100" s="123"/>
      <c r="K100" s="123"/>
      <c r="L100" s="123"/>
      <c r="M100" s="123"/>
      <c r="N100" s="123"/>
    </row>
    <row r="101" spans="1:16" s="110" customFormat="1" ht="34.5" customHeight="1">
      <c r="A101" s="122"/>
      <c r="B101" s="295" t="s">
        <v>114</v>
      </c>
      <c r="C101" s="296"/>
      <c r="D101" s="304"/>
      <c r="E101" s="304"/>
      <c r="F101" s="304"/>
      <c r="G101" s="304"/>
      <c r="H101" s="304"/>
      <c r="I101" s="305"/>
      <c r="J101" s="123"/>
      <c r="K101" s="123"/>
    </row>
    <row r="102" spans="1:16" s="110" customFormat="1" ht="34.25" customHeight="1">
      <c r="A102" s="122"/>
      <c r="B102" s="293" t="s">
        <v>117</v>
      </c>
      <c r="C102" s="294"/>
      <c r="D102" s="127" t="s">
        <v>36</v>
      </c>
      <c r="E102" s="127" t="s">
        <v>37</v>
      </c>
      <c r="F102" s="127" t="s">
        <v>38</v>
      </c>
      <c r="G102" s="127" t="s">
        <v>39</v>
      </c>
      <c r="H102" s="127" t="s">
        <v>40</v>
      </c>
      <c r="I102" s="127" t="s">
        <v>41</v>
      </c>
      <c r="J102" s="216"/>
    </row>
    <row r="103" spans="1:16" s="110" customFormat="1" ht="67.5" customHeight="1">
      <c r="A103" s="122"/>
      <c r="B103" s="284" t="s">
        <v>118</v>
      </c>
      <c r="C103" s="285"/>
      <c r="D103" s="286" t="s">
        <v>119</v>
      </c>
      <c r="E103" s="287"/>
      <c r="F103" s="287"/>
      <c r="G103" s="287"/>
      <c r="H103" s="287"/>
      <c r="I103" s="288"/>
      <c r="J103" s="217"/>
    </row>
    <row r="104" spans="1:16" s="110" customFormat="1" ht="70.25" customHeight="1">
      <c r="A104" s="122"/>
      <c r="B104" s="289" t="s">
        <v>120</v>
      </c>
      <c r="C104" s="290"/>
      <c r="D104" s="128" t="s">
        <v>280</v>
      </c>
      <c r="E104" s="128" t="s">
        <v>351</v>
      </c>
      <c r="F104" s="128" t="s">
        <v>121</v>
      </c>
      <c r="G104" s="206" t="s">
        <v>275</v>
      </c>
      <c r="H104" s="128" t="s">
        <v>372</v>
      </c>
      <c r="I104" s="128" t="s">
        <v>384</v>
      </c>
      <c r="J104" s="217"/>
    </row>
    <row r="105" spans="1:16" s="30" customFormat="1" ht="34.25" hidden="1" customHeight="1">
      <c r="A105" s="72"/>
      <c r="B105" s="322"/>
      <c r="C105" s="323"/>
      <c r="D105" s="71" t="s">
        <v>35</v>
      </c>
      <c r="E105" s="71" t="s">
        <v>36</v>
      </c>
      <c r="F105" s="71" t="s">
        <v>37</v>
      </c>
      <c r="G105" s="71" t="s">
        <v>38</v>
      </c>
      <c r="H105" s="71" t="s">
        <v>39</v>
      </c>
      <c r="I105" s="71" t="s">
        <v>40</v>
      </c>
      <c r="J105" s="71" t="s">
        <v>41</v>
      </c>
    </row>
    <row r="106" spans="1:16" s="30" customFormat="1" ht="45.65" hidden="1" customHeight="1">
      <c r="A106" s="72"/>
      <c r="B106" s="324" t="s">
        <v>122</v>
      </c>
      <c r="C106" s="325"/>
      <c r="D106" s="326" t="s">
        <v>123</v>
      </c>
      <c r="E106" s="327"/>
      <c r="F106" s="327"/>
      <c r="G106" s="327"/>
      <c r="H106" s="327"/>
      <c r="I106" s="327"/>
      <c r="J106" s="328"/>
    </row>
    <row r="107" spans="1:16" s="30" customFormat="1" ht="45.65" hidden="1" customHeight="1">
      <c r="A107" s="72"/>
      <c r="B107" s="324" t="s">
        <v>124</v>
      </c>
      <c r="C107" s="325"/>
      <c r="D107" s="326" t="s">
        <v>123</v>
      </c>
      <c r="E107" s="327"/>
      <c r="F107" s="327"/>
      <c r="G107" s="327"/>
      <c r="H107" s="327"/>
      <c r="I107" s="327"/>
      <c r="J107" s="328"/>
    </row>
    <row r="108" spans="1:16" s="110" customFormat="1" ht="71" customHeight="1">
      <c r="A108" s="122"/>
      <c r="B108" s="289" t="s">
        <v>125</v>
      </c>
      <c r="C108" s="290"/>
      <c r="D108" s="128" t="s">
        <v>347</v>
      </c>
      <c r="E108" s="128" t="s">
        <v>358</v>
      </c>
      <c r="F108" s="128" t="s">
        <v>126</v>
      </c>
      <c r="G108" s="206" t="s">
        <v>368</v>
      </c>
      <c r="H108" s="128" t="s">
        <v>380</v>
      </c>
      <c r="I108" s="128" t="s">
        <v>390</v>
      </c>
      <c r="J108" s="217"/>
    </row>
    <row r="109" spans="1:16" s="110" customFormat="1" ht="67.25" customHeight="1">
      <c r="A109" s="122"/>
      <c r="B109" s="284" t="s">
        <v>127</v>
      </c>
      <c r="C109" s="285"/>
      <c r="D109" s="286" t="s">
        <v>128</v>
      </c>
      <c r="E109" s="287"/>
      <c r="F109" s="287"/>
      <c r="G109" s="287"/>
      <c r="H109" s="287"/>
      <c r="I109" s="288"/>
      <c r="J109" s="217"/>
    </row>
    <row r="110" spans="1:16" s="110" customFormat="1" ht="94.25" customHeight="1">
      <c r="A110" s="122"/>
      <c r="B110" s="289" t="s">
        <v>129</v>
      </c>
      <c r="C110" s="290"/>
      <c r="D110" s="128" t="s">
        <v>130</v>
      </c>
      <c r="E110" s="128" t="s">
        <v>130</v>
      </c>
      <c r="F110" s="128" t="s">
        <v>130</v>
      </c>
      <c r="G110" s="206" t="s">
        <v>130</v>
      </c>
      <c r="H110" s="128" t="s">
        <v>130</v>
      </c>
      <c r="I110" s="128" t="s">
        <v>130</v>
      </c>
      <c r="J110" s="217"/>
    </row>
    <row r="111" spans="1:16" s="110" customFormat="1" ht="84" customHeight="1">
      <c r="A111" s="122"/>
      <c r="B111" s="289" t="s">
        <v>131</v>
      </c>
      <c r="C111" s="290"/>
      <c r="D111" s="128"/>
      <c r="E111" s="128"/>
      <c r="F111" s="128"/>
      <c r="G111" s="206" t="s">
        <v>132</v>
      </c>
      <c r="H111" s="128"/>
      <c r="I111" s="128"/>
      <c r="J111" s="217"/>
    </row>
    <row r="112" spans="1:16" s="110" customFormat="1" ht="60" customHeight="1">
      <c r="A112" s="122"/>
      <c r="B112" s="284" t="s">
        <v>133</v>
      </c>
      <c r="C112" s="285"/>
      <c r="D112" s="286" t="s">
        <v>134</v>
      </c>
      <c r="E112" s="287"/>
      <c r="F112" s="287"/>
      <c r="G112" s="287"/>
      <c r="H112" s="287"/>
      <c r="I112" s="288"/>
      <c r="J112" s="217"/>
    </row>
    <row r="113" spans="1:16" s="110" customFormat="1" ht="94.25" customHeight="1">
      <c r="A113" s="122"/>
      <c r="B113" s="289" t="s">
        <v>135</v>
      </c>
      <c r="C113" s="290"/>
      <c r="D113" s="128" t="s">
        <v>136</v>
      </c>
      <c r="E113" s="128" t="s">
        <v>136</v>
      </c>
      <c r="F113" s="128" t="s">
        <v>136</v>
      </c>
      <c r="G113" s="206" t="s">
        <v>136</v>
      </c>
      <c r="H113" s="128" t="s">
        <v>136</v>
      </c>
      <c r="I113" s="128" t="s">
        <v>136</v>
      </c>
      <c r="J113" s="217"/>
    </row>
    <row r="114" spans="1:16" s="30" customFormat="1" ht="34.25" hidden="1" customHeight="1">
      <c r="A114" s="72"/>
      <c r="B114" s="69" t="s">
        <v>78</v>
      </c>
      <c r="C114" s="329" t="s">
        <v>137</v>
      </c>
      <c r="D114" s="330"/>
      <c r="E114" s="330"/>
      <c r="F114" s="330"/>
      <c r="G114" s="330"/>
      <c r="H114" s="330"/>
      <c r="I114" s="331"/>
      <c r="J114" s="68"/>
      <c r="K114" s="68"/>
      <c r="L114" s="68"/>
      <c r="M114" s="68"/>
      <c r="N114" s="68"/>
      <c r="O114" s="68"/>
      <c r="P114" s="68"/>
    </row>
    <row r="115" spans="1:16" s="30" customFormat="1" ht="39" hidden="1" customHeight="1">
      <c r="A115" s="72"/>
      <c r="B115" s="70" t="e">
        <f>#REF!</f>
        <v>#REF!</v>
      </c>
      <c r="C115" s="319" t="s">
        <v>138</v>
      </c>
      <c r="D115" s="320"/>
      <c r="E115" s="320"/>
      <c r="F115" s="320"/>
      <c r="G115" s="320"/>
      <c r="H115" s="320"/>
      <c r="I115" s="321"/>
      <c r="J115" s="68"/>
      <c r="K115" s="68"/>
      <c r="L115" s="68"/>
      <c r="M115" s="68"/>
      <c r="N115" s="68"/>
    </row>
    <row r="116" spans="1:16" s="30" customFormat="1" ht="39" hidden="1" customHeight="1">
      <c r="A116" s="72"/>
      <c r="B116" s="70" t="e">
        <f>#REF!</f>
        <v>#REF!</v>
      </c>
      <c r="C116" s="319" t="s">
        <v>138</v>
      </c>
      <c r="D116" s="320"/>
      <c r="E116" s="320"/>
      <c r="F116" s="320"/>
      <c r="G116" s="320"/>
      <c r="H116" s="320"/>
      <c r="I116" s="321"/>
      <c r="J116" s="68"/>
      <c r="K116" s="68"/>
      <c r="L116" s="68"/>
      <c r="M116" s="68"/>
      <c r="N116" s="68"/>
    </row>
    <row r="117" spans="1:16" s="59" customFormat="1" ht="11.75" customHeight="1">
      <c r="A117" s="58"/>
      <c r="B117" s="58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1:16" s="12" customFormat="1" ht="47" customHeight="1">
      <c r="B118" s="292" t="s">
        <v>139</v>
      </c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</row>
    <row r="119" spans="1:16" s="30" customFormat="1" ht="39" customHeight="1">
      <c r="A119" s="72">
        <v>1</v>
      </c>
      <c r="B119" s="82" t="s">
        <v>140</v>
      </c>
      <c r="C119" s="72"/>
      <c r="D119" s="72"/>
      <c r="G119" s="68"/>
      <c r="M119" s="46"/>
      <c r="N119" s="73"/>
      <c r="O119" s="73"/>
      <c r="P119" s="46"/>
    </row>
    <row r="120" spans="1:16" s="30" customFormat="1" ht="39" customHeight="1">
      <c r="A120" s="72">
        <v>2</v>
      </c>
      <c r="B120" s="82" t="s">
        <v>141</v>
      </c>
      <c r="C120" s="72"/>
      <c r="D120" s="72"/>
      <c r="G120" s="68"/>
      <c r="M120" s="46"/>
      <c r="N120" s="73"/>
      <c r="O120" s="73"/>
      <c r="P120" s="46"/>
    </row>
    <row r="121" spans="1:16" s="30" customFormat="1" ht="39" customHeight="1">
      <c r="A121" s="72">
        <v>3</v>
      </c>
      <c r="B121" s="82" t="s">
        <v>142</v>
      </c>
      <c r="C121" s="72"/>
      <c r="D121" s="72"/>
      <c r="G121" s="68"/>
      <c r="M121" s="46"/>
      <c r="N121" s="73"/>
      <c r="O121" s="73"/>
      <c r="P121" s="46"/>
    </row>
    <row r="122" spans="1:16" s="15" customFormat="1" ht="32.5">
      <c r="A122" s="13"/>
      <c r="B122" s="61" t="s">
        <v>117</v>
      </c>
      <c r="C122" s="61" t="str">
        <f>F17</f>
        <v>XS</v>
      </c>
      <c r="D122" s="61" t="str">
        <f t="shared" ref="D122:H122" si="52">G17</f>
        <v>S</v>
      </c>
      <c r="E122" s="61" t="str">
        <f t="shared" si="52"/>
        <v>M</v>
      </c>
      <c r="F122" s="61" t="str">
        <f t="shared" si="52"/>
        <v>L</v>
      </c>
      <c r="G122" s="61" t="str">
        <f t="shared" si="52"/>
        <v>XL</v>
      </c>
      <c r="H122" s="61" t="str">
        <f t="shared" si="52"/>
        <v>XXL</v>
      </c>
      <c r="I122" s="62" t="s">
        <v>42</v>
      </c>
      <c r="M122" s="63"/>
      <c r="N122" s="64"/>
      <c r="O122" s="64"/>
      <c r="P122" s="63"/>
    </row>
    <row r="123" spans="1:16" s="15" customFormat="1" ht="32.5">
      <c r="A123" s="13"/>
      <c r="B123" s="61" t="s">
        <v>143</v>
      </c>
      <c r="C123" s="161">
        <f t="shared" ref="C123:H123" si="53">F37</f>
        <v>33</v>
      </c>
      <c r="D123" s="161">
        <f t="shared" si="53"/>
        <v>99</v>
      </c>
      <c r="E123" s="161">
        <f t="shared" si="53"/>
        <v>257</v>
      </c>
      <c r="F123" s="161">
        <f t="shared" si="53"/>
        <v>276</v>
      </c>
      <c r="G123" s="161">
        <f t="shared" si="53"/>
        <v>142</v>
      </c>
      <c r="H123" s="161">
        <f t="shared" si="53"/>
        <v>41</v>
      </c>
      <c r="I123" s="244">
        <f>SUM(C123:H123)</f>
        <v>848</v>
      </c>
      <c r="M123" s="63"/>
      <c r="N123" s="64"/>
      <c r="O123" s="64"/>
      <c r="P123" s="63"/>
    </row>
    <row r="124" spans="1:16">
      <c r="A124" s="291" t="s">
        <v>395</v>
      </c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</row>
    <row r="125" spans="1:16">
      <c r="A125" s="291"/>
      <c r="B125" s="291"/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</row>
    <row r="126" spans="1:16">
      <c r="A126" s="291"/>
      <c r="B126" s="291"/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</row>
    <row r="127" spans="1:16" ht="33.75" customHeight="1">
      <c r="A127" s="291"/>
      <c r="B127" s="291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</row>
    <row r="128" spans="1:16" ht="41.5">
      <c r="B128" s="171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</row>
    <row r="129" spans="1:16" ht="14.25" customHeight="1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</row>
    <row r="130" spans="1:16" ht="14.25" customHeight="1">
      <c r="A130" s="170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</row>
    <row r="131" spans="1:16" ht="14.25" customHeight="1">
      <c r="A131" s="170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</row>
    <row r="132" spans="1:16" ht="52.5" customHeight="1">
      <c r="A132" s="170"/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</row>
  </sheetData>
  <autoFilter ref="A52:Q84" xr:uid="{00000000-0001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32">
    <mergeCell ref="B82:E82"/>
    <mergeCell ref="H82:I82"/>
    <mergeCell ref="B83:E83"/>
    <mergeCell ref="H83:I83"/>
    <mergeCell ref="B84:E84"/>
    <mergeCell ref="H84:I84"/>
    <mergeCell ref="B79:E79"/>
    <mergeCell ref="H79:I79"/>
    <mergeCell ref="B80:E80"/>
    <mergeCell ref="H80:I80"/>
    <mergeCell ref="B81:E81"/>
    <mergeCell ref="H81:I81"/>
    <mergeCell ref="B76:E76"/>
    <mergeCell ref="H76:I76"/>
    <mergeCell ref="B77:E77"/>
    <mergeCell ref="H77:I77"/>
    <mergeCell ref="B78:E78"/>
    <mergeCell ref="H78:I78"/>
    <mergeCell ref="B73:E73"/>
    <mergeCell ref="H73:I73"/>
    <mergeCell ref="P73:P75"/>
    <mergeCell ref="B74:E74"/>
    <mergeCell ref="H74:I74"/>
    <mergeCell ref="B75:E75"/>
    <mergeCell ref="H75:I75"/>
    <mergeCell ref="B70:E70"/>
    <mergeCell ref="H70:I70"/>
    <mergeCell ref="B71:E71"/>
    <mergeCell ref="H71:I71"/>
    <mergeCell ref="B72:E72"/>
    <mergeCell ref="H72:I72"/>
    <mergeCell ref="B67:E67"/>
    <mergeCell ref="H67:I67"/>
    <mergeCell ref="P67:P69"/>
    <mergeCell ref="B68:E68"/>
    <mergeCell ref="H68:I68"/>
    <mergeCell ref="B69:E69"/>
    <mergeCell ref="H69:I69"/>
    <mergeCell ref="H63:I63"/>
    <mergeCell ref="B64:E64"/>
    <mergeCell ref="H64:I64"/>
    <mergeCell ref="A66:E66"/>
    <mergeCell ref="H66:I66"/>
    <mergeCell ref="B56:E56"/>
    <mergeCell ref="H56:I56"/>
    <mergeCell ref="B57:E57"/>
    <mergeCell ref="H57:I57"/>
    <mergeCell ref="B58:E58"/>
    <mergeCell ref="H58:I58"/>
    <mergeCell ref="B59:E59"/>
    <mergeCell ref="H59:I59"/>
    <mergeCell ref="B60:E60"/>
    <mergeCell ref="H60:I60"/>
    <mergeCell ref="B61:E61"/>
    <mergeCell ref="H61:I61"/>
    <mergeCell ref="B62:E62"/>
    <mergeCell ref="H62:I62"/>
    <mergeCell ref="B63:E63"/>
    <mergeCell ref="B46:C46"/>
    <mergeCell ref="N46:P46"/>
    <mergeCell ref="A47:P47"/>
    <mergeCell ref="B48:C48"/>
    <mergeCell ref="N48:P48"/>
    <mergeCell ref="B43:C43"/>
    <mergeCell ref="N43:P43"/>
    <mergeCell ref="A44:P44"/>
    <mergeCell ref="B45:C45"/>
    <mergeCell ref="N45:P45"/>
    <mergeCell ref="B49:C49"/>
    <mergeCell ref="N49:P49"/>
    <mergeCell ref="A52:E52"/>
    <mergeCell ref="H52:I52"/>
    <mergeCell ref="B53:E53"/>
    <mergeCell ref="H53:I53"/>
    <mergeCell ref="B54:E54"/>
    <mergeCell ref="H54:I54"/>
    <mergeCell ref="B55:E55"/>
    <mergeCell ref="H55:I55"/>
    <mergeCell ref="M1:N1"/>
    <mergeCell ref="O1:P1"/>
    <mergeCell ref="M2:N2"/>
    <mergeCell ref="O2:P2"/>
    <mergeCell ref="M3:N3"/>
    <mergeCell ref="O3:P3"/>
    <mergeCell ref="C116:I116"/>
    <mergeCell ref="B105:C105"/>
    <mergeCell ref="B106:C106"/>
    <mergeCell ref="D106:J106"/>
    <mergeCell ref="B107:C107"/>
    <mergeCell ref="D107:J107"/>
    <mergeCell ref="C114:I114"/>
    <mergeCell ref="C115:I115"/>
    <mergeCell ref="A40:C40"/>
    <mergeCell ref="N40:P40"/>
    <mergeCell ref="A41:P41"/>
    <mergeCell ref="B42:C42"/>
    <mergeCell ref="N42:P42"/>
    <mergeCell ref="D8:F8"/>
    <mergeCell ref="G5:L8"/>
    <mergeCell ref="D11:F11"/>
    <mergeCell ref="L11:P11"/>
    <mergeCell ref="B13:F13"/>
    <mergeCell ref="C89:I89"/>
    <mergeCell ref="C90:I90"/>
    <mergeCell ref="B93:I93"/>
    <mergeCell ref="J86:M86"/>
    <mergeCell ref="B97:C97"/>
    <mergeCell ref="D97:J97"/>
    <mergeCell ref="B88:I88"/>
    <mergeCell ref="B96:C96"/>
    <mergeCell ref="C91:I91"/>
    <mergeCell ref="C92:I92"/>
    <mergeCell ref="B109:C109"/>
    <mergeCell ref="D109:I109"/>
    <mergeCell ref="B110:C110"/>
    <mergeCell ref="B111:C111"/>
    <mergeCell ref="B112:C112"/>
    <mergeCell ref="D112:I112"/>
    <mergeCell ref="A124:P127"/>
    <mergeCell ref="B118:P118"/>
    <mergeCell ref="B94:C94"/>
    <mergeCell ref="B95:C95"/>
    <mergeCell ref="B98:I98"/>
    <mergeCell ref="C99:I99"/>
    <mergeCell ref="C100:I100"/>
    <mergeCell ref="B101:I101"/>
    <mergeCell ref="B102:C102"/>
    <mergeCell ref="B103:C103"/>
    <mergeCell ref="B113:C113"/>
    <mergeCell ref="D103:I103"/>
    <mergeCell ref="B104:C104"/>
    <mergeCell ref="B108:C108"/>
  </mergeCells>
  <phoneticPr fontId="58" type="noConversion"/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62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1"/>
  <sheetViews>
    <sheetView view="pageBreakPreview" topLeftCell="A20" zoomScale="25" zoomScaleNormal="40" zoomScaleSheetLayoutView="25" zoomScalePageLayoutView="25" workbookViewId="0">
      <selection activeCell="B24" sqref="B24:D24"/>
    </sheetView>
  </sheetViews>
  <sheetFormatPr defaultColWidth="9.36328125" defaultRowHeight="32.5"/>
  <cols>
    <col min="1" max="1" width="90.08984375" style="139" customWidth="1"/>
    <col min="2" max="2" width="176.453125" style="130" customWidth="1"/>
    <col min="3" max="3" width="129.36328125" style="130" hidden="1" customWidth="1"/>
    <col min="4" max="4" width="27.36328125" style="130" hidden="1" customWidth="1"/>
    <col min="5" max="16384" width="9.36328125" style="130"/>
  </cols>
  <sheetData>
    <row r="1" spans="1:11" ht="37.5" customHeight="1">
      <c r="A1" s="129"/>
      <c r="B1" s="129"/>
      <c r="C1" s="129"/>
      <c r="D1" s="129"/>
    </row>
    <row r="2" spans="1:11" ht="37.5" customHeight="1">
      <c r="A2" s="129" t="str">
        <f>'1. CUTTING DOCKET'!B6</f>
        <v xml:space="preserve">JOB NUMBER:  </v>
      </c>
      <c r="B2" s="129" t="s">
        <v>10</v>
      </c>
      <c r="C2" s="129"/>
      <c r="D2" s="129"/>
    </row>
    <row r="3" spans="1:11" ht="37.5" customHeight="1">
      <c r="A3" s="131" t="str">
        <f>'1. CUTTING DOCKET'!B7</f>
        <v xml:space="preserve">STYLE NUMBER: </v>
      </c>
      <c r="B3" s="131" t="str">
        <f>'1. CUTTING DOCKET'!D7</f>
        <v>MASCT000</v>
      </c>
      <c r="C3" s="131"/>
      <c r="D3" s="131"/>
    </row>
    <row r="4" spans="1:11" ht="37.5" customHeight="1">
      <c r="A4" s="131" t="str">
        <f>'1. CUTTING DOCKET'!B8</f>
        <v xml:space="preserve">STYLE NAME : </v>
      </c>
      <c r="B4" s="131" t="str" cm="1">
        <f t="array" ref="B4:D4">'1. CUTTING DOCKET'!D8:F8</f>
        <v>SS Sonny Tee</v>
      </c>
      <c r="C4" s="131">
        <v>0</v>
      </c>
      <c r="D4" s="131">
        <v>0</v>
      </c>
    </row>
    <row r="5" spans="1:11" ht="64.5" customHeight="1">
      <c r="A5" s="132"/>
      <c r="B5" s="133" t="str">
        <f>'1. CUTTING DOCKET'!D22</f>
        <v>PRISTINE</v>
      </c>
      <c r="C5" s="133" t="str">
        <f>'1. CUTTING DOCKET'!D29</f>
        <v>Silver Mix</v>
      </c>
      <c r="D5" s="169" t="str">
        <f>'1. CUTTING DOCKET'!D36</f>
        <v>Virtual Pink</v>
      </c>
    </row>
    <row r="6" spans="1:11" ht="48.75" customHeight="1">
      <c r="A6" s="134" t="s">
        <v>144</v>
      </c>
      <c r="B6" s="134" t="str">
        <f>B5</f>
        <v>PRISTINE</v>
      </c>
      <c r="C6" s="134" t="str">
        <f t="shared" ref="C6:D6" si="0">C5</f>
        <v>Silver Mix</v>
      </c>
      <c r="D6" s="134" t="str">
        <f t="shared" si="0"/>
        <v>Virtual Pink</v>
      </c>
    </row>
    <row r="7" spans="1:11" ht="58.5" customHeight="1">
      <c r="A7" s="135" t="s">
        <v>145</v>
      </c>
      <c r="B7" s="405" t="str">
        <f>'1. CUTTING DOCKET'!L11</f>
        <v xml:space="preserve">TT-SJ30SX2-W120 - SINGLE JERSEY 100% COTTON 30'S/1 x 2CM) 245GSM </v>
      </c>
      <c r="C7" s="406"/>
      <c r="D7" s="407"/>
    </row>
    <row r="8" spans="1:11" ht="409.25" customHeight="1">
      <c r="A8" s="136" t="str">
        <f>'1. CUTTING DOCKET'!D42</f>
        <v>VẢI CHÍNH</v>
      </c>
      <c r="B8" s="136"/>
      <c r="C8" s="198" t="s">
        <v>146</v>
      </c>
      <c r="D8" s="136"/>
      <c r="K8" s="129"/>
    </row>
    <row r="9" spans="1:11" ht="75.5" customHeight="1">
      <c r="A9" s="134" t="str">
        <f>'1. CUTTING DOCKET'!B43</f>
        <v xml:space="preserve">TT-RIB20SX2 - RIB 1X1 100% COTTON 20'S/1 x 2CM) 280GSM </v>
      </c>
      <c r="B9" s="137" t="str">
        <f>B5</f>
        <v>PRISTINE</v>
      </c>
      <c r="C9" s="137" t="str">
        <f t="shared" ref="C9:D9" si="1">C5</f>
        <v>Silver Mix</v>
      </c>
      <c r="D9" s="137" t="str">
        <f t="shared" si="1"/>
        <v>Virtual Pink</v>
      </c>
    </row>
    <row r="10" spans="1:11" ht="409.6" customHeight="1">
      <c r="A10" s="136" t="str">
        <f>'1. CUTTING DOCKET'!D43</f>
        <v>BO CỔ</v>
      </c>
      <c r="B10" s="138"/>
      <c r="C10" s="138"/>
      <c r="D10" s="138"/>
    </row>
    <row r="11" spans="1:11" ht="45.5" customHeight="1">
      <c r="A11" s="134" t="s">
        <v>147</v>
      </c>
      <c r="B11" s="137" t="str">
        <f>B5</f>
        <v>PRISTINE</v>
      </c>
      <c r="C11" s="137" t="str">
        <f t="shared" ref="C11:D11" si="2">C5</f>
        <v>Silver Mix</v>
      </c>
      <c r="D11" s="137" t="str">
        <f t="shared" si="2"/>
        <v>Virtual Pink</v>
      </c>
    </row>
    <row r="12" spans="1:11" ht="97.5" customHeight="1">
      <c r="A12" s="136" t="str">
        <f>'1. CUTTING DOCKET'!B53</f>
        <v>CHỈ 40/2 MAY CHÍNH + VẮT SỔ</v>
      </c>
      <c r="B12" s="138" t="str">
        <f>'1. CUTTING DOCKET'!G53</f>
        <v>K8072</v>
      </c>
      <c r="C12" s="138" t="str">
        <f>'1. CUTTING DOCKET'!G54</f>
        <v>GY6642</v>
      </c>
      <c r="D12" s="138" t="str">
        <f>'1. CUTTING DOCKET'!G55</f>
        <v>VI3637</v>
      </c>
    </row>
    <row r="13" spans="1:11" s="183" customFormat="1" ht="110" customHeight="1">
      <c r="A13" s="182" t="str">
        <f>'1. CUTTING DOCKET'!B56</f>
        <v>NHÃN CHÍNH ALD X NB MASARYK PRINTED LABEL 210518</v>
      </c>
      <c r="B13" s="403" t="str">
        <f>'1. CUTTING DOCKET'!F56</f>
        <v>WHITE</v>
      </c>
      <c r="C13" s="403"/>
      <c r="D13" s="403"/>
    </row>
    <row r="14" spans="1:11" s="183" customFormat="1" ht="216.65" customHeight="1">
      <c r="A14" s="185" t="s">
        <v>148</v>
      </c>
      <c r="B14" s="404"/>
      <c r="C14" s="404"/>
      <c r="D14" s="404"/>
    </row>
    <row r="15" spans="1:11" s="183" customFormat="1" ht="119.75" customHeight="1">
      <c r="A15" s="182" t="str">
        <f>'1. CUTTING DOCKET'!B59</f>
        <v>NHÃN THÀNH PHẦN  100% COTTON ALD-COO-612</v>
      </c>
      <c r="B15" s="403" t="str">
        <f>'1. CUTTING DOCKET'!F60</f>
        <v>WHITE</v>
      </c>
      <c r="C15" s="403"/>
      <c r="D15" s="403"/>
    </row>
    <row r="16" spans="1:11" s="183" customFormat="1" ht="392.4" customHeight="1">
      <c r="A16" s="184" t="s">
        <v>149</v>
      </c>
      <c r="B16" s="408"/>
      <c r="C16" s="408"/>
      <c r="D16" s="408"/>
    </row>
    <row r="17" spans="1:4" s="183" customFormat="1" ht="54" customHeight="1">
      <c r="A17" s="182" t="str">
        <f>'1. CUTTING DOCKET'!B62</f>
        <v>NHÃN CỜ ALD-ML02</v>
      </c>
      <c r="B17" s="403" t="str">
        <f>'1. CUTTING DOCKET'!F56</f>
        <v>WHITE</v>
      </c>
      <c r="C17" s="403"/>
      <c r="D17" s="403"/>
    </row>
    <row r="18" spans="1:4" s="183" customFormat="1" ht="206" customHeight="1">
      <c r="A18" s="185" t="s">
        <v>150</v>
      </c>
      <c r="B18" s="404"/>
      <c r="C18" s="404"/>
      <c r="D18" s="404"/>
    </row>
    <row r="19" spans="1:4" s="183" customFormat="1" ht="69.75" customHeight="1">
      <c r="A19" s="182" t="str">
        <f>'1. CUTTING DOCKET'!B67</f>
        <v>THẺ BÀI ALD ALD-T06P</v>
      </c>
      <c r="B19" s="403" t="str">
        <f>'1. CUTTING DOCKET'!F67</f>
        <v>WHITE</v>
      </c>
      <c r="C19" s="403"/>
      <c r="D19" s="403"/>
    </row>
    <row r="20" spans="1:4" s="183" customFormat="1" ht="327" customHeight="1">
      <c r="A20" s="186" t="s">
        <v>151</v>
      </c>
      <c r="B20" s="404"/>
      <c r="C20" s="404"/>
      <c r="D20" s="404"/>
    </row>
    <row r="21" spans="1:4" s="183" customFormat="1" ht="118.5" customHeight="1">
      <c r="A21" s="182" t="str">
        <f>'1. CUTTING DOCKET'!B70</f>
        <v>UPC STICKER 2X3"</v>
      </c>
      <c r="B21" s="403" t="str">
        <f>'1. CUTTING DOCKET'!F62</f>
        <v>WHITE</v>
      </c>
      <c r="C21" s="403"/>
      <c r="D21" s="403"/>
    </row>
    <row r="22" spans="1:4" s="183" customFormat="1" ht="200.25" customHeight="1">
      <c r="A22" s="185" t="s">
        <v>152</v>
      </c>
      <c r="B22" s="404"/>
      <c r="C22" s="404"/>
      <c r="D22" s="404"/>
    </row>
    <row r="23" spans="1:4" s="183" customFormat="1" ht="118.5" customHeight="1">
      <c r="A23" s="182" t="str">
        <f>'1. CUTTING DOCKET'!B73</f>
        <v>BAO NYLON  Masaryk Medium Poly Bag (12 X 15) - Recycled ALD PB29-R</v>
      </c>
      <c r="B23" s="403" t="str">
        <f>'1. CUTTING DOCKET'!F73</f>
        <v>CLEAR</v>
      </c>
      <c r="C23" s="403"/>
      <c r="D23" s="403"/>
    </row>
    <row r="24" spans="1:4" s="183" customFormat="1" ht="272.39999999999998" customHeight="1">
      <c r="A24" s="184" t="s">
        <v>153</v>
      </c>
      <c r="B24" s="404"/>
      <c r="C24" s="404"/>
      <c r="D24" s="404"/>
    </row>
    <row r="25" spans="1:4" s="183" customFormat="1" ht="150.75" customHeight="1">
      <c r="A25" s="182" t="s">
        <v>391</v>
      </c>
      <c r="B25" s="403" t="str">
        <f>'1. CUTTING DOCKET'!F79</f>
        <v>NATURAL</v>
      </c>
      <c r="C25" s="403"/>
      <c r="D25" s="403"/>
    </row>
    <row r="26" spans="1:4" s="183" customFormat="1" ht="126.75" customHeight="1">
      <c r="A26" s="184"/>
      <c r="B26" s="404"/>
      <c r="C26" s="404"/>
      <c r="D26" s="404"/>
    </row>
    <row r="71" spans="5:5">
      <c r="E71" s="140" t="s">
        <v>154</v>
      </c>
    </row>
  </sheetData>
  <mergeCells count="15">
    <mergeCell ref="B25:D25"/>
    <mergeCell ref="B26:D26"/>
    <mergeCell ref="B20:D20"/>
    <mergeCell ref="B7:D7"/>
    <mergeCell ref="B13:D13"/>
    <mergeCell ref="B14:D14"/>
    <mergeCell ref="B24:D24"/>
    <mergeCell ref="B23:D23"/>
    <mergeCell ref="B19:D19"/>
    <mergeCell ref="B15:D15"/>
    <mergeCell ref="B16:D16"/>
    <mergeCell ref="B17:D17"/>
    <mergeCell ref="B18:D18"/>
    <mergeCell ref="B21:D21"/>
    <mergeCell ref="B22:D22"/>
  </mergeCells>
  <printOptions horizontalCentered="1"/>
  <pageMargins left="0.25" right="0" top="0.60416666666666696" bottom="0.75" header="0" footer="0"/>
  <pageSetup paperSize="9" scale="38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4" max="1" man="1"/>
    <brk id="22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8E6E4-8DBB-4F3F-922A-60A2EA50FFE8}">
  <sheetPr>
    <pageSetUpPr fitToPage="1"/>
  </sheetPr>
  <dimension ref="A1:N29"/>
  <sheetViews>
    <sheetView view="pageBreakPreview" zoomScale="40" zoomScaleNormal="25" zoomScaleSheetLayoutView="40" workbookViewId="0">
      <selection activeCell="J8" sqref="J8"/>
    </sheetView>
  </sheetViews>
  <sheetFormatPr defaultColWidth="8.6328125" defaultRowHeight="13"/>
  <cols>
    <col min="1" max="1" width="65.36328125" style="120" customWidth="1"/>
    <col min="2" max="2" width="57.6328125" style="120" customWidth="1"/>
    <col min="3" max="3" width="24.6328125" style="120" customWidth="1"/>
    <col min="4" max="4" width="57.6328125" style="120" customWidth="1"/>
    <col min="5" max="5" width="62.36328125" style="120" customWidth="1"/>
    <col min="6" max="6" width="27.453125" style="207" customWidth="1"/>
    <col min="7" max="7" width="15.6328125" style="207" customWidth="1"/>
    <col min="8" max="8" width="30.453125" style="207" customWidth="1"/>
    <col min="9" max="9" width="26" style="207" customWidth="1"/>
    <col min="10" max="10" width="39.54296875" style="120" customWidth="1"/>
    <col min="11" max="13" width="18" style="120" customWidth="1"/>
    <col min="14" max="14" width="29.6328125" style="120" customWidth="1"/>
    <col min="15" max="16384" width="8.6328125" style="120"/>
  </cols>
  <sheetData>
    <row r="1" spans="1:14" s="114" customFormat="1" ht="61.5">
      <c r="A1" s="112" t="str">
        <f>'1. CUTTING DOCKET'!D7</f>
        <v>MASCT000</v>
      </c>
      <c r="B1" s="113"/>
      <c r="D1" s="112" t="s">
        <v>155</v>
      </c>
      <c r="E1" s="115"/>
      <c r="F1" s="202"/>
      <c r="G1" s="202"/>
      <c r="H1" s="202"/>
      <c r="I1" s="203"/>
    </row>
    <row r="2" spans="1:14" s="116" customFormat="1" ht="82.5">
      <c r="A2" s="159" t="s">
        <v>156</v>
      </c>
      <c r="B2" s="159" t="s">
        <v>157</v>
      </c>
      <c r="C2" s="160" t="s">
        <v>158</v>
      </c>
      <c r="D2" s="159" t="s">
        <v>159</v>
      </c>
      <c r="E2" s="159" t="s">
        <v>160</v>
      </c>
      <c r="F2" s="201" t="s">
        <v>161</v>
      </c>
      <c r="G2" s="201" t="s">
        <v>162</v>
      </c>
      <c r="H2" s="201" t="s">
        <v>163</v>
      </c>
      <c r="I2" s="201" t="s">
        <v>164</v>
      </c>
      <c r="J2" s="162" t="s">
        <v>165</v>
      </c>
      <c r="K2" s="162" t="s">
        <v>166</v>
      </c>
      <c r="L2" s="162" t="s">
        <v>167</v>
      </c>
      <c r="M2" s="162" t="s">
        <v>168</v>
      </c>
      <c r="N2" s="162" t="s">
        <v>169</v>
      </c>
    </row>
    <row r="3" spans="1:14" s="119" customFormat="1" ht="32.5">
      <c r="A3" s="118" t="s">
        <v>170</v>
      </c>
      <c r="B3" s="117" t="s">
        <v>171</v>
      </c>
      <c r="C3" s="118" t="s">
        <v>172</v>
      </c>
      <c r="D3" s="118" t="s">
        <v>173</v>
      </c>
      <c r="E3" s="117" t="s">
        <v>174</v>
      </c>
      <c r="F3" s="205" t="s">
        <v>175</v>
      </c>
      <c r="G3" s="205" t="s">
        <v>176</v>
      </c>
      <c r="H3" s="205" t="s">
        <v>177</v>
      </c>
      <c r="I3" s="206" t="s">
        <v>178</v>
      </c>
      <c r="J3" s="164"/>
      <c r="K3" s="165"/>
      <c r="L3" s="163"/>
      <c r="M3" s="163"/>
      <c r="N3" s="166"/>
    </row>
    <row r="4" spans="1:14" s="119" customFormat="1" ht="65">
      <c r="A4" s="118" t="s">
        <v>179</v>
      </c>
      <c r="B4" s="117" t="s">
        <v>180</v>
      </c>
      <c r="C4" s="118" t="s">
        <v>181</v>
      </c>
      <c r="D4" s="118" t="s">
        <v>182</v>
      </c>
      <c r="E4" s="117" t="s">
        <v>183</v>
      </c>
      <c r="F4" s="205" t="s">
        <v>175</v>
      </c>
      <c r="G4" s="205" t="s">
        <v>176</v>
      </c>
      <c r="H4" s="205" t="s">
        <v>177</v>
      </c>
      <c r="I4" s="206" t="s">
        <v>184</v>
      </c>
      <c r="J4" s="164"/>
      <c r="K4" s="165"/>
      <c r="L4" s="163"/>
      <c r="M4" s="163"/>
      <c r="N4" s="166"/>
    </row>
    <row r="5" spans="1:14" s="119" customFormat="1" ht="56">
      <c r="A5" s="118" t="s">
        <v>185</v>
      </c>
      <c r="B5" s="117" t="s">
        <v>186</v>
      </c>
      <c r="C5" s="118" t="s">
        <v>187</v>
      </c>
      <c r="D5" s="118" t="s">
        <v>188</v>
      </c>
      <c r="E5" s="117" t="s">
        <v>189</v>
      </c>
      <c r="F5" s="205" t="s">
        <v>190</v>
      </c>
      <c r="G5" s="205" t="s">
        <v>176</v>
      </c>
      <c r="H5" s="205" t="s">
        <v>191</v>
      </c>
      <c r="I5" s="206" t="s">
        <v>192</v>
      </c>
      <c r="J5" s="164"/>
      <c r="K5" s="165"/>
      <c r="L5" s="163"/>
      <c r="M5" s="163"/>
      <c r="N5" s="167"/>
    </row>
    <row r="6" spans="1:14" s="119" customFormat="1" ht="56">
      <c r="A6" s="118" t="s">
        <v>193</v>
      </c>
      <c r="B6" s="117" t="s">
        <v>194</v>
      </c>
      <c r="C6" s="118" t="s">
        <v>195</v>
      </c>
      <c r="D6" s="118" t="s">
        <v>188</v>
      </c>
      <c r="E6" s="117" t="s">
        <v>189</v>
      </c>
      <c r="F6" s="205" t="s">
        <v>190</v>
      </c>
      <c r="G6" s="205" t="s">
        <v>176</v>
      </c>
      <c r="H6" s="205" t="s">
        <v>191</v>
      </c>
      <c r="I6" s="206" t="s">
        <v>196</v>
      </c>
      <c r="J6" s="164"/>
      <c r="K6" s="168"/>
      <c r="L6" s="163"/>
      <c r="M6" s="163"/>
      <c r="N6" s="166"/>
    </row>
    <row r="7" spans="1:14" s="119" customFormat="1" ht="84">
      <c r="A7" s="118" t="s">
        <v>197</v>
      </c>
      <c r="B7" s="117" t="s">
        <v>198</v>
      </c>
      <c r="C7" s="118" t="s">
        <v>199</v>
      </c>
      <c r="D7" s="121" t="s">
        <v>200</v>
      </c>
      <c r="E7" s="117" t="s">
        <v>201</v>
      </c>
      <c r="F7" s="205" t="s">
        <v>190</v>
      </c>
      <c r="G7" s="205" t="s">
        <v>176</v>
      </c>
      <c r="H7" s="205" t="s">
        <v>202</v>
      </c>
      <c r="I7" s="206" t="s">
        <v>121</v>
      </c>
      <c r="J7" s="164"/>
      <c r="K7" s="165"/>
      <c r="L7" s="163"/>
      <c r="M7" s="163"/>
      <c r="N7" s="167"/>
    </row>
    <row r="8" spans="1:14" s="119" customFormat="1" ht="32.5">
      <c r="A8" s="118" t="s">
        <v>203</v>
      </c>
      <c r="B8" s="117" t="s">
        <v>204</v>
      </c>
      <c r="C8" s="118" t="s">
        <v>205</v>
      </c>
      <c r="D8" s="118" t="s">
        <v>206</v>
      </c>
      <c r="E8" s="117" t="s">
        <v>207</v>
      </c>
      <c r="F8" s="205" t="s">
        <v>190</v>
      </c>
      <c r="G8" s="205" t="s">
        <v>176</v>
      </c>
      <c r="H8" s="205" t="s">
        <v>191</v>
      </c>
      <c r="I8" s="206" t="s">
        <v>208</v>
      </c>
      <c r="J8" s="164"/>
      <c r="K8" s="165"/>
      <c r="L8" s="163"/>
      <c r="M8" s="163"/>
      <c r="N8" s="167"/>
    </row>
    <row r="9" spans="1:14" s="119" customFormat="1" ht="32.5">
      <c r="A9" s="118" t="s">
        <v>209</v>
      </c>
      <c r="B9" s="117" t="s">
        <v>210</v>
      </c>
      <c r="C9" s="118" t="s">
        <v>211</v>
      </c>
      <c r="D9" s="118"/>
      <c r="E9" s="117"/>
      <c r="F9" s="205" t="s">
        <v>175</v>
      </c>
      <c r="G9" s="205" t="s">
        <v>212</v>
      </c>
      <c r="H9" s="205" t="s">
        <v>132</v>
      </c>
      <c r="I9" s="206" t="s">
        <v>213</v>
      </c>
      <c r="J9" s="164"/>
      <c r="K9" s="165"/>
      <c r="L9" s="163"/>
      <c r="M9" s="163"/>
      <c r="N9" s="167"/>
    </row>
    <row r="10" spans="1:14" s="119" customFormat="1" ht="32.5">
      <c r="A10" s="118" t="s">
        <v>214</v>
      </c>
      <c r="B10" s="117" t="s">
        <v>215</v>
      </c>
      <c r="C10" s="118" t="s">
        <v>216</v>
      </c>
      <c r="D10" s="118" t="s">
        <v>217</v>
      </c>
      <c r="E10" s="117" t="s">
        <v>218</v>
      </c>
      <c r="F10" s="205" t="s">
        <v>190</v>
      </c>
      <c r="G10" s="205" t="s">
        <v>176</v>
      </c>
      <c r="H10" s="205" t="s">
        <v>191</v>
      </c>
      <c r="I10" s="206" t="s">
        <v>177</v>
      </c>
      <c r="J10" s="164"/>
      <c r="K10" s="165"/>
      <c r="L10" s="163"/>
      <c r="M10" s="163"/>
      <c r="N10" s="167"/>
    </row>
    <row r="11" spans="1:14" s="119" customFormat="1" ht="65">
      <c r="A11" s="118" t="s">
        <v>219</v>
      </c>
      <c r="B11" s="117" t="s">
        <v>220</v>
      </c>
      <c r="C11" s="118" t="s">
        <v>221</v>
      </c>
      <c r="D11" s="118" t="s">
        <v>222</v>
      </c>
      <c r="E11" s="117" t="s">
        <v>223</v>
      </c>
      <c r="F11" s="205" t="s">
        <v>190</v>
      </c>
      <c r="G11" s="205" t="s">
        <v>176</v>
      </c>
      <c r="H11" s="205" t="s">
        <v>202</v>
      </c>
      <c r="I11" s="206" t="s">
        <v>126</v>
      </c>
      <c r="J11" s="164"/>
      <c r="K11" s="165"/>
      <c r="L11" s="163"/>
      <c r="M11" s="163"/>
      <c r="N11" s="167"/>
    </row>
    <row r="12" spans="1:14" s="119" customFormat="1" ht="32.5">
      <c r="A12" s="118" t="s">
        <v>224</v>
      </c>
      <c r="B12" s="117" t="s">
        <v>225</v>
      </c>
      <c r="C12" s="118" t="s">
        <v>226</v>
      </c>
      <c r="D12" s="118" t="s">
        <v>227</v>
      </c>
      <c r="E12" s="117" t="s">
        <v>228</v>
      </c>
      <c r="F12" s="205" t="s">
        <v>190</v>
      </c>
      <c r="G12" s="205" t="s">
        <v>212</v>
      </c>
      <c r="H12" s="205" t="s">
        <v>229</v>
      </c>
      <c r="I12" s="206" t="s">
        <v>230</v>
      </c>
      <c r="J12" s="164"/>
      <c r="K12" s="165"/>
      <c r="L12" s="163"/>
      <c r="M12" s="163"/>
      <c r="N12" s="167"/>
    </row>
    <row r="13" spans="1:14" s="119" customFormat="1" ht="65">
      <c r="A13" s="118" t="s">
        <v>231</v>
      </c>
      <c r="B13" s="117" t="s">
        <v>232</v>
      </c>
      <c r="C13" s="118" t="s">
        <v>233</v>
      </c>
      <c r="D13" s="118" t="s">
        <v>234</v>
      </c>
      <c r="E13" s="117" t="s">
        <v>235</v>
      </c>
      <c r="F13" s="205" t="s">
        <v>190</v>
      </c>
      <c r="G13" s="205" t="s">
        <v>212</v>
      </c>
      <c r="H13" s="205" t="s">
        <v>229</v>
      </c>
      <c r="I13" s="206" t="s">
        <v>236</v>
      </c>
      <c r="J13" s="164"/>
      <c r="K13" s="165"/>
      <c r="L13" s="163"/>
      <c r="M13" s="163"/>
      <c r="N13" s="167"/>
    </row>
    <row r="14" spans="1:14" s="119" customFormat="1" ht="65">
      <c r="A14" s="118" t="s">
        <v>237</v>
      </c>
      <c r="B14" s="117" t="s">
        <v>238</v>
      </c>
      <c r="C14" s="118" t="s">
        <v>239</v>
      </c>
      <c r="D14" s="118" t="s">
        <v>240</v>
      </c>
      <c r="E14" s="117" t="s">
        <v>235</v>
      </c>
      <c r="F14" s="205" t="s">
        <v>190</v>
      </c>
      <c r="G14" s="205" t="s">
        <v>212</v>
      </c>
      <c r="H14" s="205" t="s">
        <v>229</v>
      </c>
      <c r="I14" s="206" t="s">
        <v>241</v>
      </c>
      <c r="J14" s="164"/>
      <c r="K14" s="165"/>
      <c r="L14" s="163"/>
      <c r="M14" s="163"/>
      <c r="N14" s="167"/>
    </row>
    <row r="15" spans="1:14" s="119" customFormat="1" ht="65">
      <c r="A15" s="118" t="s">
        <v>242</v>
      </c>
      <c r="B15" s="117" t="s">
        <v>243</v>
      </c>
      <c r="C15" s="118" t="s">
        <v>244</v>
      </c>
      <c r="D15" s="118" t="s">
        <v>245</v>
      </c>
      <c r="E15" s="117" t="s">
        <v>246</v>
      </c>
      <c r="F15" s="205" t="s">
        <v>175</v>
      </c>
      <c r="G15" s="205" t="s">
        <v>212</v>
      </c>
      <c r="H15" s="205" t="s">
        <v>177</v>
      </c>
      <c r="I15" s="206" t="s">
        <v>247</v>
      </c>
      <c r="J15" s="164"/>
      <c r="K15" s="165"/>
      <c r="L15" s="163"/>
      <c r="M15" s="163"/>
      <c r="N15" s="167"/>
    </row>
    <row r="16" spans="1:14" s="119" customFormat="1" ht="32.5">
      <c r="A16" s="118" t="s">
        <v>248</v>
      </c>
      <c r="B16" s="117" t="s">
        <v>249</v>
      </c>
      <c r="C16" s="118" t="s">
        <v>250</v>
      </c>
      <c r="D16" s="118" t="s">
        <v>251</v>
      </c>
      <c r="E16" s="117" t="s">
        <v>252</v>
      </c>
      <c r="F16" s="205" t="s">
        <v>175</v>
      </c>
      <c r="G16" s="205" t="s">
        <v>212</v>
      </c>
      <c r="H16" s="205" t="s">
        <v>177</v>
      </c>
      <c r="I16" s="206" t="s">
        <v>247</v>
      </c>
      <c r="J16" s="164"/>
      <c r="K16" s="165"/>
      <c r="L16" s="163"/>
      <c r="M16" s="163"/>
      <c r="N16" s="167"/>
    </row>
    <row r="17" spans="1:14" s="119" customFormat="1" ht="65">
      <c r="A17" s="118" t="s">
        <v>253</v>
      </c>
      <c r="B17" s="117" t="s">
        <v>254</v>
      </c>
      <c r="C17" s="118" t="s">
        <v>255</v>
      </c>
      <c r="D17" s="118" t="s">
        <v>256</v>
      </c>
      <c r="E17" s="117" t="s">
        <v>257</v>
      </c>
      <c r="F17" s="205" t="s">
        <v>190</v>
      </c>
      <c r="G17" s="205" t="s">
        <v>176</v>
      </c>
      <c r="H17" s="205" t="s">
        <v>191</v>
      </c>
      <c r="I17" s="206" t="s">
        <v>196</v>
      </c>
      <c r="J17" s="164"/>
      <c r="K17" s="165"/>
      <c r="L17" s="163"/>
      <c r="M17" s="163"/>
      <c r="N17" s="167"/>
    </row>
    <row r="18" spans="1:14" s="119" customFormat="1" ht="97.5">
      <c r="A18" s="118" t="s">
        <v>258</v>
      </c>
      <c r="B18" s="117" t="s">
        <v>259</v>
      </c>
      <c r="C18" s="118" t="s">
        <v>260</v>
      </c>
      <c r="D18" s="118" t="s">
        <v>261</v>
      </c>
      <c r="E18" s="117" t="s">
        <v>262</v>
      </c>
      <c r="F18" s="205" t="s">
        <v>175</v>
      </c>
      <c r="G18" s="205" t="s">
        <v>176</v>
      </c>
      <c r="H18" s="205" t="s">
        <v>202</v>
      </c>
      <c r="I18" s="206" t="s">
        <v>263</v>
      </c>
      <c r="J18" s="164"/>
      <c r="K18" s="165"/>
      <c r="L18" s="163"/>
      <c r="M18" s="163"/>
      <c r="N18" s="167"/>
    </row>
    <row r="19" spans="1:14" s="119" customFormat="1" ht="65">
      <c r="A19" s="118" t="s">
        <v>264</v>
      </c>
      <c r="B19" s="117" t="s">
        <v>265</v>
      </c>
      <c r="C19" s="118" t="s">
        <v>266</v>
      </c>
      <c r="D19" s="118" t="s">
        <v>267</v>
      </c>
      <c r="E19" s="117" t="s">
        <v>268</v>
      </c>
      <c r="F19" s="205" t="s">
        <v>190</v>
      </c>
      <c r="G19" s="205" t="s">
        <v>176</v>
      </c>
      <c r="H19" s="205" t="s">
        <v>202</v>
      </c>
      <c r="I19" s="206" t="s">
        <v>269</v>
      </c>
      <c r="J19" s="164"/>
      <c r="K19" s="165"/>
      <c r="L19" s="163"/>
      <c r="M19" s="163"/>
      <c r="N19" s="167"/>
    </row>
    <row r="20" spans="1:14" s="119" customFormat="1" ht="65">
      <c r="A20" s="118" t="s">
        <v>270</v>
      </c>
      <c r="B20" s="117" t="s">
        <v>271</v>
      </c>
      <c r="C20" s="118" t="s">
        <v>272</v>
      </c>
      <c r="D20" s="118" t="s">
        <v>273</v>
      </c>
      <c r="E20" s="117" t="s">
        <v>274</v>
      </c>
      <c r="F20" s="205" t="s">
        <v>190</v>
      </c>
      <c r="G20" s="205" t="s">
        <v>212</v>
      </c>
      <c r="H20" s="205" t="s">
        <v>202</v>
      </c>
      <c r="I20" s="206" t="s">
        <v>275</v>
      </c>
      <c r="J20" s="164"/>
      <c r="K20" s="165"/>
      <c r="L20" s="163"/>
      <c r="M20" s="163"/>
      <c r="N20" s="167"/>
    </row>
    <row r="21" spans="1:14" s="119" customFormat="1" ht="32.5">
      <c r="A21" s="118" t="s">
        <v>276</v>
      </c>
      <c r="B21" s="117" t="s">
        <v>277</v>
      </c>
      <c r="C21" s="118" t="s">
        <v>278</v>
      </c>
      <c r="D21" s="118" t="s">
        <v>279</v>
      </c>
      <c r="E21" s="117" t="s">
        <v>252</v>
      </c>
      <c r="F21" s="205" t="s">
        <v>190</v>
      </c>
      <c r="G21" s="205" t="s">
        <v>212</v>
      </c>
      <c r="H21" s="205" t="s">
        <v>202</v>
      </c>
      <c r="I21" s="206" t="s">
        <v>280</v>
      </c>
      <c r="J21" s="164"/>
      <c r="K21" s="165"/>
      <c r="L21" s="163"/>
      <c r="M21" s="163"/>
      <c r="N21" s="167"/>
    </row>
    <row r="22" spans="1:14" s="119" customFormat="1" ht="32.5">
      <c r="A22" s="118" t="s">
        <v>281</v>
      </c>
      <c r="B22" s="117" t="s">
        <v>282</v>
      </c>
      <c r="C22" s="118" t="s">
        <v>283</v>
      </c>
      <c r="D22" s="118" t="s">
        <v>284</v>
      </c>
      <c r="E22" s="117" t="s">
        <v>285</v>
      </c>
      <c r="F22" s="205" t="s">
        <v>190</v>
      </c>
      <c r="G22" s="205" t="s">
        <v>176</v>
      </c>
      <c r="H22" s="205" t="s">
        <v>191</v>
      </c>
      <c r="I22" s="206" t="s">
        <v>196</v>
      </c>
      <c r="J22" s="164"/>
      <c r="K22" s="165"/>
      <c r="L22" s="163"/>
      <c r="M22" s="163"/>
      <c r="N22" s="167"/>
    </row>
    <row r="23" spans="1:14" s="119" customFormat="1" ht="65">
      <c r="A23" s="118" t="s">
        <v>286</v>
      </c>
      <c r="B23" s="117" t="s">
        <v>120</v>
      </c>
      <c r="C23" s="118" t="s">
        <v>287</v>
      </c>
      <c r="D23" s="118"/>
      <c r="E23" s="117"/>
      <c r="F23" s="205" t="s">
        <v>175</v>
      </c>
      <c r="G23" s="205" t="s">
        <v>176</v>
      </c>
      <c r="H23" s="205" t="s">
        <v>191</v>
      </c>
      <c r="I23" s="206" t="s">
        <v>121</v>
      </c>
      <c r="J23" s="164"/>
      <c r="K23" s="165"/>
      <c r="L23" s="163"/>
      <c r="M23" s="163"/>
      <c r="N23" s="167"/>
    </row>
    <row r="24" spans="1:14" s="119" customFormat="1" ht="65">
      <c r="A24" s="118" t="s">
        <v>288</v>
      </c>
      <c r="B24" s="117" t="s">
        <v>125</v>
      </c>
      <c r="C24" s="118" t="s">
        <v>289</v>
      </c>
      <c r="D24" s="118"/>
      <c r="E24" s="204"/>
      <c r="F24" s="205" t="s">
        <v>190</v>
      </c>
      <c r="G24" s="205" t="s">
        <v>176</v>
      </c>
      <c r="H24" s="205" t="s">
        <v>191</v>
      </c>
      <c r="I24" s="206" t="s">
        <v>126</v>
      </c>
      <c r="J24" s="164"/>
      <c r="K24" s="168"/>
      <c r="L24" s="163"/>
      <c r="M24" s="163"/>
      <c r="N24" s="166"/>
    </row>
    <row r="25" spans="1:14" s="119" customFormat="1" ht="84">
      <c r="A25" s="118" t="s">
        <v>290</v>
      </c>
      <c r="B25" s="117" t="s">
        <v>135</v>
      </c>
      <c r="C25" s="118" t="s">
        <v>291</v>
      </c>
      <c r="D25" s="118" t="s">
        <v>292</v>
      </c>
      <c r="E25" s="204" t="s">
        <v>293</v>
      </c>
      <c r="F25" s="205" t="s">
        <v>190</v>
      </c>
      <c r="G25" s="205" t="s">
        <v>176</v>
      </c>
      <c r="H25" s="205" t="s">
        <v>191</v>
      </c>
      <c r="I25" s="206" t="s">
        <v>136</v>
      </c>
      <c r="J25" s="164"/>
      <c r="K25" s="165"/>
      <c r="L25" s="163"/>
      <c r="M25" s="163"/>
      <c r="N25" s="167"/>
    </row>
    <row r="26" spans="1:14" s="119" customFormat="1" ht="84">
      <c r="A26" s="118" t="s">
        <v>294</v>
      </c>
      <c r="B26" s="117" t="s">
        <v>129</v>
      </c>
      <c r="C26" s="118" t="s">
        <v>295</v>
      </c>
      <c r="D26" s="118"/>
      <c r="E26" s="117"/>
      <c r="F26" s="205" t="s">
        <v>175</v>
      </c>
      <c r="G26" s="205" t="s">
        <v>176</v>
      </c>
      <c r="H26" s="205" t="s">
        <v>191</v>
      </c>
      <c r="I26" s="206" t="s">
        <v>130</v>
      </c>
      <c r="J26" s="164"/>
      <c r="K26" s="165"/>
      <c r="L26" s="163"/>
      <c r="M26" s="163"/>
      <c r="N26" s="167"/>
    </row>
    <row r="27" spans="1:14" s="119" customFormat="1" ht="56">
      <c r="A27" s="118" t="s">
        <v>296</v>
      </c>
      <c r="B27" s="117" t="s">
        <v>131</v>
      </c>
      <c r="C27" s="118" t="s">
        <v>297</v>
      </c>
      <c r="D27" s="118"/>
      <c r="E27" s="117"/>
      <c r="F27" s="205" t="s">
        <v>175</v>
      </c>
      <c r="G27" s="205" t="s">
        <v>176</v>
      </c>
      <c r="H27" s="205" t="s">
        <v>132</v>
      </c>
      <c r="I27" s="206" t="s">
        <v>132</v>
      </c>
      <c r="J27" s="164"/>
      <c r="K27" s="165"/>
      <c r="L27" s="163"/>
      <c r="M27" s="163"/>
      <c r="N27" s="167"/>
    </row>
    <row r="28" spans="1:14" s="119" customFormat="1" ht="97.5">
      <c r="A28" s="118" t="s">
        <v>298</v>
      </c>
      <c r="B28" s="117" t="s">
        <v>299</v>
      </c>
      <c r="C28" s="118" t="s">
        <v>300</v>
      </c>
      <c r="D28" s="118" t="s">
        <v>301</v>
      </c>
      <c r="E28" s="117" t="s">
        <v>302</v>
      </c>
      <c r="F28" s="205" t="s">
        <v>190</v>
      </c>
      <c r="G28" s="205" t="s">
        <v>176</v>
      </c>
      <c r="H28" s="205" t="s">
        <v>191</v>
      </c>
      <c r="I28" s="206" t="s">
        <v>303</v>
      </c>
      <c r="J28" s="164"/>
      <c r="K28" s="165"/>
      <c r="L28" s="163"/>
      <c r="M28" s="163"/>
      <c r="N28" s="167"/>
    </row>
    <row r="29" spans="1:14" s="119" customFormat="1" ht="32.5">
      <c r="A29" s="118"/>
      <c r="B29" s="117"/>
      <c r="C29" s="118"/>
      <c r="D29" s="118"/>
      <c r="E29" s="117"/>
      <c r="F29" s="205"/>
      <c r="G29" s="205"/>
      <c r="H29" s="205"/>
      <c r="I29" s="206"/>
      <c r="J29" s="164"/>
      <c r="K29" s="165"/>
      <c r="L29" s="163"/>
      <c r="M29" s="163"/>
      <c r="N29" s="167"/>
    </row>
  </sheetData>
  <pageMargins left="0.7" right="0.7" top="0.75" bottom="0.75" header="0.3" footer="0.3"/>
  <pageSetup paperSize="9" scale="3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5C0E-6869-4DCF-A609-BE4D388509CC}">
  <sheetPr>
    <pageSetUpPr fitToPage="1"/>
  </sheetPr>
  <dimension ref="A1:O29"/>
  <sheetViews>
    <sheetView view="pageBreakPreview" zoomScale="40" zoomScaleNormal="25" zoomScaleSheetLayoutView="40" workbookViewId="0">
      <selection sqref="A1:XFD1"/>
    </sheetView>
  </sheetViews>
  <sheetFormatPr defaultColWidth="8.6328125" defaultRowHeight="13"/>
  <cols>
    <col min="1" max="1" width="65.36328125" style="120" customWidth="1"/>
    <col min="2" max="2" width="57.6328125" style="120" hidden="1" customWidth="1"/>
    <col min="3" max="3" width="24.6328125" style="215" customWidth="1"/>
    <col min="4" max="4" width="57.6328125" style="120" customWidth="1"/>
    <col min="5" max="5" width="62.36328125" style="120" hidden="1" customWidth="1"/>
    <col min="6" max="6" width="27.453125" style="207" customWidth="1"/>
    <col min="7" max="7" width="15.6328125" style="207" customWidth="1"/>
    <col min="8" max="8" width="30.453125" style="207" customWidth="1"/>
    <col min="9" max="9" width="30" style="207" customWidth="1"/>
    <col min="10" max="10" width="39.54296875" style="211" customWidth="1"/>
    <col min="11" max="11" width="28.453125" style="211" customWidth="1"/>
    <col min="12" max="12" width="25" style="120" customWidth="1"/>
    <col min="13" max="13" width="28.36328125" style="120" customWidth="1"/>
    <col min="14" max="14" width="40.54296875" style="120" customWidth="1"/>
    <col min="15" max="16384" width="8.6328125" style="120"/>
  </cols>
  <sheetData>
    <row r="1" spans="1:15" s="114" customFormat="1" ht="61.5">
      <c r="A1" s="112" t="str">
        <f>'1. CUTTING DOCKET'!D7</f>
        <v>MASCT000</v>
      </c>
      <c r="B1" s="113"/>
      <c r="C1" s="213"/>
      <c r="D1" s="112"/>
      <c r="E1" s="115"/>
      <c r="F1" s="202"/>
      <c r="G1" s="202"/>
      <c r="H1" s="202"/>
      <c r="I1" s="203"/>
      <c r="J1" s="208"/>
      <c r="K1" s="208"/>
    </row>
    <row r="2" spans="1:15" s="116" customFormat="1" ht="55">
      <c r="A2" s="159" t="s">
        <v>156</v>
      </c>
      <c r="B2" s="159" t="s">
        <v>157</v>
      </c>
      <c r="C2" s="160" t="s">
        <v>158</v>
      </c>
      <c r="D2" s="159" t="s">
        <v>159</v>
      </c>
      <c r="E2" s="159" t="s">
        <v>160</v>
      </c>
      <c r="F2" s="201" t="s">
        <v>161</v>
      </c>
      <c r="G2" s="201" t="s">
        <v>162</v>
      </c>
      <c r="H2" s="201" t="s">
        <v>163</v>
      </c>
      <c r="I2" s="201" t="s">
        <v>164</v>
      </c>
      <c r="J2" s="209" t="s">
        <v>165</v>
      </c>
      <c r="K2" s="209" t="s">
        <v>304</v>
      </c>
      <c r="L2" s="201" t="s">
        <v>167</v>
      </c>
      <c r="M2" s="201" t="s">
        <v>168</v>
      </c>
      <c r="N2" s="201" t="s">
        <v>169</v>
      </c>
    </row>
    <row r="3" spans="1:15" s="119" customFormat="1" ht="32.5">
      <c r="A3" s="118" t="s">
        <v>170</v>
      </c>
      <c r="B3" s="117" t="s">
        <v>171</v>
      </c>
      <c r="C3" s="214" t="s">
        <v>172</v>
      </c>
      <c r="D3" s="118" t="s">
        <v>173</v>
      </c>
      <c r="E3" s="117" t="s">
        <v>174</v>
      </c>
      <c r="F3" s="205" t="s">
        <v>175</v>
      </c>
      <c r="G3" s="205" t="s">
        <v>176</v>
      </c>
      <c r="H3" s="205" t="s">
        <v>177</v>
      </c>
      <c r="I3" s="206" t="s">
        <v>178</v>
      </c>
      <c r="J3" s="212">
        <v>28.25</v>
      </c>
      <c r="K3" s="212">
        <v>0.25</v>
      </c>
      <c r="L3" s="212"/>
      <c r="M3" s="163"/>
      <c r="N3" s="166"/>
      <c r="O3" s="119" t="str">
        <f>LEFT(I3,LEN(I3)-3)</f>
        <v>28</v>
      </c>
    </row>
    <row r="4" spans="1:15" s="119" customFormat="1" ht="65">
      <c r="A4" s="118" t="s">
        <v>179</v>
      </c>
      <c r="B4" s="117" t="s">
        <v>180</v>
      </c>
      <c r="C4" s="214" t="s">
        <v>181</v>
      </c>
      <c r="D4" s="118" t="s">
        <v>182</v>
      </c>
      <c r="E4" s="117" t="s">
        <v>183</v>
      </c>
      <c r="F4" s="205" t="s">
        <v>175</v>
      </c>
      <c r="G4" s="205" t="s">
        <v>176</v>
      </c>
      <c r="H4" s="205" t="s">
        <v>177</v>
      </c>
      <c r="I4" s="206" t="s">
        <v>184</v>
      </c>
      <c r="J4" s="212">
        <v>27.25</v>
      </c>
      <c r="K4" s="212">
        <v>0</v>
      </c>
      <c r="L4" s="212"/>
      <c r="M4" s="163"/>
      <c r="N4" s="166"/>
      <c r="O4" s="119" t="str">
        <f t="shared" ref="O4:O28" si="0">LEFT(I4,LEN(I4)-3)</f>
        <v>27 1/4</v>
      </c>
    </row>
    <row r="5" spans="1:15" s="119" customFormat="1" ht="56">
      <c r="A5" s="118" t="s">
        <v>185</v>
      </c>
      <c r="B5" s="117" t="s">
        <v>186</v>
      </c>
      <c r="C5" s="214" t="s">
        <v>187</v>
      </c>
      <c r="D5" s="118" t="s">
        <v>188</v>
      </c>
      <c r="E5" s="117" t="s">
        <v>189</v>
      </c>
      <c r="F5" s="205" t="s">
        <v>190</v>
      </c>
      <c r="G5" s="205" t="s">
        <v>176</v>
      </c>
      <c r="H5" s="205" t="s">
        <v>191</v>
      </c>
      <c r="I5" s="206" t="s">
        <v>192</v>
      </c>
      <c r="J5" s="212">
        <v>4</v>
      </c>
      <c r="K5" s="212">
        <v>0</v>
      </c>
      <c r="L5" s="212"/>
      <c r="M5" s="163"/>
      <c r="N5" s="167"/>
      <c r="O5" s="119" t="str">
        <f t="shared" si="0"/>
        <v>4</v>
      </c>
    </row>
    <row r="6" spans="1:15" s="119" customFormat="1" ht="56">
      <c r="A6" s="118" t="s">
        <v>193</v>
      </c>
      <c r="B6" s="117" t="s">
        <v>194</v>
      </c>
      <c r="C6" s="214" t="s">
        <v>195</v>
      </c>
      <c r="D6" s="118" t="s">
        <v>188</v>
      </c>
      <c r="E6" s="117" t="s">
        <v>189</v>
      </c>
      <c r="F6" s="205" t="s">
        <v>190</v>
      </c>
      <c r="G6" s="205" t="s">
        <v>176</v>
      </c>
      <c r="H6" s="205" t="s">
        <v>191</v>
      </c>
      <c r="I6" s="206" t="s">
        <v>196</v>
      </c>
      <c r="J6" s="212">
        <v>0.875</v>
      </c>
      <c r="K6" s="212">
        <v>0.125</v>
      </c>
      <c r="L6" s="212"/>
      <c r="M6" s="163"/>
      <c r="N6" s="166"/>
      <c r="O6" s="119" t="str">
        <f t="shared" si="0"/>
        <v>3/4</v>
      </c>
    </row>
    <row r="7" spans="1:15" s="119" customFormat="1" ht="84">
      <c r="A7" s="118" t="s">
        <v>197</v>
      </c>
      <c r="B7" s="117" t="s">
        <v>198</v>
      </c>
      <c r="C7" s="214" t="s">
        <v>199</v>
      </c>
      <c r="D7" s="121" t="s">
        <v>200</v>
      </c>
      <c r="E7" s="117" t="s">
        <v>201</v>
      </c>
      <c r="F7" s="205" t="s">
        <v>190</v>
      </c>
      <c r="G7" s="205" t="s">
        <v>176</v>
      </c>
      <c r="H7" s="205" t="s">
        <v>202</v>
      </c>
      <c r="I7" s="206" t="s">
        <v>121</v>
      </c>
      <c r="J7" s="212">
        <v>7.625</v>
      </c>
      <c r="K7" s="212">
        <v>-0.125</v>
      </c>
      <c r="L7" s="212"/>
      <c r="M7" s="163"/>
      <c r="N7" s="167"/>
      <c r="O7" s="119" t="str">
        <f t="shared" si="0"/>
        <v>7 3/4</v>
      </c>
    </row>
    <row r="8" spans="1:15" s="119" customFormat="1" ht="32.5">
      <c r="A8" s="118" t="s">
        <v>203</v>
      </c>
      <c r="B8" s="117" t="s">
        <v>204</v>
      </c>
      <c r="C8" s="214" t="s">
        <v>205</v>
      </c>
      <c r="D8" s="118" t="s">
        <v>206</v>
      </c>
      <c r="E8" s="117" t="s">
        <v>207</v>
      </c>
      <c r="F8" s="205" t="s">
        <v>190</v>
      </c>
      <c r="G8" s="205" t="s">
        <v>176</v>
      </c>
      <c r="H8" s="205" t="s">
        <v>191</v>
      </c>
      <c r="I8" s="206" t="s">
        <v>208</v>
      </c>
      <c r="J8" s="212">
        <v>1</v>
      </c>
      <c r="K8" s="212">
        <v>0.125</v>
      </c>
      <c r="L8" s="212"/>
      <c r="M8" s="163"/>
      <c r="N8" s="167"/>
      <c r="O8" s="119" t="str">
        <f t="shared" si="0"/>
        <v>7/8</v>
      </c>
    </row>
    <row r="9" spans="1:15" s="119" customFormat="1" ht="32.5">
      <c r="A9" s="118" t="s">
        <v>209</v>
      </c>
      <c r="B9" s="117" t="s">
        <v>210</v>
      </c>
      <c r="C9" s="214" t="s">
        <v>211</v>
      </c>
      <c r="D9" s="118"/>
      <c r="E9" s="117"/>
      <c r="F9" s="205" t="s">
        <v>175</v>
      </c>
      <c r="G9" s="205" t="s">
        <v>212</v>
      </c>
      <c r="H9" s="205" t="s">
        <v>132</v>
      </c>
      <c r="I9" s="206" t="s">
        <v>213</v>
      </c>
      <c r="J9" s="212">
        <v>11.5</v>
      </c>
      <c r="K9" s="212">
        <v>0</v>
      </c>
      <c r="L9" s="212"/>
      <c r="M9" s="163"/>
      <c r="N9" s="167"/>
      <c r="O9" s="119" t="str">
        <f t="shared" si="0"/>
        <v>11 1/2</v>
      </c>
    </row>
    <row r="10" spans="1:15" s="119" customFormat="1" ht="32.5">
      <c r="A10" s="118" t="s">
        <v>214</v>
      </c>
      <c r="B10" s="117" t="s">
        <v>215</v>
      </c>
      <c r="C10" s="214" t="s">
        <v>216</v>
      </c>
      <c r="D10" s="118" t="s">
        <v>217</v>
      </c>
      <c r="E10" s="117" t="s">
        <v>218</v>
      </c>
      <c r="F10" s="205" t="s">
        <v>190</v>
      </c>
      <c r="G10" s="205" t="s">
        <v>176</v>
      </c>
      <c r="H10" s="205" t="s">
        <v>191</v>
      </c>
      <c r="I10" s="206" t="s">
        <v>177</v>
      </c>
      <c r="J10" s="212">
        <v>0.5</v>
      </c>
      <c r="K10" s="212">
        <v>0</v>
      </c>
      <c r="L10" s="212"/>
      <c r="M10" s="163"/>
      <c r="N10" s="167"/>
      <c r="O10" s="119" t="str">
        <f t="shared" si="0"/>
        <v>1/2</v>
      </c>
    </row>
    <row r="11" spans="1:15" s="119" customFormat="1" ht="65">
      <c r="A11" s="118" t="s">
        <v>219</v>
      </c>
      <c r="B11" s="117" t="s">
        <v>220</v>
      </c>
      <c r="C11" s="214" t="s">
        <v>221</v>
      </c>
      <c r="D11" s="118" t="s">
        <v>222</v>
      </c>
      <c r="E11" s="117" t="s">
        <v>223</v>
      </c>
      <c r="F11" s="205" t="s">
        <v>190</v>
      </c>
      <c r="G11" s="205" t="s">
        <v>176</v>
      </c>
      <c r="H11" s="205" t="s">
        <v>202</v>
      </c>
      <c r="I11" s="206" t="s">
        <v>126</v>
      </c>
      <c r="J11" s="212">
        <v>1.875</v>
      </c>
      <c r="K11" s="212">
        <v>-0.125</v>
      </c>
      <c r="L11" s="212"/>
      <c r="M11" s="163"/>
      <c r="N11" s="167"/>
      <c r="O11" s="119" t="str">
        <f t="shared" si="0"/>
        <v>2</v>
      </c>
    </row>
    <row r="12" spans="1:15" s="119" customFormat="1" ht="32.5">
      <c r="A12" s="118" t="s">
        <v>224</v>
      </c>
      <c r="B12" s="117" t="s">
        <v>225</v>
      </c>
      <c r="C12" s="214" t="s">
        <v>226</v>
      </c>
      <c r="D12" s="118" t="s">
        <v>227</v>
      </c>
      <c r="E12" s="117" t="s">
        <v>228</v>
      </c>
      <c r="F12" s="205" t="s">
        <v>190</v>
      </c>
      <c r="G12" s="205" t="s">
        <v>212</v>
      </c>
      <c r="H12" s="205" t="s">
        <v>229</v>
      </c>
      <c r="I12" s="206" t="s">
        <v>230</v>
      </c>
      <c r="J12" s="212">
        <v>17.75</v>
      </c>
      <c r="K12" s="212">
        <v>-0.25</v>
      </c>
      <c r="L12" s="212"/>
      <c r="M12" s="163"/>
      <c r="N12" s="167"/>
      <c r="O12" s="119" t="str">
        <f t="shared" si="0"/>
        <v>18</v>
      </c>
    </row>
    <row r="13" spans="1:15" s="119" customFormat="1" ht="65">
      <c r="A13" s="118" t="s">
        <v>231</v>
      </c>
      <c r="B13" s="117" t="s">
        <v>232</v>
      </c>
      <c r="C13" s="214" t="s">
        <v>233</v>
      </c>
      <c r="D13" s="118" t="s">
        <v>234</v>
      </c>
      <c r="E13" s="117" t="s">
        <v>235</v>
      </c>
      <c r="F13" s="205" t="s">
        <v>190</v>
      </c>
      <c r="G13" s="205" t="s">
        <v>212</v>
      </c>
      <c r="H13" s="205" t="s">
        <v>229</v>
      </c>
      <c r="I13" s="206" t="s">
        <v>236</v>
      </c>
      <c r="J13" s="212">
        <v>16.375</v>
      </c>
      <c r="K13" s="212">
        <v>-0.125</v>
      </c>
      <c r="L13" s="212"/>
      <c r="M13" s="163"/>
      <c r="N13" s="167"/>
      <c r="O13" s="119" t="str">
        <f t="shared" si="0"/>
        <v>16 1/2</v>
      </c>
    </row>
    <row r="14" spans="1:15" s="119" customFormat="1" ht="65">
      <c r="A14" s="118" t="s">
        <v>237</v>
      </c>
      <c r="B14" s="117" t="s">
        <v>238</v>
      </c>
      <c r="C14" s="214" t="s">
        <v>239</v>
      </c>
      <c r="D14" s="118" t="s">
        <v>240</v>
      </c>
      <c r="E14" s="117" t="s">
        <v>235</v>
      </c>
      <c r="F14" s="205" t="s">
        <v>190</v>
      </c>
      <c r="G14" s="205" t="s">
        <v>212</v>
      </c>
      <c r="H14" s="205" t="s">
        <v>229</v>
      </c>
      <c r="I14" s="206" t="s">
        <v>241</v>
      </c>
      <c r="J14" s="212">
        <v>16.5</v>
      </c>
      <c r="K14" s="212">
        <v>-0.25</v>
      </c>
      <c r="L14" s="212"/>
      <c r="M14" s="163"/>
      <c r="N14" s="167"/>
      <c r="O14" s="119" t="str">
        <f t="shared" si="0"/>
        <v>16 3/4</v>
      </c>
    </row>
    <row r="15" spans="1:15" s="119" customFormat="1" ht="65">
      <c r="A15" s="118" t="s">
        <v>242</v>
      </c>
      <c r="B15" s="117" t="s">
        <v>243</v>
      </c>
      <c r="C15" s="214" t="s">
        <v>244</v>
      </c>
      <c r="D15" s="118" t="s">
        <v>245</v>
      </c>
      <c r="E15" s="117" t="s">
        <v>246</v>
      </c>
      <c r="F15" s="205" t="s">
        <v>175</v>
      </c>
      <c r="G15" s="205" t="s">
        <v>212</v>
      </c>
      <c r="H15" s="205" t="s">
        <v>177</v>
      </c>
      <c r="I15" s="206" t="s">
        <v>247</v>
      </c>
      <c r="J15" s="212">
        <v>20.75</v>
      </c>
      <c r="K15" s="212">
        <v>-0.25</v>
      </c>
      <c r="L15" s="212"/>
      <c r="M15" s="163"/>
      <c r="N15" s="167"/>
      <c r="O15" s="119" t="str">
        <f t="shared" si="0"/>
        <v>21</v>
      </c>
    </row>
    <row r="16" spans="1:15" s="119" customFormat="1" ht="32.5">
      <c r="A16" s="118" t="s">
        <v>248</v>
      </c>
      <c r="B16" s="117" t="s">
        <v>249</v>
      </c>
      <c r="C16" s="214" t="s">
        <v>250</v>
      </c>
      <c r="D16" s="118" t="s">
        <v>251</v>
      </c>
      <c r="E16" s="117" t="s">
        <v>252</v>
      </c>
      <c r="F16" s="205" t="s">
        <v>175</v>
      </c>
      <c r="G16" s="205" t="s">
        <v>212</v>
      </c>
      <c r="H16" s="205" t="s">
        <v>177</v>
      </c>
      <c r="I16" s="206" t="s">
        <v>247</v>
      </c>
      <c r="J16" s="212">
        <v>20.5</v>
      </c>
      <c r="K16" s="212">
        <v>-0.5</v>
      </c>
      <c r="L16" s="212"/>
      <c r="M16" s="163"/>
      <c r="N16" s="167"/>
      <c r="O16" s="119" t="str">
        <f t="shared" si="0"/>
        <v>21</v>
      </c>
    </row>
    <row r="17" spans="1:15" s="119" customFormat="1" ht="65">
      <c r="A17" s="118" t="s">
        <v>253</v>
      </c>
      <c r="B17" s="117" t="s">
        <v>254</v>
      </c>
      <c r="C17" s="214" t="s">
        <v>255</v>
      </c>
      <c r="D17" s="118" t="s">
        <v>256</v>
      </c>
      <c r="E17" s="117" t="s">
        <v>257</v>
      </c>
      <c r="F17" s="205" t="s">
        <v>190</v>
      </c>
      <c r="G17" s="205" t="s">
        <v>176</v>
      </c>
      <c r="H17" s="205" t="s">
        <v>191</v>
      </c>
      <c r="I17" s="206" t="s">
        <v>196</v>
      </c>
      <c r="J17" s="212">
        <v>0.75</v>
      </c>
      <c r="K17" s="212">
        <v>0</v>
      </c>
      <c r="L17" s="212"/>
      <c r="M17" s="163"/>
      <c r="N17" s="167"/>
      <c r="O17" s="119" t="str">
        <f t="shared" si="0"/>
        <v>3/4</v>
      </c>
    </row>
    <row r="18" spans="1:15" s="119" customFormat="1" ht="97.5">
      <c r="A18" s="118" t="s">
        <v>258</v>
      </c>
      <c r="B18" s="117" t="s">
        <v>259</v>
      </c>
      <c r="C18" s="214" t="s">
        <v>260</v>
      </c>
      <c r="D18" s="118" t="s">
        <v>261</v>
      </c>
      <c r="E18" s="117" t="s">
        <v>262</v>
      </c>
      <c r="F18" s="205" t="s">
        <v>175</v>
      </c>
      <c r="G18" s="205" t="s">
        <v>176</v>
      </c>
      <c r="H18" s="205" t="s">
        <v>202</v>
      </c>
      <c r="I18" s="206" t="s">
        <v>263</v>
      </c>
      <c r="J18" s="212">
        <v>18.375</v>
      </c>
      <c r="K18" s="212">
        <v>-0.125</v>
      </c>
      <c r="L18" s="212"/>
      <c r="M18" s="163"/>
      <c r="N18" s="167"/>
      <c r="O18" s="119" t="str">
        <f t="shared" si="0"/>
        <v>18 1/2</v>
      </c>
    </row>
    <row r="19" spans="1:15" s="119" customFormat="1" ht="65">
      <c r="A19" s="118" t="s">
        <v>264</v>
      </c>
      <c r="B19" s="117" t="s">
        <v>265</v>
      </c>
      <c r="C19" s="214" t="s">
        <v>266</v>
      </c>
      <c r="D19" s="118" t="s">
        <v>267</v>
      </c>
      <c r="E19" s="117" t="s">
        <v>268</v>
      </c>
      <c r="F19" s="205" t="s">
        <v>190</v>
      </c>
      <c r="G19" s="205" t="s">
        <v>176</v>
      </c>
      <c r="H19" s="205" t="s">
        <v>202</v>
      </c>
      <c r="I19" s="206" t="s">
        <v>269</v>
      </c>
      <c r="J19" s="212">
        <v>11.25</v>
      </c>
      <c r="K19" s="212">
        <v>0</v>
      </c>
      <c r="L19" s="212"/>
      <c r="M19" s="163"/>
      <c r="N19" s="167"/>
      <c r="O19" s="119" t="str">
        <f t="shared" si="0"/>
        <v>11 1/4</v>
      </c>
    </row>
    <row r="20" spans="1:15" s="119" customFormat="1" ht="65">
      <c r="A20" s="118" t="s">
        <v>270</v>
      </c>
      <c r="B20" s="117" t="s">
        <v>271</v>
      </c>
      <c r="C20" s="214" t="s">
        <v>272</v>
      </c>
      <c r="D20" s="118" t="s">
        <v>273</v>
      </c>
      <c r="E20" s="117" t="s">
        <v>274</v>
      </c>
      <c r="F20" s="205" t="s">
        <v>190</v>
      </c>
      <c r="G20" s="205" t="s">
        <v>212</v>
      </c>
      <c r="H20" s="205" t="s">
        <v>202</v>
      </c>
      <c r="I20" s="206" t="s">
        <v>275</v>
      </c>
      <c r="J20" s="212">
        <v>7.75</v>
      </c>
      <c r="K20" s="212">
        <v>-0.25</v>
      </c>
      <c r="L20" s="212"/>
      <c r="M20" s="163"/>
      <c r="N20" s="167"/>
      <c r="O20" s="119" t="str">
        <f t="shared" si="0"/>
        <v>8</v>
      </c>
    </row>
    <row r="21" spans="1:15" s="119" customFormat="1" ht="32.5">
      <c r="A21" s="118" t="s">
        <v>276</v>
      </c>
      <c r="B21" s="117" t="s">
        <v>277</v>
      </c>
      <c r="C21" s="214" t="s">
        <v>278</v>
      </c>
      <c r="D21" s="118" t="s">
        <v>279</v>
      </c>
      <c r="E21" s="117" t="s">
        <v>252</v>
      </c>
      <c r="F21" s="205" t="s">
        <v>190</v>
      </c>
      <c r="G21" s="205" t="s">
        <v>212</v>
      </c>
      <c r="H21" s="205" t="s">
        <v>202</v>
      </c>
      <c r="I21" s="206" t="s">
        <v>280</v>
      </c>
      <c r="J21" s="212">
        <v>7</v>
      </c>
      <c r="K21" s="212">
        <v>-0.25</v>
      </c>
      <c r="L21" s="212"/>
      <c r="M21" s="163"/>
      <c r="N21" s="167"/>
      <c r="O21" s="119" t="str">
        <f t="shared" si="0"/>
        <v>7 1/4</v>
      </c>
    </row>
    <row r="22" spans="1:15" s="119" customFormat="1" ht="32.5">
      <c r="A22" s="118" t="s">
        <v>281</v>
      </c>
      <c r="B22" s="117" t="s">
        <v>282</v>
      </c>
      <c r="C22" s="214" t="s">
        <v>283</v>
      </c>
      <c r="D22" s="118" t="s">
        <v>284</v>
      </c>
      <c r="E22" s="117" t="s">
        <v>285</v>
      </c>
      <c r="F22" s="205" t="s">
        <v>190</v>
      </c>
      <c r="G22" s="205" t="s">
        <v>176</v>
      </c>
      <c r="H22" s="205" t="s">
        <v>191</v>
      </c>
      <c r="I22" s="206" t="s">
        <v>196</v>
      </c>
      <c r="J22" s="212">
        <v>0.75</v>
      </c>
      <c r="K22" s="212">
        <v>0</v>
      </c>
      <c r="L22" s="212"/>
      <c r="M22" s="163"/>
      <c r="N22" s="167"/>
      <c r="O22" s="119" t="str">
        <f t="shared" si="0"/>
        <v>3/4</v>
      </c>
    </row>
    <row r="23" spans="1:15" s="119" customFormat="1" ht="65">
      <c r="A23" s="118" t="s">
        <v>286</v>
      </c>
      <c r="B23" s="117" t="s">
        <v>120</v>
      </c>
      <c r="C23" s="214" t="s">
        <v>287</v>
      </c>
      <c r="D23" s="118"/>
      <c r="E23" s="117"/>
      <c r="F23" s="205" t="s">
        <v>175</v>
      </c>
      <c r="G23" s="205" t="s">
        <v>176</v>
      </c>
      <c r="H23" s="205" t="s">
        <v>191</v>
      </c>
      <c r="I23" s="206" t="s">
        <v>121</v>
      </c>
      <c r="J23" s="212">
        <v>0</v>
      </c>
      <c r="K23" s="212">
        <v>0</v>
      </c>
      <c r="L23" s="212"/>
      <c r="M23" s="163"/>
      <c r="N23" s="167"/>
      <c r="O23" s="119" t="str">
        <f t="shared" si="0"/>
        <v>7 3/4</v>
      </c>
    </row>
    <row r="24" spans="1:15" s="119" customFormat="1" ht="65">
      <c r="A24" s="118" t="s">
        <v>288</v>
      </c>
      <c r="B24" s="117" t="s">
        <v>125</v>
      </c>
      <c r="C24" s="214" t="s">
        <v>289</v>
      </c>
      <c r="D24" s="118"/>
      <c r="E24" s="204"/>
      <c r="F24" s="205" t="s">
        <v>190</v>
      </c>
      <c r="G24" s="205" t="s">
        <v>176</v>
      </c>
      <c r="H24" s="205" t="s">
        <v>191</v>
      </c>
      <c r="I24" s="206" t="s">
        <v>126</v>
      </c>
      <c r="J24" s="212">
        <v>0</v>
      </c>
      <c r="K24" s="212">
        <v>0</v>
      </c>
      <c r="L24" s="212"/>
      <c r="M24" s="163"/>
      <c r="N24" s="166"/>
      <c r="O24" s="119" t="str">
        <f t="shared" si="0"/>
        <v>2</v>
      </c>
    </row>
    <row r="25" spans="1:15" s="119" customFormat="1" ht="84">
      <c r="A25" s="118" t="s">
        <v>290</v>
      </c>
      <c r="B25" s="117" t="s">
        <v>135</v>
      </c>
      <c r="C25" s="214" t="s">
        <v>291</v>
      </c>
      <c r="D25" s="118" t="s">
        <v>292</v>
      </c>
      <c r="E25" s="204" t="s">
        <v>293</v>
      </c>
      <c r="F25" s="205" t="s">
        <v>190</v>
      </c>
      <c r="G25" s="205" t="s">
        <v>176</v>
      </c>
      <c r="H25" s="205" t="s">
        <v>191</v>
      </c>
      <c r="I25" s="206" t="s">
        <v>136</v>
      </c>
      <c r="J25" s="212">
        <v>0</v>
      </c>
      <c r="K25" s="212">
        <v>0</v>
      </c>
      <c r="L25" s="212"/>
      <c r="M25" s="163"/>
      <c r="N25" s="167"/>
      <c r="O25" s="119" t="str">
        <f t="shared" si="0"/>
        <v>3 1/2</v>
      </c>
    </row>
    <row r="26" spans="1:15" s="119" customFormat="1" ht="84">
      <c r="A26" s="118" t="s">
        <v>294</v>
      </c>
      <c r="B26" s="117" t="s">
        <v>129</v>
      </c>
      <c r="C26" s="214" t="s">
        <v>295</v>
      </c>
      <c r="D26" s="118"/>
      <c r="E26" s="117"/>
      <c r="F26" s="205" t="s">
        <v>175</v>
      </c>
      <c r="G26" s="205" t="s">
        <v>176</v>
      </c>
      <c r="H26" s="205" t="s">
        <v>191</v>
      </c>
      <c r="I26" s="206" t="s">
        <v>130</v>
      </c>
      <c r="J26" s="212">
        <v>0</v>
      </c>
      <c r="K26" s="212">
        <v>0</v>
      </c>
      <c r="L26" s="212"/>
      <c r="M26" s="163"/>
      <c r="N26" s="167"/>
      <c r="O26" s="119" t="str">
        <f t="shared" si="0"/>
        <v>1 1/4</v>
      </c>
    </row>
    <row r="27" spans="1:15" s="119" customFormat="1" ht="56">
      <c r="A27" s="118" t="s">
        <v>296</v>
      </c>
      <c r="B27" s="117" t="s">
        <v>131</v>
      </c>
      <c r="C27" s="214" t="s">
        <v>297</v>
      </c>
      <c r="D27" s="118"/>
      <c r="E27" s="117"/>
      <c r="F27" s="205" t="s">
        <v>175</v>
      </c>
      <c r="G27" s="205" t="s">
        <v>176</v>
      </c>
      <c r="H27" s="205" t="s">
        <v>132</v>
      </c>
      <c r="I27" s="206" t="s">
        <v>132</v>
      </c>
      <c r="J27" s="212">
        <v>0</v>
      </c>
      <c r="K27" s="212">
        <v>0</v>
      </c>
      <c r="L27" s="212"/>
      <c r="M27" s="163"/>
      <c r="N27" s="167"/>
      <c r="O27" s="119" t="str">
        <f t="shared" si="0"/>
        <v>0</v>
      </c>
    </row>
    <row r="28" spans="1:15" s="119" customFormat="1" ht="97.5">
      <c r="A28" s="118" t="s">
        <v>298</v>
      </c>
      <c r="B28" s="117" t="s">
        <v>299</v>
      </c>
      <c r="C28" s="214" t="s">
        <v>300</v>
      </c>
      <c r="D28" s="118" t="s">
        <v>301</v>
      </c>
      <c r="E28" s="117" t="s">
        <v>302</v>
      </c>
      <c r="F28" s="205" t="s">
        <v>190</v>
      </c>
      <c r="G28" s="205" t="s">
        <v>176</v>
      </c>
      <c r="H28" s="205" t="s">
        <v>191</v>
      </c>
      <c r="I28" s="206" t="s">
        <v>303</v>
      </c>
      <c r="J28" s="212">
        <v>0</v>
      </c>
      <c r="K28" s="212">
        <v>0</v>
      </c>
      <c r="L28" s="212"/>
      <c r="M28" s="163"/>
      <c r="N28" s="167"/>
      <c r="O28" s="119" t="str">
        <f t="shared" si="0"/>
        <v>7</v>
      </c>
    </row>
    <row r="29" spans="1:15" s="119" customFormat="1" ht="32.5">
      <c r="A29" s="118"/>
      <c r="B29" s="117"/>
      <c r="C29" s="214"/>
      <c r="D29" s="118"/>
      <c r="E29" s="117"/>
      <c r="F29" s="205"/>
      <c r="G29" s="205"/>
      <c r="H29" s="205"/>
      <c r="I29" s="206"/>
      <c r="J29" s="210"/>
      <c r="K29" s="210"/>
      <c r="L29" s="163"/>
      <c r="M29" s="163"/>
      <c r="N29" s="167"/>
    </row>
  </sheetData>
  <pageMargins left="0.7" right="0.7" top="0.75" bottom="0.75" header="0.3" footer="0.3"/>
  <pageSetup scale="2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2596-C577-4E4A-86E4-CDAB322C8790}">
  <sheetPr>
    <pageSetUpPr fitToPage="1"/>
  </sheetPr>
  <dimension ref="A1:M28"/>
  <sheetViews>
    <sheetView view="pageBreakPreview" zoomScale="60" zoomScaleNormal="100" workbookViewId="0">
      <selection activeCell="P15" sqref="P15"/>
    </sheetView>
  </sheetViews>
  <sheetFormatPr defaultRowHeight="14.5"/>
  <cols>
    <col min="1" max="1" width="30.6328125" customWidth="1"/>
    <col min="2" max="2" width="26.453125" customWidth="1"/>
    <col min="4" max="4" width="28" customWidth="1"/>
    <col min="5" max="5" width="37.54296875" customWidth="1"/>
    <col min="6" max="6" width="9.08984375" customWidth="1"/>
    <col min="7" max="7" width="5.90625" customWidth="1"/>
    <col min="8" max="8" width="11.36328125" customWidth="1"/>
    <col min="9" max="9" width="11.6328125" customWidth="1"/>
    <col min="11" max="11" width="9.453125" customWidth="1"/>
    <col min="13" max="13" width="12.54296875" customWidth="1"/>
  </cols>
  <sheetData>
    <row r="1" spans="1:13" s="114" customFormat="1" ht="33" customHeight="1">
      <c r="A1" s="220" t="str">
        <f>'1. CUTTING DOCKET'!D7</f>
        <v>MASCT000</v>
      </c>
      <c r="B1" s="113"/>
      <c r="C1" s="213"/>
      <c r="D1" s="112"/>
      <c r="E1" s="115"/>
      <c r="F1" s="202"/>
      <c r="G1" s="202"/>
      <c r="H1" s="202"/>
      <c r="I1" s="203"/>
      <c r="J1" s="208"/>
      <c r="K1" s="208"/>
    </row>
    <row r="2" spans="1:13" s="219" customFormat="1" ht="26.75" customHeight="1">
      <c r="A2" s="221" t="s">
        <v>156</v>
      </c>
      <c r="B2" s="221" t="s">
        <v>157</v>
      </c>
      <c r="C2" s="221" t="s">
        <v>158</v>
      </c>
      <c r="D2" s="221" t="s">
        <v>159</v>
      </c>
      <c r="E2" s="221" t="s">
        <v>160</v>
      </c>
      <c r="F2" s="221" t="s">
        <v>161</v>
      </c>
      <c r="G2" s="221" t="s">
        <v>162</v>
      </c>
      <c r="H2" s="221" t="s">
        <v>163</v>
      </c>
      <c r="I2" s="221" t="s">
        <v>164</v>
      </c>
      <c r="J2" s="221" t="s">
        <v>165</v>
      </c>
      <c r="K2" s="221" t="s">
        <v>304</v>
      </c>
      <c r="L2" s="221" t="s">
        <v>167</v>
      </c>
      <c r="M2" s="221" t="s">
        <v>168</v>
      </c>
    </row>
    <row r="3" spans="1:13">
      <c r="A3" s="222" t="s">
        <v>170</v>
      </c>
      <c r="B3" s="222" t="s">
        <v>171</v>
      </c>
      <c r="C3" s="222" t="s">
        <v>172</v>
      </c>
      <c r="D3" s="222" t="s">
        <v>173</v>
      </c>
      <c r="E3" s="222" t="s">
        <v>174</v>
      </c>
      <c r="F3" s="222" t="s">
        <v>175</v>
      </c>
      <c r="G3" s="222" t="s">
        <v>176</v>
      </c>
      <c r="H3" s="222" t="s">
        <v>177</v>
      </c>
      <c r="I3" s="222" t="s">
        <v>178</v>
      </c>
      <c r="J3" s="222" t="s">
        <v>178</v>
      </c>
      <c r="K3" s="222" t="s">
        <v>132</v>
      </c>
      <c r="L3" s="222" t="s">
        <v>132</v>
      </c>
      <c r="M3" s="222" t="s">
        <v>178</v>
      </c>
    </row>
    <row r="4" spans="1:13">
      <c r="A4" s="222" t="s">
        <v>179</v>
      </c>
      <c r="B4" s="222" t="s">
        <v>180</v>
      </c>
      <c r="C4" s="222" t="s">
        <v>181</v>
      </c>
      <c r="D4" s="222" t="s">
        <v>182</v>
      </c>
      <c r="E4" s="222" t="s">
        <v>183</v>
      </c>
      <c r="F4" s="222" t="s">
        <v>175</v>
      </c>
      <c r="G4" s="222" t="s">
        <v>176</v>
      </c>
      <c r="H4" s="222" t="s">
        <v>177</v>
      </c>
      <c r="I4" s="222" t="s">
        <v>184</v>
      </c>
      <c r="J4" s="222" t="s">
        <v>305</v>
      </c>
      <c r="K4" s="222" t="s">
        <v>306</v>
      </c>
      <c r="L4" s="222" t="s">
        <v>132</v>
      </c>
      <c r="M4" s="222" t="s">
        <v>184</v>
      </c>
    </row>
    <row r="5" spans="1:13">
      <c r="A5" s="222" t="s">
        <v>185</v>
      </c>
      <c r="B5" s="222" t="s">
        <v>186</v>
      </c>
      <c r="C5" s="222" t="s">
        <v>187</v>
      </c>
      <c r="D5" s="222" t="s">
        <v>188</v>
      </c>
      <c r="E5" s="222" t="s">
        <v>189</v>
      </c>
      <c r="F5" s="222" t="s">
        <v>190</v>
      </c>
      <c r="G5" s="222" t="s">
        <v>176</v>
      </c>
      <c r="H5" s="222" t="s">
        <v>191</v>
      </c>
      <c r="I5" s="222" t="s">
        <v>192</v>
      </c>
      <c r="J5" s="222" t="s">
        <v>192</v>
      </c>
      <c r="K5" s="222" t="s">
        <v>132</v>
      </c>
      <c r="L5" s="222" t="s">
        <v>132</v>
      </c>
      <c r="M5" s="222" t="s">
        <v>192</v>
      </c>
    </row>
    <row r="6" spans="1:13">
      <c r="A6" s="222" t="s">
        <v>193</v>
      </c>
      <c r="B6" s="222" t="s">
        <v>194</v>
      </c>
      <c r="C6" s="222" t="s">
        <v>195</v>
      </c>
      <c r="D6" s="222" t="s">
        <v>188</v>
      </c>
      <c r="E6" s="222" t="s">
        <v>189</v>
      </c>
      <c r="F6" s="222" t="s">
        <v>190</v>
      </c>
      <c r="G6" s="222" t="s">
        <v>176</v>
      </c>
      <c r="H6" s="222" t="s">
        <v>191</v>
      </c>
      <c r="I6" s="222" t="s">
        <v>196</v>
      </c>
      <c r="J6" s="222" t="s">
        <v>208</v>
      </c>
      <c r="K6" s="222" t="s">
        <v>191</v>
      </c>
      <c r="L6" s="222" t="s">
        <v>132</v>
      </c>
      <c r="M6" s="222" t="s">
        <v>196</v>
      </c>
    </row>
    <row r="7" spans="1:13" ht="29">
      <c r="A7" s="222" t="s">
        <v>197</v>
      </c>
      <c r="B7" s="222" t="s">
        <v>198</v>
      </c>
      <c r="C7" s="222" t="s">
        <v>199</v>
      </c>
      <c r="D7" s="222" t="s">
        <v>200</v>
      </c>
      <c r="E7" s="222" t="s">
        <v>201</v>
      </c>
      <c r="F7" s="222" t="s">
        <v>190</v>
      </c>
      <c r="G7" s="222" t="s">
        <v>176</v>
      </c>
      <c r="H7" s="222" t="s">
        <v>202</v>
      </c>
      <c r="I7" s="222" t="s">
        <v>121</v>
      </c>
      <c r="J7" s="222" t="s">
        <v>121</v>
      </c>
      <c r="K7" s="222" t="s">
        <v>132</v>
      </c>
      <c r="L7" s="222" t="s">
        <v>132</v>
      </c>
      <c r="M7" s="222" t="s">
        <v>121</v>
      </c>
    </row>
    <row r="8" spans="1:13">
      <c r="A8" s="222" t="s">
        <v>203</v>
      </c>
      <c r="B8" s="222" t="s">
        <v>204</v>
      </c>
      <c r="C8" s="222" t="s">
        <v>307</v>
      </c>
      <c r="D8" s="222" t="s">
        <v>206</v>
      </c>
      <c r="E8" s="222" t="s">
        <v>207</v>
      </c>
      <c r="F8" s="222" t="s">
        <v>190</v>
      </c>
      <c r="G8" s="222" t="s">
        <v>176</v>
      </c>
      <c r="H8" s="222" t="s">
        <v>191</v>
      </c>
      <c r="I8" s="222" t="s">
        <v>208</v>
      </c>
      <c r="J8" s="222" t="s">
        <v>208</v>
      </c>
      <c r="K8" s="222" t="s">
        <v>132</v>
      </c>
      <c r="L8" s="222" t="s">
        <v>132</v>
      </c>
      <c r="M8" s="222" t="s">
        <v>208</v>
      </c>
    </row>
    <row r="9" spans="1:13">
      <c r="A9" s="222" t="s">
        <v>209</v>
      </c>
      <c r="B9" s="222" t="s">
        <v>210</v>
      </c>
      <c r="C9" s="222" t="s">
        <v>308</v>
      </c>
      <c r="D9" s="222"/>
      <c r="E9" s="222"/>
      <c r="F9" s="222" t="s">
        <v>175</v>
      </c>
      <c r="G9" s="222" t="s">
        <v>212</v>
      </c>
      <c r="H9" s="222" t="s">
        <v>132</v>
      </c>
      <c r="I9" s="222" t="s">
        <v>213</v>
      </c>
      <c r="J9" s="222" t="s">
        <v>213</v>
      </c>
      <c r="K9" s="222" t="s">
        <v>132</v>
      </c>
      <c r="L9" s="222" t="s">
        <v>132</v>
      </c>
      <c r="M9" s="222" t="s">
        <v>213</v>
      </c>
    </row>
    <row r="10" spans="1:13">
      <c r="A10" s="222" t="s">
        <v>214</v>
      </c>
      <c r="B10" s="222" t="s">
        <v>215</v>
      </c>
      <c r="C10" s="222" t="s">
        <v>216</v>
      </c>
      <c r="D10" s="222" t="s">
        <v>217</v>
      </c>
      <c r="E10" s="222" t="s">
        <v>218</v>
      </c>
      <c r="F10" s="222" t="s">
        <v>190</v>
      </c>
      <c r="G10" s="222" t="s">
        <v>176</v>
      </c>
      <c r="H10" s="222" t="s">
        <v>191</v>
      </c>
      <c r="I10" s="222" t="s">
        <v>177</v>
      </c>
      <c r="J10" s="222" t="s">
        <v>229</v>
      </c>
      <c r="K10" s="222" t="s">
        <v>309</v>
      </c>
      <c r="L10" s="222" t="s">
        <v>132</v>
      </c>
      <c r="M10" s="222" t="s">
        <v>177</v>
      </c>
    </row>
    <row r="11" spans="1:13" ht="29">
      <c r="A11" s="222" t="s">
        <v>219</v>
      </c>
      <c r="B11" s="222" t="s">
        <v>220</v>
      </c>
      <c r="C11" s="222" t="s">
        <v>221</v>
      </c>
      <c r="D11" s="222" t="s">
        <v>222</v>
      </c>
      <c r="E11" s="222" t="s">
        <v>223</v>
      </c>
      <c r="F11" s="222" t="s">
        <v>190</v>
      </c>
      <c r="G11" s="222" t="s">
        <v>176</v>
      </c>
      <c r="H11" s="222" t="s">
        <v>202</v>
      </c>
      <c r="I11" s="222" t="s">
        <v>126</v>
      </c>
      <c r="J11" s="222" t="s">
        <v>126</v>
      </c>
      <c r="K11" s="222" t="s">
        <v>132</v>
      </c>
      <c r="L11" s="222" t="s">
        <v>132</v>
      </c>
      <c r="M11" s="222" t="s">
        <v>126</v>
      </c>
    </row>
    <row r="12" spans="1:13">
      <c r="A12" s="222" t="s">
        <v>224</v>
      </c>
      <c r="B12" s="222" t="s">
        <v>225</v>
      </c>
      <c r="C12" s="222" t="s">
        <v>226</v>
      </c>
      <c r="D12" s="222" t="s">
        <v>227</v>
      </c>
      <c r="E12" s="222" t="s">
        <v>228</v>
      </c>
      <c r="F12" s="222" t="s">
        <v>190</v>
      </c>
      <c r="G12" s="222" t="s">
        <v>212</v>
      </c>
      <c r="H12" s="222" t="s">
        <v>229</v>
      </c>
      <c r="I12" s="222" t="s">
        <v>230</v>
      </c>
      <c r="J12" s="222" t="s">
        <v>310</v>
      </c>
      <c r="K12" s="222" t="s">
        <v>306</v>
      </c>
      <c r="L12" s="222" t="s">
        <v>132</v>
      </c>
      <c r="M12" s="222" t="s">
        <v>230</v>
      </c>
    </row>
    <row r="13" spans="1:13" ht="19.5" customHeight="1">
      <c r="A13" s="222" t="s">
        <v>231</v>
      </c>
      <c r="B13" s="222" t="s">
        <v>232</v>
      </c>
      <c r="C13" s="222" t="s">
        <v>311</v>
      </c>
      <c r="D13" s="222" t="s">
        <v>234</v>
      </c>
      <c r="E13" s="222" t="s">
        <v>235</v>
      </c>
      <c r="F13" s="222" t="s">
        <v>190</v>
      </c>
      <c r="G13" s="222" t="s">
        <v>212</v>
      </c>
      <c r="H13" s="222" t="s">
        <v>229</v>
      </c>
      <c r="I13" s="222" t="s">
        <v>236</v>
      </c>
      <c r="J13" s="222" t="s">
        <v>312</v>
      </c>
      <c r="K13" s="222" t="s">
        <v>306</v>
      </c>
      <c r="L13" s="222" t="s">
        <v>132</v>
      </c>
      <c r="M13" s="222" t="s">
        <v>236</v>
      </c>
    </row>
    <row r="14" spans="1:13" ht="19.5" customHeight="1">
      <c r="A14" s="222" t="s">
        <v>237</v>
      </c>
      <c r="B14" s="222" t="s">
        <v>238</v>
      </c>
      <c r="C14" s="222" t="s">
        <v>239</v>
      </c>
      <c r="D14" s="222" t="s">
        <v>240</v>
      </c>
      <c r="E14" s="222" t="s">
        <v>235</v>
      </c>
      <c r="F14" s="222" t="s">
        <v>190</v>
      </c>
      <c r="G14" s="222" t="s">
        <v>212</v>
      </c>
      <c r="H14" s="222" t="s">
        <v>229</v>
      </c>
      <c r="I14" s="222" t="s">
        <v>241</v>
      </c>
      <c r="J14" s="222" t="s">
        <v>236</v>
      </c>
      <c r="K14" s="222" t="s">
        <v>306</v>
      </c>
      <c r="L14" s="222" t="s">
        <v>132</v>
      </c>
      <c r="M14" s="222" t="s">
        <v>241</v>
      </c>
    </row>
    <row r="15" spans="1:13">
      <c r="A15" s="222" t="s">
        <v>242</v>
      </c>
      <c r="B15" s="222" t="s">
        <v>243</v>
      </c>
      <c r="C15" s="222" t="s">
        <v>313</v>
      </c>
      <c r="D15" s="222" t="s">
        <v>245</v>
      </c>
      <c r="E15" s="222" t="s">
        <v>246</v>
      </c>
      <c r="F15" s="222" t="s">
        <v>175</v>
      </c>
      <c r="G15" s="222" t="s">
        <v>212</v>
      </c>
      <c r="H15" s="222" t="s">
        <v>177</v>
      </c>
      <c r="I15" s="222" t="s">
        <v>247</v>
      </c>
      <c r="J15" s="222" t="s">
        <v>314</v>
      </c>
      <c r="K15" s="222" t="s">
        <v>306</v>
      </c>
      <c r="L15" s="222" t="s">
        <v>132</v>
      </c>
      <c r="M15" s="222" t="s">
        <v>247</v>
      </c>
    </row>
    <row r="16" spans="1:13">
      <c r="A16" s="222" t="s">
        <v>248</v>
      </c>
      <c r="B16" s="222" t="s">
        <v>249</v>
      </c>
      <c r="C16" s="222" t="s">
        <v>315</v>
      </c>
      <c r="D16" s="222" t="s">
        <v>251</v>
      </c>
      <c r="E16" s="222" t="s">
        <v>252</v>
      </c>
      <c r="F16" s="222" t="s">
        <v>175</v>
      </c>
      <c r="G16" s="222" t="s">
        <v>212</v>
      </c>
      <c r="H16" s="222" t="s">
        <v>177</v>
      </c>
      <c r="I16" s="222" t="s">
        <v>247</v>
      </c>
      <c r="J16" s="222" t="s">
        <v>316</v>
      </c>
      <c r="K16" s="222" t="s">
        <v>317</v>
      </c>
      <c r="L16" s="222" t="s">
        <v>132</v>
      </c>
      <c r="M16" s="222" t="s">
        <v>247</v>
      </c>
    </row>
    <row r="17" spans="1:13" ht="29">
      <c r="A17" s="222" t="s">
        <v>253</v>
      </c>
      <c r="B17" s="222" t="s">
        <v>254</v>
      </c>
      <c r="C17" s="222" t="s">
        <v>318</v>
      </c>
      <c r="D17" s="222" t="s">
        <v>256</v>
      </c>
      <c r="E17" s="222" t="s">
        <v>257</v>
      </c>
      <c r="F17" s="222" t="s">
        <v>190</v>
      </c>
      <c r="G17" s="222" t="s">
        <v>176</v>
      </c>
      <c r="H17" s="222" t="s">
        <v>191</v>
      </c>
      <c r="I17" s="222" t="s">
        <v>196</v>
      </c>
      <c r="J17" s="222" t="s">
        <v>196</v>
      </c>
      <c r="K17" s="222" t="s">
        <v>132</v>
      </c>
      <c r="L17" s="222" t="s">
        <v>132</v>
      </c>
      <c r="M17" s="222" t="s">
        <v>196</v>
      </c>
    </row>
    <row r="18" spans="1:13" ht="29">
      <c r="A18" s="222" t="s">
        <v>258</v>
      </c>
      <c r="B18" s="222" t="s">
        <v>259</v>
      </c>
      <c r="C18" s="222" t="s">
        <v>319</v>
      </c>
      <c r="D18" s="222" t="s">
        <v>261</v>
      </c>
      <c r="E18" s="222" t="s">
        <v>262</v>
      </c>
      <c r="F18" s="222" t="s">
        <v>175</v>
      </c>
      <c r="G18" s="222" t="s">
        <v>176</v>
      </c>
      <c r="H18" s="222" t="s">
        <v>202</v>
      </c>
      <c r="I18" s="222" t="s">
        <v>263</v>
      </c>
      <c r="J18" s="222" t="s">
        <v>230</v>
      </c>
      <c r="K18" s="222" t="s">
        <v>317</v>
      </c>
      <c r="L18" s="222" t="s">
        <v>132</v>
      </c>
      <c r="M18" s="222" t="s">
        <v>263</v>
      </c>
    </row>
    <row r="19" spans="1:13" ht="29">
      <c r="A19" s="222" t="s">
        <v>264</v>
      </c>
      <c r="B19" s="222" t="s">
        <v>265</v>
      </c>
      <c r="C19" s="222" t="s">
        <v>320</v>
      </c>
      <c r="D19" s="222" t="s">
        <v>267</v>
      </c>
      <c r="E19" s="222" t="s">
        <v>268</v>
      </c>
      <c r="F19" s="222" t="s">
        <v>190</v>
      </c>
      <c r="G19" s="222" t="s">
        <v>176</v>
      </c>
      <c r="H19" s="222" t="s">
        <v>202</v>
      </c>
      <c r="I19" s="222" t="s">
        <v>269</v>
      </c>
      <c r="J19" s="222" t="s">
        <v>321</v>
      </c>
      <c r="K19" s="222" t="s">
        <v>306</v>
      </c>
      <c r="L19" s="222" t="s">
        <v>132</v>
      </c>
      <c r="M19" s="222" t="s">
        <v>269</v>
      </c>
    </row>
    <row r="20" spans="1:13">
      <c r="A20" s="222" t="s">
        <v>270</v>
      </c>
      <c r="B20" s="222" t="s">
        <v>271</v>
      </c>
      <c r="C20" s="222" t="s">
        <v>322</v>
      </c>
      <c r="D20" s="222" t="s">
        <v>273</v>
      </c>
      <c r="E20" s="222" t="s">
        <v>274</v>
      </c>
      <c r="F20" s="222" t="s">
        <v>190</v>
      </c>
      <c r="G20" s="222" t="s">
        <v>212</v>
      </c>
      <c r="H20" s="222" t="s">
        <v>202</v>
      </c>
      <c r="I20" s="222" t="s">
        <v>275</v>
      </c>
      <c r="J20" s="222" t="s">
        <v>121</v>
      </c>
      <c r="K20" s="222" t="s">
        <v>306</v>
      </c>
      <c r="L20" s="222" t="s">
        <v>132</v>
      </c>
      <c r="M20" s="222" t="s">
        <v>275</v>
      </c>
    </row>
    <row r="21" spans="1:13">
      <c r="A21" s="222" t="s">
        <v>276</v>
      </c>
      <c r="B21" s="222" t="s">
        <v>277</v>
      </c>
      <c r="C21" s="222" t="s">
        <v>278</v>
      </c>
      <c r="D21" s="222" t="s">
        <v>279</v>
      </c>
      <c r="E21" s="222" t="s">
        <v>252</v>
      </c>
      <c r="F21" s="222" t="s">
        <v>190</v>
      </c>
      <c r="G21" s="222" t="s">
        <v>212</v>
      </c>
      <c r="H21" s="222" t="s">
        <v>202</v>
      </c>
      <c r="I21" s="222" t="s">
        <v>280</v>
      </c>
      <c r="J21" s="222" t="s">
        <v>303</v>
      </c>
      <c r="K21" s="222" t="s">
        <v>306</v>
      </c>
      <c r="L21" s="222" t="s">
        <v>132</v>
      </c>
      <c r="M21" s="222" t="s">
        <v>280</v>
      </c>
    </row>
    <row r="22" spans="1:13">
      <c r="A22" s="222" t="s">
        <v>281</v>
      </c>
      <c r="B22" s="222" t="s">
        <v>282</v>
      </c>
      <c r="C22" s="222" t="s">
        <v>283</v>
      </c>
      <c r="D22" s="222" t="s">
        <v>284</v>
      </c>
      <c r="E22" s="222" t="s">
        <v>285</v>
      </c>
      <c r="F22" s="222" t="s">
        <v>190</v>
      </c>
      <c r="G22" s="222" t="s">
        <v>176</v>
      </c>
      <c r="H22" s="222" t="s">
        <v>191</v>
      </c>
      <c r="I22" s="222" t="s">
        <v>196</v>
      </c>
      <c r="J22" s="222" t="s">
        <v>196</v>
      </c>
      <c r="K22" s="222" t="s">
        <v>132</v>
      </c>
      <c r="L22" s="222" t="s">
        <v>132</v>
      </c>
      <c r="M22" s="222" t="s">
        <v>196</v>
      </c>
    </row>
    <row r="23" spans="1:13" ht="28.25" customHeight="1">
      <c r="A23" s="222" t="s">
        <v>286</v>
      </c>
      <c r="B23" s="222" t="s">
        <v>120</v>
      </c>
      <c r="C23" s="222" t="s">
        <v>323</v>
      </c>
      <c r="D23" s="222"/>
      <c r="E23" s="222"/>
      <c r="F23" s="222" t="s">
        <v>175</v>
      </c>
      <c r="G23" s="222" t="s">
        <v>176</v>
      </c>
      <c r="H23" s="222" t="s">
        <v>191</v>
      </c>
      <c r="I23" s="222" t="s">
        <v>121</v>
      </c>
      <c r="J23" s="222" t="s">
        <v>132</v>
      </c>
      <c r="K23" s="222" t="s">
        <v>132</v>
      </c>
      <c r="L23" s="222" t="s">
        <v>132</v>
      </c>
      <c r="M23" s="222" t="s">
        <v>121</v>
      </c>
    </row>
    <row r="24" spans="1:13" ht="28.25" customHeight="1">
      <c r="A24" s="222" t="s">
        <v>288</v>
      </c>
      <c r="B24" s="222" t="s">
        <v>125</v>
      </c>
      <c r="C24" s="222" t="s">
        <v>324</v>
      </c>
      <c r="D24" s="222"/>
      <c r="E24" s="222"/>
      <c r="F24" s="222" t="s">
        <v>190</v>
      </c>
      <c r="G24" s="222" t="s">
        <v>176</v>
      </c>
      <c r="H24" s="222" t="s">
        <v>191</v>
      </c>
      <c r="I24" s="222" t="s">
        <v>126</v>
      </c>
      <c r="J24" s="222" t="s">
        <v>132</v>
      </c>
      <c r="K24" s="222" t="s">
        <v>132</v>
      </c>
      <c r="L24" s="222" t="s">
        <v>132</v>
      </c>
      <c r="M24" s="222" t="s">
        <v>126</v>
      </c>
    </row>
    <row r="25" spans="1:13" ht="28.25" customHeight="1">
      <c r="A25" s="222" t="s">
        <v>290</v>
      </c>
      <c r="B25" s="222" t="s">
        <v>135</v>
      </c>
      <c r="C25" s="222" t="s">
        <v>325</v>
      </c>
      <c r="D25" s="222" t="s">
        <v>292</v>
      </c>
      <c r="E25" s="222" t="s">
        <v>293</v>
      </c>
      <c r="F25" s="222" t="s">
        <v>190</v>
      </c>
      <c r="G25" s="222" t="s">
        <v>176</v>
      </c>
      <c r="H25" s="222" t="s">
        <v>191</v>
      </c>
      <c r="I25" s="222" t="s">
        <v>136</v>
      </c>
      <c r="J25" s="222" t="s">
        <v>132</v>
      </c>
      <c r="K25" s="222" t="s">
        <v>132</v>
      </c>
      <c r="L25" s="222" t="s">
        <v>132</v>
      </c>
      <c r="M25" s="222" t="s">
        <v>136</v>
      </c>
    </row>
    <row r="26" spans="1:13" ht="28.25" customHeight="1">
      <c r="A26" s="222" t="s">
        <v>294</v>
      </c>
      <c r="B26" s="222" t="s">
        <v>129</v>
      </c>
      <c r="C26" s="222" t="s">
        <v>295</v>
      </c>
      <c r="D26" s="222"/>
      <c r="E26" s="222"/>
      <c r="F26" s="222" t="s">
        <v>175</v>
      </c>
      <c r="G26" s="222" t="s">
        <v>176</v>
      </c>
      <c r="H26" s="222" t="s">
        <v>191</v>
      </c>
      <c r="I26" s="222" t="s">
        <v>130</v>
      </c>
      <c r="J26" s="222" t="s">
        <v>132</v>
      </c>
      <c r="K26" s="222" t="s">
        <v>132</v>
      </c>
      <c r="L26" s="222" t="s">
        <v>132</v>
      </c>
      <c r="M26" s="222" t="s">
        <v>130</v>
      </c>
    </row>
    <row r="27" spans="1:13" ht="29">
      <c r="A27" s="222" t="s">
        <v>296</v>
      </c>
      <c r="B27" s="222" t="s">
        <v>131</v>
      </c>
      <c r="C27" s="222" t="s">
        <v>326</v>
      </c>
      <c r="D27" s="222"/>
      <c r="E27" s="222"/>
      <c r="F27" s="222" t="s">
        <v>175</v>
      </c>
      <c r="G27" s="222" t="s">
        <v>176</v>
      </c>
      <c r="H27" s="222" t="s">
        <v>132</v>
      </c>
      <c r="I27" s="222" t="s">
        <v>132</v>
      </c>
      <c r="J27" s="222" t="s">
        <v>132</v>
      </c>
      <c r="K27" s="222" t="s">
        <v>132</v>
      </c>
      <c r="L27" s="222" t="s">
        <v>132</v>
      </c>
      <c r="M27" s="222" t="s">
        <v>132</v>
      </c>
    </row>
    <row r="28" spans="1:13" ht="29">
      <c r="A28" s="222" t="s">
        <v>298</v>
      </c>
      <c r="B28" s="222" t="s">
        <v>299</v>
      </c>
      <c r="C28" s="222" t="s">
        <v>327</v>
      </c>
      <c r="D28" s="222" t="s">
        <v>301</v>
      </c>
      <c r="E28" s="222" t="s">
        <v>302</v>
      </c>
      <c r="F28" s="222" t="s">
        <v>190</v>
      </c>
      <c r="G28" s="222" t="s">
        <v>176</v>
      </c>
      <c r="H28" s="222" t="s">
        <v>191</v>
      </c>
      <c r="I28" s="222" t="s">
        <v>303</v>
      </c>
      <c r="J28" s="222" t="s">
        <v>132</v>
      </c>
      <c r="K28" s="222" t="s">
        <v>132</v>
      </c>
      <c r="L28" s="222" t="s">
        <v>132</v>
      </c>
      <c r="M28" s="222" t="s">
        <v>303</v>
      </c>
    </row>
  </sheetData>
  <pageMargins left="0.7" right="0.7" top="0.75" bottom="0.75" header="0.3" footer="0.3"/>
  <pageSetup paperSize="9" scale="6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64F98-929A-4EFC-B662-4BC0127CF7CC}">
  <sheetPr>
    <pageSetUpPr fitToPage="1"/>
  </sheetPr>
  <dimension ref="A1:O30"/>
  <sheetViews>
    <sheetView view="pageBreakPreview" zoomScale="50" zoomScaleNormal="100" zoomScaleSheetLayoutView="50" workbookViewId="0">
      <selection activeCell="J5" sqref="J5:O26"/>
    </sheetView>
  </sheetViews>
  <sheetFormatPr defaultColWidth="8.6328125" defaultRowHeight="20.5"/>
  <cols>
    <col min="1" max="1" width="8.6328125" style="236"/>
    <col min="2" max="2" width="29.453125" style="236" customWidth="1"/>
    <col min="3" max="3" width="38.81640625" style="236" customWidth="1"/>
    <col min="4" max="4" width="11" style="236" customWidth="1"/>
    <col min="5" max="5" width="41.36328125" style="236" customWidth="1"/>
    <col min="6" max="6" width="58.6328125" style="236" customWidth="1"/>
    <col min="7" max="7" width="12.6328125" style="236" customWidth="1"/>
    <col min="8" max="8" width="11.6328125" style="236" customWidth="1"/>
    <col min="9" max="9" width="16.36328125" style="236" customWidth="1"/>
    <col min="10" max="15" width="23.6328125" style="236" customWidth="1"/>
    <col min="16" max="16" width="2" style="236" customWidth="1"/>
    <col min="17" max="16384" width="8.6328125" style="236"/>
  </cols>
  <sheetData>
    <row r="1" spans="1:15" s="223" customFormat="1" ht="24.5" customHeight="1">
      <c r="B1" s="224"/>
      <c r="C1" s="224"/>
    </row>
    <row r="2" spans="1:15" s="223" customFormat="1" ht="50.4" customHeight="1">
      <c r="B2" s="225"/>
      <c r="C2" s="226" t="s">
        <v>12</v>
      </c>
      <c r="E2" s="226" t="s">
        <v>328</v>
      </c>
    </row>
    <row r="3" spans="1:15" s="223" customFormat="1" ht="24.5" customHeight="1">
      <c r="B3" s="224"/>
      <c r="C3" s="224"/>
    </row>
    <row r="4" spans="1:15" s="229" customFormat="1" ht="47.75" customHeight="1">
      <c r="A4" s="227" t="s">
        <v>329</v>
      </c>
      <c r="B4" s="228" t="s">
        <v>330</v>
      </c>
      <c r="C4" s="228" t="s">
        <v>331</v>
      </c>
      <c r="D4" s="228" t="s">
        <v>158</v>
      </c>
      <c r="E4" s="228" t="s">
        <v>159</v>
      </c>
      <c r="F4" s="228" t="s">
        <v>331</v>
      </c>
      <c r="G4" s="228" t="s">
        <v>332</v>
      </c>
      <c r="H4" s="228" t="s">
        <v>162</v>
      </c>
      <c r="I4" s="228" t="s">
        <v>163</v>
      </c>
      <c r="J4" s="228" t="s">
        <v>36</v>
      </c>
      <c r="K4" s="228" t="s">
        <v>37</v>
      </c>
      <c r="L4" s="228" t="s">
        <v>38</v>
      </c>
      <c r="M4" s="228" t="s">
        <v>39</v>
      </c>
      <c r="N4" s="228" t="s">
        <v>40</v>
      </c>
      <c r="O4" s="228" t="s">
        <v>333</v>
      </c>
    </row>
    <row r="5" spans="1:15" s="229" customFormat="1" ht="24.5" customHeight="1">
      <c r="A5" s="230">
        <v>1</v>
      </c>
      <c r="B5" s="231" t="s">
        <v>170</v>
      </c>
      <c r="C5" s="232" t="s">
        <v>171</v>
      </c>
      <c r="D5" s="231"/>
      <c r="E5" s="231" t="s">
        <v>173</v>
      </c>
      <c r="F5" s="232" t="s">
        <v>174</v>
      </c>
      <c r="G5" s="231" t="s">
        <v>175</v>
      </c>
      <c r="H5" s="231" t="s">
        <v>176</v>
      </c>
      <c r="I5" s="231" t="s">
        <v>202</v>
      </c>
      <c r="J5" s="239" t="s">
        <v>338</v>
      </c>
      <c r="K5" s="240" t="s">
        <v>348</v>
      </c>
      <c r="L5" s="241" t="s">
        <v>178</v>
      </c>
      <c r="M5" s="239" t="s">
        <v>359</v>
      </c>
      <c r="N5" s="239" t="s">
        <v>369</v>
      </c>
      <c r="O5" s="242" t="s">
        <v>381</v>
      </c>
    </row>
    <row r="6" spans="1:15" s="229" customFormat="1" ht="24.5" customHeight="1">
      <c r="A6" s="230">
        <v>2</v>
      </c>
      <c r="B6" s="231" t="s">
        <v>179</v>
      </c>
      <c r="C6" s="232" t="s">
        <v>180</v>
      </c>
      <c r="D6" s="231"/>
      <c r="E6" s="231" t="s">
        <v>182</v>
      </c>
      <c r="F6" s="232" t="s">
        <v>183</v>
      </c>
      <c r="G6" s="231" t="s">
        <v>175</v>
      </c>
      <c r="H6" s="231" t="s">
        <v>176</v>
      </c>
      <c r="I6" s="231" t="s">
        <v>202</v>
      </c>
      <c r="J6" s="239" t="s">
        <v>339</v>
      </c>
      <c r="K6" s="240" t="s">
        <v>349</v>
      </c>
      <c r="L6" s="241" t="s">
        <v>184</v>
      </c>
      <c r="M6" s="239" t="s">
        <v>360</v>
      </c>
      <c r="N6" s="239" t="s">
        <v>370</v>
      </c>
      <c r="O6" s="242" t="s">
        <v>382</v>
      </c>
    </row>
    <row r="7" spans="1:15" s="229" customFormat="1" ht="38.4" customHeight="1">
      <c r="A7" s="230">
        <v>3</v>
      </c>
      <c r="B7" s="231" t="s">
        <v>185</v>
      </c>
      <c r="C7" s="232" t="s">
        <v>186</v>
      </c>
      <c r="D7" s="231"/>
      <c r="E7" s="231" t="s">
        <v>188</v>
      </c>
      <c r="F7" s="232" t="s">
        <v>189</v>
      </c>
      <c r="G7" s="231" t="s">
        <v>190</v>
      </c>
      <c r="H7" s="231" t="s">
        <v>176</v>
      </c>
      <c r="I7" s="231" t="s">
        <v>191</v>
      </c>
      <c r="J7" s="239" t="s">
        <v>340</v>
      </c>
      <c r="K7" s="240" t="s">
        <v>350</v>
      </c>
      <c r="L7" s="241" t="s">
        <v>192</v>
      </c>
      <c r="M7" s="239" t="s">
        <v>361</v>
      </c>
      <c r="N7" s="239" t="s">
        <v>371</v>
      </c>
      <c r="O7" s="242" t="s">
        <v>383</v>
      </c>
    </row>
    <row r="8" spans="1:15" s="229" customFormat="1" ht="46.5" customHeight="1">
      <c r="A8" s="230">
        <v>4</v>
      </c>
      <c r="B8" s="231" t="s">
        <v>193</v>
      </c>
      <c r="C8" s="232" t="s">
        <v>194</v>
      </c>
      <c r="D8" s="231"/>
      <c r="E8" s="231" t="s">
        <v>188</v>
      </c>
      <c r="F8" s="232" t="s">
        <v>189</v>
      </c>
      <c r="G8" s="231" t="s">
        <v>190</v>
      </c>
      <c r="H8" s="231" t="s">
        <v>176</v>
      </c>
      <c r="I8" s="231" t="s">
        <v>191</v>
      </c>
      <c r="J8" s="239" t="s">
        <v>196</v>
      </c>
      <c r="K8" s="240" t="s">
        <v>196</v>
      </c>
      <c r="L8" s="241" t="s">
        <v>196</v>
      </c>
      <c r="M8" s="239" t="s">
        <v>196</v>
      </c>
      <c r="N8" s="239" t="s">
        <v>196</v>
      </c>
      <c r="O8" s="242" t="s">
        <v>196</v>
      </c>
    </row>
    <row r="9" spans="1:15" s="229" customFormat="1" ht="24.5" customHeight="1">
      <c r="A9" s="230">
        <v>5</v>
      </c>
      <c r="B9" s="231" t="s">
        <v>197</v>
      </c>
      <c r="C9" s="232" t="s">
        <v>198</v>
      </c>
      <c r="D9" s="231"/>
      <c r="E9" s="231" t="s">
        <v>200</v>
      </c>
      <c r="F9" s="232" t="s">
        <v>201</v>
      </c>
      <c r="G9" s="231" t="s">
        <v>190</v>
      </c>
      <c r="H9" s="231" t="s">
        <v>176</v>
      </c>
      <c r="I9" s="231" t="s">
        <v>202</v>
      </c>
      <c r="J9" s="239" t="s">
        <v>280</v>
      </c>
      <c r="K9" s="240" t="s">
        <v>351</v>
      </c>
      <c r="L9" s="241" t="s">
        <v>121</v>
      </c>
      <c r="M9" s="239" t="s">
        <v>275</v>
      </c>
      <c r="N9" s="239" t="s">
        <v>372</v>
      </c>
      <c r="O9" s="242" t="s">
        <v>384</v>
      </c>
    </row>
    <row r="10" spans="1:15" s="229" customFormat="1" ht="24.5" customHeight="1">
      <c r="A10" s="230">
        <v>6</v>
      </c>
      <c r="B10" s="231" t="s">
        <v>203</v>
      </c>
      <c r="C10" s="232" t="s">
        <v>204</v>
      </c>
      <c r="D10" s="231"/>
      <c r="E10" s="231" t="s">
        <v>206</v>
      </c>
      <c r="F10" s="232" t="s">
        <v>207</v>
      </c>
      <c r="G10" s="231" t="s">
        <v>190</v>
      </c>
      <c r="H10" s="231" t="s">
        <v>176</v>
      </c>
      <c r="I10" s="231" t="s">
        <v>191</v>
      </c>
      <c r="J10" s="239" t="s">
        <v>208</v>
      </c>
      <c r="K10" s="240" t="s">
        <v>208</v>
      </c>
      <c r="L10" s="243" t="s">
        <v>208</v>
      </c>
      <c r="M10" s="239" t="s">
        <v>208</v>
      </c>
      <c r="N10" s="239" t="s">
        <v>208</v>
      </c>
      <c r="O10" s="239" t="s">
        <v>208</v>
      </c>
    </row>
    <row r="11" spans="1:15" s="229" customFormat="1" ht="35.75" customHeight="1">
      <c r="A11" s="230">
        <v>7</v>
      </c>
      <c r="B11" s="231" t="s">
        <v>209</v>
      </c>
      <c r="C11" s="232" t="s">
        <v>210</v>
      </c>
      <c r="D11" s="231"/>
      <c r="E11" s="231"/>
      <c r="F11" s="232" t="e">
        <v>#N/A</v>
      </c>
      <c r="G11" s="231" t="s">
        <v>175</v>
      </c>
      <c r="H11" s="231" t="s">
        <v>212</v>
      </c>
      <c r="I11" s="231" t="s">
        <v>132</v>
      </c>
      <c r="J11" s="239" t="s">
        <v>213</v>
      </c>
      <c r="K11" s="240" t="s">
        <v>213</v>
      </c>
      <c r="L11" s="241" t="s">
        <v>213</v>
      </c>
      <c r="M11" s="239" t="s">
        <v>213</v>
      </c>
      <c r="N11" s="239" t="s">
        <v>213</v>
      </c>
      <c r="O11" s="242" t="s">
        <v>213</v>
      </c>
    </row>
    <row r="12" spans="1:15" s="229" customFormat="1" ht="38.75" customHeight="1">
      <c r="A12" s="230">
        <v>8</v>
      </c>
      <c r="B12" s="231" t="s">
        <v>214</v>
      </c>
      <c r="C12" s="232" t="s">
        <v>215</v>
      </c>
      <c r="D12" s="231"/>
      <c r="E12" s="233" t="s">
        <v>217</v>
      </c>
      <c r="F12" s="232" t="s">
        <v>218</v>
      </c>
      <c r="G12" s="231" t="s">
        <v>190</v>
      </c>
      <c r="H12" s="231" t="s">
        <v>176</v>
      </c>
      <c r="I12" s="231" t="s">
        <v>191</v>
      </c>
      <c r="J12" s="239" t="s">
        <v>177</v>
      </c>
      <c r="K12" s="240" t="s">
        <v>177</v>
      </c>
      <c r="L12" s="241" t="s">
        <v>177</v>
      </c>
      <c r="M12" s="239" t="s">
        <v>177</v>
      </c>
      <c r="N12" s="239" t="s">
        <v>177</v>
      </c>
      <c r="O12" s="242" t="s">
        <v>177</v>
      </c>
    </row>
    <row r="13" spans="1:15" s="229" customFormat="1" ht="24.5" customHeight="1">
      <c r="A13" s="230">
        <v>9</v>
      </c>
      <c r="B13" s="231" t="s">
        <v>219</v>
      </c>
      <c r="C13" s="232" t="s">
        <v>220</v>
      </c>
      <c r="D13" s="231"/>
      <c r="E13" s="231" t="s">
        <v>222</v>
      </c>
      <c r="F13" s="232" t="s">
        <v>223</v>
      </c>
      <c r="G13" s="231" t="s">
        <v>190</v>
      </c>
      <c r="H13" s="231" t="s">
        <v>176</v>
      </c>
      <c r="I13" s="231" t="s">
        <v>202</v>
      </c>
      <c r="J13" s="239" t="s">
        <v>126</v>
      </c>
      <c r="K13" s="240" t="s">
        <v>126</v>
      </c>
      <c r="L13" s="241" t="s">
        <v>126</v>
      </c>
      <c r="M13" s="239" t="s">
        <v>126</v>
      </c>
      <c r="N13" s="239" t="s">
        <v>126</v>
      </c>
      <c r="O13" s="242" t="s">
        <v>126</v>
      </c>
    </row>
    <row r="14" spans="1:15" s="229" customFormat="1" ht="24.5" customHeight="1">
      <c r="A14" s="230">
        <v>10</v>
      </c>
      <c r="B14" s="231" t="s">
        <v>224</v>
      </c>
      <c r="C14" s="232" t="s">
        <v>225</v>
      </c>
      <c r="D14" s="231"/>
      <c r="E14" s="231" t="s">
        <v>227</v>
      </c>
      <c r="F14" s="232" t="s">
        <v>228</v>
      </c>
      <c r="G14" s="231" t="s">
        <v>190</v>
      </c>
      <c r="H14" s="231" t="s">
        <v>212</v>
      </c>
      <c r="I14" s="231" t="s">
        <v>202</v>
      </c>
      <c r="J14" s="239" t="s">
        <v>236</v>
      </c>
      <c r="K14" s="240" t="s">
        <v>352</v>
      </c>
      <c r="L14" s="241" t="s">
        <v>230</v>
      </c>
      <c r="M14" s="239" t="s">
        <v>362</v>
      </c>
      <c r="N14" s="239" t="s">
        <v>373</v>
      </c>
      <c r="O14" s="242" t="s">
        <v>314</v>
      </c>
    </row>
    <row r="15" spans="1:15" s="229" customFormat="1" ht="36" customHeight="1">
      <c r="A15" s="230">
        <v>11</v>
      </c>
      <c r="B15" s="231" t="s">
        <v>231</v>
      </c>
      <c r="C15" s="232" t="s">
        <v>232</v>
      </c>
      <c r="D15" s="231"/>
      <c r="E15" s="231" t="s">
        <v>234</v>
      </c>
      <c r="F15" s="232" t="s">
        <v>235</v>
      </c>
      <c r="G15" s="231" t="s">
        <v>190</v>
      </c>
      <c r="H15" s="231" t="s">
        <v>212</v>
      </c>
      <c r="I15" s="231" t="s">
        <v>202</v>
      </c>
      <c r="J15" s="239" t="s">
        <v>341</v>
      </c>
      <c r="K15" s="240" t="s">
        <v>353</v>
      </c>
      <c r="L15" s="243" t="s">
        <v>236</v>
      </c>
      <c r="M15" s="239" t="s">
        <v>352</v>
      </c>
      <c r="N15" s="239" t="s">
        <v>374</v>
      </c>
      <c r="O15" s="239" t="s">
        <v>365</v>
      </c>
    </row>
    <row r="16" spans="1:15" s="229" customFormat="1" ht="36" customHeight="1">
      <c r="A16" s="230">
        <v>12</v>
      </c>
      <c r="B16" s="231" t="s">
        <v>237</v>
      </c>
      <c r="C16" s="232" t="s">
        <v>238</v>
      </c>
      <c r="D16" s="231"/>
      <c r="E16" s="231" t="s">
        <v>240</v>
      </c>
      <c r="F16" s="232" t="s">
        <v>235</v>
      </c>
      <c r="G16" s="231" t="s">
        <v>190</v>
      </c>
      <c r="H16" s="231" t="s">
        <v>212</v>
      </c>
      <c r="I16" s="231" t="s">
        <v>202</v>
      </c>
      <c r="J16" s="239" t="s">
        <v>342</v>
      </c>
      <c r="K16" s="240" t="s">
        <v>354</v>
      </c>
      <c r="L16" s="241" t="s">
        <v>241</v>
      </c>
      <c r="M16" s="239" t="s">
        <v>363</v>
      </c>
      <c r="N16" s="239" t="s">
        <v>263</v>
      </c>
      <c r="O16" s="242" t="s">
        <v>385</v>
      </c>
    </row>
    <row r="17" spans="1:15" s="229" customFormat="1" ht="36" customHeight="1">
      <c r="A17" s="230">
        <v>13</v>
      </c>
      <c r="B17" s="231" t="s">
        <v>242</v>
      </c>
      <c r="C17" s="232" t="s">
        <v>243</v>
      </c>
      <c r="D17" s="231"/>
      <c r="E17" s="231" t="s">
        <v>245</v>
      </c>
      <c r="F17" s="232" t="s">
        <v>246</v>
      </c>
      <c r="G17" s="231" t="s">
        <v>175</v>
      </c>
      <c r="H17" s="231" t="s">
        <v>212</v>
      </c>
      <c r="I17" s="231" t="s">
        <v>202</v>
      </c>
      <c r="J17" s="239" t="s">
        <v>343</v>
      </c>
      <c r="K17" s="240" t="s">
        <v>355</v>
      </c>
      <c r="L17" s="241" t="s">
        <v>247</v>
      </c>
      <c r="M17" s="239" t="s">
        <v>364</v>
      </c>
      <c r="N17" s="239" t="s">
        <v>375</v>
      </c>
      <c r="O17" s="242" t="s">
        <v>386</v>
      </c>
    </row>
    <row r="18" spans="1:15" s="229" customFormat="1" ht="54" customHeight="1">
      <c r="A18" s="230">
        <v>14</v>
      </c>
      <c r="B18" s="231" t="s">
        <v>248</v>
      </c>
      <c r="C18" s="232" t="s">
        <v>249</v>
      </c>
      <c r="D18" s="231"/>
      <c r="E18" s="231" t="s">
        <v>251</v>
      </c>
      <c r="F18" s="232" t="s">
        <v>252</v>
      </c>
      <c r="G18" s="231" t="s">
        <v>175</v>
      </c>
      <c r="H18" s="231" t="s">
        <v>212</v>
      </c>
      <c r="I18" s="231" t="s">
        <v>202</v>
      </c>
      <c r="J18" s="239" t="s">
        <v>343</v>
      </c>
      <c r="K18" s="240" t="s">
        <v>355</v>
      </c>
      <c r="L18" s="241" t="s">
        <v>247</v>
      </c>
      <c r="M18" s="239" t="s">
        <v>364</v>
      </c>
      <c r="N18" s="239" t="s">
        <v>375</v>
      </c>
      <c r="O18" s="242" t="s">
        <v>386</v>
      </c>
    </row>
    <row r="19" spans="1:15" s="229" customFormat="1" ht="53" customHeight="1">
      <c r="A19" s="230">
        <v>15</v>
      </c>
      <c r="B19" s="231" t="s">
        <v>253</v>
      </c>
      <c r="C19" s="232" t="s">
        <v>254</v>
      </c>
      <c r="D19" s="231"/>
      <c r="E19" s="231" t="s">
        <v>256</v>
      </c>
      <c r="F19" s="232" t="s">
        <v>257</v>
      </c>
      <c r="G19" s="231" t="s">
        <v>190</v>
      </c>
      <c r="H19" s="231" t="s">
        <v>176</v>
      </c>
      <c r="I19" s="231" t="s">
        <v>191</v>
      </c>
      <c r="J19" s="239" t="s">
        <v>196</v>
      </c>
      <c r="K19" s="240" t="s">
        <v>196</v>
      </c>
      <c r="L19" s="241" t="s">
        <v>196</v>
      </c>
      <c r="M19" s="239" t="s">
        <v>196</v>
      </c>
      <c r="N19" s="239" t="s">
        <v>196</v>
      </c>
      <c r="O19" s="242" t="s">
        <v>196</v>
      </c>
    </row>
    <row r="20" spans="1:15" s="229" customFormat="1" ht="42.5" customHeight="1">
      <c r="A20" s="230">
        <v>16</v>
      </c>
      <c r="B20" s="231" t="s">
        <v>258</v>
      </c>
      <c r="C20" s="232" t="s">
        <v>259</v>
      </c>
      <c r="D20" s="231"/>
      <c r="E20" s="231" t="s">
        <v>261</v>
      </c>
      <c r="F20" s="232" t="s">
        <v>262</v>
      </c>
      <c r="G20" s="231" t="s">
        <v>175</v>
      </c>
      <c r="H20" s="231" t="s">
        <v>176</v>
      </c>
      <c r="I20" s="231" t="s">
        <v>202</v>
      </c>
      <c r="J20" s="239" t="s">
        <v>344</v>
      </c>
      <c r="K20" s="240" t="s">
        <v>310</v>
      </c>
      <c r="L20" s="241" t="s">
        <v>263</v>
      </c>
      <c r="M20" s="239" t="s">
        <v>365</v>
      </c>
      <c r="N20" s="239" t="s">
        <v>376</v>
      </c>
      <c r="O20" s="242" t="s">
        <v>387</v>
      </c>
    </row>
    <row r="21" spans="1:15" s="229" customFormat="1" ht="45" customHeight="1">
      <c r="A21" s="230">
        <v>17</v>
      </c>
      <c r="B21" s="231" t="s">
        <v>264</v>
      </c>
      <c r="C21" s="232" t="s">
        <v>265</v>
      </c>
      <c r="D21" s="231"/>
      <c r="E21" s="231" t="s">
        <v>267</v>
      </c>
      <c r="F21" s="232" t="s">
        <v>268</v>
      </c>
      <c r="G21" s="231" t="s">
        <v>190</v>
      </c>
      <c r="H21" s="231" t="s">
        <v>176</v>
      </c>
      <c r="I21" s="231" t="s">
        <v>202</v>
      </c>
      <c r="J21" s="239" t="s">
        <v>345</v>
      </c>
      <c r="K21" s="240" t="s">
        <v>356</v>
      </c>
      <c r="L21" s="243" t="s">
        <v>269</v>
      </c>
      <c r="M21" s="239" t="s">
        <v>366</v>
      </c>
      <c r="N21" s="239" t="s">
        <v>377</v>
      </c>
      <c r="O21" s="239" t="s">
        <v>388</v>
      </c>
    </row>
    <row r="22" spans="1:15" s="229" customFormat="1" ht="24.5" customHeight="1">
      <c r="A22" s="230">
        <v>18</v>
      </c>
      <c r="B22" s="231" t="s">
        <v>270</v>
      </c>
      <c r="C22" s="232" t="s">
        <v>271</v>
      </c>
      <c r="D22" s="231"/>
      <c r="E22" s="233" t="s">
        <v>273</v>
      </c>
      <c r="F22" s="232" t="s">
        <v>246</v>
      </c>
      <c r="G22" s="231" t="s">
        <v>190</v>
      </c>
      <c r="H22" s="231" t="s">
        <v>212</v>
      </c>
      <c r="I22" s="231" t="s">
        <v>202</v>
      </c>
      <c r="J22" s="239" t="s">
        <v>280</v>
      </c>
      <c r="K22" s="240" t="s">
        <v>357</v>
      </c>
      <c r="L22" s="243" t="s">
        <v>275</v>
      </c>
      <c r="M22" s="239" t="s">
        <v>367</v>
      </c>
      <c r="N22" s="239" t="s">
        <v>378</v>
      </c>
      <c r="O22" s="239" t="s">
        <v>389</v>
      </c>
    </row>
    <row r="23" spans="1:15" s="229" customFormat="1" ht="38" customHeight="1">
      <c r="A23" s="230">
        <v>19</v>
      </c>
      <c r="B23" s="231" t="s">
        <v>276</v>
      </c>
      <c r="C23" s="232" t="s">
        <v>277</v>
      </c>
      <c r="D23" s="231"/>
      <c r="E23" s="231" t="s">
        <v>279</v>
      </c>
      <c r="F23" s="232" t="s">
        <v>252</v>
      </c>
      <c r="G23" s="231" t="s">
        <v>190</v>
      </c>
      <c r="H23" s="231" t="s">
        <v>212</v>
      </c>
      <c r="I23" s="231" t="s">
        <v>202</v>
      </c>
      <c r="J23" s="239" t="s">
        <v>346</v>
      </c>
      <c r="K23" s="240" t="s">
        <v>303</v>
      </c>
      <c r="L23" s="241" t="s">
        <v>280</v>
      </c>
      <c r="M23" s="239" t="s">
        <v>351</v>
      </c>
      <c r="N23" s="239" t="s">
        <v>379</v>
      </c>
      <c r="O23" s="242" t="s">
        <v>372</v>
      </c>
    </row>
    <row r="24" spans="1:15" s="229" customFormat="1" ht="38" customHeight="1">
      <c r="A24" s="230">
        <v>20</v>
      </c>
      <c r="B24" s="231" t="s">
        <v>281</v>
      </c>
      <c r="C24" s="232" t="s">
        <v>282</v>
      </c>
      <c r="D24" s="231"/>
      <c r="E24" s="231" t="s">
        <v>284</v>
      </c>
      <c r="F24" s="232" t="s">
        <v>285</v>
      </c>
      <c r="G24" s="231" t="s">
        <v>190</v>
      </c>
      <c r="H24" s="231" t="s">
        <v>176</v>
      </c>
      <c r="I24" s="231" t="s">
        <v>191</v>
      </c>
      <c r="J24" s="239" t="s">
        <v>196</v>
      </c>
      <c r="K24" s="240" t="s">
        <v>196</v>
      </c>
      <c r="L24" s="241" t="s">
        <v>196</v>
      </c>
      <c r="M24" s="239" t="s">
        <v>196</v>
      </c>
      <c r="N24" s="239" t="s">
        <v>196</v>
      </c>
      <c r="O24" s="242" t="s">
        <v>196</v>
      </c>
    </row>
    <row r="25" spans="1:15" s="229" customFormat="1" ht="58.25" customHeight="1">
      <c r="A25" s="230">
        <v>21</v>
      </c>
      <c r="B25" s="231" t="s">
        <v>286</v>
      </c>
      <c r="C25" s="232" t="s">
        <v>120</v>
      </c>
      <c r="D25" s="231"/>
      <c r="E25" s="231"/>
      <c r="F25" s="232"/>
      <c r="G25" s="231" t="s">
        <v>175</v>
      </c>
      <c r="H25" s="231" t="s">
        <v>176</v>
      </c>
      <c r="I25" s="231" t="s">
        <v>191</v>
      </c>
      <c r="J25" s="239" t="s">
        <v>280</v>
      </c>
      <c r="K25" s="240" t="s">
        <v>351</v>
      </c>
      <c r="L25" s="241" t="s">
        <v>121</v>
      </c>
      <c r="M25" s="239" t="s">
        <v>275</v>
      </c>
      <c r="N25" s="239" t="s">
        <v>372</v>
      </c>
      <c r="O25" s="242" t="s">
        <v>384</v>
      </c>
    </row>
    <row r="26" spans="1:15" s="229" customFormat="1" ht="63.5" customHeight="1">
      <c r="A26" s="230">
        <v>22</v>
      </c>
      <c r="B26" s="231" t="s">
        <v>288</v>
      </c>
      <c r="C26" s="232" t="s">
        <v>125</v>
      </c>
      <c r="D26" s="231"/>
      <c r="E26" s="231"/>
      <c r="F26" s="232"/>
      <c r="G26" s="231" t="s">
        <v>190</v>
      </c>
      <c r="H26" s="231" t="s">
        <v>176</v>
      </c>
      <c r="I26" s="231" t="s">
        <v>191</v>
      </c>
      <c r="J26" s="239" t="s">
        <v>347</v>
      </c>
      <c r="K26" s="240" t="s">
        <v>358</v>
      </c>
      <c r="L26" s="243" t="s">
        <v>126</v>
      </c>
      <c r="M26" s="239" t="s">
        <v>368</v>
      </c>
      <c r="N26" s="239" t="s">
        <v>380</v>
      </c>
      <c r="O26" s="239" t="s">
        <v>390</v>
      </c>
    </row>
    <row r="27" spans="1:15" s="229" customFormat="1" ht="59" customHeight="1">
      <c r="A27" s="230">
        <v>23</v>
      </c>
      <c r="B27" s="234" t="s">
        <v>290</v>
      </c>
      <c r="C27" s="232" t="s">
        <v>135</v>
      </c>
      <c r="D27" s="234"/>
      <c r="E27" s="235" t="s">
        <v>292</v>
      </c>
      <c r="F27" s="232" t="s">
        <v>293</v>
      </c>
      <c r="G27" s="234" t="s">
        <v>190</v>
      </c>
      <c r="H27" s="234" t="s">
        <v>176</v>
      </c>
      <c r="I27" s="234" t="s">
        <v>191</v>
      </c>
      <c r="J27" s="239" t="s">
        <v>136</v>
      </c>
      <c r="K27" s="240" t="s">
        <v>136</v>
      </c>
      <c r="L27" s="243" t="s">
        <v>136</v>
      </c>
      <c r="M27" s="239" t="s">
        <v>136</v>
      </c>
      <c r="N27" s="239" t="s">
        <v>136</v>
      </c>
      <c r="O27" s="239" t="s">
        <v>136</v>
      </c>
    </row>
    <row r="28" spans="1:15" s="229" customFormat="1" ht="38" customHeight="1">
      <c r="A28" s="230">
        <v>24</v>
      </c>
      <c r="B28" s="234" t="s">
        <v>294</v>
      </c>
      <c r="C28" s="232" t="s">
        <v>129</v>
      </c>
      <c r="D28" s="234"/>
      <c r="E28" s="235"/>
      <c r="F28" s="232"/>
      <c r="G28" s="234" t="s">
        <v>175</v>
      </c>
      <c r="H28" s="234" t="s">
        <v>176</v>
      </c>
      <c r="I28" s="234" t="s">
        <v>191</v>
      </c>
      <c r="J28" s="239" t="s">
        <v>130</v>
      </c>
      <c r="K28" s="240" t="s">
        <v>130</v>
      </c>
      <c r="L28" s="243" t="s">
        <v>130</v>
      </c>
      <c r="M28" s="239" t="s">
        <v>130</v>
      </c>
      <c r="N28" s="239" t="s">
        <v>130</v>
      </c>
      <c r="O28" s="239" t="s">
        <v>130</v>
      </c>
    </row>
    <row r="29" spans="1:15" s="229" customFormat="1" ht="38" customHeight="1">
      <c r="A29" s="230">
        <v>25</v>
      </c>
      <c r="B29" s="234" t="s">
        <v>296</v>
      </c>
      <c r="C29" s="232" t="s">
        <v>131</v>
      </c>
      <c r="D29" s="234"/>
      <c r="E29" s="235"/>
      <c r="F29" s="232"/>
      <c r="G29" s="234" t="s">
        <v>175</v>
      </c>
      <c r="H29" s="234" t="s">
        <v>176</v>
      </c>
      <c r="I29" s="234" t="s">
        <v>132</v>
      </c>
      <c r="J29" s="239" t="s">
        <v>132</v>
      </c>
      <c r="K29" s="240" t="s">
        <v>132</v>
      </c>
      <c r="L29" s="243" t="s">
        <v>132</v>
      </c>
      <c r="M29" s="239" t="s">
        <v>132</v>
      </c>
      <c r="N29" s="239" t="s">
        <v>132</v>
      </c>
      <c r="O29" s="239" t="s">
        <v>132</v>
      </c>
    </row>
    <row r="30" spans="1:15" s="229" customFormat="1" ht="60">
      <c r="A30" s="230">
        <v>26</v>
      </c>
      <c r="B30" s="234" t="s">
        <v>298</v>
      </c>
      <c r="C30" s="232" t="s">
        <v>299</v>
      </c>
      <c r="D30" s="234"/>
      <c r="E30" s="235" t="s">
        <v>301</v>
      </c>
      <c r="F30" s="232" t="s">
        <v>302</v>
      </c>
      <c r="G30" s="234" t="s">
        <v>190</v>
      </c>
      <c r="H30" s="234" t="s">
        <v>176</v>
      </c>
      <c r="I30" s="234" t="s">
        <v>191</v>
      </c>
      <c r="J30" s="239" t="s">
        <v>303</v>
      </c>
      <c r="K30" s="240" t="s">
        <v>303</v>
      </c>
      <c r="L30" s="243" t="s">
        <v>303</v>
      </c>
      <c r="M30" s="239" t="s">
        <v>303</v>
      </c>
      <c r="N30" s="239" t="s">
        <v>303</v>
      </c>
      <c r="O30" s="239" t="s">
        <v>303</v>
      </c>
    </row>
  </sheetData>
  <pageMargins left="0.7" right="0.7" top="0.75" bottom="0.75" header="0.3" footer="0.3"/>
  <pageSetup paperSize="9" scale="3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180419-51E2-48BE-A2B4-4C2E7C1B8C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2D470E-CF8C-440F-96A1-0AB167D050B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CB0D01C9-2422-493E-9BB9-93C25F17D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1. CUTTING DOCKET</vt:lpstr>
      <vt:lpstr>2. TRIM CARD</vt:lpstr>
      <vt:lpstr>PPS SPEC</vt:lpstr>
      <vt:lpstr>SPEC SEND 8.3</vt:lpstr>
      <vt:lpstr>3. SPEC</vt:lpstr>
      <vt:lpstr>5. SPEC BULK</vt:lpstr>
      <vt:lpstr>'1. CUTTING DOCKET'!Print_Area</vt:lpstr>
      <vt:lpstr>'2. TRIM CARD'!Print_Area</vt:lpstr>
      <vt:lpstr>'PPS SPEC'!Print_Area</vt:lpstr>
      <vt:lpstr>'SPEC SEND 8.3'!Print_Area</vt:lpstr>
      <vt:lpstr>'1. CUTTING DOCKET'!Print_Titles</vt:lpstr>
      <vt:lpstr>'2. TRIM CARD'!Print_Titles</vt:lpstr>
      <vt:lpstr>'PPS SPEC'!Print_Titles</vt:lpstr>
      <vt:lpstr>'SPEC SEND 8.3'!Print_Titles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Thao Huynh Thi Bich</cp:lastModifiedBy>
  <cp:revision/>
  <cp:lastPrinted>2024-06-13T07:12:29Z</cp:lastPrinted>
  <dcterms:created xsi:type="dcterms:W3CDTF">2016-05-06T01:47:29Z</dcterms:created>
  <dcterms:modified xsi:type="dcterms:W3CDTF">2024-07-26T09:29:42Z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