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3-FW24/2-PRODUCTION/2-STYLE-FILE/CUTTING DOCKET/0. RELEASE/"/>
    </mc:Choice>
  </mc:AlternateContent>
  <xr:revisionPtr revIDLastSave="488" documentId="13_ncr:1_{142856EE-3E9F-4F10-A93A-8AEB7E44906F}" xr6:coauthVersionLast="47" xr6:coauthVersionMax="47" xr10:uidLastSave="{5F1C98BA-4706-4595-B4AB-DD10E442BAF8}"/>
  <bookViews>
    <workbookView xWindow="-108" yWindow="-108" windowWidth="23256" windowHeight="12456" tabRatio="895" xr2:uid="{00000000-000D-0000-FFFF-FFFF00000000}"/>
  </bookViews>
  <sheets>
    <sheet name="1. CUTTING DOCKET" sheetId="1" r:id="rId1"/>
    <sheet name="2. TRIM CARD" sheetId="5" r:id="rId2"/>
    <sheet name="WMS" sheetId="19" r:id="rId3"/>
    <sheet name="PP COMMENT" sheetId="20" r:id="rId4"/>
    <sheet name="PPS" sheetId="17" r:id="rId5"/>
    <sheet name="GRADING" sheetId="18" r:id="rId6"/>
  </sheets>
  <definedNames>
    <definedName name="_Fill" localSheetId="1" hidden="1">#REF!</definedName>
    <definedName name="_Fill" hidden="1">#REF!</definedName>
    <definedName name="_xlnm._FilterDatabase" localSheetId="0" hidden="1">'1. CUTTING DOCKET'!$A$52:$Q$84</definedName>
    <definedName name="NAVY" hidden="1">#REF!</definedName>
    <definedName name="_xlnm.Print_Area" localSheetId="0">'1. CUTTING DOCKET'!$A$1:$P$124</definedName>
    <definedName name="_xlnm.Print_Area" localSheetId="1">'2. TRIM CARD'!$A$1:$C$26</definedName>
    <definedName name="_xlnm.Print_Area" localSheetId="5">GRADING!$A$1:$M$31</definedName>
    <definedName name="_xlnm.Print_Area" localSheetId="4">PPS!$A$1:$M$32</definedName>
    <definedName name="_xlnm.Print_Titles" localSheetId="0">'1. CUTTING DOCKET'!$1:$16</definedName>
    <definedName name="_xlnm.Print_Titles" localSheetId="1">'2. TRIM CARD'!$1:$5</definedName>
    <definedName name="_xlnm.Print_Titles" localSheetId="5">GRADING!$1:$7</definedName>
    <definedName name="SESEAM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0" i="1" l="1"/>
  <c r="H82" i="1"/>
  <c r="C12" i="5"/>
  <c r="B101" i="1"/>
  <c r="K26" i="1" l="1"/>
  <c r="J26" i="1"/>
  <c r="I26" i="1"/>
  <c r="H26" i="1"/>
  <c r="G26" i="1"/>
  <c r="F26" i="1"/>
  <c r="B6" i="5"/>
  <c r="E105" i="1" l="1"/>
  <c r="F105" i="1"/>
  <c r="G105" i="1"/>
  <c r="H105" i="1"/>
  <c r="I105" i="1"/>
  <c r="E109" i="1"/>
  <c r="F109" i="1"/>
  <c r="G109" i="1"/>
  <c r="H109" i="1"/>
  <c r="I109" i="1"/>
  <c r="D109" i="1"/>
  <c r="D105" i="1"/>
  <c r="B109" i="1"/>
  <c r="B105" i="1"/>
  <c r="G19" i="1" l="1"/>
  <c r="H19" i="1"/>
  <c r="I19" i="1"/>
  <c r="J19" i="1"/>
  <c r="K19" i="1"/>
  <c r="F19" i="1"/>
  <c r="A13" i="5"/>
  <c r="A10" i="5" l="1"/>
  <c r="K95" i="1" l="1"/>
  <c r="K94" i="1"/>
  <c r="E95" i="1"/>
  <c r="F95" i="1"/>
  <c r="G95" i="1"/>
  <c r="H95" i="1"/>
  <c r="I95" i="1"/>
  <c r="J95" i="1"/>
  <c r="F94" i="1"/>
  <c r="G94" i="1"/>
  <c r="H94" i="1"/>
  <c r="I94" i="1"/>
  <c r="J94" i="1"/>
  <c r="E94" i="1"/>
  <c r="B15" i="5" l="1"/>
  <c r="B23" i="5"/>
  <c r="B19" i="5"/>
  <c r="B21" i="5"/>
  <c r="B17" i="5"/>
  <c r="B13" i="5"/>
  <c r="A15" i="5" l="1"/>
  <c r="A17" i="5"/>
  <c r="A19" i="5"/>
  <c r="A21" i="5"/>
  <c r="A23" i="5"/>
  <c r="B25" i="5"/>
  <c r="D12" i="5" l="1"/>
  <c r="B12" i="5"/>
  <c r="A12" i="5"/>
  <c r="A9" i="5"/>
  <c r="A8" i="5"/>
  <c r="B7" i="5" l="1"/>
  <c r="B42" i="1"/>
  <c r="D120" i="1" l="1"/>
  <c r="E120" i="1"/>
  <c r="F120" i="1"/>
  <c r="G120" i="1"/>
  <c r="H120" i="1"/>
  <c r="C120" i="1"/>
  <c r="B95" i="1"/>
  <c r="B94" i="1"/>
  <c r="F36" i="1" l="1"/>
  <c r="G29" i="1"/>
  <c r="I29" i="1"/>
  <c r="H29" i="1"/>
  <c r="J29" i="1"/>
  <c r="I36" i="1"/>
  <c r="H36" i="1"/>
  <c r="J36" i="1"/>
  <c r="K36" i="1"/>
  <c r="P35" i="1"/>
  <c r="P34" i="1"/>
  <c r="P28" i="1"/>
  <c r="P27" i="1"/>
  <c r="G36" i="1"/>
  <c r="K29" i="1"/>
  <c r="F29" i="1"/>
  <c r="B82" i="1" l="1"/>
  <c r="L80" i="1"/>
  <c r="L83" i="1" s="1"/>
  <c r="B80" i="1"/>
  <c r="B81" i="1" s="1"/>
  <c r="L79" i="1"/>
  <c r="L82" i="1" s="1"/>
  <c r="L77" i="1"/>
  <c r="B77" i="1"/>
  <c r="B78" i="1" s="1"/>
  <c r="B74" i="1"/>
  <c r="B75" i="1" s="1"/>
  <c r="B71" i="1"/>
  <c r="B72" i="1" s="1"/>
  <c r="B68" i="1"/>
  <c r="B69" i="1" s="1"/>
  <c r="B48" i="1"/>
  <c r="B45" i="1"/>
  <c r="L76" i="1" l="1"/>
  <c r="L81" i="1"/>
  <c r="L84" i="1" l="1"/>
  <c r="L78" i="1"/>
  <c r="P20" i="1" l="1"/>
  <c r="P21" i="1"/>
  <c r="F22" i="1"/>
  <c r="F37" i="1" s="1"/>
  <c r="C121" i="1" s="1"/>
  <c r="K22" i="1"/>
  <c r="H22" i="1"/>
  <c r="I22" i="1"/>
  <c r="J22" i="1"/>
  <c r="G22" i="1"/>
  <c r="P33" i="1" l="1"/>
  <c r="D33" i="1"/>
  <c r="D34" i="1" s="1"/>
  <c r="D35" i="1" s="1"/>
  <c r="P32" i="1"/>
  <c r="P36" i="1" l="1"/>
  <c r="D36" i="1"/>
  <c r="A47" i="1"/>
  <c r="B91" i="1" l="1"/>
  <c r="H84" i="1"/>
  <c r="H75" i="1"/>
  <c r="H78" i="1"/>
  <c r="H81" i="1"/>
  <c r="H69" i="1"/>
  <c r="H72" i="1"/>
  <c r="K78" i="1"/>
  <c r="M78" i="1" s="1"/>
  <c r="O78" i="1" s="1"/>
  <c r="K61" i="1"/>
  <c r="K72" i="1"/>
  <c r="K75" i="1"/>
  <c r="K81" i="1"/>
  <c r="M81" i="1" s="1"/>
  <c r="K84" i="1"/>
  <c r="K58" i="1"/>
  <c r="M58" i="1" s="1"/>
  <c r="O58" i="1" s="1"/>
  <c r="K69" i="1"/>
  <c r="M69" i="1" s="1"/>
  <c r="O69" i="1" s="1"/>
  <c r="K64" i="1"/>
  <c r="M64" i="1" s="1"/>
  <c r="O64" i="1" s="1"/>
  <c r="H61" i="1"/>
  <c r="H55" i="1"/>
  <c r="F55" i="1" s="1"/>
  <c r="E48" i="1"/>
  <c r="E49" i="1" s="1"/>
  <c r="H58" i="1"/>
  <c r="H64" i="1"/>
  <c r="D5" i="5"/>
  <c r="G48" i="1"/>
  <c r="G49" i="1" s="1"/>
  <c r="I49" i="1" s="1"/>
  <c r="J49" i="1" s="1"/>
  <c r="M49" i="1" s="1"/>
  <c r="M75" i="1"/>
  <c r="O75" i="1" s="1"/>
  <c r="M72" i="1"/>
  <c r="O72" i="1" s="1"/>
  <c r="M61" i="1"/>
  <c r="O61" i="1" s="1"/>
  <c r="K55" i="1"/>
  <c r="M55" i="1" s="1"/>
  <c r="O55" i="1" s="1"/>
  <c r="D12" i="1"/>
  <c r="I48" i="1" l="1"/>
  <c r="D9" i="5"/>
  <c r="D11" i="5"/>
  <c r="D6" i="5"/>
  <c r="O81" i="1"/>
  <c r="M84" i="1"/>
  <c r="O84" i="1" s="1"/>
  <c r="G37" i="1"/>
  <c r="D121" i="1" s="1"/>
  <c r="J48" i="1" l="1"/>
  <c r="M48" i="1" s="1"/>
  <c r="H37" i="1"/>
  <c r="E121" i="1" s="1"/>
  <c r="I37" i="1"/>
  <c r="F121" i="1" s="1"/>
  <c r="J37" i="1"/>
  <c r="G121" i="1" s="1"/>
  <c r="K37" i="1"/>
  <c r="H121" i="1" s="1"/>
  <c r="D26" i="1" l="1"/>
  <c r="D19" i="1"/>
  <c r="P18" i="1"/>
  <c r="P25" i="1"/>
  <c r="A4" i="5"/>
  <c r="A3" i="5"/>
  <c r="A2" i="5"/>
  <c r="P26" i="1"/>
  <c r="P19" i="1"/>
  <c r="P29" i="1" l="1"/>
  <c r="D29" i="1"/>
  <c r="D27" i="1"/>
  <c r="D28" i="1" s="1"/>
  <c r="P22" i="1"/>
  <c r="D22" i="1"/>
  <c r="D20" i="1"/>
  <c r="I121" i="1"/>
  <c r="H77" i="1" l="1"/>
  <c r="H74" i="1"/>
  <c r="H68" i="1"/>
  <c r="H71" i="1"/>
  <c r="H83" i="1"/>
  <c r="H80" i="1"/>
  <c r="B89" i="1"/>
  <c r="H76" i="1"/>
  <c r="H67" i="1"/>
  <c r="H73" i="1"/>
  <c r="H70" i="1"/>
  <c r="H79" i="1"/>
  <c r="K73" i="1"/>
  <c r="M73" i="1" s="1"/>
  <c r="O73" i="1" s="1"/>
  <c r="K62" i="1"/>
  <c r="K70" i="1"/>
  <c r="M70" i="1" s="1"/>
  <c r="O70" i="1" s="1"/>
  <c r="K59" i="1"/>
  <c r="K67" i="1"/>
  <c r="M67" i="1" s="1"/>
  <c r="O67" i="1" s="1"/>
  <c r="K76" i="1"/>
  <c r="K53" i="1"/>
  <c r="K79" i="1"/>
  <c r="M79" i="1" s="1"/>
  <c r="K56" i="1"/>
  <c r="M56" i="1" s="1"/>
  <c r="O56" i="1" s="1"/>
  <c r="K82" i="1"/>
  <c r="K80" i="1"/>
  <c r="M80" i="1" s="1"/>
  <c r="K77" i="1"/>
  <c r="M77" i="1" s="1"/>
  <c r="O77" i="1" s="1"/>
  <c r="K63" i="1"/>
  <c r="M63" i="1" s="1"/>
  <c r="O63" i="1" s="1"/>
  <c r="K57" i="1"/>
  <c r="M57" i="1" s="1"/>
  <c r="O57" i="1" s="1"/>
  <c r="K68" i="1"/>
  <c r="M68" i="1" s="1"/>
  <c r="O68" i="1" s="1"/>
  <c r="K71" i="1"/>
  <c r="M71" i="1" s="1"/>
  <c r="O71" i="1" s="1"/>
  <c r="K74" i="1"/>
  <c r="M74" i="1" s="1"/>
  <c r="O74" i="1" s="1"/>
  <c r="K83" i="1"/>
  <c r="K54" i="1"/>
  <c r="M54" i="1" s="1"/>
  <c r="O54" i="1" s="1"/>
  <c r="K60" i="1"/>
  <c r="M60" i="1" s="1"/>
  <c r="O60" i="1" s="1"/>
  <c r="B90" i="1"/>
  <c r="A44" i="1"/>
  <c r="M76" i="1"/>
  <c r="O76" i="1" s="1"/>
  <c r="M59" i="1"/>
  <c r="O59" i="1" s="1"/>
  <c r="M62" i="1"/>
  <c r="O62" i="1" s="1"/>
  <c r="C5" i="5"/>
  <c r="H60" i="1"/>
  <c r="H54" i="1"/>
  <c r="F54" i="1" s="1"/>
  <c r="E46" i="1"/>
  <c r="H57" i="1"/>
  <c r="H63" i="1"/>
  <c r="A41" i="1"/>
  <c r="H59" i="1"/>
  <c r="H56" i="1"/>
  <c r="H62" i="1"/>
  <c r="G45" i="1"/>
  <c r="D21" i="1"/>
  <c r="H53" i="1"/>
  <c r="F53" i="1" s="1"/>
  <c r="B5" i="5"/>
  <c r="G42" i="1"/>
  <c r="M53" i="1"/>
  <c r="O53" i="1" s="1"/>
  <c r="P37" i="1"/>
  <c r="B114" i="1"/>
  <c r="B11" i="5" l="1"/>
  <c r="C9" i="5"/>
  <c r="C11" i="5"/>
  <c r="C6" i="5"/>
  <c r="M83" i="1"/>
  <c r="O83" i="1" s="1"/>
  <c r="O80" i="1"/>
  <c r="E43" i="1"/>
  <c r="B9" i="5" s="1"/>
  <c r="G46" i="1"/>
  <c r="I46" i="1" s="1"/>
  <c r="J46" i="1" s="1"/>
  <c r="I45" i="1"/>
  <c r="J45" i="1" s="1"/>
  <c r="M82" i="1"/>
  <c r="O82" i="1" s="1"/>
  <c r="O79" i="1"/>
  <c r="B113" i="1"/>
  <c r="I42" i="1"/>
  <c r="J42" i="1" s="1"/>
  <c r="G43" i="1"/>
  <c r="I43" i="1" s="1"/>
  <c r="J43" i="1" s="1"/>
  <c r="M43" i="1" s="1"/>
  <c r="M45" i="1" l="1"/>
  <c r="M46" i="1"/>
  <c r="M42" i="1"/>
</calcChain>
</file>

<file path=xl/sharedStrings.xml><?xml version="1.0" encoding="utf-8"?>
<sst xmlns="http://schemas.openxmlformats.org/spreadsheetml/2006/main" count="948" uniqueCount="392">
  <si>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</si>
  <si>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</si>
  <si>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</si>
  <si>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</si>
  <si>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</si>
  <si>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</si>
  <si>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</si>
  <si>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</si>
  <si>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</si>
  <si>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</si>
  <si>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</si>
  <si>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</si>
  <si>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</si>
  <si>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</si>
  <si>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</si>
  <si>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</si>
  <si>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</si>
  <si>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</si>
  <si>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</si>
  <si>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</si>
  <si>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</si>
  <si>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</si>
  <si>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</si>
  <si>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</si>
  <si>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</si>
  <si>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</si>
  <si>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</si>
  <si>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</si>
  <si>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</si>
  <si>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</si>
  <si>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</si>
  <si>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</si>
  <si>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</si>
  <si>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</si>
  <si>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</si>
  <si>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</si>
  <si>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</si>
  <si>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</si>
  <si>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</si>
  <si>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</si>
  <si>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</si>
  <si>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</si>
  <si>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</si>
  <si>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</si>
  <si>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</si>
  <si>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</si>
  <si>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</si>
  <si>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>VẢI CHÍNH</t>
  </si>
  <si>
    <t xml:space="preserve">GHI CHÚ / CODE VẢI </t>
  </si>
  <si>
    <t>CHỈ</t>
  </si>
  <si>
    <t>DUYỆT HÌNH IN THEO</t>
  </si>
  <si>
    <t>THÔNG TIN ĐỊNH VỊ HÌNH IN</t>
  </si>
  <si>
    <t>NATURAL</t>
  </si>
  <si>
    <t>100% COTTON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</si>
  <si>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</si>
  <si>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</si>
  <si>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</si>
  <si>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</si>
  <si>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</si>
  <si>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</si>
  <si>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</si>
  <si>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</si>
  <si>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</si>
  <si>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DUYỆT THEO PPS CHUYỂN CÙNG TÁC NGHIỆP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</si>
  <si>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</si>
  <si>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</si>
  <si>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</si>
  <si>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</si>
  <si>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</si>
  <si>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</si>
  <si>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ĐỊNH VỊ HÌNH THÊU: THÂN TRƯỚC</t>
  </si>
  <si>
    <t>ĐỊNH VỊ HÌNH THÊU: THÂN SAU</t>
  </si>
  <si>
    <t>CHẤT LƯỢNG, HIỆU ỨNG VÀ MÀU SẮC DUYỆT THEO</t>
  </si>
  <si>
    <t>HẠ CỔ TRƯỚC</t>
  </si>
  <si>
    <t>HẠ CỔ SAU</t>
  </si>
  <si>
    <t>NGANG VAI</t>
  </si>
  <si>
    <t>TO BẢN LAI TAY</t>
  </si>
  <si>
    <t>TO BẢN LAI ÁO</t>
  </si>
  <si>
    <t>SKU</t>
  </si>
  <si>
    <t>Mã số:</t>
  </si>
  <si>
    <t>MER.QT-1.BM.4</t>
  </si>
  <si>
    <t>Lần ban hành:</t>
  </si>
  <si>
    <t>01</t>
  </si>
  <si>
    <t>Số trang</t>
  </si>
  <si>
    <r>
      <t>WASH:</t>
    </r>
    <r>
      <rPr>
        <sz val="20"/>
        <rFont val="Muli"/>
      </rPr>
      <t xml:space="preserve"> </t>
    </r>
  </si>
  <si>
    <t>03/03</t>
  </si>
  <si>
    <t>PCS</t>
  </si>
  <si>
    <t>PHẦN F: LƯU Ý</t>
  </si>
  <si>
    <t xml:space="preserve">XÍ NGHIỆP </t>
  </si>
  <si>
    <t xml:space="preserve">KHÔNG WASH </t>
  </si>
  <si>
    <r>
      <t>IN :</t>
    </r>
    <r>
      <rPr>
        <b/>
        <sz val="22"/>
        <rFont val="Muli"/>
      </rPr>
      <t xml:space="preserve"> </t>
    </r>
  </si>
  <si>
    <t xml:space="preserve">-CÁCH MAY THAM KHẢO ÁO MẪU ĐÍNH KÈM </t>
  </si>
  <si>
    <t xml:space="preserve">THÂN TRƯỚC, CHÍNH GIỮA THÂN TRƯỚC NGƯỜI MẶC. CÁCH ĐƯỜNG TRA CỔ 10CM XUỐNG ĐỈNH HÌNH IN </t>
  </si>
  <si>
    <t>GẬP ĐÔI, MAY TẠI SƯỜN TRÁI NGƯỜI MẶC, 5 INCH TỪ MÉP LAI LÊN  ( BÊN TRONG ÁO)</t>
  </si>
  <si>
    <t>GẬP ĐÔI, MAY TẠI SƯỜN TRÁI NGƯỜI MẶC, TỪ LAI ÁO LÊN 7 INCH, MAY 
( BÊN NGOÀI ÁO)</t>
  </si>
  <si>
    <t>DÀI ÁO THÂN TRƯỚC</t>
  </si>
  <si>
    <t>DÀI ÁO THÂN SAU</t>
  </si>
  <si>
    <t>TỪ ĐỈNH VAI ĐẾN ĐƯỜNG MAY CỔ</t>
  </si>
  <si>
    <t>RỘNG CỔ SAU</t>
  </si>
  <si>
    <t>XUÔI VAI</t>
  </si>
  <si>
    <t>RỘNG NGỰC</t>
  </si>
  <si>
    <t>HẠ NÁCH</t>
  </si>
  <si>
    <t>CAO BO CỔ</t>
  </si>
  <si>
    <t>CHỒM VAI</t>
  </si>
  <si>
    <t>RỘNG LAI TẠI MÉP</t>
  </si>
  <si>
    <t>RỘNG BẮP TAY</t>
  </si>
  <si>
    <t>RỘNG CỬA TAY TẠI MÉP</t>
  </si>
  <si>
    <t>VỊ TRÍ NHÃN CỜ TẠI SƯỜN NGOÀI</t>
  </si>
  <si>
    <t xml:space="preserve">TỪ GIỮA CỔ SAU ĐẾN MÉP </t>
  </si>
  <si>
    <t>TỪ ĐƯỜNG MAY ĐẾN ĐƯỜNG MAY TẠI CỔ SAU, TẠI ĐỈNH VAI</t>
  </si>
  <si>
    <t>TỪ ĐM CỔ ĐẾN MÉP</t>
  </si>
  <si>
    <t>ĐM ĐẾN ĐM</t>
  </si>
  <si>
    <t>7''TỪ ĐỈNH VAI - ĐG MAY ĐẾN ĐƯỜNG MAY</t>
  </si>
  <si>
    <t>1'' DƯỚI NÁCH, MÉP TỚI MÉP</t>
  </si>
  <si>
    <t>TẠI MÉP</t>
  </si>
  <si>
    <t>3 ĐIỂM TỪ GIỮA CỔ SAU ĐẾN ĐIỂM NÁCH ĐẾN MÉP TAY</t>
  </si>
  <si>
    <t>ĐIỂM VAI ĐẾN ĐỈNH VAI</t>
  </si>
  <si>
    <t>MÉP ĐẾN ĐƯỜNG DIỄU</t>
  </si>
  <si>
    <t>1'' DƯỚI NÁCH - MÉP ĐẾN MÉP</t>
  </si>
  <si>
    <t>ALD</t>
  </si>
  <si>
    <t>DÀI TAY TỪ GIỮA CỔ SAU</t>
  </si>
  <si>
    <t>TỪ ĐỈNH VAI ĐẾN MÉP LAI</t>
  </si>
  <si>
    <t>SS Stacked Logo Tee</t>
  </si>
  <si>
    <t>NCC: THUẬN TIẾN</t>
  </si>
  <si>
    <t>Virtual Pink</t>
  </si>
  <si>
    <t>PAUL'S SAMPLE</t>
  </si>
  <si>
    <t>SHIPPING SAMPLE</t>
  </si>
  <si>
    <t>LỖI VẢI (DEFECT)
+ ĐẦU KHÚC</t>
  </si>
  <si>
    <t>SỐ LƯỢNG CẦN CẤP CHO TEST INHOUSE</t>
  </si>
  <si>
    <t>SỐ LƯỢNG CẦN CẤP CHO TEST OUTSOURCE</t>
  </si>
  <si>
    <t xml:space="preserve">TT-RIB20SX2 - RIB 1X1 100% COTTON 20'S/1 x 2CM) 280GSM </t>
  </si>
  <si>
    <t>NHÃN CỜ ALD-ML02</t>
  </si>
  <si>
    <t>PHẦN C : PHỤ LIỆU ĐÓNG GÓI</t>
  </si>
  <si>
    <t>MÀU TÁC NGHIỆP</t>
  </si>
  <si>
    <t>THẺ BÀI ALD ALD-T06P</t>
  </si>
  <si>
    <t>UPC STICKER 2X3"</t>
  </si>
  <si>
    <t>CLEAR</t>
  </si>
  <si>
    <t>BAO BIG POLYBAG 100X120CM</t>
  </si>
  <si>
    <t xml:space="preserve">THÙNG CARTON </t>
  </si>
  <si>
    <t>TẤM LÓT THÙNG</t>
  </si>
  <si>
    <t xml:space="preserve">TT-SJ30SX2-W120 - SINGLE JERSEY 100% COTTON 30'S/1 x 2CM) 245GSM </t>
  </si>
  <si>
    <t>QUY CÁCH ĐO</t>
  </si>
  <si>
    <t>DƯỚI ĐỈNH VAI - ĐO VUÔNG GÓC</t>
  </si>
  <si>
    <t>TỪ MÉP LAI LÊN MÉP NHÃN, TẠI SƯỜN NGOÀI TRÁI</t>
  </si>
  <si>
    <t>MEASUREMENT NOTES</t>
  </si>
  <si>
    <t>GẮN THẺ BÀI TẠI NÁCH TRÁI NGƯỜI MẶC (MÓC VÀO ĐƯỜNG MAY SƯỜN ÁO)</t>
  </si>
  <si>
    <t xml:space="preserve">DÁN STICKER Ở MẶT SAU TÚI, Ở GỐC TRÊN BÊN PHẢI </t>
  </si>
  <si>
    <t>1PC/ THÙNG</t>
  </si>
  <si>
    <t>ALSS24P0271006T00K LOT 0629/10 ÁNH A CẤP 400 M
ALSS24P0271006T00K LOT 0629/10 ÁNH A CẤP 64 M</t>
  </si>
  <si>
    <t>ALSS24P0271007T00K LOT 0629/10 ÁNH A CẤP 10 M</t>
  </si>
  <si>
    <t>DUYỆT THEO ÁO MẪU, DỰ KIẾN CHUYỂN NGÀY 8/12</t>
  </si>
  <si>
    <t>DUYỆT THEO STRIKE OFF CHUYỂN NGÀY 31/10</t>
  </si>
  <si>
    <t>ĐÃ CHUYỂN TÁC NGHIỆP 24/11</t>
  </si>
  <si>
    <t>DUNG SAI</t>
  </si>
  <si>
    <t>A15  FW24  S2657</t>
  </si>
  <si>
    <t>FW24CT047</t>
  </si>
  <si>
    <t>NGANG NGỰC</t>
  </si>
  <si>
    <t>NGANG LƯNG</t>
  </si>
  <si>
    <t>ĐỊNH VỊ HÌNH IN THÂN SAU DƯỚI ĐƯỜNG MAY GIỮA CỔ SAU</t>
  </si>
  <si>
    <t>CAO LAI TAY</t>
  </si>
  <si>
    <t>TỪ ĐƯỜNG MAY GIỮA CỔ SAU ĐẾN ĐỈNH ARTWORK</t>
  </si>
  <si>
    <t>LS TEE</t>
  </si>
  <si>
    <t>LS Sonny Tee</t>
  </si>
  <si>
    <t xml:space="preserve">FW24 </t>
  </si>
  <si>
    <t>RỘNG CẲNG TAY</t>
  </si>
  <si>
    <t>RỘNG CỬA TAY TẠI ĐƯỜNG MAY</t>
  </si>
  <si>
    <t>ĐỊNH VỊ HÌNH IN THÂN TRƯỚC DƯỚI ĐƯỜNG MAY GIỮA CỔ TRƯỚC</t>
  </si>
  <si>
    <t>RỘNG TẠI ĐƯỜNG MAY</t>
  </si>
  <si>
    <t>TỪ ĐỈNH VAI ĐẾN ĐƯỜNG MAY</t>
  </si>
  <si>
    <t>TẠI MÉP LAI</t>
  </si>
  <si>
    <t>9'' TRÊN MÉP LAI TAY</t>
  </si>
  <si>
    <t>BO CỔ + BO TAY</t>
  </si>
  <si>
    <t>KÍCH THƯỚC HÌNH IN THÂN TRƯỚC</t>
  </si>
  <si>
    <t>6.25” W x 6.3” H</t>
  </si>
  <si>
    <t>1.25” W x 0.67” H</t>
  </si>
  <si>
    <t>KÍCH THƯỚC HÌNH IN THÂN SAU</t>
  </si>
  <si>
    <t>IN BTP THÂN TRƯỚC+THÂN SAU</t>
  </si>
  <si>
    <t>MASCT001</t>
  </si>
  <si>
    <t>SILVER MIX</t>
  </si>
  <si>
    <t>BAO BIG POLYBAG 100X120CMTHÙNG CARTON  VÀTẤM LÓT THÙNG</t>
  </si>
  <si>
    <t>PHƯƠNG LÂM - 205</t>
  </si>
  <si>
    <t>DROP 2  MASARYK</t>
  </si>
  <si>
    <t xml:space="preserve">RAIN FOREST </t>
  </si>
  <si>
    <t>RAINFOREST 19-5232 TCX</t>
  </si>
  <si>
    <t>ALFW24P0528021T00K
LOT 1510/3 ÁNH A: CẤP 923M</t>
  </si>
  <si>
    <t>SILVER MIX (BROS CODE BROS BA08)</t>
  </si>
  <si>
    <t>NHÃN THÀNH PHẦN  100% COTTON ALD-COO-612</t>
  </si>
  <si>
    <t xml:space="preserve">NHÃN CHÍNH ALD X NB MASARYK PRINTED LABEL  -100%COTTON </t>
  </si>
  <si>
    <t>A15-0646</t>
  </si>
  <si>
    <t>A15-0591</t>
  </si>
  <si>
    <t>A15-0590/A15-0598</t>
  </si>
  <si>
    <t>A15-0566</t>
  </si>
  <si>
    <t>BAO NYLON ALD - (12 X 15) - Recycled ALD PB29-R</t>
  </si>
  <si>
    <t>THEO SO DUYỆT ĐÃ CHUYỂN PHÒNG IN</t>
  </si>
  <si>
    <r>
      <rPr>
        <sz val="14"/>
        <color rgb="FF90A5B3"/>
        <rFont val="Arial"/>
        <family val="2"/>
      </rPr>
      <t xml:space="preserve">Name                              </t>
    </r>
    <r>
      <rPr>
        <sz val="14"/>
        <color rgb="FF052937"/>
        <rFont val="Arial"/>
        <family val="2"/>
      </rPr>
      <t>LS Sonny Tee</t>
    </r>
  </si>
  <si>
    <r>
      <rPr>
        <sz val="14"/>
        <color rgb="FF90A5B3"/>
        <rFont val="Arial"/>
        <family val="2"/>
      </rPr>
      <t xml:space="preserve">Style No.                         </t>
    </r>
    <r>
      <rPr>
        <sz val="14"/>
        <color rgb="FF052937"/>
        <rFont val="Arial"/>
        <family val="2"/>
      </rPr>
      <t>MASCT001</t>
    </r>
  </si>
  <si>
    <r>
      <rPr>
        <sz val="14"/>
        <color rgb="FF90A5B3"/>
        <rFont val="Arial"/>
        <family val="2"/>
      </rPr>
      <t xml:space="preserve">Division                           </t>
    </r>
    <r>
      <rPr>
        <sz val="14"/>
        <color rgb="FF052937"/>
        <rFont val="Arial"/>
        <family val="2"/>
      </rPr>
      <t>Mens</t>
    </r>
  </si>
  <si>
    <r>
      <rPr>
        <sz val="14"/>
        <color rgb="FF90A5B3"/>
        <rFont val="Arial"/>
        <family val="2"/>
      </rPr>
      <t xml:space="preserve">Category                         </t>
    </r>
    <r>
      <rPr>
        <sz val="14"/>
        <color rgb="FF052937"/>
        <rFont val="Arial"/>
        <family val="2"/>
      </rPr>
      <t>Tees</t>
    </r>
  </si>
  <si>
    <r>
      <rPr>
        <sz val="14"/>
        <color rgb="FF90A5B3"/>
        <rFont val="Arial"/>
        <family val="2"/>
      </rPr>
      <t xml:space="preserve">Season                            </t>
    </r>
    <r>
      <rPr>
        <sz val="14"/>
        <color rgb="FF052937"/>
        <rFont val="Arial"/>
        <family val="2"/>
      </rPr>
      <t>Fall/Winter</t>
    </r>
  </si>
  <si>
    <r>
      <rPr>
        <sz val="14"/>
        <color rgb="FF90A5B3"/>
        <rFont val="Arial"/>
        <family val="2"/>
      </rPr>
      <t xml:space="preserve">Year                                 </t>
    </r>
    <r>
      <rPr>
        <sz val="14"/>
        <color rgb="FF052937"/>
        <rFont val="Arial"/>
        <family val="2"/>
      </rPr>
      <t>2024</t>
    </r>
  </si>
  <si>
    <r>
      <rPr>
        <b/>
        <sz val="14"/>
        <color rgb="FF052937"/>
        <rFont val="Arial"/>
        <family val="2"/>
      </rPr>
      <t>Measured Size: M</t>
    </r>
  </si>
  <si>
    <t xml:space="preserve">POINT OF MEASURE                                                              </t>
  </si>
  <si>
    <t xml:space="preserve">HOW TO MEASURE                     </t>
  </si>
  <si>
    <t xml:space="preserve"> CRITICAL      </t>
  </si>
  <si>
    <t xml:space="preserve">TYPE    </t>
  </si>
  <si>
    <t xml:space="preserve">TOLERANCE        </t>
  </si>
  <si>
    <t xml:space="preserve">EXPECTED       </t>
  </si>
  <si>
    <t xml:space="preserve">PPS - RCVD       </t>
  </si>
  <si>
    <t xml:space="preserve">VARIANCE       </t>
  </si>
  <si>
    <t xml:space="preserve">ADJUST BY +/-        </t>
  </si>
  <si>
    <t xml:space="preserve"> REVISED SPEC         </t>
  </si>
  <si>
    <r>
      <rPr>
        <sz val="14"/>
        <color rgb="FF052937"/>
        <rFont val="Arial"/>
        <family val="2"/>
      </rPr>
      <t>Front Body Length</t>
    </r>
  </si>
  <si>
    <r>
      <rPr>
        <sz val="14"/>
        <color rgb="FF052937"/>
        <rFont val="Arial"/>
        <family val="2"/>
      </rPr>
      <t>HPS to bottom edge</t>
    </r>
  </si>
  <si>
    <r>
      <rPr>
        <sz val="14"/>
        <color rgb="FF052937"/>
        <rFont val="Arial"/>
        <family val="2"/>
      </rPr>
      <t>true</t>
    </r>
  </si>
  <si>
    <r>
      <rPr>
        <sz val="14"/>
        <color rgb="FF052937"/>
        <rFont val="Arial"/>
        <family val="2"/>
      </rPr>
      <t>Full</t>
    </r>
  </si>
  <si>
    <r>
      <rPr>
        <sz val="14"/>
        <color rgb="FF052937"/>
        <rFont val="Arial"/>
        <family val="2"/>
      </rPr>
      <t>1/4 in</t>
    </r>
  </si>
  <si>
    <r>
      <rPr>
        <b/>
        <sz val="14"/>
        <color rgb="FF052937"/>
        <rFont val="Arial"/>
        <family val="2"/>
      </rPr>
      <t>29 in</t>
    </r>
  </si>
  <si>
    <r>
      <rPr>
        <sz val="14"/>
        <color rgb="FF052937"/>
        <rFont val="Arial"/>
        <family val="2"/>
      </rPr>
      <t>29 1/4 in</t>
    </r>
  </si>
  <si>
    <r>
      <rPr>
        <sz val="14"/>
        <color rgb="FF052937"/>
        <rFont val="Arial"/>
        <family val="2"/>
      </rPr>
      <t>-1/4 in</t>
    </r>
  </si>
  <si>
    <r>
      <rPr>
        <sz val="14"/>
        <color rgb="FF052937"/>
        <rFont val="Arial"/>
        <family val="2"/>
      </rPr>
      <t>28 3/4 in</t>
    </r>
  </si>
  <si>
    <r>
      <rPr>
        <sz val="14"/>
        <color rgb="FF052937"/>
        <rFont val="Arial"/>
        <family val="2"/>
      </rPr>
      <t>Reduce</t>
    </r>
  </si>
  <si>
    <r>
      <rPr>
        <sz val="14"/>
        <color rgb="FF052937"/>
        <rFont val="Arial"/>
        <family val="2"/>
      </rPr>
      <t>Back Body Length</t>
    </r>
  </si>
  <si>
    <r>
      <rPr>
        <sz val="14"/>
        <color rgb="FF052937"/>
        <rFont val="Arial"/>
        <family val="2"/>
      </rPr>
      <t>CB neck seam to bottom edge</t>
    </r>
  </si>
  <si>
    <r>
      <rPr>
        <b/>
        <sz val="14"/>
        <color rgb="FF052937"/>
        <rFont val="Arial"/>
        <family val="2"/>
      </rPr>
      <t>28 in</t>
    </r>
  </si>
  <si>
    <r>
      <rPr>
        <sz val="14"/>
        <color rgb="FF052937"/>
        <rFont val="Arial"/>
        <family val="2"/>
      </rPr>
      <t>27 3/4 in</t>
    </r>
  </si>
  <si>
    <r>
      <rPr>
        <sz val="14"/>
        <color rgb="FF052937"/>
        <rFont val="Arial"/>
        <family val="2"/>
      </rPr>
      <t>Front Neck Drop</t>
    </r>
  </si>
  <si>
    <r>
      <rPr>
        <sz val="14"/>
        <color rgb="FF052937"/>
        <rFont val="Arial"/>
        <family val="2"/>
      </rPr>
      <t>HPS to neck seam</t>
    </r>
  </si>
  <si>
    <r>
      <rPr>
        <sz val="14"/>
        <color rgb="FF052937"/>
        <rFont val="Arial"/>
        <family val="2"/>
      </rPr>
      <t>false</t>
    </r>
  </si>
  <si>
    <r>
      <rPr>
        <sz val="14"/>
        <color rgb="FF052937"/>
        <rFont val="Arial"/>
        <family val="2"/>
      </rPr>
      <t>1/8 in</t>
    </r>
  </si>
  <si>
    <r>
      <rPr>
        <b/>
        <sz val="14"/>
        <color rgb="FF052937"/>
        <rFont val="Arial"/>
        <family val="2"/>
      </rPr>
      <t>3 3/4 in</t>
    </r>
  </si>
  <si>
    <r>
      <rPr>
        <sz val="14"/>
        <color rgb="FF052937"/>
        <rFont val="Arial"/>
        <family val="2"/>
      </rPr>
      <t>4 in</t>
    </r>
  </si>
  <si>
    <r>
      <rPr>
        <sz val="14"/>
        <color rgb="FF052937"/>
        <rFont val="Arial"/>
        <family val="2"/>
      </rPr>
      <t>0 in</t>
    </r>
  </si>
  <si>
    <r>
      <rPr>
        <sz val="14"/>
        <color rgb="FF052937"/>
        <rFont val="Arial"/>
        <family val="2"/>
      </rPr>
      <t>3 3/4 in</t>
    </r>
  </si>
  <si>
    <r>
      <rPr>
        <sz val="14"/>
        <color rgb="FF052937"/>
        <rFont val="Arial"/>
        <family val="2"/>
      </rPr>
      <t>Back to Spec</t>
    </r>
  </si>
  <si>
    <r>
      <rPr>
        <sz val="14"/>
        <color rgb="FF052937"/>
        <rFont val="Arial"/>
        <family val="2"/>
      </rPr>
      <t>Back Neck Drop</t>
    </r>
  </si>
  <si>
    <r>
      <rPr>
        <b/>
        <sz val="14"/>
        <color rgb="FF052937"/>
        <rFont val="Arial"/>
        <family val="2"/>
      </rPr>
      <t>1 in</t>
    </r>
  </si>
  <si>
    <r>
      <rPr>
        <sz val="14"/>
        <color rgb="FF052937"/>
        <rFont val="Arial"/>
        <family val="2"/>
      </rPr>
      <t>1 1/4 in</t>
    </r>
  </si>
  <si>
    <r>
      <rPr>
        <sz val="14"/>
        <color rgb="FF052937"/>
        <rFont val="Arial"/>
        <family val="2"/>
      </rPr>
      <t>1 in</t>
    </r>
  </si>
  <si>
    <r>
      <rPr>
        <sz val="14"/>
        <color rgb="FF052937"/>
        <rFont val="Arial"/>
        <family val="2"/>
      </rPr>
      <t>Back Neck Width</t>
    </r>
  </si>
  <si>
    <r>
      <rPr>
        <sz val="14"/>
        <color rgb="FF052937"/>
        <rFont val="Arial"/>
        <family val="2"/>
      </rPr>
      <t>Seam to seam at back neck, at HPS point</t>
    </r>
  </si>
  <si>
    <r>
      <rPr>
        <b/>
        <sz val="14"/>
        <color rgb="FF052937"/>
        <rFont val="Arial"/>
        <family val="2"/>
      </rPr>
      <t>7 1/2 in</t>
    </r>
  </si>
  <si>
    <r>
      <rPr>
        <sz val="14"/>
        <color rgb="FF052937"/>
        <rFont val="Arial"/>
        <family val="2"/>
      </rPr>
      <t>7 in</t>
    </r>
  </si>
  <si>
    <r>
      <rPr>
        <sz val="14"/>
        <color rgb="FF052937"/>
        <rFont val="Arial"/>
        <family val="2"/>
      </rPr>
      <t>-1/2 in</t>
    </r>
  </si>
  <si>
    <r>
      <rPr>
        <sz val="14"/>
        <color rgb="FF052937"/>
        <rFont val="Arial"/>
        <family val="2"/>
      </rPr>
      <t>7 1/2 in</t>
    </r>
  </si>
  <si>
    <r>
      <rPr>
        <sz val="14"/>
        <color rgb="FF052937"/>
        <rFont val="Arial"/>
        <family val="2"/>
      </rPr>
      <t>Neck Trim Height</t>
    </r>
  </si>
  <si>
    <r>
      <rPr>
        <sz val="14"/>
        <color rgb="FF052937"/>
        <rFont val="Arial"/>
        <family val="2"/>
      </rPr>
      <t>Neck Seam to trim edge</t>
    </r>
  </si>
  <si>
    <r>
      <rPr>
        <sz val="14"/>
        <color rgb="FF052937"/>
        <rFont val="Arial"/>
        <family val="2"/>
      </rPr>
      <t>Shoulder Seam Forward</t>
    </r>
  </si>
  <si>
    <r>
      <rPr>
        <sz val="14"/>
        <color rgb="FF052937"/>
        <rFont val="Arial"/>
        <family val="2"/>
      </rPr>
      <t>HPS to seam</t>
    </r>
  </si>
  <si>
    <r>
      <rPr>
        <b/>
        <sz val="14"/>
        <color rgb="FF052937"/>
        <rFont val="Arial"/>
        <family val="2"/>
      </rPr>
      <t>1/2 in</t>
    </r>
  </si>
  <si>
    <r>
      <rPr>
        <sz val="14"/>
        <color rgb="FF052937"/>
        <rFont val="Arial"/>
        <family val="2"/>
      </rPr>
      <t>1/2 in</t>
    </r>
  </si>
  <si>
    <r>
      <rPr>
        <sz val="14"/>
        <color rgb="FF052937"/>
        <rFont val="Arial"/>
        <family val="2"/>
      </rPr>
      <t>Shoulder Slope</t>
    </r>
  </si>
  <si>
    <r>
      <rPr>
        <sz val="14"/>
        <color rgb="FF052937"/>
        <rFont val="Arial"/>
        <family val="2"/>
      </rPr>
      <t>Shoulder point perpendicular to HPS</t>
    </r>
  </si>
  <si>
    <r>
      <rPr>
        <b/>
        <sz val="14"/>
        <color rgb="FF052937"/>
        <rFont val="Arial"/>
        <family val="2"/>
      </rPr>
      <t>2 1/4 in</t>
    </r>
  </si>
  <si>
    <r>
      <rPr>
        <sz val="14"/>
        <color rgb="FF052937"/>
        <rFont val="Arial"/>
        <family val="2"/>
      </rPr>
      <t>2 1/4 in</t>
    </r>
  </si>
  <si>
    <r>
      <rPr>
        <sz val="14"/>
        <color rgb="FF052937"/>
        <rFont val="Arial"/>
        <family val="2"/>
      </rPr>
      <t>Across Shoulder</t>
    </r>
  </si>
  <si>
    <r>
      <rPr>
        <sz val="14"/>
        <color rgb="FF052937"/>
        <rFont val="Arial"/>
        <family val="2"/>
      </rPr>
      <t>Seam to seam</t>
    </r>
  </si>
  <si>
    <r>
      <rPr>
        <sz val="14"/>
        <color rgb="FF052937"/>
        <rFont val="Arial"/>
        <family val="2"/>
      </rPr>
      <t>Half</t>
    </r>
  </si>
  <si>
    <r>
      <rPr>
        <b/>
        <sz val="14"/>
        <color rgb="FF052937"/>
        <rFont val="Arial"/>
        <family val="2"/>
      </rPr>
      <t>18 1/2 in</t>
    </r>
  </si>
  <si>
    <r>
      <rPr>
        <sz val="14"/>
        <color rgb="FF052937"/>
        <rFont val="Arial"/>
        <family val="2"/>
      </rPr>
      <t>18 1/4 in</t>
    </r>
  </si>
  <si>
    <r>
      <rPr>
        <sz val="14"/>
        <color rgb="FF052937"/>
        <rFont val="Arial"/>
        <family val="2"/>
      </rPr>
      <t>18 1/2 in</t>
    </r>
  </si>
  <si>
    <r>
      <rPr>
        <sz val="14"/>
        <color rgb="FF052937"/>
        <rFont val="Arial"/>
        <family val="2"/>
      </rPr>
      <t>Across Front</t>
    </r>
  </si>
  <si>
    <r>
      <rPr>
        <sz val="14"/>
        <color rgb="FF052937"/>
        <rFont val="Arial"/>
        <family val="2"/>
      </rPr>
      <t>7" dwn from HPS, Seam to seam</t>
    </r>
  </si>
  <si>
    <r>
      <rPr>
        <b/>
        <sz val="14"/>
        <color rgb="FF052937"/>
        <rFont val="Arial"/>
        <family val="2"/>
      </rPr>
      <t>16 1/2 in</t>
    </r>
  </si>
  <si>
    <r>
      <rPr>
        <sz val="14"/>
        <color rgb="FF052937"/>
        <rFont val="Arial"/>
        <family val="2"/>
      </rPr>
      <t>16 3/8 in</t>
    </r>
  </si>
  <si>
    <r>
      <rPr>
        <sz val="14"/>
        <color rgb="FF052937"/>
        <rFont val="Arial"/>
        <family val="2"/>
      </rPr>
      <t>-1/8 in</t>
    </r>
  </si>
  <si>
    <r>
      <rPr>
        <sz val="14"/>
        <color rgb="FF052937"/>
        <rFont val="Arial"/>
        <family val="2"/>
      </rPr>
      <t>16 1/2 in</t>
    </r>
  </si>
  <si>
    <r>
      <rPr>
        <sz val="14"/>
        <color rgb="FF052937"/>
        <rFont val="Arial"/>
        <family val="2"/>
      </rPr>
      <t>Across Back</t>
    </r>
  </si>
  <si>
    <r>
      <rPr>
        <sz val="14"/>
        <color rgb="FF052937"/>
        <rFont val="Arial"/>
        <family val="2"/>
      </rPr>
      <t>7" dwn from HPS, Seam to Seam</t>
    </r>
  </si>
  <si>
    <r>
      <rPr>
        <b/>
        <sz val="14"/>
        <color rgb="FF052937"/>
        <rFont val="Arial"/>
        <family val="2"/>
      </rPr>
      <t>17 in</t>
    </r>
  </si>
  <si>
    <r>
      <rPr>
        <sz val="14"/>
        <color rgb="FF052937"/>
        <rFont val="Arial"/>
        <family val="2"/>
      </rPr>
      <t>17 in</t>
    </r>
  </si>
  <si>
    <r>
      <rPr>
        <sz val="14"/>
        <color rgb="FF052937"/>
        <rFont val="Arial"/>
        <family val="2"/>
      </rPr>
      <t>Chest Width</t>
    </r>
  </si>
  <si>
    <r>
      <rPr>
        <sz val="14"/>
        <color rgb="FF052937"/>
        <rFont val="Arial"/>
        <family val="2"/>
      </rPr>
      <t>1" Below armhole- edge to edge</t>
    </r>
  </si>
  <si>
    <r>
      <rPr>
        <b/>
        <sz val="14"/>
        <color rgb="FF052937"/>
        <rFont val="Arial"/>
        <family val="2"/>
      </rPr>
      <t>21 in</t>
    </r>
  </si>
  <si>
    <r>
      <rPr>
        <sz val="14"/>
        <color rgb="FF052937"/>
        <rFont val="Arial"/>
        <family val="2"/>
      </rPr>
      <t>20 3/4 in</t>
    </r>
  </si>
  <si>
    <r>
      <rPr>
        <sz val="14"/>
        <color rgb="FF052937"/>
        <rFont val="Arial"/>
        <family val="2"/>
      </rPr>
      <t>21 in</t>
    </r>
  </si>
  <si>
    <r>
      <rPr>
        <sz val="14"/>
        <color rgb="FF052937"/>
        <rFont val="Arial"/>
        <family val="2"/>
      </rPr>
      <t>Bottom Opening Width- At Edge</t>
    </r>
  </si>
  <si>
    <r>
      <rPr>
        <sz val="14"/>
        <color rgb="FF052937"/>
        <rFont val="Arial"/>
        <family val="2"/>
      </rPr>
      <t>At bottom edge</t>
    </r>
  </si>
  <si>
    <r>
      <rPr>
        <sz val="14"/>
        <color rgb="FF052937"/>
        <rFont val="Arial"/>
        <family val="2"/>
      </rPr>
      <t>20 1/2 in</t>
    </r>
  </si>
  <si>
    <r>
      <rPr>
        <sz val="14"/>
        <color rgb="FF052937"/>
        <rFont val="Arial"/>
        <family val="2"/>
      </rPr>
      <t>Bottom Hem Height</t>
    </r>
  </si>
  <si>
    <r>
      <rPr>
        <sz val="14"/>
        <color rgb="FF052937"/>
        <rFont val="Arial"/>
        <family val="2"/>
      </rPr>
      <t>Bottom edge to stitch line or trim seam</t>
    </r>
  </si>
  <si>
    <r>
      <rPr>
        <b/>
        <sz val="14"/>
        <color rgb="FF052937"/>
        <rFont val="Arial"/>
        <family val="2"/>
      </rPr>
      <t>3/4 in</t>
    </r>
  </si>
  <si>
    <r>
      <rPr>
        <sz val="14"/>
        <color rgb="FF052937"/>
        <rFont val="Arial"/>
        <family val="2"/>
      </rPr>
      <t>3/4 in</t>
    </r>
  </si>
  <si>
    <r>
      <rPr>
        <sz val="14"/>
        <color rgb="FF052937"/>
        <rFont val="Arial"/>
        <family val="2"/>
      </rPr>
      <t>Sleeve Length from CB Neck</t>
    </r>
  </si>
  <si>
    <r>
      <rPr>
        <sz val="14"/>
        <color rgb="FF052937"/>
        <rFont val="Arial"/>
        <family val="2"/>
      </rPr>
      <t>3-point measure from CB Neck to shoulder point to sleeve edge</t>
    </r>
  </si>
  <si>
    <r>
      <rPr>
        <b/>
        <sz val="14"/>
        <color rgb="FF052937"/>
        <rFont val="Arial"/>
        <family val="2"/>
      </rPr>
      <t>34 1/2 in</t>
    </r>
  </si>
  <si>
    <r>
      <rPr>
        <sz val="14"/>
        <color rgb="FF052937"/>
        <rFont val="Arial"/>
        <family val="2"/>
      </rPr>
      <t>34 in</t>
    </r>
  </si>
  <si>
    <r>
      <rPr>
        <sz val="14"/>
        <color rgb="FF052937"/>
        <rFont val="Arial"/>
        <family val="2"/>
      </rPr>
      <t>34 1/2 in</t>
    </r>
  </si>
  <si>
    <r>
      <rPr>
        <sz val="14"/>
        <color rgb="FF052937"/>
        <rFont val="Arial"/>
        <family val="2"/>
      </rPr>
      <t>Armhole Drop</t>
    </r>
  </si>
  <si>
    <r>
      <rPr>
        <sz val="14"/>
        <color rgb="FF052937"/>
        <rFont val="Arial"/>
        <family val="2"/>
      </rPr>
      <t>Below HPS - measure perpendicular</t>
    </r>
  </si>
  <si>
    <r>
      <rPr>
        <b/>
        <sz val="14"/>
        <color rgb="FF052937"/>
        <rFont val="Arial"/>
        <family val="2"/>
      </rPr>
      <t>11 1/4 in</t>
    </r>
  </si>
  <si>
    <r>
      <rPr>
        <sz val="14"/>
        <color rgb="FF052937"/>
        <rFont val="Arial"/>
        <family val="2"/>
      </rPr>
      <t>11 in</t>
    </r>
  </si>
  <si>
    <r>
      <rPr>
        <sz val="14"/>
        <color rgb="FF052937"/>
        <rFont val="Arial"/>
        <family val="2"/>
      </rPr>
      <t>11 1/4 in</t>
    </r>
  </si>
  <si>
    <r>
      <rPr>
        <sz val="14"/>
        <color rgb="FF052937"/>
        <rFont val="Arial"/>
        <family val="2"/>
      </rPr>
      <t>Bicep Width</t>
    </r>
  </si>
  <si>
    <r>
      <rPr>
        <sz val="14"/>
        <color rgb="FF052937"/>
        <rFont val="Arial"/>
        <family val="2"/>
      </rPr>
      <t>1" below armhole- edge to edge</t>
    </r>
  </si>
  <si>
    <r>
      <rPr>
        <b/>
        <sz val="14"/>
        <color rgb="FF052937"/>
        <rFont val="Arial"/>
        <family val="2"/>
      </rPr>
      <t>8 in</t>
    </r>
  </si>
  <si>
    <r>
      <rPr>
        <sz val="14"/>
        <color rgb="FF052937"/>
        <rFont val="Arial"/>
        <family val="2"/>
      </rPr>
      <t>8 in</t>
    </r>
  </si>
  <si>
    <r>
      <rPr>
        <sz val="14"/>
        <color rgb="FF052937"/>
        <rFont val="Arial"/>
        <family val="2"/>
      </rPr>
      <t>Forearm Width</t>
    </r>
  </si>
  <si>
    <r>
      <rPr>
        <sz val="14"/>
        <color rgb="FF052937"/>
        <rFont val="Arial"/>
        <family val="2"/>
      </rPr>
      <t>9" up from sleeve cuff edge</t>
    </r>
  </si>
  <si>
    <r>
      <rPr>
        <b/>
        <sz val="14"/>
        <color rgb="FF052937"/>
        <rFont val="Arial"/>
        <family val="2"/>
      </rPr>
      <t>6 1/4 in</t>
    </r>
  </si>
  <si>
    <r>
      <rPr>
        <sz val="14"/>
        <color rgb="FF052937"/>
        <rFont val="Arial"/>
        <family val="2"/>
      </rPr>
      <t>6 1/8 in</t>
    </r>
  </si>
  <si>
    <r>
      <rPr>
        <sz val="14"/>
        <color rgb="FF052937"/>
        <rFont val="Arial"/>
        <family val="2"/>
      </rPr>
      <t>6 1/4 in</t>
    </r>
  </si>
  <si>
    <r>
      <rPr>
        <sz val="14"/>
        <color rgb="FF052937"/>
        <rFont val="Arial"/>
        <family val="2"/>
      </rPr>
      <t>Sleeve Opening Width- At Seam</t>
    </r>
  </si>
  <si>
    <r>
      <rPr>
        <sz val="14"/>
        <color rgb="FF052937"/>
        <rFont val="Arial"/>
        <family val="2"/>
      </rPr>
      <t>Width at Seam</t>
    </r>
  </si>
  <si>
    <r>
      <rPr>
        <b/>
        <sz val="14"/>
        <color rgb="FF052937"/>
        <rFont val="Arial"/>
        <family val="2"/>
      </rPr>
      <t>4 3/4 in</t>
    </r>
  </si>
  <si>
    <r>
      <rPr>
        <sz val="14"/>
        <color rgb="FF052937"/>
        <rFont val="Arial"/>
        <family val="2"/>
      </rPr>
      <t>-3/4 in</t>
    </r>
  </si>
  <si>
    <r>
      <rPr>
        <sz val="14"/>
        <color rgb="FF052937"/>
        <rFont val="Arial"/>
        <family val="2"/>
      </rPr>
      <t>4 3/4 in</t>
    </r>
  </si>
  <si>
    <r>
      <rPr>
        <sz val="14"/>
        <color rgb="FF052937"/>
        <rFont val="Arial"/>
        <family val="2"/>
      </rPr>
      <t>Sleeve Opening Width- At Edge</t>
    </r>
  </si>
  <si>
    <r>
      <rPr>
        <sz val="14"/>
        <color rgb="FF052937"/>
        <rFont val="Arial"/>
        <family val="2"/>
      </rPr>
      <t>At edge</t>
    </r>
  </si>
  <si>
    <r>
      <rPr>
        <sz val="14"/>
        <color rgb="FF052937"/>
        <rFont val="Arial"/>
        <family val="2"/>
      </rPr>
      <t>Sleeve Cuff Height</t>
    </r>
  </si>
  <si>
    <r>
      <rPr>
        <sz val="14"/>
        <color rgb="FF052937"/>
        <rFont val="Arial"/>
        <family val="2"/>
      </rPr>
      <t>Cuff edge to seam</t>
    </r>
  </si>
  <si>
    <r>
      <rPr>
        <b/>
        <sz val="14"/>
        <color rgb="FF052937"/>
        <rFont val="Arial"/>
        <family val="2"/>
      </rPr>
      <t>2 3/4 in</t>
    </r>
  </si>
  <si>
    <r>
      <rPr>
        <sz val="14"/>
        <color rgb="FF052937"/>
        <rFont val="Arial"/>
        <family val="2"/>
      </rPr>
      <t>2 3/4 in</t>
    </r>
  </si>
  <si>
    <r>
      <rPr>
        <sz val="14"/>
        <color rgb="FF052937"/>
        <rFont val="Arial"/>
        <family val="2"/>
      </rPr>
      <t>CF Artwork Placement below CF Neck Seam</t>
    </r>
  </si>
  <si>
    <r>
      <rPr>
        <b/>
        <sz val="14"/>
        <color rgb="FF052937"/>
        <rFont val="Arial"/>
        <family val="2"/>
      </rPr>
      <t>3 in</t>
    </r>
  </si>
  <si>
    <r>
      <rPr>
        <sz val="14"/>
        <color rgb="FF052937"/>
        <rFont val="Arial"/>
        <family val="2"/>
      </rPr>
      <t>3 in</t>
    </r>
  </si>
  <si>
    <r>
      <rPr>
        <sz val="14"/>
        <color rgb="FF052937"/>
        <rFont val="Arial"/>
        <family val="2"/>
      </rPr>
      <t>CB Artwork Placement below CB Neck Seam</t>
    </r>
  </si>
  <si>
    <r>
      <rPr>
        <sz val="14"/>
        <color rgb="FF052937"/>
        <rFont val="Arial"/>
        <family val="2"/>
      </rPr>
      <t>From CB neck seam to top Artwork</t>
    </r>
  </si>
  <si>
    <r>
      <rPr>
        <b/>
        <sz val="14"/>
        <color rgb="FF052937"/>
        <rFont val="Arial"/>
        <family val="2"/>
      </rPr>
      <t>1 1/2 in</t>
    </r>
  </si>
  <si>
    <r>
      <rPr>
        <sz val="14"/>
        <color rgb="FF052937"/>
        <rFont val="Arial"/>
        <family val="2"/>
      </rPr>
      <t>1 1/2 in</t>
    </r>
  </si>
  <si>
    <r>
      <rPr>
        <sz val="14"/>
        <color rgb="FF052937"/>
        <rFont val="Arial"/>
        <family val="2"/>
      </rPr>
      <t>Loop Label Placement at Sideseam</t>
    </r>
  </si>
  <si>
    <r>
      <rPr>
        <sz val="14"/>
        <color rgb="FF052937"/>
        <rFont val="Arial"/>
        <family val="2"/>
      </rPr>
      <t>Bottom edge to bottom of loop label, at the WL side seam</t>
    </r>
  </si>
  <si>
    <r>
      <rPr>
        <b/>
        <sz val="14"/>
        <color rgb="FF052937"/>
        <rFont val="Arial"/>
        <family val="2"/>
      </rPr>
      <t>7 in</t>
    </r>
  </si>
  <si>
    <t>THÔNG SỐ SẢN XUẤT</t>
  </si>
  <si>
    <t xml:space="preserve">POINT OF MEASURE                                                                           </t>
  </si>
  <si>
    <t xml:space="preserve">    HOW TO MEASURE                                </t>
  </si>
  <si>
    <t xml:space="preserve">CRITICAL          </t>
  </si>
  <si>
    <t xml:space="preserve"> TYPE       </t>
  </si>
  <si>
    <t xml:space="preserve">TOLERANCE            </t>
  </si>
  <si>
    <r>
      <rPr>
        <sz val="14"/>
        <color rgb="FF052937"/>
        <rFont val="Arial"/>
        <family val="2"/>
      </rPr>
      <t>27 in</t>
    </r>
  </si>
  <si>
    <r>
      <rPr>
        <sz val="14"/>
        <color rgb="FF052937"/>
        <rFont val="Arial"/>
        <family val="2"/>
      </rPr>
      <t>27 7/8 in</t>
    </r>
  </si>
  <si>
    <r>
      <rPr>
        <sz val="14"/>
        <color rgb="FF052937"/>
        <rFont val="Arial"/>
        <family val="2"/>
      </rPr>
      <t>29 5/8 in</t>
    </r>
  </si>
  <si>
    <r>
      <rPr>
        <sz val="14"/>
        <color rgb="FF052937"/>
        <rFont val="Arial"/>
        <family val="2"/>
      </rPr>
      <t>30 1/2 in</t>
    </r>
  </si>
  <si>
    <r>
      <rPr>
        <sz val="14"/>
        <color rgb="FF052937"/>
        <rFont val="Arial"/>
        <family val="2"/>
      </rPr>
      <t>31 3/8 in</t>
    </r>
  </si>
  <si>
    <r>
      <rPr>
        <sz val="14"/>
        <color rgb="FF052937"/>
        <rFont val="Arial"/>
        <family val="2"/>
      </rPr>
      <t>26 in</t>
    </r>
  </si>
  <si>
    <r>
      <rPr>
        <sz val="14"/>
        <color rgb="FF052937"/>
        <rFont val="Arial"/>
        <family val="2"/>
      </rPr>
      <t>26 7/8 in</t>
    </r>
  </si>
  <si>
    <r>
      <rPr>
        <sz val="14"/>
        <color rgb="FF052937"/>
        <rFont val="Arial"/>
        <family val="2"/>
      </rPr>
      <t>28 5/8 in</t>
    </r>
  </si>
  <si>
    <r>
      <rPr>
        <sz val="14"/>
        <color rgb="FF052937"/>
        <rFont val="Arial"/>
        <family val="2"/>
      </rPr>
      <t>29 1/2 in</t>
    </r>
  </si>
  <si>
    <r>
      <rPr>
        <sz val="14"/>
        <color rgb="FF052937"/>
        <rFont val="Arial"/>
        <family val="2"/>
      </rPr>
      <t>30 3/8 in</t>
    </r>
  </si>
  <si>
    <r>
      <rPr>
        <sz val="14"/>
        <color rgb="FF052937"/>
        <rFont val="Arial"/>
        <family val="2"/>
      </rPr>
      <t>3 1/2 in</t>
    </r>
  </si>
  <si>
    <r>
      <rPr>
        <sz val="14"/>
        <color rgb="FF052937"/>
        <rFont val="Arial"/>
        <family val="2"/>
      </rPr>
      <t>3 5/8 in</t>
    </r>
  </si>
  <si>
    <r>
      <rPr>
        <sz val="14"/>
        <color rgb="FF052937"/>
        <rFont val="Arial"/>
        <family val="2"/>
      </rPr>
      <t>3 7/8 in</t>
    </r>
  </si>
  <si>
    <r>
      <rPr>
        <sz val="14"/>
        <color rgb="FF052937"/>
        <rFont val="Arial"/>
        <family val="2"/>
      </rPr>
      <t>4 1/8 in</t>
    </r>
  </si>
  <si>
    <r>
      <rPr>
        <sz val="14"/>
        <color rgb="FF052937"/>
        <rFont val="Arial"/>
        <family val="2"/>
      </rPr>
      <t>7 1/4 in</t>
    </r>
  </si>
  <si>
    <r>
      <rPr>
        <sz val="14"/>
        <color rgb="FF052937"/>
        <rFont val="Arial"/>
        <family val="2"/>
      </rPr>
      <t>7 3/4 in</t>
    </r>
  </si>
  <si>
    <r>
      <rPr>
        <sz val="14"/>
        <color rgb="FF052937"/>
        <rFont val="Arial"/>
        <family val="2"/>
      </rPr>
      <t>8 1/4 in</t>
    </r>
  </si>
  <si>
    <r>
      <rPr>
        <sz val="14"/>
        <color rgb="FF052937"/>
        <rFont val="Arial"/>
        <family val="2"/>
      </rPr>
      <t>17 3/4 in</t>
    </r>
  </si>
  <si>
    <r>
      <rPr>
        <sz val="14"/>
        <color rgb="FF052937"/>
        <rFont val="Arial"/>
        <family val="2"/>
      </rPr>
      <t>19 1/4 in</t>
    </r>
  </si>
  <si>
    <r>
      <rPr>
        <sz val="14"/>
        <color rgb="FF052937"/>
        <rFont val="Arial"/>
        <family val="2"/>
      </rPr>
      <t>20 1/4 in</t>
    </r>
  </si>
  <si>
    <r>
      <rPr>
        <sz val="14"/>
        <color rgb="FF052937"/>
        <rFont val="Arial"/>
        <family val="2"/>
      </rPr>
      <t>21 1/4 in</t>
    </r>
  </si>
  <si>
    <r>
      <rPr>
        <sz val="14"/>
        <color rgb="FF052937"/>
        <rFont val="Arial"/>
        <family val="2"/>
      </rPr>
      <t>15 in</t>
    </r>
  </si>
  <si>
    <r>
      <rPr>
        <sz val="14"/>
        <color rgb="FF052937"/>
        <rFont val="Arial"/>
        <family val="2"/>
      </rPr>
      <t>15 3/4 in</t>
    </r>
  </si>
  <si>
    <r>
      <rPr>
        <sz val="14"/>
        <color rgb="FF052937"/>
        <rFont val="Arial"/>
        <family val="2"/>
      </rPr>
      <t>17 1/4 in</t>
    </r>
  </si>
  <si>
    <r>
      <rPr>
        <sz val="14"/>
        <color rgb="FF052937"/>
        <rFont val="Arial"/>
        <family val="2"/>
      </rPr>
      <t>15 1/2 in</t>
    </r>
  </si>
  <si>
    <r>
      <rPr>
        <sz val="14"/>
        <color rgb="FF052937"/>
        <rFont val="Arial"/>
        <family val="2"/>
      </rPr>
      <t>16 1/4 in</t>
    </r>
  </si>
  <si>
    <r>
      <rPr>
        <sz val="14"/>
        <color rgb="FF052937"/>
        <rFont val="Arial"/>
        <family val="2"/>
      </rPr>
      <t>18 3/4 in</t>
    </r>
  </si>
  <si>
    <r>
      <rPr>
        <sz val="14"/>
        <color rgb="FF052937"/>
        <rFont val="Arial"/>
        <family val="2"/>
      </rPr>
      <t>19 3/4 in</t>
    </r>
  </si>
  <si>
    <r>
      <rPr>
        <sz val="14"/>
        <color rgb="FF052937"/>
        <rFont val="Arial"/>
        <family val="2"/>
      </rPr>
      <t>19 in</t>
    </r>
  </si>
  <si>
    <r>
      <rPr>
        <sz val="14"/>
        <color rgb="FF052937"/>
        <rFont val="Arial"/>
        <family val="2"/>
      </rPr>
      <t>20 in</t>
    </r>
  </si>
  <si>
    <r>
      <rPr>
        <sz val="14"/>
        <color rgb="FF052937"/>
        <rFont val="Arial"/>
        <family val="2"/>
      </rPr>
      <t>22 in</t>
    </r>
  </si>
  <si>
    <r>
      <rPr>
        <sz val="14"/>
        <color rgb="FF052937"/>
        <rFont val="Arial"/>
        <family val="2"/>
      </rPr>
      <t>23 1/2 in</t>
    </r>
  </si>
  <si>
    <r>
      <rPr>
        <sz val="14"/>
        <color rgb="FF052937"/>
        <rFont val="Arial"/>
        <family val="2"/>
      </rPr>
      <t>25 in</t>
    </r>
  </si>
  <si>
    <r>
      <rPr>
        <sz val="14"/>
        <color rgb="FF052937"/>
        <rFont val="Arial"/>
        <family val="2"/>
      </rPr>
      <t>32 1/2 in</t>
    </r>
  </si>
  <si>
    <r>
      <rPr>
        <sz val="14"/>
        <color rgb="FF052937"/>
        <rFont val="Arial"/>
        <family val="2"/>
      </rPr>
      <t>33 1/2 in</t>
    </r>
  </si>
  <si>
    <r>
      <rPr>
        <sz val="14"/>
        <color rgb="FF052937"/>
        <rFont val="Arial"/>
        <family val="2"/>
      </rPr>
      <t>35 1/2 in</t>
    </r>
  </si>
  <si>
    <r>
      <rPr>
        <sz val="14"/>
        <color rgb="FF052937"/>
        <rFont val="Arial"/>
        <family val="2"/>
      </rPr>
      <t>36 1/2 in</t>
    </r>
  </si>
  <si>
    <r>
      <rPr>
        <sz val="14"/>
        <color rgb="FF052937"/>
        <rFont val="Arial"/>
        <family val="2"/>
      </rPr>
      <t>37 1/2 in</t>
    </r>
  </si>
  <si>
    <r>
      <rPr>
        <sz val="14"/>
        <color rgb="FF052937"/>
        <rFont val="Arial"/>
        <family val="2"/>
      </rPr>
      <t>10 1/2 in</t>
    </r>
  </si>
  <si>
    <r>
      <rPr>
        <sz val="14"/>
        <color rgb="FF052937"/>
        <rFont val="Arial"/>
        <family val="2"/>
      </rPr>
      <t>10 7/8 in</t>
    </r>
  </si>
  <si>
    <r>
      <rPr>
        <sz val="14"/>
        <color rgb="FF052937"/>
        <rFont val="Arial"/>
        <family val="2"/>
      </rPr>
      <t>11 5/8 in</t>
    </r>
  </si>
  <si>
    <r>
      <rPr>
        <sz val="14"/>
        <color rgb="FF052937"/>
        <rFont val="Arial"/>
        <family val="2"/>
      </rPr>
      <t>12 1/8 in</t>
    </r>
  </si>
  <si>
    <r>
      <rPr>
        <sz val="14"/>
        <color rgb="FF052937"/>
        <rFont val="Arial"/>
        <family val="2"/>
      </rPr>
      <t>12 5/8 in</t>
    </r>
  </si>
  <si>
    <r>
      <rPr>
        <sz val="14"/>
        <color rgb="FF052937"/>
        <rFont val="Arial"/>
        <family val="2"/>
      </rPr>
      <t>7 5/8 in</t>
    </r>
  </si>
  <si>
    <r>
      <rPr>
        <sz val="14"/>
        <color rgb="FF052937"/>
        <rFont val="Arial"/>
        <family val="2"/>
      </rPr>
      <t>8 3/8 in</t>
    </r>
  </si>
  <si>
    <r>
      <rPr>
        <sz val="14"/>
        <color rgb="FF052937"/>
        <rFont val="Arial"/>
        <family val="2"/>
      </rPr>
      <t>8 7/8 in</t>
    </r>
  </si>
  <si>
    <r>
      <rPr>
        <sz val="14"/>
        <color rgb="FF052937"/>
        <rFont val="Arial"/>
        <family val="2"/>
      </rPr>
      <t>9 3/8 in</t>
    </r>
  </si>
  <si>
    <r>
      <rPr>
        <sz val="14"/>
        <color rgb="FF052937"/>
        <rFont val="Arial"/>
        <family val="2"/>
      </rPr>
      <t>5 3/4 in</t>
    </r>
  </si>
  <si>
    <r>
      <rPr>
        <sz val="14"/>
        <color rgb="FF052937"/>
        <rFont val="Arial"/>
        <family val="2"/>
      </rPr>
      <t>6 in</t>
    </r>
  </si>
  <si>
    <r>
      <rPr>
        <sz val="14"/>
        <color rgb="FF052937"/>
        <rFont val="Arial"/>
        <family val="2"/>
      </rPr>
      <t>6 1/2 in</t>
    </r>
  </si>
  <si>
    <r>
      <rPr>
        <sz val="14"/>
        <color rgb="FF052937"/>
        <rFont val="Arial"/>
        <family val="2"/>
      </rPr>
      <t>6 7/8 in</t>
    </r>
  </si>
  <si>
    <r>
      <rPr>
        <sz val="14"/>
        <color rgb="FF052937"/>
        <rFont val="Arial"/>
        <family val="2"/>
      </rPr>
      <t>4 1/4 in</t>
    </r>
  </si>
  <si>
    <r>
      <rPr>
        <sz val="14"/>
        <color rgb="FF052937"/>
        <rFont val="Arial"/>
        <family val="2"/>
      </rPr>
      <t>4 1/2 in</t>
    </r>
  </si>
  <si>
    <r>
      <rPr>
        <sz val="14"/>
        <color rgb="FF052937"/>
        <rFont val="Arial"/>
        <family val="2"/>
      </rPr>
      <t>5 in</t>
    </r>
  </si>
  <si>
    <r>
      <rPr>
        <sz val="14"/>
        <color rgb="FF052937"/>
        <rFont val="Arial"/>
        <family val="2"/>
      </rPr>
      <t>5 3/8 in</t>
    </r>
  </si>
  <si>
    <r>
      <rPr>
        <sz val="14"/>
        <color rgb="FF052937"/>
        <rFont val="Arial"/>
        <family val="2"/>
      </rPr>
      <t>3 1/4 in</t>
    </r>
  </si>
  <si>
    <r>
      <rPr>
        <sz val="14"/>
        <color rgb="FF052937"/>
        <rFont val="Arial"/>
        <family val="2"/>
      </rPr>
      <t>4 3/8 in</t>
    </r>
  </si>
  <si>
    <t>THAM KHẢO QUY CÁCH MAY THEO ÁO MẪU PP MÃ MASCT001, MÀU SILVER MIX CHUYỂN CÙNG TÁC NGHIỆP</t>
  </si>
  <si>
    <t>GR10151</t>
  </si>
  <si>
    <t>GẮN CHÍNH GIỮA CỔ, BÊN TRONG ÁO</t>
  </si>
  <si>
    <t>GY7097</t>
  </si>
  <si>
    <r>
      <t xml:space="preserve">ALFW24P0528023T00K
LOT 0331/5 ÁNH A: CẤP HẾT </t>
    </r>
    <r>
      <rPr>
        <sz val="20"/>
        <color rgb="FFFF0000"/>
        <rFont val="Muli"/>
      </rPr>
      <t>882MM 
THIẾU 8M: dự kiến NK 1/7/24</t>
    </r>
  </si>
  <si>
    <t>ALFW24P0528022T00K
LOT 1510/3 ÁNH A: CẤP 41M</t>
  </si>
  <si>
    <t>ALFW24P0528024T00K
LOT 0332/5 ÁNH : CẤP 41M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</si>
</sst>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sz val="1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sz val="11"/>
      <color theme="1"/>
      <name val="Muli"/>
    </font>
    <font>
      <b/>
      <u/>
      <sz val="20"/>
      <name val="Muli"/>
    </font>
    <font>
      <b/>
      <sz val="24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8"/>
      <color theme="9"/>
      <name val="Muli"/>
    </font>
    <font>
      <b/>
      <sz val="18"/>
      <color indexed="48"/>
      <name val="Muli"/>
    </font>
    <font>
      <b/>
      <sz val="20"/>
      <color rgb="FF0070C0"/>
      <name val="Muli"/>
    </font>
    <font>
      <b/>
      <sz val="36"/>
      <color theme="1"/>
      <name val="Muli"/>
    </font>
    <font>
      <b/>
      <sz val="28"/>
      <color theme="1"/>
      <name val="Muli"/>
    </font>
    <font>
      <b/>
      <sz val="20"/>
      <color indexed="48"/>
      <name val="Muli"/>
    </font>
    <font>
      <b/>
      <u/>
      <sz val="22"/>
      <name val="Muli"/>
    </font>
    <font>
      <b/>
      <sz val="18"/>
      <color theme="9"/>
      <name val="Muli"/>
    </font>
    <font>
      <sz val="18"/>
      <color indexed="8"/>
      <name val="Muli"/>
    </font>
    <font>
      <b/>
      <sz val="22"/>
      <color theme="1"/>
      <name val="Muli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b/>
      <sz val="16"/>
      <color indexed="48"/>
      <name val="Muli"/>
    </font>
    <font>
      <b/>
      <sz val="11"/>
      <color indexed="48"/>
      <name val="Muli"/>
    </font>
    <font>
      <sz val="22"/>
      <color indexed="8"/>
      <name val="Muli"/>
    </font>
    <font>
      <b/>
      <sz val="26"/>
      <color theme="1"/>
      <name val="Muli"/>
    </font>
    <font>
      <b/>
      <sz val="28"/>
      <name val="Muli"/>
    </font>
    <font>
      <sz val="28"/>
      <name val="Muli"/>
    </font>
    <font>
      <sz val="20"/>
      <color theme="1"/>
      <name val="Muli"/>
    </font>
    <font>
      <b/>
      <sz val="20"/>
      <color rgb="FFFF0000"/>
      <name val="Muli"/>
    </font>
    <font>
      <b/>
      <sz val="22"/>
      <color rgb="FFFF0000"/>
      <name val="Muli"/>
    </font>
    <font>
      <sz val="20"/>
      <color indexed="8"/>
      <name val="Muli"/>
    </font>
    <font>
      <sz val="24"/>
      <name val="Muli"/>
    </font>
    <font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b/>
      <sz val="40"/>
      <color rgb="FF0070C0"/>
      <name val="Muli"/>
    </font>
    <font>
      <sz val="14"/>
      <name val="Arial"/>
      <family val="2"/>
    </font>
    <font>
      <sz val="14"/>
      <color rgb="FF90A5B3"/>
      <name val="Arial"/>
      <family val="2"/>
    </font>
    <font>
      <sz val="14"/>
      <color rgb="FF052937"/>
      <name val="Arial"/>
      <family val="2"/>
    </font>
    <font>
      <sz val="14"/>
      <color rgb="FF000000"/>
      <name val="Arial"/>
      <family val="2"/>
    </font>
    <font>
      <b/>
      <sz val="14"/>
      <name val="Arial"/>
      <family val="2"/>
    </font>
    <font>
      <b/>
      <sz val="14"/>
      <color rgb="FF052937"/>
      <name val="Arial"/>
      <family val="2"/>
    </font>
    <font>
      <b/>
      <sz val="14"/>
      <color rgb="FFA5BCCC"/>
      <name val="Arial"/>
      <family val="2"/>
    </font>
    <font>
      <b/>
      <sz val="14"/>
      <color rgb="FF000000"/>
      <name val="Arial"/>
      <family val="2"/>
    </font>
    <font>
      <b/>
      <sz val="22"/>
      <color rgb="FF000000"/>
      <name val="Arial"/>
      <family val="2"/>
    </font>
    <font>
      <sz val="20"/>
      <color rgb="FFFF0000"/>
      <name val="Muli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5FAFF"/>
      </patternFill>
    </fill>
    <fill>
      <patternFill patternType="solid">
        <fgColor rgb="FFFFFF00"/>
        <bgColor indexed="64"/>
      </patternFill>
    </fill>
    <fill>
      <patternFill patternType="solid">
        <fgColor rgb="FFF0FFF1"/>
      </patternFill>
    </fill>
    <fill>
      <patternFill patternType="solid">
        <fgColor rgb="FFFFEFF2"/>
      </patternFill>
    </fill>
  </fills>
  <borders count="51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8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1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8" applyNumberFormat="0" applyProtection="0">
      <alignment horizontal="right" vertical="center"/>
    </xf>
    <xf numFmtId="0" fontId="2" fillId="8" borderId="18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9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65" fillId="0" borderId="0"/>
    <xf numFmtId="0" fontId="65" fillId="0" borderId="0"/>
    <xf numFmtId="0" fontId="65" fillId="0" borderId="0"/>
  </cellStyleXfs>
  <cellXfs count="385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21" fillId="4" borderId="2" xfId="0" quotePrefix="1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vertical="center"/>
    </xf>
    <xf numFmtId="0" fontId="21" fillId="2" borderId="3" xfId="0" applyFont="1" applyFill="1" applyBorder="1" applyAlignment="1">
      <alignment horizontal="center" vertical="center"/>
    </xf>
    <xf numFmtId="3" fontId="21" fillId="2" borderId="3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right" vertical="center"/>
    </xf>
    <xf numFmtId="0" fontId="21" fillId="0" borderId="2" xfId="0" applyFont="1" applyBorder="1" applyAlignment="1">
      <alignment horizontal="right" vertical="center"/>
    </xf>
    <xf numFmtId="0" fontId="30" fillId="2" borderId="2" xfId="0" applyFont="1" applyFill="1" applyBorder="1" applyAlignment="1">
      <alignment horizontal="right" vertical="center"/>
    </xf>
    <xf numFmtId="0" fontId="21" fillId="2" borderId="2" xfId="0" applyFont="1" applyFill="1" applyBorder="1" applyAlignment="1">
      <alignment horizontal="right" vertical="center"/>
    </xf>
    <xf numFmtId="0" fontId="27" fillId="2" borderId="0" xfId="0" applyFont="1" applyFill="1" applyAlignment="1">
      <alignment horizontal="right" vertical="center"/>
    </xf>
    <xf numFmtId="0" fontId="27" fillId="0" borderId="2" xfId="0" applyFont="1" applyBorder="1" applyAlignment="1">
      <alignment horizontal="right" vertical="center"/>
    </xf>
    <xf numFmtId="0" fontId="31" fillId="2" borderId="2" xfId="0" applyFont="1" applyFill="1" applyBorder="1" applyAlignment="1">
      <alignment horizontal="right" vertical="center"/>
    </xf>
    <xf numFmtId="0" fontId="27" fillId="2" borderId="2" xfId="0" applyFont="1" applyFill="1" applyBorder="1" applyAlignment="1">
      <alignment horizontal="right" vertical="center"/>
    </xf>
    <xf numFmtId="0" fontId="2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right" vertical="center"/>
    </xf>
    <xf numFmtId="3" fontId="34" fillId="2" borderId="4" xfId="0" applyNumberFormat="1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right" vertical="center"/>
    </xf>
    <xf numFmtId="3" fontId="34" fillId="2" borderId="4" xfId="0" applyNumberFormat="1" applyFont="1" applyFill="1" applyBorder="1" applyAlignment="1">
      <alignment vertical="center"/>
    </xf>
    <xf numFmtId="0" fontId="36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0" fontId="20" fillId="2" borderId="0" xfId="0" applyFont="1" applyFill="1" applyAlignment="1">
      <alignment horizontal="center" vertical="center"/>
    </xf>
    <xf numFmtId="3" fontId="37" fillId="2" borderId="0" xfId="0" applyNumberFormat="1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1" fontId="27" fillId="2" borderId="11" xfId="0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 wrapText="1"/>
    </xf>
    <xf numFmtId="2" fontId="41" fillId="2" borderId="0" xfId="0" applyNumberFormat="1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left" vertical="center"/>
    </xf>
    <xf numFmtId="0" fontId="43" fillId="2" borderId="0" xfId="0" applyFont="1" applyFill="1" applyAlignment="1">
      <alignment vertical="center"/>
    </xf>
    <xf numFmtId="0" fontId="40" fillId="2" borderId="0" xfId="0" applyFont="1" applyFill="1" applyAlignment="1">
      <alignment vertical="center" wrapText="1"/>
    </xf>
    <xf numFmtId="0" fontId="42" fillId="2" borderId="0" xfId="0" applyFont="1" applyFill="1" applyAlignment="1">
      <alignment vertical="center" wrapText="1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45" fillId="2" borderId="0" xfId="0" applyFont="1" applyFill="1" applyAlignment="1">
      <alignment vertical="center" wrapText="1"/>
    </xf>
    <xf numFmtId="0" fontId="27" fillId="2" borderId="11" xfId="0" quotePrefix="1" applyFont="1" applyFill="1" applyBorder="1" applyAlignment="1">
      <alignment horizontal="left" vertical="center"/>
    </xf>
    <xf numFmtId="0" fontId="27" fillId="2" borderId="1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vertical="center" wrapText="1"/>
    </xf>
    <xf numFmtId="0" fontId="22" fillId="0" borderId="11" xfId="0" applyFont="1" applyBorder="1" applyAlignment="1">
      <alignment horizontal="center" vertical="center"/>
    </xf>
    <xf numFmtId="1" fontId="29" fillId="2" borderId="12" xfId="0" applyNumberFormat="1" applyFont="1" applyFill="1" applyBorder="1" applyAlignment="1">
      <alignment vertical="center" wrapText="1"/>
    </xf>
    <xf numFmtId="0" fontId="47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left" vertical="center"/>
    </xf>
    <xf numFmtId="166" fontId="29" fillId="2" borderId="0" xfId="0" applyNumberFormat="1" applyFont="1" applyFill="1" applyAlignment="1">
      <alignment horizontal="center" vertical="center"/>
    </xf>
    <xf numFmtId="0" fontId="20" fillId="2" borderId="30" xfId="0" applyFont="1" applyFill="1" applyBorder="1" applyAlignment="1">
      <alignment vertical="center"/>
    </xf>
    <xf numFmtId="0" fontId="21" fillId="2" borderId="30" xfId="0" applyFont="1" applyFill="1" applyBorder="1" applyAlignment="1">
      <alignment vertical="center" wrapText="1"/>
    </xf>
    <xf numFmtId="0" fontId="20" fillId="2" borderId="31" xfId="0" applyFont="1" applyFill="1" applyBorder="1" applyAlignment="1">
      <alignment vertical="center"/>
    </xf>
    <xf numFmtId="0" fontId="50" fillId="2" borderId="0" xfId="0" applyFont="1" applyFill="1" applyAlignment="1">
      <alignment vertical="center"/>
    </xf>
    <xf numFmtId="0" fontId="51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/>
    </xf>
    <xf numFmtId="0" fontId="51" fillId="2" borderId="0" xfId="0" applyFont="1" applyFill="1" applyAlignment="1">
      <alignment vertical="center" wrapText="1"/>
    </xf>
    <xf numFmtId="0" fontId="52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center" vertical="center"/>
    </xf>
    <xf numFmtId="0" fontId="21" fillId="14" borderId="3" xfId="0" applyFont="1" applyFill="1" applyBorder="1" applyAlignment="1">
      <alignment horizontal="center" vertical="center"/>
    </xf>
    <xf numFmtId="1" fontId="21" fillId="14" borderId="3" xfId="0" applyNumberFormat="1" applyFont="1" applyFill="1" applyBorder="1" applyAlignment="1">
      <alignment vertical="center"/>
    </xf>
    <xf numFmtId="1" fontId="21" fillId="14" borderId="3" xfId="0" applyNumberFormat="1" applyFont="1" applyFill="1" applyBorder="1" applyAlignment="1">
      <alignment horizontal="center" vertical="center"/>
    </xf>
    <xf numFmtId="0" fontId="21" fillId="5" borderId="3" xfId="0" applyFont="1" applyFill="1" applyBorder="1" applyAlignment="1">
      <alignment vertical="center"/>
    </xf>
    <xf numFmtId="0" fontId="26" fillId="2" borderId="0" xfId="0" quotePrefix="1" applyFont="1" applyFill="1" applyAlignment="1">
      <alignment horizontal="left" vertical="center"/>
    </xf>
    <xf numFmtId="0" fontId="52" fillId="3" borderId="0" xfId="0" applyFont="1" applyFill="1" applyAlignment="1">
      <alignment horizontal="left" vertical="center"/>
    </xf>
    <xf numFmtId="0" fontId="56" fillId="14" borderId="3" xfId="0" applyFont="1" applyFill="1" applyBorder="1" applyAlignment="1">
      <alignment vertical="center"/>
    </xf>
    <xf numFmtId="0" fontId="59" fillId="2" borderId="2" xfId="0" applyFont="1" applyFill="1" applyBorder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42" fillId="5" borderId="33" xfId="0" applyFont="1" applyFill="1" applyBorder="1" applyAlignment="1">
      <alignment horizontal="center" vertical="center"/>
    </xf>
    <xf numFmtId="0" fontId="42" fillId="5" borderId="32" xfId="0" applyFont="1" applyFill="1" applyBorder="1" applyAlignment="1">
      <alignment horizontal="center" vertical="center"/>
    </xf>
    <xf numFmtId="0" fontId="42" fillId="5" borderId="33" xfId="0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center" vertical="center" wrapText="1"/>
    </xf>
    <xf numFmtId="0" fontId="42" fillId="5" borderId="17" xfId="0" applyFont="1" applyFill="1" applyBorder="1" applyAlignment="1">
      <alignment horizontal="center" vertical="center" wrapText="1"/>
    </xf>
    <xf numFmtId="0" fontId="42" fillId="5" borderId="17" xfId="0" applyFont="1" applyFill="1" applyBorder="1" applyAlignment="1">
      <alignment horizontal="center" vertical="center"/>
    </xf>
    <xf numFmtId="0" fontId="42" fillId="5" borderId="15" xfId="0" applyFont="1" applyFill="1" applyBorder="1" applyAlignment="1">
      <alignment horizontal="center" vertical="center" wrapText="1"/>
    </xf>
    <xf numFmtId="1" fontId="62" fillId="0" borderId="11" xfId="1" applyNumberFormat="1" applyFont="1" applyBorder="1" applyAlignment="1">
      <alignment horizontal="center" vertical="center" wrapText="1"/>
    </xf>
    <xf numFmtId="1" fontId="42" fillId="0" borderId="11" xfId="1" applyNumberFormat="1" applyFont="1" applyBorder="1" applyAlignment="1">
      <alignment horizontal="center" vertical="center" wrapText="1"/>
    </xf>
    <xf numFmtId="1" fontId="40" fillId="2" borderId="11" xfId="0" applyNumberFormat="1" applyFont="1" applyFill="1" applyBorder="1" applyAlignment="1">
      <alignment horizontal="center" vertical="center"/>
    </xf>
    <xf numFmtId="2" fontId="40" fillId="2" borderId="11" xfId="0" applyNumberFormat="1" applyFont="1" applyFill="1" applyBorder="1" applyAlignment="1">
      <alignment horizontal="center" vertical="center"/>
    </xf>
    <xf numFmtId="165" fontId="40" fillId="2" borderId="11" xfId="0" applyNumberFormat="1" applyFont="1" applyFill="1" applyBorder="1" applyAlignment="1">
      <alignment horizontal="center" vertical="center"/>
    </xf>
    <xf numFmtId="1" fontId="42" fillId="2" borderId="11" xfId="0" applyNumberFormat="1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2" borderId="6" xfId="0" applyFont="1" applyFill="1" applyBorder="1" applyAlignment="1">
      <alignment horizontal="center" vertical="center" wrapText="1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/>
    </xf>
    <xf numFmtId="1" fontId="44" fillId="2" borderId="6" xfId="0" applyNumberFormat="1" applyFont="1" applyFill="1" applyBorder="1" applyAlignment="1">
      <alignment horizontal="center" vertical="center" wrapText="1"/>
    </xf>
    <xf numFmtId="165" fontId="44" fillId="2" borderId="6" xfId="0" applyNumberFormat="1" applyFont="1" applyFill="1" applyBorder="1" applyAlignment="1">
      <alignment horizontal="center" vertical="center"/>
    </xf>
    <xf numFmtId="1" fontId="44" fillId="2" borderId="6" xfId="0" applyNumberFormat="1" applyFont="1" applyFill="1" applyBorder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8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44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 wrapText="1"/>
    </xf>
    <xf numFmtId="0" fontId="43" fillId="0" borderId="11" xfId="0" applyFont="1" applyBorder="1" applyAlignment="1">
      <alignment horizontal="center" vertical="center"/>
    </xf>
    <xf numFmtId="1" fontId="44" fillId="2" borderId="12" xfId="0" applyNumberFormat="1" applyFont="1" applyFill="1" applyBorder="1" applyAlignment="1">
      <alignment vertical="center" wrapText="1"/>
    </xf>
    <xf numFmtId="0" fontId="43" fillId="0" borderId="8" xfId="0" quotePrefix="1" applyFont="1" applyBorder="1" applyAlignment="1">
      <alignment horizontal="center" vertical="center"/>
    </xf>
    <xf numFmtId="0" fontId="59" fillId="2" borderId="2" xfId="0" applyFont="1" applyFill="1" applyBorder="1" applyAlignment="1">
      <alignment horizontal="left" vertical="center"/>
    </xf>
    <xf numFmtId="12" fontId="27" fillId="0" borderId="11" xfId="0" quotePrefix="1" applyNumberFormat="1" applyFont="1" applyBorder="1" applyAlignment="1">
      <alignment vertical="center" wrapText="1"/>
    </xf>
    <xf numFmtId="0" fontId="27" fillId="0" borderId="0" xfId="2" applyFont="1" applyAlignment="1">
      <alignment vertical="center"/>
    </xf>
    <xf numFmtId="0" fontId="26" fillId="0" borderId="0" xfId="2" applyFont="1" applyAlignment="1">
      <alignment vertical="center"/>
    </xf>
    <xf numFmtId="0" fontId="27" fillId="0" borderId="0" xfId="2" applyFont="1" applyAlignment="1">
      <alignment horizontal="left" vertical="center"/>
    </xf>
    <xf numFmtId="0" fontId="27" fillId="0" borderId="0" xfId="2" applyFont="1" applyAlignment="1">
      <alignment horizontal="center" vertical="center"/>
    </xf>
    <xf numFmtId="0" fontId="27" fillId="13" borderId="11" xfId="2" applyFont="1" applyFill="1" applyBorder="1" applyAlignment="1">
      <alignment horizontal="center" vertical="center" wrapText="1"/>
    </xf>
    <xf numFmtId="0" fontId="27" fillId="5" borderId="11" xfId="2" applyFont="1" applyFill="1" applyBorder="1" applyAlignment="1">
      <alignment horizontal="center" vertical="center" wrapText="1"/>
    </xf>
    <xf numFmtId="0" fontId="27" fillId="5" borderId="11" xfId="2" applyFont="1" applyFill="1" applyBorder="1" applyAlignment="1">
      <alignment horizontal="center" vertical="center"/>
    </xf>
    <xf numFmtId="0" fontId="26" fillId="0" borderId="11" xfId="2" applyFont="1" applyBorder="1" applyAlignment="1">
      <alignment horizontal="center" vertical="center" wrapText="1"/>
    </xf>
    <xf numFmtId="1" fontId="27" fillId="5" borderId="11" xfId="2" applyNumberFormat="1" applyFont="1" applyFill="1" applyBorder="1" applyAlignment="1">
      <alignment horizontal="center" vertical="center" wrapText="1"/>
    </xf>
    <xf numFmtId="1" fontId="27" fillId="0" borderId="11" xfId="2" applyNumberFormat="1" applyFont="1" applyBorder="1" applyAlignment="1">
      <alignment horizontal="center" vertical="center" wrapText="1"/>
    </xf>
    <xf numFmtId="0" fontId="26" fillId="0" borderId="0" xfId="2" applyFont="1" applyAlignment="1">
      <alignment horizontal="center" vertical="center"/>
    </xf>
    <xf numFmtId="0" fontId="26" fillId="0" borderId="0" xfId="2" quotePrefix="1" applyFont="1" applyAlignment="1">
      <alignment vertical="center"/>
    </xf>
    <xf numFmtId="0" fontId="66" fillId="2" borderId="0" xfId="0" applyFont="1" applyFill="1" applyAlignment="1">
      <alignment vertical="center"/>
    </xf>
    <xf numFmtId="4" fontId="44" fillId="2" borderId="11" xfId="0" applyNumberFormat="1" applyFont="1" applyFill="1" applyBorder="1" applyAlignment="1">
      <alignment horizontal="center" vertical="center"/>
    </xf>
    <xf numFmtId="0" fontId="44" fillId="2" borderId="11" xfId="0" applyFont="1" applyFill="1" applyBorder="1" applyAlignment="1">
      <alignment vertical="center"/>
    </xf>
    <xf numFmtId="165" fontId="44" fillId="2" borderId="11" xfId="0" applyNumberFormat="1" applyFont="1" applyFill="1" applyBorder="1" applyAlignment="1">
      <alignment horizontal="center" vertical="center"/>
    </xf>
    <xf numFmtId="1" fontId="40" fillId="0" borderId="11" xfId="1" applyNumberFormat="1" applyFont="1" applyBorder="1" applyAlignment="1">
      <alignment horizontal="center" vertical="center" wrapText="1"/>
    </xf>
    <xf numFmtId="0" fontId="5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0" fontId="22" fillId="5" borderId="17" xfId="0" applyFont="1" applyFill="1" applyBorder="1" applyAlignment="1">
      <alignment horizontal="center" vertical="center" wrapText="1"/>
    </xf>
    <xf numFmtId="0" fontId="22" fillId="5" borderId="15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1" fontId="68" fillId="0" borderId="11" xfId="1" applyNumberFormat="1" applyFont="1" applyBorder="1" applyAlignment="1">
      <alignment horizontal="center" vertical="center" wrapText="1"/>
    </xf>
    <xf numFmtId="1" fontId="26" fillId="2" borderId="11" xfId="0" applyNumberFormat="1" applyFont="1" applyFill="1" applyBorder="1" applyAlignment="1">
      <alignment horizontal="center" vertical="center"/>
    </xf>
    <xf numFmtId="165" fontId="26" fillId="2" borderId="11" xfId="0" applyNumberFormat="1" applyFont="1" applyFill="1" applyBorder="1" applyAlignment="1">
      <alignment horizontal="center" vertical="center"/>
    </xf>
    <xf numFmtId="1" fontId="27" fillId="2" borderId="0" xfId="0" applyNumberFormat="1" applyFont="1" applyFill="1" applyAlignment="1">
      <alignment horizontal="center" vertical="center"/>
    </xf>
    <xf numFmtId="0" fontId="26" fillId="2" borderId="10" xfId="0" applyFont="1" applyFill="1" applyBorder="1" applyAlignment="1">
      <alignment vertical="center"/>
    </xf>
    <xf numFmtId="2" fontId="26" fillId="2" borderId="11" xfId="0" applyNumberFormat="1" applyFont="1" applyFill="1" applyBorder="1" applyAlignment="1">
      <alignment horizontal="center" vertical="center"/>
    </xf>
    <xf numFmtId="1" fontId="27" fillId="2" borderId="10" xfId="0" applyNumberFormat="1" applyFont="1" applyFill="1" applyBorder="1" applyAlignment="1">
      <alignment horizontal="center" vertical="center"/>
    </xf>
    <xf numFmtId="1" fontId="27" fillId="2" borderId="11" xfId="0" quotePrefix="1" applyNumberFormat="1" applyFont="1" applyFill="1" applyBorder="1" applyAlignment="1">
      <alignment horizontal="left" vertical="center"/>
    </xf>
    <xf numFmtId="0" fontId="27" fillId="13" borderId="11" xfId="2" quotePrefix="1" applyFont="1" applyFill="1" applyBorder="1" applyAlignment="1">
      <alignment horizontal="center" vertical="center" wrapText="1"/>
    </xf>
    <xf numFmtId="0" fontId="58" fillId="0" borderId="0" xfId="0" applyFont="1" applyAlignment="1">
      <alignment vertical="center" wrapText="1"/>
    </xf>
    <xf numFmtId="0" fontId="69" fillId="0" borderId="0" xfId="0" applyFont="1" applyAlignment="1">
      <alignment vertical="center"/>
    </xf>
    <xf numFmtId="0" fontId="44" fillId="2" borderId="28" xfId="0" applyFont="1" applyFill="1" applyBorder="1" applyAlignment="1">
      <alignment horizontal="center" vertical="center"/>
    </xf>
    <xf numFmtId="0" fontId="44" fillId="2" borderId="41" xfId="0" applyFont="1" applyFill="1" applyBorder="1" applyAlignment="1">
      <alignment horizontal="center" vertical="center" wrapText="1"/>
    </xf>
    <xf numFmtId="0" fontId="44" fillId="2" borderId="42" xfId="0" applyFont="1" applyFill="1" applyBorder="1" applyAlignment="1">
      <alignment horizontal="center" vertical="center" wrapText="1"/>
    </xf>
    <xf numFmtId="0" fontId="44" fillId="2" borderId="41" xfId="0" applyFont="1" applyFill="1" applyBorder="1" applyAlignment="1">
      <alignment horizontal="center" vertical="center"/>
    </xf>
    <xf numFmtId="1" fontId="44" fillId="2" borderId="41" xfId="0" applyNumberFormat="1" applyFont="1" applyFill="1" applyBorder="1" applyAlignment="1">
      <alignment horizontal="center" vertical="center" wrapText="1"/>
    </xf>
    <xf numFmtId="165" fontId="44" fillId="2" borderId="41" xfId="0" applyNumberFormat="1" applyFont="1" applyFill="1" applyBorder="1" applyAlignment="1">
      <alignment horizontal="center" vertical="center"/>
    </xf>
    <xf numFmtId="4" fontId="44" fillId="2" borderId="43" xfId="0" applyNumberFormat="1" applyFont="1" applyFill="1" applyBorder="1" applyAlignment="1">
      <alignment horizontal="center" vertical="center"/>
    </xf>
    <xf numFmtId="165" fontId="44" fillId="2" borderId="43" xfId="0" applyNumberFormat="1" applyFont="1" applyFill="1" applyBorder="1" applyAlignment="1">
      <alignment horizontal="center" vertical="center"/>
    </xf>
    <xf numFmtId="0" fontId="44" fillId="2" borderId="43" xfId="0" applyFont="1" applyFill="1" applyBorder="1" applyAlignment="1">
      <alignment vertical="center"/>
    </xf>
    <xf numFmtId="1" fontId="44" fillId="2" borderId="41" xfId="0" applyNumberFormat="1" applyFont="1" applyFill="1" applyBorder="1" applyAlignment="1">
      <alignment horizontal="center" vertical="center"/>
    </xf>
    <xf numFmtId="0" fontId="70" fillId="5" borderId="11" xfId="2" applyFont="1" applyFill="1" applyBorder="1" applyAlignment="1">
      <alignment horizontal="center" vertical="center" wrapText="1"/>
    </xf>
    <xf numFmtId="0" fontId="71" fillId="0" borderId="0" xfId="2" applyFont="1" applyAlignment="1">
      <alignment vertical="center"/>
    </xf>
    <xf numFmtId="0" fontId="71" fillId="0" borderId="11" xfId="2" quotePrefix="1" applyFont="1" applyBorder="1" applyAlignment="1">
      <alignment horizontal="center" vertical="center" wrapText="1"/>
    </xf>
    <xf numFmtId="0" fontId="71" fillId="0" borderId="11" xfId="2" applyFont="1" applyBorder="1" applyAlignment="1">
      <alignment horizontal="center" vertical="center" wrapText="1"/>
    </xf>
    <xf numFmtId="0" fontId="71" fillId="0" borderId="8" xfId="2" applyFont="1" applyBorder="1" applyAlignment="1">
      <alignment horizontal="center" vertical="center" wrapText="1"/>
    </xf>
    <xf numFmtId="0" fontId="39" fillId="2" borderId="0" xfId="0" applyFont="1" applyFill="1" applyAlignment="1">
      <alignment vertical="center" wrapText="1"/>
    </xf>
    <xf numFmtId="0" fontId="39" fillId="2" borderId="0" xfId="0" applyFont="1" applyFill="1" applyAlignment="1">
      <alignment horizontal="center" vertical="center"/>
    </xf>
    <xf numFmtId="0" fontId="42" fillId="5" borderId="46" xfId="0" applyFont="1" applyFill="1" applyBorder="1" applyAlignment="1">
      <alignment horizontal="center" vertical="center" wrapText="1"/>
    </xf>
    <xf numFmtId="0" fontId="40" fillId="2" borderId="36" xfId="0" applyFont="1" applyFill="1" applyBorder="1" applyAlignment="1">
      <alignment horizontal="center" vertical="center"/>
    </xf>
    <xf numFmtId="0" fontId="40" fillId="2" borderId="49" xfId="0" applyFont="1" applyFill="1" applyBorder="1" applyAlignment="1">
      <alignment horizontal="center" vertical="center"/>
    </xf>
    <xf numFmtId="1" fontId="62" fillId="0" borderId="43" xfId="1" applyNumberFormat="1" applyFont="1" applyBorder="1" applyAlignment="1">
      <alignment horizontal="center" vertical="center" wrapText="1"/>
    </xf>
    <xf numFmtId="1" fontId="42" fillId="0" borderId="43" xfId="1" applyNumberFormat="1" applyFont="1" applyBorder="1" applyAlignment="1">
      <alignment horizontal="center" vertical="center" wrapText="1"/>
    </xf>
    <xf numFmtId="1" fontId="40" fillId="2" borderId="43" xfId="0" applyNumberFormat="1" applyFont="1" applyFill="1" applyBorder="1" applyAlignment="1">
      <alignment horizontal="center" vertical="center"/>
    </xf>
    <xf numFmtId="2" fontId="40" fillId="2" borderId="43" xfId="0" applyNumberFormat="1" applyFont="1" applyFill="1" applyBorder="1" applyAlignment="1">
      <alignment horizontal="center" vertical="center"/>
    </xf>
    <xf numFmtId="165" fontId="40" fillId="2" borderId="43" xfId="0" applyNumberFormat="1" applyFont="1" applyFill="1" applyBorder="1" applyAlignment="1">
      <alignment horizontal="center" vertical="center"/>
    </xf>
    <xf numFmtId="1" fontId="42" fillId="2" borderId="43" xfId="0" applyNumberFormat="1" applyFont="1" applyFill="1" applyBorder="1" applyAlignment="1">
      <alignment horizontal="center" vertical="center"/>
    </xf>
    <xf numFmtId="0" fontId="24" fillId="0" borderId="11" xfId="2" applyFont="1" applyBorder="1" applyAlignment="1">
      <alignment horizontal="center" wrapText="1"/>
    </xf>
    <xf numFmtId="0" fontId="73" fillId="16" borderId="8" xfId="0" quotePrefix="1" applyFont="1" applyFill="1" applyBorder="1" applyAlignment="1">
      <alignment horizontal="center" vertical="center"/>
    </xf>
    <xf numFmtId="12" fontId="74" fillId="16" borderId="11" xfId="0" quotePrefix="1" applyNumberFormat="1" applyFont="1" applyFill="1" applyBorder="1" applyAlignment="1">
      <alignment vertical="center" wrapText="1"/>
    </xf>
    <xf numFmtId="1" fontId="42" fillId="2" borderId="47" xfId="0" applyNumberFormat="1" applyFont="1" applyFill="1" applyBorder="1" applyAlignment="1">
      <alignment horizontal="center" vertical="center" wrapText="1"/>
    </xf>
    <xf numFmtId="1" fontId="42" fillId="2" borderId="50" xfId="0" applyNumberFormat="1" applyFont="1" applyFill="1" applyBorder="1" applyAlignment="1">
      <alignment horizontal="center" vertical="center" wrapText="1"/>
    </xf>
    <xf numFmtId="0" fontId="26" fillId="2" borderId="8" xfId="0" applyFont="1" applyFill="1" applyBorder="1" applyAlignment="1">
      <alignment horizontal="center" vertical="center" wrapText="1"/>
    </xf>
    <xf numFmtId="1" fontId="75" fillId="0" borderId="11" xfId="1" applyNumberFormat="1" applyFont="1" applyBorder="1" applyAlignment="1">
      <alignment horizontal="center" vertical="center" wrapText="1"/>
    </xf>
    <xf numFmtId="1" fontId="42" fillId="2" borderId="11" xfId="0" applyNumberFormat="1" applyFont="1" applyFill="1" applyBorder="1" applyAlignment="1">
      <alignment vertical="center" wrapText="1"/>
    </xf>
    <xf numFmtId="0" fontId="26" fillId="2" borderId="11" xfId="0" applyFont="1" applyFill="1" applyBorder="1" applyAlignment="1">
      <alignment vertical="center" wrapText="1"/>
    </xf>
    <xf numFmtId="0" fontId="43" fillId="0" borderId="0" xfId="0" quotePrefix="1" applyFont="1" applyAlignment="1">
      <alignment horizontal="center" vertical="center"/>
    </xf>
    <xf numFmtId="12" fontId="27" fillId="0" borderId="0" xfId="0" quotePrefix="1" applyNumberFormat="1" applyFont="1" applyAlignment="1">
      <alignment vertical="center" wrapText="1"/>
    </xf>
    <xf numFmtId="0" fontId="77" fillId="2" borderId="0" xfId="0" applyFont="1" applyFill="1" applyAlignment="1">
      <alignment vertical="center"/>
    </xf>
    <xf numFmtId="0" fontId="78" fillId="2" borderId="2" xfId="0" applyFont="1" applyFill="1" applyBorder="1" applyAlignment="1">
      <alignment horizontal="center" vertical="center"/>
    </xf>
    <xf numFmtId="0" fontId="79" fillId="3" borderId="0" xfId="0" applyFont="1" applyFill="1" applyAlignment="1">
      <alignment horizontal="left" vertical="center"/>
    </xf>
    <xf numFmtId="0" fontId="79" fillId="3" borderId="0" xfId="0" applyFont="1" applyFill="1" applyAlignment="1">
      <alignment vertical="center"/>
    </xf>
    <xf numFmtId="0" fontId="80" fillId="4" borderId="2" xfId="0" quotePrefix="1" applyFont="1" applyFill="1" applyBorder="1" applyAlignment="1">
      <alignment horizontal="center" vertical="center"/>
    </xf>
    <xf numFmtId="0" fontId="79" fillId="2" borderId="2" xfId="0" applyFont="1" applyFill="1" applyBorder="1" applyAlignment="1">
      <alignment horizontal="center" vertical="center"/>
    </xf>
    <xf numFmtId="0" fontId="79" fillId="2" borderId="2" xfId="0" applyFont="1" applyFill="1" applyBorder="1" applyAlignment="1">
      <alignment horizontal="left" vertical="center"/>
    </xf>
    <xf numFmtId="0" fontId="78" fillId="2" borderId="2" xfId="0" applyFont="1" applyFill="1" applyBorder="1" applyAlignment="1">
      <alignment vertical="center"/>
    </xf>
    <xf numFmtId="0" fontId="80" fillId="2" borderId="3" xfId="0" applyFont="1" applyFill="1" applyBorder="1" applyAlignment="1">
      <alignment horizontal="left" vertical="center"/>
    </xf>
    <xf numFmtId="0" fontId="80" fillId="2" borderId="3" xfId="0" applyFont="1" applyFill="1" applyBorder="1" applyAlignment="1">
      <alignment vertical="center"/>
    </xf>
    <xf numFmtId="0" fontId="80" fillId="2" borderId="3" xfId="0" applyFont="1" applyFill="1" applyBorder="1" applyAlignment="1">
      <alignment horizontal="center" vertical="center"/>
    </xf>
    <xf numFmtId="3" fontId="80" fillId="2" borderId="3" xfId="0" applyNumberFormat="1" applyFont="1" applyFill="1" applyBorder="1" applyAlignment="1">
      <alignment horizontal="center" vertical="center"/>
    </xf>
    <xf numFmtId="0" fontId="80" fillId="2" borderId="2" xfId="0" applyFont="1" applyFill="1" applyBorder="1" applyAlignment="1">
      <alignment horizontal="center" vertical="center" wrapText="1"/>
    </xf>
    <xf numFmtId="0" fontId="80" fillId="2" borderId="0" xfId="0" applyFont="1" applyFill="1" applyAlignment="1">
      <alignment vertical="center"/>
    </xf>
    <xf numFmtId="0" fontId="80" fillId="14" borderId="3" xfId="0" applyFont="1" applyFill="1" applyBorder="1" applyAlignment="1">
      <alignment horizontal="center" vertical="center"/>
    </xf>
    <xf numFmtId="0" fontId="81" fillId="14" borderId="3" xfId="0" applyFont="1" applyFill="1" applyBorder="1" applyAlignment="1">
      <alignment vertical="center"/>
    </xf>
    <xf numFmtId="0" fontId="80" fillId="5" borderId="3" xfId="0" applyFont="1" applyFill="1" applyBorder="1" applyAlignment="1">
      <alignment vertical="center"/>
    </xf>
    <xf numFmtId="1" fontId="80" fillId="14" borderId="3" xfId="0" applyNumberFormat="1" applyFont="1" applyFill="1" applyBorder="1" applyAlignment="1">
      <alignment vertical="center"/>
    </xf>
    <xf numFmtId="1" fontId="80" fillId="14" borderId="3" xfId="0" applyNumberFormat="1" applyFont="1" applyFill="1" applyBorder="1" applyAlignment="1">
      <alignment horizontal="center" vertical="center"/>
    </xf>
    <xf numFmtId="0" fontId="80" fillId="12" borderId="0" xfId="0" applyFont="1" applyFill="1" applyAlignment="1">
      <alignment horizontal="left" vertical="center"/>
    </xf>
    <xf numFmtId="0" fontId="80" fillId="12" borderId="0" xfId="0" applyFont="1" applyFill="1" applyAlignment="1">
      <alignment horizontal="center" vertical="center"/>
    </xf>
    <xf numFmtId="1" fontId="80" fillId="12" borderId="0" xfId="0" applyNumberFormat="1" applyFont="1" applyFill="1" applyAlignment="1">
      <alignment horizontal="right" vertical="center"/>
    </xf>
    <xf numFmtId="1" fontId="80" fillId="12" borderId="0" xfId="0" applyNumberFormat="1" applyFont="1" applyFill="1" applyAlignment="1">
      <alignment horizontal="center" vertical="center"/>
    </xf>
    <xf numFmtId="1" fontId="42" fillId="2" borderId="11" xfId="0" applyNumberFormat="1" applyFont="1" applyFill="1" applyBorder="1" applyAlignment="1">
      <alignment horizontal="center" vertical="center" wrapText="1"/>
    </xf>
    <xf numFmtId="1" fontId="42" fillId="2" borderId="11" xfId="0" quotePrefix="1" applyNumberFormat="1" applyFont="1" applyFill="1" applyBorder="1" applyAlignment="1">
      <alignment horizontal="center" vertical="center" wrapText="1"/>
    </xf>
    <xf numFmtId="0" fontId="82" fillId="0" borderId="0" xfId="60" applyFont="1" applyAlignment="1">
      <alignment horizontal="left" vertical="center"/>
    </xf>
    <xf numFmtId="0" fontId="85" fillId="0" borderId="0" xfId="60" applyFont="1" applyAlignment="1">
      <alignment horizontal="left" vertical="center"/>
    </xf>
    <xf numFmtId="0" fontId="86" fillId="0" borderId="0" xfId="60" applyFont="1" applyAlignment="1">
      <alignment horizontal="left" vertical="center"/>
    </xf>
    <xf numFmtId="0" fontId="88" fillId="0" borderId="11" xfId="60" applyFont="1" applyBorder="1" applyAlignment="1">
      <alignment horizontal="left" vertical="center" wrapText="1"/>
    </xf>
    <xf numFmtId="0" fontId="89" fillId="0" borderId="11" xfId="60" applyFont="1" applyBorder="1" applyAlignment="1">
      <alignment horizontal="left" vertical="center" wrapText="1"/>
    </xf>
    <xf numFmtId="0" fontId="82" fillId="0" borderId="11" xfId="60" applyFont="1" applyBorder="1" applyAlignment="1">
      <alignment horizontal="left" vertical="center" wrapText="1"/>
    </xf>
    <xf numFmtId="0" fontId="86" fillId="0" borderId="11" xfId="60" applyFont="1" applyBorder="1" applyAlignment="1">
      <alignment horizontal="left" vertical="center" wrapText="1"/>
    </xf>
    <xf numFmtId="0" fontId="82" fillId="15" borderId="11" xfId="60" applyFont="1" applyFill="1" applyBorder="1" applyAlignment="1">
      <alignment horizontal="left" vertical="center" wrapText="1"/>
    </xf>
    <xf numFmtId="0" fontId="82" fillId="17" borderId="11" xfId="60" applyFont="1" applyFill="1" applyBorder="1" applyAlignment="1">
      <alignment horizontal="left" vertical="center" wrapText="1"/>
    </xf>
    <xf numFmtId="0" fontId="82" fillId="18" borderId="11" xfId="60" applyFont="1" applyFill="1" applyBorder="1" applyAlignment="1">
      <alignment horizontal="left" vertical="center" wrapText="1"/>
    </xf>
    <xf numFmtId="0" fontId="85" fillId="0" borderId="11" xfId="60" applyFont="1" applyBorder="1" applyAlignment="1">
      <alignment horizontal="left" vertical="center" wrapText="1"/>
    </xf>
    <xf numFmtId="0" fontId="82" fillId="0" borderId="0" xfId="60" applyFont="1" applyAlignment="1">
      <alignment horizontal="left" vertical="top"/>
    </xf>
    <xf numFmtId="0" fontId="85" fillId="0" borderId="0" xfId="60" applyFont="1" applyAlignment="1">
      <alignment horizontal="left" vertical="top"/>
    </xf>
    <xf numFmtId="0" fontId="88" fillId="0" borderId="11" xfId="60" applyFont="1" applyBorder="1" applyAlignment="1">
      <alignment horizontal="center" vertical="center" wrapText="1"/>
    </xf>
    <xf numFmtId="0" fontId="89" fillId="0" borderId="11" xfId="60" applyFont="1" applyBorder="1" applyAlignment="1">
      <alignment horizontal="center" vertical="center" wrapText="1"/>
    </xf>
    <xf numFmtId="0" fontId="82" fillId="0" borderId="11" xfId="60" applyFont="1" applyBorder="1" applyAlignment="1">
      <alignment horizontal="center" vertical="center" wrapText="1"/>
    </xf>
    <xf numFmtId="0" fontId="82" fillId="15" borderId="11" xfId="60" applyFont="1" applyFill="1" applyBorder="1" applyAlignment="1">
      <alignment horizontal="center" vertical="center" wrapText="1"/>
    </xf>
    <xf numFmtId="1" fontId="26" fillId="2" borderId="11" xfId="0" applyNumberFormat="1" applyFont="1" applyFill="1" applyBorder="1" applyAlignment="1">
      <alignment vertical="center" wrapText="1"/>
    </xf>
    <xf numFmtId="1" fontId="26" fillId="16" borderId="11" xfId="0" applyNumberFormat="1" applyFont="1" applyFill="1" applyBorder="1" applyAlignment="1">
      <alignment vertical="center" wrapText="1"/>
    </xf>
    <xf numFmtId="0" fontId="44" fillId="16" borderId="6" xfId="0" applyFont="1" applyFill="1" applyBorder="1" applyAlignment="1">
      <alignment horizontal="center" vertical="center"/>
    </xf>
    <xf numFmtId="1" fontId="44" fillId="16" borderId="6" xfId="0" applyNumberFormat="1" applyFont="1" applyFill="1" applyBorder="1" applyAlignment="1">
      <alignment horizontal="center" vertical="center"/>
    </xf>
    <xf numFmtId="0" fontId="76" fillId="2" borderId="11" xfId="0" quotePrefix="1" applyFont="1" applyFill="1" applyBorder="1" applyAlignment="1">
      <alignment horizontal="center" vertical="center" wrapText="1"/>
    </xf>
    <xf numFmtId="0" fontId="43" fillId="9" borderId="12" xfId="0" applyFont="1" applyFill="1" applyBorder="1" applyAlignment="1">
      <alignment horizontal="left" vertical="center" wrapText="1"/>
    </xf>
    <xf numFmtId="0" fontId="43" fillId="9" borderId="10" xfId="0" applyFont="1" applyFill="1" applyBorder="1" applyAlignment="1">
      <alignment horizontal="left" vertical="center" wrapText="1"/>
    </xf>
    <xf numFmtId="12" fontId="70" fillId="0" borderId="12" xfId="0" quotePrefix="1" applyNumberFormat="1" applyFont="1" applyBorder="1" applyAlignment="1">
      <alignment horizontal="center" vertical="center" wrapText="1"/>
    </xf>
    <xf numFmtId="12" fontId="70" fillId="0" borderId="9" xfId="0" quotePrefix="1" applyNumberFormat="1" applyFont="1" applyBorder="1" applyAlignment="1">
      <alignment horizontal="center" vertical="center" wrapText="1"/>
    </xf>
    <xf numFmtId="12" fontId="70" fillId="0" borderId="10" xfId="0" quotePrefix="1" applyNumberFormat="1" applyFont="1" applyBorder="1" applyAlignment="1">
      <alignment horizontal="center" vertical="center" wrapText="1"/>
    </xf>
    <xf numFmtId="0" fontId="44" fillId="9" borderId="12" xfId="0" applyFont="1" applyFill="1" applyBorder="1" applyAlignment="1">
      <alignment horizontal="left" vertical="center" wrapText="1"/>
    </xf>
    <xf numFmtId="0" fontId="44" fillId="9" borderId="10" xfId="0" applyFont="1" applyFill="1" applyBorder="1" applyAlignment="1">
      <alignment horizontal="left" vertical="center" wrapText="1"/>
    </xf>
    <xf numFmtId="0" fontId="57" fillId="0" borderId="0" xfId="0" applyFont="1" applyAlignment="1">
      <alignment horizontal="left" vertical="center" wrapText="1"/>
    </xf>
    <xf numFmtId="0" fontId="57" fillId="0" borderId="0" xfId="0" applyFont="1" applyAlignment="1">
      <alignment horizontal="left" vertical="center"/>
    </xf>
    <xf numFmtId="0" fontId="54" fillId="2" borderId="0" xfId="0" applyFont="1" applyFill="1" applyAlignment="1">
      <alignment horizontal="left" vertical="center" wrapText="1"/>
    </xf>
    <xf numFmtId="0" fontId="44" fillId="2" borderId="12" xfId="0" applyFont="1" applyFill="1" applyBorder="1" applyAlignment="1">
      <alignment horizontal="center" vertical="center" wrapText="1"/>
    </xf>
    <xf numFmtId="0" fontId="44" fillId="2" borderId="10" xfId="0" applyFont="1" applyFill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2" borderId="12" xfId="0" quotePrefix="1" applyFont="1" applyFill="1" applyBorder="1" applyAlignment="1">
      <alignment horizontal="center" vertical="center" wrapText="1"/>
    </xf>
    <xf numFmtId="0" fontId="43" fillId="2" borderId="9" xfId="0" quotePrefix="1" applyFont="1" applyFill="1" applyBorder="1" applyAlignment="1">
      <alignment horizontal="center" vertical="center" wrapText="1"/>
    </xf>
    <xf numFmtId="0" fontId="43" fillId="2" borderId="10" xfId="0" quotePrefix="1" applyFont="1" applyFill="1" applyBorder="1" applyAlignment="1">
      <alignment horizontal="center" vertical="center" wrapText="1"/>
    </xf>
    <xf numFmtId="0" fontId="43" fillId="3" borderId="12" xfId="0" applyFont="1" applyFill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43" fillId="3" borderId="26" xfId="0" applyFont="1" applyFill="1" applyBorder="1" applyAlignment="1">
      <alignment horizontal="center" vertical="center" wrapText="1"/>
    </xf>
    <xf numFmtId="0" fontId="43" fillId="3" borderId="27" xfId="0" applyFont="1" applyFill="1" applyBorder="1" applyAlignment="1">
      <alignment horizontal="center" vertical="center" wrapText="1"/>
    </xf>
    <xf numFmtId="0" fontId="50" fillId="2" borderId="0" xfId="0" applyFont="1" applyFill="1" applyAlignment="1">
      <alignment horizontal="left" vertical="center"/>
    </xf>
    <xf numFmtId="0" fontId="40" fillId="9" borderId="12" xfId="0" applyFont="1" applyFill="1" applyBorder="1" applyAlignment="1">
      <alignment horizontal="left" vertical="center" wrapText="1"/>
    </xf>
    <xf numFmtId="0" fontId="40" fillId="9" borderId="10" xfId="0" applyFont="1" applyFill="1" applyBorder="1" applyAlignment="1">
      <alignment horizontal="left" vertical="center" wrapText="1"/>
    </xf>
    <xf numFmtId="12" fontId="49" fillId="0" borderId="12" xfId="0" quotePrefix="1" applyNumberFormat="1" applyFont="1" applyBorder="1" applyAlignment="1">
      <alignment horizontal="center" vertical="center" wrapText="1"/>
    </xf>
    <xf numFmtId="12" fontId="49" fillId="0" borderId="9" xfId="0" quotePrefix="1" applyNumberFormat="1" applyFont="1" applyBorder="1" applyAlignment="1">
      <alignment horizontal="center" vertical="center" wrapText="1"/>
    </xf>
    <xf numFmtId="12" fontId="49" fillId="0" borderId="10" xfId="0" quotePrefix="1" applyNumberFormat="1" applyFont="1" applyBorder="1" applyAlignment="1">
      <alignment horizontal="center" vertical="center" wrapText="1"/>
    </xf>
    <xf numFmtId="0" fontId="43" fillId="3" borderId="10" xfId="0" applyFont="1" applyFill="1" applyBorder="1" applyAlignment="1">
      <alignment horizontal="center" vertical="center" wrapText="1"/>
    </xf>
    <xf numFmtId="0" fontId="22" fillId="11" borderId="11" xfId="0" applyFont="1" applyFill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11" xfId="0" quotePrefix="1" applyFont="1" applyBorder="1" applyAlignment="1">
      <alignment horizontal="center" vertical="center"/>
    </xf>
    <xf numFmtId="16" fontId="23" fillId="0" borderId="11" xfId="0" quotePrefix="1" applyNumberFormat="1" applyFont="1" applyBorder="1" applyAlignment="1">
      <alignment horizontal="center" vertical="center"/>
    </xf>
    <xf numFmtId="0" fontId="29" fillId="2" borderId="12" xfId="0" quotePrefix="1" applyFont="1" applyFill="1" applyBorder="1" applyAlignment="1">
      <alignment horizontal="left" vertical="center" wrapText="1"/>
    </xf>
    <xf numFmtId="0" fontId="29" fillId="2" borderId="9" xfId="0" quotePrefix="1" applyFont="1" applyFill="1" applyBorder="1" applyAlignment="1">
      <alignment horizontal="left" vertical="center" wrapText="1"/>
    </xf>
    <xf numFmtId="0" fontId="29" fillId="2" borderId="10" xfId="0" quotePrefix="1" applyFont="1" applyFill="1" applyBorder="1" applyAlignment="1">
      <alignment horizontal="left" vertical="center" wrapText="1"/>
    </xf>
    <xf numFmtId="0" fontId="29" fillId="9" borderId="12" xfId="0" applyFont="1" applyFill="1" applyBorder="1" applyAlignment="1">
      <alignment horizontal="left" vertical="center" wrapText="1"/>
    </xf>
    <xf numFmtId="0" fontId="29" fillId="9" borderId="10" xfId="0" applyFont="1" applyFill="1" applyBorder="1" applyAlignment="1">
      <alignment horizontal="left" vertical="center" wrapText="1"/>
    </xf>
    <xf numFmtId="12" fontId="22" fillId="0" borderId="12" xfId="0" quotePrefix="1" applyNumberFormat="1" applyFont="1" applyBorder="1" applyAlignment="1">
      <alignment horizontal="left" vertical="center" wrapText="1"/>
    </xf>
    <xf numFmtId="12" fontId="22" fillId="0" borderId="9" xfId="0" quotePrefix="1" applyNumberFormat="1" applyFont="1" applyBorder="1" applyAlignment="1">
      <alignment horizontal="left" vertical="center" wrapText="1"/>
    </xf>
    <xf numFmtId="12" fontId="22" fillId="0" borderId="10" xfId="0" quotePrefix="1" applyNumberFormat="1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42" fillId="5" borderId="20" xfId="0" applyFont="1" applyFill="1" applyBorder="1" applyAlignment="1">
      <alignment horizontal="center" vertical="center"/>
    </xf>
    <xf numFmtId="0" fontId="42" fillId="5" borderId="21" xfId="0" applyFont="1" applyFill="1" applyBorder="1" applyAlignment="1">
      <alignment horizontal="center" vertical="center"/>
    </xf>
    <xf numFmtId="0" fontId="42" fillId="5" borderId="15" xfId="0" applyFont="1" applyFill="1" applyBorder="1" applyAlignment="1">
      <alignment horizontal="center" vertical="center" wrapText="1"/>
    </xf>
    <xf numFmtId="0" fontId="42" fillId="5" borderId="16" xfId="0" applyFont="1" applyFill="1" applyBorder="1" applyAlignment="1">
      <alignment horizontal="center" vertical="center" wrapText="1"/>
    </xf>
    <xf numFmtId="0" fontId="42" fillId="5" borderId="35" xfId="0" applyFont="1" applyFill="1" applyBorder="1" applyAlignment="1">
      <alignment horizontal="center" vertical="center" wrapText="1"/>
    </xf>
    <xf numFmtId="0" fontId="63" fillId="10" borderId="36" xfId="0" applyFont="1" applyFill="1" applyBorder="1" applyAlignment="1">
      <alignment horizontal="center" vertical="center"/>
    </xf>
    <xf numFmtId="0" fontId="63" fillId="10" borderId="11" xfId="0" applyFont="1" applyFill="1" applyBorder="1" applyAlignment="1">
      <alignment horizontal="center" vertical="center"/>
    </xf>
    <xf numFmtId="0" fontId="63" fillId="10" borderId="37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34" xfId="0" applyFont="1" applyFill="1" applyBorder="1" applyAlignment="1">
      <alignment horizontal="center" vertical="center" wrapText="1"/>
    </xf>
    <xf numFmtId="1" fontId="72" fillId="0" borderId="12" xfId="0" applyNumberFormat="1" applyFont="1" applyBorder="1" applyAlignment="1">
      <alignment horizontal="center" vertical="center" wrapText="1"/>
    </xf>
    <xf numFmtId="1" fontId="72" fillId="0" borderId="9" xfId="0" applyNumberFormat="1" applyFont="1" applyBorder="1" applyAlignment="1">
      <alignment horizontal="center" vertical="center" wrapText="1"/>
    </xf>
    <xf numFmtId="1" fontId="72" fillId="0" borderId="38" xfId="0" applyNumberFormat="1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44" fillId="2" borderId="39" xfId="0" applyFont="1" applyFill="1" applyBorder="1" applyAlignment="1">
      <alignment horizontal="center" vertical="center" wrapText="1"/>
    </xf>
    <xf numFmtId="0" fontId="44" fillId="2" borderId="40" xfId="0" applyFont="1" applyFill="1" applyBorder="1" applyAlignment="1">
      <alignment horizontal="center" vertical="center" wrapText="1"/>
    </xf>
    <xf numFmtId="1" fontId="72" fillId="0" borderId="39" xfId="0" applyNumberFormat="1" applyFont="1" applyBorder="1" applyAlignment="1">
      <alignment horizontal="center" vertical="center" wrapText="1"/>
    </xf>
    <xf numFmtId="1" fontId="72" fillId="0" borderId="44" xfId="0" applyNumberFormat="1" applyFont="1" applyBorder="1" applyAlignment="1">
      <alignment horizontal="center" vertical="center" wrapText="1"/>
    </xf>
    <xf numFmtId="1" fontId="72" fillId="0" borderId="45" xfId="0" applyNumberFormat="1" applyFont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/>
    </xf>
    <xf numFmtId="0" fontId="42" fillId="5" borderId="16" xfId="0" applyFont="1" applyFill="1" applyBorder="1" applyAlignment="1">
      <alignment horizontal="center" vertical="center"/>
    </xf>
    <xf numFmtId="0" fontId="42" fillId="5" borderId="14" xfId="0" applyFont="1" applyFill="1" applyBorder="1" applyAlignment="1">
      <alignment horizontal="center" vertical="center"/>
    </xf>
    <xf numFmtId="0" fontId="42" fillId="5" borderId="14" xfId="0" applyFont="1" applyFill="1" applyBorder="1" applyAlignment="1">
      <alignment horizontal="center" vertical="center" wrapText="1"/>
    </xf>
    <xf numFmtId="0" fontId="40" fillId="2" borderId="11" xfId="0" applyFont="1" applyFill="1" applyBorder="1" applyAlignment="1">
      <alignment horizontal="center" vertical="center"/>
    </xf>
    <xf numFmtId="1" fontId="40" fillId="2" borderId="12" xfId="0" applyNumberFormat="1" applyFont="1" applyFill="1" applyBorder="1" applyAlignment="1">
      <alignment horizontal="center" vertical="center" wrapText="1"/>
    </xf>
    <xf numFmtId="1" fontId="40" fillId="2" borderId="10" xfId="0" applyNumberFormat="1" applyFont="1" applyFill="1" applyBorder="1" applyAlignment="1">
      <alignment horizontal="center" vertical="center" wrapText="1"/>
    </xf>
    <xf numFmtId="1" fontId="42" fillId="2" borderId="47" xfId="0" applyNumberFormat="1" applyFont="1" applyFill="1" applyBorder="1" applyAlignment="1">
      <alignment horizontal="center" vertical="center"/>
    </xf>
    <xf numFmtId="1" fontId="42" fillId="2" borderId="11" xfId="0" applyNumberFormat="1" applyFont="1" applyFill="1" applyBorder="1" applyAlignment="1">
      <alignment horizontal="center" vertical="center"/>
    </xf>
    <xf numFmtId="1" fontId="42" fillId="2" borderId="48" xfId="0" applyNumberFormat="1" applyFont="1" applyFill="1" applyBorder="1" applyAlignment="1">
      <alignment horizontal="center" vertical="center"/>
    </xf>
    <xf numFmtId="0" fontId="63" fillId="10" borderId="36" xfId="0" applyFont="1" applyFill="1" applyBorder="1" applyAlignment="1">
      <alignment horizontal="left" vertical="center"/>
    </xf>
    <xf numFmtId="0" fontId="63" fillId="10" borderId="11" xfId="0" applyFont="1" applyFill="1" applyBorder="1" applyAlignment="1">
      <alignment horizontal="left" vertical="center"/>
    </xf>
    <xf numFmtId="0" fontId="63" fillId="10" borderId="6" xfId="0" applyFont="1" applyFill="1" applyBorder="1" applyAlignment="1">
      <alignment horizontal="left" vertical="center"/>
    </xf>
    <xf numFmtId="0" fontId="63" fillId="10" borderId="37" xfId="0" applyFont="1" applyFill="1" applyBorder="1" applyAlignment="1">
      <alignment horizontal="left" vertical="center"/>
    </xf>
    <xf numFmtId="0" fontId="40" fillId="2" borderId="39" xfId="0" applyFont="1" applyFill="1" applyBorder="1" applyAlignment="1">
      <alignment horizontal="center" vertical="center"/>
    </xf>
    <xf numFmtId="0" fontId="40" fillId="2" borderId="44" xfId="0" applyFont="1" applyFill="1" applyBorder="1" applyAlignment="1">
      <alignment horizontal="center" vertical="center"/>
    </xf>
    <xf numFmtId="0" fontId="40" fillId="2" borderId="40" xfId="0" applyFont="1" applyFill="1" applyBorder="1" applyAlignment="1">
      <alignment horizontal="center" vertical="center"/>
    </xf>
    <xf numFmtId="1" fontId="40" fillId="2" borderId="39" xfId="0" applyNumberFormat="1" applyFont="1" applyFill="1" applyBorder="1" applyAlignment="1">
      <alignment horizontal="center" vertical="center" wrapText="1"/>
    </xf>
    <xf numFmtId="1" fontId="40" fillId="2" borderId="40" xfId="0" applyNumberFormat="1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 wrapText="1"/>
    </xf>
    <xf numFmtId="0" fontId="40" fillId="2" borderId="12" xfId="0" applyFont="1" applyFill="1" applyBorder="1" applyAlignment="1">
      <alignment horizontal="center" vertical="center"/>
    </xf>
    <xf numFmtId="0" fontId="40" fillId="2" borderId="9" xfId="0" applyFont="1" applyFill="1" applyBorder="1" applyAlignment="1">
      <alignment horizontal="center" vertical="center"/>
    </xf>
    <xf numFmtId="0" fontId="40" fillId="2" borderId="10" xfId="0" applyFont="1" applyFill="1" applyBorder="1" applyAlignment="1">
      <alignment horizontal="center" vertical="center"/>
    </xf>
    <xf numFmtId="0" fontId="26" fillId="2" borderId="12" xfId="0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 wrapText="1"/>
    </xf>
    <xf numFmtId="1" fontId="40" fillId="2" borderId="11" xfId="0" applyNumberFormat="1" applyFont="1" applyFill="1" applyBorder="1" applyAlignment="1">
      <alignment horizontal="center" vertical="center" wrapText="1"/>
    </xf>
    <xf numFmtId="0" fontId="26" fillId="2" borderId="11" xfId="0" applyFont="1" applyFill="1" applyBorder="1" applyAlignment="1">
      <alignment horizontal="center" vertical="center" wrapText="1"/>
    </xf>
    <xf numFmtId="0" fontId="26" fillId="2" borderId="11" xfId="0" applyFont="1" applyFill="1" applyBorder="1" applyAlignment="1">
      <alignment horizontal="center" vertical="center"/>
    </xf>
    <xf numFmtId="1" fontId="70" fillId="5" borderId="11" xfId="2" applyNumberFormat="1" applyFont="1" applyFill="1" applyBorder="1" applyAlignment="1">
      <alignment horizontal="center" vertical="center" wrapText="1"/>
    </xf>
    <xf numFmtId="0" fontId="32" fillId="0" borderId="11" xfId="2" quotePrefix="1" applyFont="1" applyBorder="1" applyAlignment="1">
      <alignment horizontal="center" wrapText="1"/>
    </xf>
    <xf numFmtId="0" fontId="27" fillId="5" borderId="12" xfId="2" applyFont="1" applyFill="1" applyBorder="1" applyAlignment="1">
      <alignment horizontal="center" vertical="center" wrapText="1"/>
    </xf>
    <xf numFmtId="0" fontId="27" fillId="5" borderId="9" xfId="2" applyFont="1" applyFill="1" applyBorder="1" applyAlignment="1">
      <alignment horizontal="center" vertical="center" wrapText="1"/>
    </xf>
    <xf numFmtId="0" fontId="27" fillId="5" borderId="10" xfId="2" applyFont="1" applyFill="1" applyBorder="1" applyAlignment="1">
      <alignment horizontal="center" vertical="center" wrapText="1"/>
    </xf>
    <xf numFmtId="0" fontId="70" fillId="0" borderId="11" xfId="2" applyFont="1" applyBorder="1" applyAlignment="1">
      <alignment horizontal="center"/>
    </xf>
    <xf numFmtId="0" fontId="90" fillId="0" borderId="0" xfId="60" applyFont="1" applyAlignment="1">
      <alignment horizontal="center" vertical="center"/>
    </xf>
  </cellXfs>
  <cellStyles count="6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3" xfId="14" xr:uid="{00000000-0005-0000-0000-00000B000000}"/>
    <cellStyle name="Comma 4" xfId="15" xr:uid="{00000000-0005-0000-0000-00000C000000}"/>
    <cellStyle name="Comma0" xfId="16" xr:uid="{00000000-0005-0000-0000-00000D000000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Input [yellow]" xfId="25" xr:uid="{00000000-0005-0000-0000-000016000000}"/>
    <cellStyle name="Normal" xfId="0" builtinId="0"/>
    <cellStyle name="Normal - Style1" xfId="26" xr:uid="{00000000-0005-0000-0000-000018000000}"/>
    <cellStyle name="Normal 133" xfId="1" xr:uid="{00000000-0005-0000-0000-000019000000}"/>
    <cellStyle name="Normal 146" xfId="60" xr:uid="{C1BEDBF0-F122-4F39-892A-5F3917D83A4E}"/>
    <cellStyle name="Normal 147" xfId="61" xr:uid="{68FC4BC9-F55F-4459-BD15-FA5993F11BAE}"/>
    <cellStyle name="Normal 2" xfId="2" xr:uid="{00000000-0005-0000-0000-00001A000000}"/>
    <cellStyle name="Normal 2 2" xfId="27" xr:uid="{00000000-0005-0000-0000-00001B000000}"/>
    <cellStyle name="Normal 2 3" xfId="59" xr:uid="{00000000-0005-0000-0000-00001C000000}"/>
    <cellStyle name="Normal 2_112060-QTM" xfId="28" xr:uid="{00000000-0005-0000-0000-00001D000000}"/>
    <cellStyle name="Normal 3" xfId="29" xr:uid="{00000000-0005-0000-0000-00001E000000}"/>
    <cellStyle name="Normal 3 2" xfId="30" xr:uid="{00000000-0005-0000-0000-00001F000000}"/>
    <cellStyle name="Normal 3 3" xfId="31" xr:uid="{00000000-0005-0000-0000-000020000000}"/>
    <cellStyle name="Normal 3_111030-111048-111061-QTCN" xfId="32" xr:uid="{00000000-0005-0000-0000-000021000000}"/>
    <cellStyle name="Normal 4" xfId="33" xr:uid="{00000000-0005-0000-0000-000022000000}"/>
    <cellStyle name="Normal 4 2" xfId="34" xr:uid="{00000000-0005-0000-0000-000023000000}"/>
    <cellStyle name="Normal 5" xfId="35" xr:uid="{00000000-0005-0000-0000-000024000000}"/>
    <cellStyle name="Normal 6" xfId="36" xr:uid="{00000000-0005-0000-0000-000025000000}"/>
    <cellStyle name="Normal 7" xfId="62" xr:uid="{13150D23-25B0-426E-BEF3-5B07CB7ADECC}"/>
    <cellStyle name="Percent [2]" xfId="37" xr:uid="{00000000-0005-0000-0000-000026000000}"/>
    <cellStyle name="Percent 2" xfId="38" xr:uid="{00000000-0005-0000-0000-000027000000}"/>
    <cellStyle name="Percent 2 2" xfId="39" xr:uid="{00000000-0005-0000-0000-000028000000}"/>
    <cellStyle name="Percent 2 3" xfId="40" xr:uid="{00000000-0005-0000-0000-000029000000}"/>
    <cellStyle name="Percent 3" xfId="41" xr:uid="{00000000-0005-0000-0000-00002A000000}"/>
    <cellStyle name="SAPBEXstdData" xfId="42" xr:uid="{00000000-0005-0000-0000-00002B000000}"/>
    <cellStyle name="SAPBEXstdItem" xfId="43" xr:uid="{00000000-0005-0000-0000-00002C000000}"/>
    <cellStyle name="Style 1" xfId="44" xr:uid="{00000000-0005-0000-0000-00002D000000}"/>
    <cellStyle name="Times New Roman" xfId="45" xr:uid="{00000000-0005-0000-0000-00002E000000}"/>
    <cellStyle name="Total 2" xfId="46" xr:uid="{00000000-0005-0000-0000-00002F000000}"/>
    <cellStyle name="Обычный_Лист1" xfId="47" xr:uid="{00000000-0005-0000-0000-000030000000}"/>
    <cellStyle name="똿뗦먛귟 [0.00]_PRODUCT DETAIL Q1" xfId="48" xr:uid="{00000000-0005-0000-0000-000031000000}"/>
    <cellStyle name="똿뗦먛귟_PRODUCT DETAIL Q1" xfId="49" xr:uid="{00000000-0005-0000-0000-000032000000}"/>
    <cellStyle name="믅됞 [0.00]_PRODUCT DETAIL Q1" xfId="50" xr:uid="{00000000-0005-0000-0000-000033000000}"/>
    <cellStyle name="믅됞_PRODUCT DETAIL Q1" xfId="51" xr:uid="{00000000-0005-0000-0000-000034000000}"/>
    <cellStyle name="백분율_HOBONG" xfId="52" xr:uid="{00000000-0005-0000-0000-000035000000}"/>
    <cellStyle name="뷭?_BOOKSHIP" xfId="53" xr:uid="{00000000-0005-0000-0000-000036000000}"/>
    <cellStyle name="콤마 [0]_1202" xfId="54" xr:uid="{00000000-0005-0000-0000-000037000000}"/>
    <cellStyle name="콤마_1202" xfId="55" xr:uid="{00000000-0005-0000-0000-000038000000}"/>
    <cellStyle name="통화 [0]_1202" xfId="56" xr:uid="{00000000-0005-0000-0000-000039000000}"/>
    <cellStyle name="통화_1202" xfId="57" xr:uid="{00000000-0005-0000-0000-00003A000000}"/>
    <cellStyle name="표준_(정보부문)월별인원계획" xfId="58" xr:uid="{00000000-0005-0000-0000-00003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3.png"/><Relationship Id="rId11" Type="http://schemas.openxmlformats.org/officeDocument/2006/relationships/image" Target="../media/image16.png"/><Relationship Id="rId5" Type="http://schemas.openxmlformats.org/officeDocument/2006/relationships/image" Target="../media/image11.jpeg"/><Relationship Id="rId10" Type="http://schemas.openxmlformats.org/officeDocument/2006/relationships/image" Target="../media/image15.jpeg"/><Relationship Id="rId4" Type="http://schemas.openxmlformats.org/officeDocument/2006/relationships/image" Target="../media/image10.png"/><Relationship Id="rId9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653415</xdr:colOff>
      <xdr:row>96</xdr:row>
      <xdr:rowOff>243840</xdr:rowOff>
    </xdr:from>
    <xdr:to>
      <xdr:col>12</xdr:col>
      <xdr:colOff>891174</xdr:colOff>
      <xdr:row>102</xdr:row>
      <xdr:rowOff>413883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FFEB3E-EEC3-0260-B57A-7DB73743C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12215" y="51998880"/>
          <a:ext cx="4108719" cy="4071483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96</xdr:row>
      <xdr:rowOff>349250</xdr:rowOff>
    </xdr:from>
    <xdr:to>
      <xdr:col>15</xdr:col>
      <xdr:colOff>1291590</xdr:colOff>
      <xdr:row>99</xdr:row>
      <xdr:rowOff>213360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A759A3-38AE-D3C5-2B1A-163A4C37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68975" y="52104290"/>
          <a:ext cx="2939415" cy="1388110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238126</xdr:colOff>
      <xdr:row>4</xdr:row>
      <xdr:rowOff>254000</xdr:rowOff>
    </xdr:from>
    <xdr:to>
      <xdr:col>15</xdr:col>
      <xdr:colOff>1190626</xdr:colOff>
      <xdr:row>7</xdr:row>
      <xdr:rowOff>575563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AC4293-93D9-85FD-2934-693D62921F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707" r="4518"/>
        <a:stretch/>
      </xdr:blipFill>
      <xdr:spPr>
        <a:xfrm>
          <a:off x="15732126" y="1524000"/>
          <a:ext cx="4000500" cy="1877313"/>
        </a:xfrm>
        <a:prstGeom prst="rect">
          <a:avLst/>
        </a:prstGeom>
      </xdr:spPr>
    </xdr:pic>
    <xdr:clientData/>
  </xdr:twoCellAnchor>
  <xdr:twoCellAnchor editAs="oneCell">
    <xdr:from>
      <xdr:col>9</xdr:col>
      <xdr:colOff>646430</xdr:colOff>
      <xdr:row>103</xdr:row>
      <xdr:rowOff>314325</xdr:rowOff>
    </xdr:from>
    <xdr:to>
      <xdr:col>15</xdr:col>
      <xdr:colOff>1301923</xdr:colOff>
      <xdr:row>108</xdr:row>
      <xdr:rowOff>953112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A13042-240B-40D0-A7BA-5414F88CB2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707" r="4518"/>
        <a:stretch/>
      </xdr:blipFill>
      <xdr:spPr>
        <a:xfrm>
          <a:off x="13905230" y="56397525"/>
          <a:ext cx="7513493" cy="35953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4838700</xdr:colOff>
      <xdr:row>17</xdr:row>
      <xdr:rowOff>979484</xdr:rowOff>
    </xdr:from>
    <xdr:to>
      <xdr:col>2</xdr:col>
      <xdr:colOff>172519</xdr:colOff>
      <xdr:row>17</xdr:row>
      <xdr:rowOff>3027361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8B1276-6629-4AF3-9CD5-0C3212FC04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549" r="21415"/>
        <a:stretch/>
      </xdr:blipFill>
      <xdr:spPr>
        <a:xfrm rot="16200000">
          <a:off x="9330271" y="34054513"/>
          <a:ext cx="2047877" cy="3563419"/>
        </a:xfrm>
        <a:prstGeom prst="rect">
          <a:avLst/>
        </a:prstGeom>
      </xdr:spPr>
    </xdr:pic>
    <xdr:clientData/>
  </xdr:twoCellAnchor>
  <xdr:twoCellAnchor editAs="oneCell">
    <xdr:from>
      <xdr:col>1</xdr:col>
      <xdr:colOff>4972050</xdr:colOff>
      <xdr:row>25</xdr:row>
      <xdr:rowOff>16307</xdr:rowOff>
    </xdr:from>
    <xdr:to>
      <xdr:col>2</xdr:col>
      <xdr:colOff>38100</xdr:colOff>
      <xdr:row>26</xdr:row>
      <xdr:rowOff>23454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E793A1E-C06D-4C00-A349-962263CA5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05850" y="50860757"/>
          <a:ext cx="3295650" cy="1607347"/>
        </a:xfrm>
        <a:prstGeom prst="rect">
          <a:avLst/>
        </a:prstGeom>
      </xdr:spPr>
    </xdr:pic>
    <xdr:clientData/>
  </xdr:twoCellAnchor>
  <xdr:twoCellAnchor editAs="oneCell">
    <xdr:from>
      <xdr:col>1</xdr:col>
      <xdr:colOff>5010150</xdr:colOff>
      <xdr:row>21</xdr:row>
      <xdr:rowOff>100011</xdr:rowOff>
    </xdr:from>
    <xdr:to>
      <xdr:col>2</xdr:col>
      <xdr:colOff>323850</xdr:colOff>
      <xdr:row>21</xdr:row>
      <xdr:rowOff>2318835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CC4EFA-B4CF-4D5D-A5D2-1D0BD2D62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3950" y="43133961"/>
          <a:ext cx="3543300" cy="2218824"/>
        </a:xfrm>
        <a:prstGeom prst="rect">
          <a:avLst/>
        </a:prstGeom>
      </xdr:spPr>
    </xdr:pic>
    <xdr:clientData/>
  </xdr:twoCellAnchor>
  <xdr:twoCellAnchor>
    <xdr:from>
      <xdr:col>3</xdr:col>
      <xdr:colOff>660537</xdr:colOff>
      <xdr:row>22</xdr:row>
      <xdr:rowOff>294032</xdr:rowOff>
    </xdr:from>
    <xdr:to>
      <xdr:col>3</xdr:col>
      <xdr:colOff>3770449</xdr:colOff>
      <xdr:row>23</xdr:row>
      <xdr:rowOff>1794219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40B2708-7231-4093-9E7A-EF8D361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22330" y="32161369"/>
          <a:ext cx="3109912" cy="3011763"/>
        </a:xfrm>
        <a:prstGeom prst="rect">
          <a:avLst/>
        </a:prstGeom>
      </xdr:spPr>
    </xdr:pic>
    <xdr:clientData/>
  </xdr:twoCellAnchor>
  <xdr:twoCellAnchor>
    <xdr:from>
      <xdr:col>3</xdr:col>
      <xdr:colOff>762177</xdr:colOff>
      <xdr:row>18</xdr:row>
      <xdr:rowOff>169092</xdr:rowOff>
    </xdr:from>
    <xdr:to>
      <xdr:col>3</xdr:col>
      <xdr:colOff>3913534</xdr:colOff>
      <xdr:row>19</xdr:row>
      <xdr:rowOff>2422662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4FBE117-A9C2-2F2A-4875-036D28D16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23970" y="24540668"/>
          <a:ext cx="3151357" cy="3143951"/>
        </a:xfrm>
        <a:prstGeom prst="rect">
          <a:avLst/>
        </a:prstGeom>
      </xdr:spPr>
    </xdr:pic>
    <xdr:clientData/>
  </xdr:twoCellAnchor>
  <xdr:twoCellAnchor editAs="oneCell">
    <xdr:from>
      <xdr:col>2</xdr:col>
      <xdr:colOff>3832860</xdr:colOff>
      <xdr:row>0</xdr:row>
      <xdr:rowOff>76200</xdr:rowOff>
    </xdr:from>
    <xdr:to>
      <xdr:col>2</xdr:col>
      <xdr:colOff>7833360</xdr:colOff>
      <xdr:row>4</xdr:row>
      <xdr:rowOff>48513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4BBB1FE-1A08-4D7C-8527-E27EC5C7E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8707" r="4518"/>
        <a:stretch/>
      </xdr:blipFill>
      <xdr:spPr>
        <a:xfrm>
          <a:off x="15796260" y="76200"/>
          <a:ext cx="4000500" cy="1877313"/>
        </a:xfrm>
        <a:prstGeom prst="rect">
          <a:avLst/>
        </a:prstGeom>
      </xdr:spPr>
    </xdr:pic>
    <xdr:clientData/>
  </xdr:twoCellAnchor>
  <xdr:twoCellAnchor editAs="oneCell">
    <xdr:from>
      <xdr:col>1</xdr:col>
      <xdr:colOff>2022995</xdr:colOff>
      <xdr:row>13</xdr:row>
      <xdr:rowOff>320153</xdr:rowOff>
    </xdr:from>
    <xdr:to>
      <xdr:col>2</xdr:col>
      <xdr:colOff>5507000</xdr:colOff>
      <xdr:row>13</xdr:row>
      <xdr:rowOff>4667250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5F8DE1-0577-6BA3-72A6-65D817E5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9440049" y="16887049"/>
          <a:ext cx="4347097" cy="1171360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2095500</xdr:colOff>
      <xdr:row>15</xdr:row>
      <xdr:rowOff>266699</xdr:rowOff>
    </xdr:from>
    <xdr:to>
      <xdr:col>2</xdr:col>
      <xdr:colOff>4457700</xdr:colOff>
      <xdr:row>15</xdr:row>
      <xdr:rowOff>3922840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B36187-1E08-41A6-B890-33B59269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29300" y="28498799"/>
          <a:ext cx="10591800" cy="3656141"/>
        </a:xfrm>
        <a:prstGeom prst="rect">
          <a:avLst/>
        </a:prstGeom>
      </xdr:spPr>
    </xdr:pic>
    <xdr:clientData/>
  </xdr:twoCellAnchor>
  <xdr:twoCellAnchor>
    <xdr:from>
      <xdr:col>1</xdr:col>
      <xdr:colOff>4152900</xdr:colOff>
      <xdr:row>19</xdr:row>
      <xdr:rowOff>152400</xdr:rowOff>
    </xdr:from>
    <xdr:to>
      <xdr:col>2</xdr:col>
      <xdr:colOff>876300</xdr:colOff>
      <xdr:row>19</xdr:row>
      <xdr:rowOff>3714750</xdr:rowOff>
    </xdr:to>
    <xdr:grpSp>
      <xdr:nvGrpSpPr>
        <xdr:cNvPr id="4" name="Group 19">
          <a:extLst>
            <a:ext uri="{FF2B5EF4-FFF2-40B4-BE49-F238E27FC236}">
              <a16:creationId xmlns:a16="http://schemas.microsoft.com/office/drawing/2014/main" id="{B8C9EC48-47C6-4480-9417-8C783A6D69C1}"/>
            </a:ext>
          </a:extLst>
        </xdr:cNvPr>
        <xdr:cNvGrpSpPr/>
      </xdr:nvGrpSpPr>
      <xdr:grpSpPr>
        <a:xfrm>
          <a:off x="7871460" y="39258240"/>
          <a:ext cx="4953000" cy="3562350"/>
          <a:chOff x="28765499" y="2095501"/>
          <a:chExt cx="2457451" cy="2076450"/>
        </a:xfrm>
      </xdr:grpSpPr>
      <xdr:pic>
        <xdr:nvPicPr>
          <xdr:cNvPr id="6" name="Picture 20">
            <a:extLst>
              <a:ext uri="{FF2B5EF4-FFF2-40B4-BE49-F238E27FC236}">
                <a16:creationId xmlns:a16="http://schemas.microsoft.com/office/drawing/2014/main" id="{DC2BC2AC-8B39-AC27-1218-952A6B8849A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90" t="32020" r="959" b="14286"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7" name="Picture 21">
            <a:extLst>
              <a:ext uri="{FF2B5EF4-FFF2-40B4-BE49-F238E27FC236}">
                <a16:creationId xmlns:a16="http://schemas.microsoft.com/office/drawing/2014/main" id="{C57DE0C7-2CE1-6261-1209-6BF44203540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060" t="32020" r="15299" b="15033"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5242560</xdr:colOff>
      <xdr:row>23</xdr:row>
      <xdr:rowOff>30480</xdr:rowOff>
    </xdr:from>
    <xdr:to>
      <xdr:col>2</xdr:col>
      <xdr:colOff>365760</xdr:colOff>
      <xdr:row>23</xdr:row>
      <xdr:rowOff>4374474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843EC80-5B67-4E2F-90BD-1C368EDC9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61120" y="48950880"/>
          <a:ext cx="3352800" cy="4343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15981</xdr:colOff>
      <xdr:row>34</xdr:row>
      <xdr:rowOff>69125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55991-55B0-DD75-14FF-E316D0FB4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0381" cy="6287045"/>
        </a:xfrm>
        <a:prstGeom prst="rect">
          <a:avLst/>
        </a:prstGeom>
      </xdr:spPr>
    </xdr:pic>
    <xdr:clientData/>
  </xdr:twoCellAnchor>
  <xdr:twoCellAnchor editAs="oneCell">
    <xdr:from>
      <xdr:col>13</xdr:col>
      <xdr:colOff>563880</xdr:colOff>
      <xdr:row>0</xdr:row>
      <xdr:rowOff>0</xdr:rowOff>
    </xdr:from>
    <xdr:to>
      <xdr:col>27</xdr:col>
      <xdr:colOff>503654</xdr:colOff>
      <xdr:row>33</xdr:row>
      <xdr:rowOff>160557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3CBECE-7885-E071-BACB-9CB3C3DB6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8680" y="0"/>
          <a:ext cx="8474174" cy="61955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587478</xdr:colOff>
      <xdr:row>35</xdr:row>
      <xdr:rowOff>168209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0366EB-7E30-1216-1467-AEF95D4AD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2278" cy="6569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Q130"/>
  <sheetViews>
    <sheetView tabSelected="1" view="pageBreakPreview" topLeftCell="A97" zoomScale="55" zoomScaleNormal="55" zoomScaleSheetLayoutView="55" zoomScalePageLayoutView="40" workbookViewId="0">
      <selection activeCell="C100" sqref="C100:I101"/>
    </sheetView>
  </sheetViews>
  <sheetFormatPr defaultColWidth="9.21875" defaultRowHeight="16.8"/>
  <cols>
    <col min="1" max="1" width="6.5546875" style="83" customWidth="1"/>
    <col min="2" max="2" width="32.44140625" style="83" customWidth="1"/>
    <col min="3" max="3" width="18.5546875" style="83" customWidth="1"/>
    <col min="4" max="4" width="29.109375" style="83" customWidth="1"/>
    <col min="5" max="5" width="33.5546875" style="83" customWidth="1"/>
    <col min="6" max="6" width="19.33203125" style="83" customWidth="1"/>
    <col min="7" max="7" width="17.77734375" style="84" customWidth="1"/>
    <col min="8" max="8" width="16.5546875" style="83" customWidth="1"/>
    <col min="9" max="9" width="18.5546875" style="83" customWidth="1"/>
    <col min="10" max="10" width="18.6640625" style="83" customWidth="1"/>
    <col min="11" max="11" width="19" style="83" customWidth="1"/>
    <col min="12" max="12" width="18.77734375" style="83" customWidth="1"/>
    <col min="13" max="13" width="16.77734375" style="83" customWidth="1"/>
    <col min="14" max="15" width="13.44140625" style="83" customWidth="1"/>
    <col min="16" max="16" width="28.88671875" style="83" customWidth="1"/>
    <col min="17" max="17" width="14.77734375" style="83" bestFit="1" customWidth="1"/>
    <col min="18" max="16384" width="9.21875" style="83"/>
  </cols>
  <sheetData>
    <row r="1" spans="1:16" s="1" customFormat="1" ht="19.95" customHeight="1">
      <c r="A1" s="93"/>
      <c r="B1" s="93"/>
      <c r="C1" s="93"/>
      <c r="D1" s="94"/>
      <c r="E1" s="93"/>
      <c r="F1" s="93"/>
      <c r="G1" s="93"/>
      <c r="H1" s="93"/>
      <c r="I1" s="93"/>
      <c r="J1" s="93"/>
      <c r="K1" s="93"/>
      <c r="L1" s="95"/>
      <c r="M1" s="295" t="s">
        <v>79</v>
      </c>
      <c r="N1" s="295" t="s">
        <v>79</v>
      </c>
      <c r="O1" s="296" t="s">
        <v>80</v>
      </c>
      <c r="P1" s="296"/>
    </row>
    <row r="2" spans="1:16" s="1" customFormat="1" ht="19.95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5"/>
      <c r="M2" s="295" t="s">
        <v>81</v>
      </c>
      <c r="N2" s="295" t="s">
        <v>81</v>
      </c>
      <c r="O2" s="297" t="s">
        <v>82</v>
      </c>
      <c r="P2" s="297"/>
    </row>
    <row r="3" spans="1:16" s="1" customFormat="1" ht="19.95" customHeight="1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  <c r="L3" s="95"/>
      <c r="M3" s="295" t="s">
        <v>83</v>
      </c>
      <c r="N3" s="295" t="s">
        <v>83</v>
      </c>
      <c r="O3" s="298" t="s">
        <v>85</v>
      </c>
      <c r="P3" s="296"/>
    </row>
    <row r="4" spans="1:16" s="2" customFormat="1" ht="39.6" customHeight="1" thickBot="1">
      <c r="B4" s="3" t="s">
        <v>180</v>
      </c>
      <c r="G4" s="4"/>
    </row>
    <row r="5" spans="1:16" s="2" customFormat="1" ht="42" customHeight="1">
      <c r="B5" s="5" t="s">
        <v>0</v>
      </c>
      <c r="C5" s="5"/>
      <c r="D5" s="3"/>
      <c r="F5" s="6"/>
      <c r="G5" s="324" t="s">
        <v>385</v>
      </c>
      <c r="H5" s="325"/>
      <c r="I5" s="325"/>
      <c r="J5" s="325"/>
      <c r="K5" s="325"/>
      <c r="L5" s="326"/>
    </row>
    <row r="6" spans="1:16" s="7" customFormat="1" ht="39.6" customHeight="1">
      <c r="B6" s="8" t="s">
        <v>40</v>
      </c>
      <c r="C6" s="8"/>
      <c r="D6" s="9" t="s">
        <v>154</v>
      </c>
      <c r="E6" s="11"/>
      <c r="F6" s="8"/>
      <c r="G6" s="327"/>
      <c r="H6" s="328"/>
      <c r="I6" s="328"/>
      <c r="J6" s="328"/>
      <c r="K6" s="328"/>
      <c r="L6" s="329"/>
      <c r="M6" s="10"/>
      <c r="N6" s="10"/>
      <c r="O6" s="10"/>
      <c r="P6" s="10"/>
    </row>
    <row r="7" spans="1:16" s="7" customFormat="1" ht="39.6" customHeight="1">
      <c r="B7" s="8" t="s">
        <v>41</v>
      </c>
      <c r="C7" s="8"/>
      <c r="D7" s="9" t="s">
        <v>177</v>
      </c>
      <c r="E7" s="9"/>
      <c r="F7" s="8"/>
      <c r="G7" s="327"/>
      <c r="H7" s="328"/>
      <c r="I7" s="328"/>
      <c r="J7" s="328"/>
      <c r="K7" s="328"/>
      <c r="L7" s="329"/>
      <c r="M7" s="10"/>
      <c r="N7" s="10"/>
      <c r="O7" s="10"/>
      <c r="P7" s="10"/>
    </row>
    <row r="8" spans="1:16" s="7" customFormat="1" ht="63" customHeight="1" thickBot="1">
      <c r="B8" s="8" t="s">
        <v>42</v>
      </c>
      <c r="C8" s="8"/>
      <c r="D8" s="323" t="s">
        <v>162</v>
      </c>
      <c r="E8" s="323"/>
      <c r="F8" s="323"/>
      <c r="G8" s="330"/>
      <c r="H8" s="331"/>
      <c r="I8" s="331"/>
      <c r="J8" s="331"/>
      <c r="K8" s="331"/>
      <c r="L8" s="332"/>
      <c r="M8" s="10"/>
      <c r="N8" s="10"/>
      <c r="O8" s="10"/>
      <c r="P8" s="10"/>
    </row>
    <row r="9" spans="1:16" s="12" customFormat="1" ht="39.6" customHeight="1">
      <c r="B9" s="13" t="s">
        <v>1</v>
      </c>
      <c r="C9" s="13"/>
      <c r="D9" s="100" t="s">
        <v>163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5.25" customHeight="1">
      <c r="B10" s="17" t="s">
        <v>2</v>
      </c>
      <c r="C10" s="17"/>
      <c r="D10" s="18" t="s">
        <v>161</v>
      </c>
      <c r="E10" s="18"/>
      <c r="F10" s="18"/>
      <c r="G10" s="19"/>
      <c r="H10" s="18"/>
      <c r="I10" s="20"/>
      <c r="J10" s="20" t="s">
        <v>43</v>
      </c>
      <c r="K10" s="20"/>
      <c r="L10" s="20" t="s">
        <v>181</v>
      </c>
      <c r="M10" s="21"/>
      <c r="N10" s="21"/>
      <c r="O10" s="21"/>
      <c r="P10" s="21"/>
    </row>
    <row r="11" spans="1:16" s="12" customFormat="1" ht="69.75" customHeight="1">
      <c r="B11" s="20" t="s">
        <v>3</v>
      </c>
      <c r="C11" s="20"/>
      <c r="D11" s="333">
        <v>45462</v>
      </c>
      <c r="E11" s="334"/>
      <c r="F11" s="334"/>
      <c r="G11" s="22"/>
      <c r="H11" s="23"/>
      <c r="I11" s="20"/>
      <c r="J11" s="20" t="s">
        <v>4</v>
      </c>
      <c r="K11" s="20"/>
      <c r="L11" s="335" t="s">
        <v>140</v>
      </c>
      <c r="M11" s="335"/>
      <c r="N11" s="335"/>
      <c r="O11" s="335"/>
      <c r="P11" s="335"/>
    </row>
    <row r="12" spans="1:16" s="12" customFormat="1" ht="35.25" customHeight="1">
      <c r="B12" s="20" t="s">
        <v>5</v>
      </c>
      <c r="C12" s="20"/>
      <c r="D12" s="24">
        <f>D11+7</f>
        <v>45469</v>
      </c>
      <c r="E12" s="20"/>
      <c r="F12" s="20"/>
      <c r="G12" s="25"/>
      <c r="H12" s="26"/>
      <c r="I12" s="20"/>
      <c r="J12" s="20" t="s">
        <v>37</v>
      </c>
      <c r="L12" s="20" t="s">
        <v>53</v>
      </c>
      <c r="M12" s="20"/>
      <c r="N12" s="26"/>
      <c r="O12" s="26"/>
      <c r="P12" s="21"/>
    </row>
    <row r="13" spans="1:16" s="12" customFormat="1" ht="39.6" customHeight="1">
      <c r="B13" s="336"/>
      <c r="C13" s="336"/>
      <c r="D13" s="336"/>
      <c r="E13" s="336"/>
      <c r="F13" s="336"/>
      <c r="G13" s="25"/>
      <c r="H13" s="26"/>
      <c r="I13" s="20"/>
      <c r="J13" s="20" t="s">
        <v>6</v>
      </c>
      <c r="K13" s="20"/>
      <c r="L13" s="20"/>
      <c r="M13" s="26"/>
      <c r="N13" s="21"/>
      <c r="O13" s="21"/>
      <c r="P13" s="26"/>
    </row>
    <row r="14" spans="1:16" s="12" customFormat="1" ht="39.6" customHeight="1">
      <c r="B14" s="20" t="s">
        <v>88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119</v>
      </c>
      <c r="M14" s="21"/>
      <c r="N14" s="21"/>
      <c r="O14" s="21"/>
      <c r="P14" s="21"/>
    </row>
    <row r="15" spans="1:16" s="12" customFormat="1" ht="32.4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24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7" s="219" customFormat="1" ht="92.4" customHeight="1">
      <c r="B17" s="220"/>
      <c r="C17" s="221" t="s">
        <v>78</v>
      </c>
      <c r="D17" s="222" t="s">
        <v>9</v>
      </c>
      <c r="E17" s="223" t="s">
        <v>54</v>
      </c>
      <c r="F17" s="223" t="s">
        <v>68</v>
      </c>
      <c r="G17" s="223" t="s">
        <v>58</v>
      </c>
      <c r="H17" s="223" t="s">
        <v>10</v>
      </c>
      <c r="I17" s="223" t="s">
        <v>55</v>
      </c>
      <c r="J17" s="223" t="s">
        <v>56</v>
      </c>
      <c r="K17" s="223" t="s">
        <v>57</v>
      </c>
      <c r="L17" s="223"/>
      <c r="M17" s="223"/>
      <c r="N17" s="223"/>
      <c r="O17" s="223"/>
      <c r="P17" s="224" t="s">
        <v>11</v>
      </c>
    </row>
    <row r="18" spans="2:17" s="219" customFormat="1" ht="92.4" customHeight="1">
      <c r="B18" s="225" t="s">
        <v>12</v>
      </c>
      <c r="C18" s="226"/>
      <c r="D18" s="227" t="s">
        <v>182</v>
      </c>
      <c r="E18" s="228"/>
      <c r="F18" s="229">
        <v>23</v>
      </c>
      <c r="G18" s="229">
        <v>70</v>
      </c>
      <c r="H18" s="229">
        <v>184</v>
      </c>
      <c r="I18" s="229">
        <v>195</v>
      </c>
      <c r="J18" s="229">
        <v>100</v>
      </c>
      <c r="K18" s="229">
        <v>28</v>
      </c>
      <c r="L18" s="227"/>
      <c r="M18" s="229"/>
      <c r="N18" s="229"/>
      <c r="O18" s="229"/>
      <c r="P18" s="230">
        <f>SUM(E18:O18)</f>
        <v>600</v>
      </c>
    </row>
    <row r="19" spans="2:17" s="219" customFormat="1" ht="92.4" customHeight="1">
      <c r="B19" s="225" t="s">
        <v>62</v>
      </c>
      <c r="C19" s="226"/>
      <c r="D19" s="228" t="str">
        <f>+D18</f>
        <v xml:space="preserve">RAIN FOREST </v>
      </c>
      <c r="E19" s="228"/>
      <c r="F19" s="229">
        <f>ROUNDUP(F18*5%,0)</f>
        <v>2</v>
      </c>
      <c r="G19" s="229">
        <f t="shared" ref="G19:K19" si="0">ROUNDUP(G18*5%,0)</f>
        <v>4</v>
      </c>
      <c r="H19" s="229">
        <f t="shared" si="0"/>
        <v>10</v>
      </c>
      <c r="I19" s="229">
        <f t="shared" si="0"/>
        <v>10</v>
      </c>
      <c r="J19" s="229">
        <f t="shared" si="0"/>
        <v>5</v>
      </c>
      <c r="K19" s="229">
        <f t="shared" si="0"/>
        <v>2</v>
      </c>
      <c r="L19" s="229"/>
      <c r="M19" s="229"/>
      <c r="N19" s="229"/>
      <c r="O19" s="229"/>
      <c r="P19" s="230">
        <f>SUM(E19:O19)</f>
        <v>33</v>
      </c>
    </row>
    <row r="20" spans="2:17" s="219" customFormat="1" ht="92.4" customHeight="1">
      <c r="B20" s="225" t="s">
        <v>125</v>
      </c>
      <c r="C20" s="226"/>
      <c r="D20" s="228" t="str">
        <f>D19</f>
        <v xml:space="preserve">RAIN FOREST </v>
      </c>
      <c r="E20" s="228"/>
      <c r="F20" s="229">
        <v>1</v>
      </c>
      <c r="G20" s="229">
        <v>2</v>
      </c>
      <c r="H20" s="229">
        <v>2</v>
      </c>
      <c r="I20" s="229">
        <v>1</v>
      </c>
      <c r="J20" s="229">
        <v>1</v>
      </c>
      <c r="K20" s="229">
        <v>1</v>
      </c>
      <c r="L20" s="229"/>
      <c r="M20" s="229"/>
      <c r="N20" s="229"/>
      <c r="O20" s="229"/>
      <c r="P20" s="230">
        <f t="shared" ref="P20:P21" si="1">SUM(E20:O20)</f>
        <v>8</v>
      </c>
    </row>
    <row r="21" spans="2:17" s="219" customFormat="1" ht="92.4" customHeight="1">
      <c r="B21" s="225" t="s">
        <v>126</v>
      </c>
      <c r="C21" s="226"/>
      <c r="D21" s="228" t="str">
        <f>D20</f>
        <v xml:space="preserve">RAIN FOREST </v>
      </c>
      <c r="E21" s="228"/>
      <c r="F21" s="229"/>
      <c r="G21" s="229">
        <v>0</v>
      </c>
      <c r="H21" s="229">
        <v>1</v>
      </c>
      <c r="I21" s="229">
        <v>0</v>
      </c>
      <c r="J21" s="229">
        <v>0</v>
      </c>
      <c r="K21" s="231"/>
      <c r="L21" s="229"/>
      <c r="M21" s="229"/>
      <c r="N21" s="229"/>
      <c r="O21" s="229"/>
      <c r="P21" s="230">
        <f t="shared" si="1"/>
        <v>1</v>
      </c>
    </row>
    <row r="22" spans="2:17" s="232" customFormat="1" ht="92.4" customHeight="1">
      <c r="B22" s="233" t="s">
        <v>13</v>
      </c>
      <c r="C22" s="234"/>
      <c r="D22" s="235" t="str">
        <f>+D19</f>
        <v xml:space="preserve">RAIN FOREST </v>
      </c>
      <c r="E22" s="236"/>
      <c r="F22" s="237">
        <f>SUM(F18:F21)</f>
        <v>26</v>
      </c>
      <c r="G22" s="237">
        <f>SUM(G18:G21)</f>
        <v>76</v>
      </c>
      <c r="H22" s="237">
        <f t="shared" ref="H22:J22" si="2">SUM(H18:H21)</f>
        <v>197</v>
      </c>
      <c r="I22" s="237">
        <f t="shared" si="2"/>
        <v>206</v>
      </c>
      <c r="J22" s="237">
        <f t="shared" si="2"/>
        <v>106</v>
      </c>
      <c r="K22" s="237">
        <f>SUM(K18:K21)</f>
        <v>31</v>
      </c>
      <c r="L22" s="237"/>
      <c r="M22" s="237"/>
      <c r="N22" s="237"/>
      <c r="O22" s="237"/>
      <c r="P22" s="237">
        <f>SUM(P18:P21)</f>
        <v>642</v>
      </c>
    </row>
    <row r="23" spans="2:17" s="2" customFormat="1" ht="38.4">
      <c r="B23" s="9"/>
      <c r="C23" s="9"/>
      <c r="D23" s="9"/>
      <c r="E23" s="38"/>
      <c r="F23" s="38"/>
      <c r="G23" s="36"/>
      <c r="H23" s="38"/>
      <c r="I23" s="38"/>
      <c r="J23" s="38"/>
      <c r="K23" s="38"/>
      <c r="L23" s="38"/>
      <c r="M23" s="39"/>
      <c r="N23" s="40"/>
      <c r="O23" s="40"/>
      <c r="P23" s="41"/>
    </row>
    <row r="24" spans="2:17" s="219" customFormat="1" ht="92.4" customHeight="1">
      <c r="B24" s="220"/>
      <c r="C24" s="221" t="s">
        <v>78</v>
      </c>
      <c r="D24" s="222" t="s">
        <v>9</v>
      </c>
      <c r="E24" s="223" t="s">
        <v>54</v>
      </c>
      <c r="F24" s="223" t="s">
        <v>68</v>
      </c>
      <c r="G24" s="223" t="s">
        <v>58</v>
      </c>
      <c r="H24" s="223" t="s">
        <v>10</v>
      </c>
      <c r="I24" s="223" t="s">
        <v>55</v>
      </c>
      <c r="J24" s="223" t="s">
        <v>56</v>
      </c>
      <c r="K24" s="223" t="s">
        <v>57</v>
      </c>
      <c r="L24" s="223"/>
      <c r="M24" s="223"/>
      <c r="N24" s="223"/>
      <c r="O24" s="223"/>
      <c r="P24" s="224" t="s">
        <v>11</v>
      </c>
    </row>
    <row r="25" spans="2:17" s="219" customFormat="1" ht="92.4" customHeight="1">
      <c r="B25" s="225" t="s">
        <v>12</v>
      </c>
      <c r="C25" s="226"/>
      <c r="D25" s="227" t="s">
        <v>178</v>
      </c>
      <c r="E25" s="228"/>
      <c r="F25" s="229">
        <v>23</v>
      </c>
      <c r="G25" s="229">
        <v>70</v>
      </c>
      <c r="H25" s="229">
        <v>184</v>
      </c>
      <c r="I25" s="229">
        <v>195</v>
      </c>
      <c r="J25" s="229">
        <v>100</v>
      </c>
      <c r="K25" s="229">
        <v>28</v>
      </c>
      <c r="L25" s="227"/>
      <c r="M25" s="229"/>
      <c r="N25" s="229"/>
      <c r="O25" s="229"/>
      <c r="P25" s="230">
        <f>SUM(E25:O25)</f>
        <v>600</v>
      </c>
    </row>
    <row r="26" spans="2:17" s="219" customFormat="1" ht="92.4" customHeight="1">
      <c r="B26" s="225" t="s">
        <v>62</v>
      </c>
      <c r="C26" s="226"/>
      <c r="D26" s="228" t="str">
        <f>+D25</f>
        <v>SILVER MIX</v>
      </c>
      <c r="E26" s="228"/>
      <c r="F26" s="229">
        <f>ROUNDUP(F25*5%,0)</f>
        <v>2</v>
      </c>
      <c r="G26" s="229">
        <f t="shared" ref="G26:K26" si="3">ROUNDUP(G25*5%,0)</f>
        <v>4</v>
      </c>
      <c r="H26" s="229">
        <f t="shared" si="3"/>
        <v>10</v>
      </c>
      <c r="I26" s="229">
        <f t="shared" si="3"/>
        <v>10</v>
      </c>
      <c r="J26" s="229">
        <f t="shared" si="3"/>
        <v>5</v>
      </c>
      <c r="K26" s="229">
        <f t="shared" si="3"/>
        <v>2</v>
      </c>
      <c r="L26" s="229"/>
      <c r="M26" s="229"/>
      <c r="N26" s="229"/>
      <c r="O26" s="229"/>
      <c r="P26" s="230">
        <f>SUM(E26:O26)</f>
        <v>33</v>
      </c>
      <c r="Q26" s="219">
        <v>57</v>
      </c>
    </row>
    <row r="27" spans="2:17" s="219" customFormat="1" ht="92.4" customHeight="1">
      <c r="B27" s="225" t="s">
        <v>125</v>
      </c>
      <c r="C27" s="226"/>
      <c r="D27" s="228" t="str">
        <f>D26</f>
        <v>SILVER MIX</v>
      </c>
      <c r="E27" s="228"/>
      <c r="F27" s="229">
        <v>1</v>
      </c>
      <c r="G27" s="229">
        <v>2</v>
      </c>
      <c r="H27" s="229">
        <v>2</v>
      </c>
      <c r="I27" s="229">
        <v>1</v>
      </c>
      <c r="J27" s="229">
        <v>1</v>
      </c>
      <c r="K27" s="229">
        <v>1</v>
      </c>
      <c r="L27" s="229"/>
      <c r="M27" s="229"/>
      <c r="N27" s="229"/>
      <c r="O27" s="229"/>
      <c r="P27" s="230">
        <f t="shared" ref="P27:P28" si="4">SUM(E27:O27)</f>
        <v>8</v>
      </c>
    </row>
    <row r="28" spans="2:17" s="219" customFormat="1" ht="92.4" customHeight="1">
      <c r="B28" s="225" t="s">
        <v>126</v>
      </c>
      <c r="C28" s="226"/>
      <c r="D28" s="228" t="str">
        <f>D27</f>
        <v>SILVER MIX</v>
      </c>
      <c r="E28" s="228"/>
      <c r="F28" s="229"/>
      <c r="G28" s="229">
        <v>0</v>
      </c>
      <c r="H28" s="229">
        <v>1</v>
      </c>
      <c r="I28" s="229">
        <v>0</v>
      </c>
      <c r="J28" s="229">
        <v>0</v>
      </c>
      <c r="K28" s="231"/>
      <c r="L28" s="229"/>
      <c r="M28" s="229"/>
      <c r="N28" s="229"/>
      <c r="O28" s="229"/>
      <c r="P28" s="230">
        <f t="shared" si="4"/>
        <v>1</v>
      </c>
    </row>
    <row r="29" spans="2:17" s="232" customFormat="1" ht="92.4" customHeight="1">
      <c r="B29" s="233" t="s">
        <v>13</v>
      </c>
      <c r="C29" s="234"/>
      <c r="D29" s="235" t="str">
        <f>+D26</f>
        <v>SILVER MIX</v>
      </c>
      <c r="E29" s="236"/>
      <c r="F29" s="237">
        <f>SUM(F25:F28)</f>
        <v>26</v>
      </c>
      <c r="G29" s="237">
        <f>SUM(G25:G28)</f>
        <v>76</v>
      </c>
      <c r="H29" s="237">
        <f t="shared" ref="H29:J29" si="5">SUM(H25:H28)</f>
        <v>197</v>
      </c>
      <c r="I29" s="237">
        <f t="shared" si="5"/>
        <v>206</v>
      </c>
      <c r="J29" s="237">
        <f t="shared" si="5"/>
        <v>106</v>
      </c>
      <c r="K29" s="237">
        <f>SUM(K25:K28)</f>
        <v>31</v>
      </c>
      <c r="L29" s="237"/>
      <c r="M29" s="237"/>
      <c r="N29" s="237"/>
      <c r="O29" s="237"/>
      <c r="P29" s="237">
        <f>SUM(P25:P28)</f>
        <v>642</v>
      </c>
    </row>
    <row r="30" spans="2:17" s="12" customFormat="1" ht="38.4">
      <c r="B30" s="28"/>
      <c r="C30" s="28"/>
      <c r="D30" s="28"/>
      <c r="E30" s="42"/>
      <c r="F30" s="42"/>
      <c r="G30" s="36"/>
      <c r="H30" s="42"/>
      <c r="I30" s="42"/>
      <c r="J30" s="42"/>
      <c r="K30" s="42"/>
      <c r="L30" s="42"/>
      <c r="M30" s="43"/>
      <c r="N30" s="44"/>
      <c r="O30" s="44"/>
      <c r="P30" s="45"/>
    </row>
    <row r="31" spans="2:17" s="2" customFormat="1" ht="38.4" hidden="1">
      <c r="B31" s="32"/>
      <c r="C31" s="108" t="s">
        <v>78</v>
      </c>
      <c r="D31" s="100" t="s">
        <v>9</v>
      </c>
      <c r="E31" s="33" t="s">
        <v>54</v>
      </c>
      <c r="F31" s="33" t="s">
        <v>68</v>
      </c>
      <c r="G31" s="33" t="s">
        <v>58</v>
      </c>
      <c r="H31" s="33" t="s">
        <v>10</v>
      </c>
      <c r="I31" s="33" t="s">
        <v>55</v>
      </c>
      <c r="J31" s="33" t="s">
        <v>56</v>
      </c>
      <c r="K31" s="33" t="s">
        <v>57</v>
      </c>
      <c r="L31" s="33"/>
      <c r="M31" s="33"/>
      <c r="N31" s="33"/>
      <c r="O31" s="33"/>
      <c r="P31" s="102" t="s">
        <v>11</v>
      </c>
    </row>
    <row r="32" spans="2:17" s="2" customFormat="1" ht="38.4" hidden="1">
      <c r="B32" s="101" t="s">
        <v>12</v>
      </c>
      <c r="C32" s="146"/>
      <c r="D32" s="34" t="s">
        <v>124</v>
      </c>
      <c r="E32" s="35"/>
      <c r="F32" s="337" t="s">
        <v>152</v>
      </c>
      <c r="G32" s="337"/>
      <c r="H32" s="337"/>
      <c r="I32" s="337"/>
      <c r="J32" s="337"/>
      <c r="K32" s="337"/>
      <c r="L32" s="36"/>
      <c r="M32" s="36"/>
      <c r="N32" s="36"/>
      <c r="O32" s="36"/>
      <c r="P32" s="37">
        <f>SUM(E32:O32)</f>
        <v>0</v>
      </c>
      <c r="Q32" s="2">
        <v>424</v>
      </c>
    </row>
    <row r="33" spans="1:16" s="2" customFormat="1" ht="38.4" hidden="1">
      <c r="B33" s="101" t="s">
        <v>62</v>
      </c>
      <c r="C33" s="146"/>
      <c r="D33" s="34" t="str">
        <f>+D32</f>
        <v>Virtual Pink</v>
      </c>
      <c r="E33" s="35"/>
      <c r="F33" s="338"/>
      <c r="G33" s="338"/>
      <c r="H33" s="338"/>
      <c r="I33" s="338"/>
      <c r="J33" s="338"/>
      <c r="K33" s="338"/>
      <c r="L33" s="36"/>
      <c r="M33" s="36"/>
      <c r="N33" s="36"/>
      <c r="O33" s="36"/>
      <c r="P33" s="37">
        <f>SUM(E33:O33)</f>
        <v>0</v>
      </c>
    </row>
    <row r="34" spans="1:16" s="2" customFormat="1" ht="38.4" hidden="1">
      <c r="B34" s="101" t="s">
        <v>125</v>
      </c>
      <c r="C34" s="110"/>
      <c r="D34" s="35" t="str">
        <f>D33</f>
        <v>Virtual Pink</v>
      </c>
      <c r="E34" s="35"/>
      <c r="F34" s="338"/>
      <c r="G34" s="338"/>
      <c r="H34" s="338"/>
      <c r="I34" s="338"/>
      <c r="J34" s="338"/>
      <c r="K34" s="338"/>
      <c r="L34" s="36"/>
      <c r="M34" s="36"/>
      <c r="N34" s="36"/>
      <c r="O34" s="36"/>
      <c r="P34" s="37">
        <f t="shared" ref="P34:P35" si="6">SUM(E34:O34)</f>
        <v>0</v>
      </c>
    </row>
    <row r="35" spans="1:16" s="2" customFormat="1" ht="38.4" hidden="1">
      <c r="B35" s="101" t="s">
        <v>126</v>
      </c>
      <c r="C35" s="110"/>
      <c r="D35" s="35" t="str">
        <f>D34</f>
        <v>Virtual Pink</v>
      </c>
      <c r="E35" s="35"/>
      <c r="F35" s="339"/>
      <c r="G35" s="339"/>
      <c r="H35" s="339"/>
      <c r="I35" s="339"/>
      <c r="J35" s="339"/>
      <c r="K35" s="339"/>
      <c r="L35" s="36"/>
      <c r="M35" s="36"/>
      <c r="N35" s="36"/>
      <c r="O35" s="36"/>
      <c r="P35" s="37">
        <f t="shared" si="6"/>
        <v>0</v>
      </c>
    </row>
    <row r="36" spans="1:16" s="3" customFormat="1" ht="38.4" hidden="1">
      <c r="B36" s="103" t="s">
        <v>13</v>
      </c>
      <c r="C36" s="109"/>
      <c r="D36" s="106" t="str">
        <f>+D33</f>
        <v>Virtual Pink</v>
      </c>
      <c r="E36" s="104"/>
      <c r="F36" s="105">
        <f>SUM(F32:F35)</f>
        <v>0</v>
      </c>
      <c r="G36" s="105">
        <f>SUM(G32:G35)</f>
        <v>0</v>
      </c>
      <c r="H36" s="105">
        <f t="shared" ref="H36:J36" si="7">SUM(H32:H35)</f>
        <v>0</v>
      </c>
      <c r="I36" s="105">
        <f t="shared" si="7"/>
        <v>0</v>
      </c>
      <c r="J36" s="105">
        <f t="shared" si="7"/>
        <v>0</v>
      </c>
      <c r="K36" s="105">
        <f>SUM(K32:K35)</f>
        <v>0</v>
      </c>
      <c r="L36" s="105"/>
      <c r="M36" s="105"/>
      <c r="N36" s="105"/>
      <c r="O36" s="105"/>
      <c r="P36" s="105">
        <f>SUM(P32:P35)</f>
        <v>0</v>
      </c>
    </row>
    <row r="37" spans="1:16" s="232" customFormat="1" ht="91.8" customHeight="1">
      <c r="B37" s="238" t="s">
        <v>14</v>
      </c>
      <c r="C37" s="239"/>
      <c r="D37" s="238"/>
      <c r="E37" s="240"/>
      <c r="F37" s="241">
        <f>F22+F29+F36</f>
        <v>52</v>
      </c>
      <c r="G37" s="241">
        <f>G22+G29+G36</f>
        <v>152</v>
      </c>
      <c r="H37" s="241">
        <f t="shared" ref="H37:K37" si="8">H22+H29+H36</f>
        <v>394</v>
      </c>
      <c r="I37" s="241">
        <f t="shared" si="8"/>
        <v>412</v>
      </c>
      <c r="J37" s="241">
        <f t="shared" si="8"/>
        <v>212</v>
      </c>
      <c r="K37" s="241">
        <f t="shared" si="8"/>
        <v>62</v>
      </c>
      <c r="L37" s="241"/>
      <c r="M37" s="241"/>
      <c r="N37" s="241"/>
      <c r="O37" s="241"/>
      <c r="P37" s="241">
        <f t="shared" ref="P37" si="9">P22+P29</f>
        <v>1284</v>
      </c>
    </row>
    <row r="38" spans="1:16" s="46" customFormat="1" ht="20.25" customHeight="1">
      <c r="B38" s="47"/>
      <c r="C38" s="47"/>
      <c r="D38" s="48"/>
      <c r="E38" s="49"/>
      <c r="F38" s="50"/>
      <c r="G38" s="51"/>
      <c r="H38" s="52"/>
      <c r="I38" s="52"/>
      <c r="J38" s="52"/>
      <c r="K38" s="52"/>
      <c r="L38" s="53"/>
      <c r="M38" s="54"/>
      <c r="N38" s="50"/>
      <c r="O38" s="50"/>
      <c r="P38" s="50"/>
    </row>
    <row r="39" spans="1:16" s="1" customFormat="1" ht="30.75" customHeight="1" thickBot="1">
      <c r="B39" s="96" t="s">
        <v>15</v>
      </c>
      <c r="C39" s="160" t="s">
        <v>123</v>
      </c>
      <c r="D39" s="55"/>
      <c r="E39" s="55"/>
      <c r="F39" s="56"/>
      <c r="G39" s="57"/>
      <c r="H39" s="56"/>
      <c r="I39" s="56"/>
      <c r="J39" s="56"/>
      <c r="K39" s="56"/>
      <c r="L39" s="56"/>
      <c r="N39" s="58"/>
      <c r="O39" s="58"/>
      <c r="P39" s="59"/>
    </row>
    <row r="40" spans="1:16" s="60" customFormat="1" ht="162">
      <c r="A40" s="310" t="s">
        <v>16</v>
      </c>
      <c r="B40" s="311"/>
      <c r="C40" s="311"/>
      <c r="D40" s="118" t="s">
        <v>17</v>
      </c>
      <c r="E40" s="119" t="s">
        <v>18</v>
      </c>
      <c r="F40" s="118" t="s">
        <v>19</v>
      </c>
      <c r="G40" s="120" t="s">
        <v>20</v>
      </c>
      <c r="H40" s="120" t="s">
        <v>21</v>
      </c>
      <c r="I40" s="120" t="s">
        <v>34</v>
      </c>
      <c r="J40" s="120" t="s">
        <v>127</v>
      </c>
      <c r="K40" s="167" t="s">
        <v>128</v>
      </c>
      <c r="L40" s="167" t="s">
        <v>129</v>
      </c>
      <c r="M40" s="167" t="s">
        <v>35</v>
      </c>
      <c r="N40" s="312" t="s">
        <v>48</v>
      </c>
      <c r="O40" s="313"/>
      <c r="P40" s="314"/>
    </row>
    <row r="41" spans="1:16" s="60" customFormat="1" ht="32.4">
      <c r="A41" s="315" t="str">
        <f>D22</f>
        <v xml:space="preserve">RAIN FOREST 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7"/>
    </row>
    <row r="42" spans="1:16" s="138" customFormat="1" ht="133.19999999999999" customHeight="1">
      <c r="A42" s="131">
        <v>1</v>
      </c>
      <c r="B42" s="318" t="str">
        <f>L11</f>
        <v xml:space="preserve">TT-SJ30SX2-W120 - SINGLE JERSEY 100% COTTON 30'S/1 x 2CM) 245GSM </v>
      </c>
      <c r="C42" s="319"/>
      <c r="D42" s="132" t="s">
        <v>47</v>
      </c>
      <c r="E42" s="133" t="s">
        <v>183</v>
      </c>
      <c r="F42" s="134" t="s">
        <v>10</v>
      </c>
      <c r="G42" s="135">
        <f>$P$22</f>
        <v>642</v>
      </c>
      <c r="H42" s="134">
        <v>1.36</v>
      </c>
      <c r="I42" s="136">
        <f t="shared" ref="I42:I43" si="10">G42*H42</f>
        <v>873.12000000000012</v>
      </c>
      <c r="J42" s="161">
        <f>I42*2.3%+(I42/25)*0.5+10</f>
        <v>47.544160000000005</v>
      </c>
      <c r="K42" s="136">
        <v>2</v>
      </c>
      <c r="L42" s="136"/>
      <c r="M42" s="137">
        <f>+K42+J42+I42</f>
        <v>922.66416000000015</v>
      </c>
      <c r="N42" s="320" t="s">
        <v>184</v>
      </c>
      <c r="O42" s="321"/>
      <c r="P42" s="322"/>
    </row>
    <row r="43" spans="1:16" s="138" customFormat="1" ht="58.8">
      <c r="A43" s="131">
        <v>2</v>
      </c>
      <c r="B43" s="276" t="s">
        <v>130</v>
      </c>
      <c r="C43" s="277"/>
      <c r="D43" s="132" t="s">
        <v>59</v>
      </c>
      <c r="E43" s="133" t="str">
        <f>E42</f>
        <v>RAINFOREST 19-5232 TCX</v>
      </c>
      <c r="F43" s="134" t="s">
        <v>10</v>
      </c>
      <c r="G43" s="135">
        <f>G42</f>
        <v>642</v>
      </c>
      <c r="H43" s="263">
        <v>0.06</v>
      </c>
      <c r="I43" s="136">
        <f t="shared" si="10"/>
        <v>38.519999999999996</v>
      </c>
      <c r="J43" s="161">
        <f>I43*1.7%+(I43/30)*0.5+1</f>
        <v>2.29684</v>
      </c>
      <c r="K43" s="136"/>
      <c r="L43" s="136"/>
      <c r="M43" s="264">
        <f>+K43+J43+I43</f>
        <v>40.816839999999999</v>
      </c>
      <c r="N43" s="320" t="s">
        <v>390</v>
      </c>
      <c r="O43" s="321"/>
      <c r="P43" s="322"/>
    </row>
    <row r="44" spans="1:16" s="60" customFormat="1" ht="32.4">
      <c r="A44" s="315" t="str">
        <f>D29</f>
        <v>SILVER MIX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7"/>
    </row>
    <row r="45" spans="1:16" s="138" customFormat="1" ht="150.6" customHeight="1">
      <c r="A45" s="131">
        <v>1</v>
      </c>
      <c r="B45" s="318" t="str">
        <f>B42</f>
        <v xml:space="preserve">TT-SJ30SX2-W120 - SINGLE JERSEY 100% COTTON 30'S/1 x 2CM) 245GSM </v>
      </c>
      <c r="C45" s="319"/>
      <c r="D45" s="132" t="s">
        <v>47</v>
      </c>
      <c r="E45" s="133" t="s">
        <v>185</v>
      </c>
      <c r="F45" s="134" t="s">
        <v>10</v>
      </c>
      <c r="G45" s="135">
        <f>$P$29</f>
        <v>642</v>
      </c>
      <c r="H45" s="134">
        <v>1.36</v>
      </c>
      <c r="I45" s="136">
        <f t="shared" ref="I45:I46" si="11">G45*H45</f>
        <v>873.12000000000012</v>
      </c>
      <c r="J45" s="161">
        <f>I45*0.7%+(I45/50)*0.5</f>
        <v>14.843040000000002</v>
      </c>
      <c r="K45" s="136">
        <v>2</v>
      </c>
      <c r="L45" s="162"/>
      <c r="M45" s="137">
        <f>+K45+J45+I45</f>
        <v>889.96304000000009</v>
      </c>
      <c r="N45" s="320" t="s">
        <v>389</v>
      </c>
      <c r="O45" s="321"/>
      <c r="P45" s="322"/>
    </row>
    <row r="46" spans="1:16" s="138" customFormat="1" ht="88.2">
      <c r="A46" s="131">
        <v>2</v>
      </c>
      <c r="B46" s="276" t="s">
        <v>130</v>
      </c>
      <c r="C46" s="277"/>
      <c r="D46" s="132" t="s">
        <v>171</v>
      </c>
      <c r="E46" s="133" t="str">
        <f>E45</f>
        <v>SILVER MIX (BROS CODE BROS BA08)</v>
      </c>
      <c r="F46" s="134" t="s">
        <v>10</v>
      </c>
      <c r="G46" s="135">
        <f>G45</f>
        <v>642</v>
      </c>
      <c r="H46" s="263">
        <v>0.06</v>
      </c>
      <c r="I46" s="136">
        <f t="shared" si="11"/>
        <v>38.519999999999996</v>
      </c>
      <c r="J46" s="161">
        <f>I46*1.1%+(I46/25)*0.5+1</f>
        <v>2.1941199999999998</v>
      </c>
      <c r="K46" s="136"/>
      <c r="L46" s="162"/>
      <c r="M46" s="264">
        <f>+K46+J46+I46</f>
        <v>40.714119999999994</v>
      </c>
      <c r="N46" s="320" t="s">
        <v>391</v>
      </c>
      <c r="O46" s="321"/>
      <c r="P46" s="322"/>
    </row>
    <row r="47" spans="1:16" s="60" customFormat="1" ht="32.4" hidden="1">
      <c r="A47" s="355" t="str">
        <f>D33</f>
        <v>Virtual Pink</v>
      </c>
      <c r="B47" s="356"/>
      <c r="C47" s="356"/>
      <c r="D47" s="356"/>
      <c r="E47" s="356"/>
      <c r="F47" s="356"/>
      <c r="G47" s="356"/>
      <c r="H47" s="356"/>
      <c r="I47" s="356"/>
      <c r="J47" s="356"/>
      <c r="K47" s="356"/>
      <c r="L47" s="357"/>
      <c r="M47" s="356"/>
      <c r="N47" s="356"/>
      <c r="O47" s="356"/>
      <c r="P47" s="358"/>
    </row>
    <row r="48" spans="1:16" s="138" customFormat="1" ht="29.4" hidden="1">
      <c r="A48" s="131">
        <v>1</v>
      </c>
      <c r="B48" s="318" t="str">
        <f>B46</f>
        <v xml:space="preserve">TT-RIB20SX2 - RIB 1X1 100% COTTON 20'S/1 x 2CM) 280GSM </v>
      </c>
      <c r="C48" s="319"/>
      <c r="D48" s="132" t="s">
        <v>47</v>
      </c>
      <c r="E48" s="133" t="str">
        <f>D36</f>
        <v>Virtual Pink</v>
      </c>
      <c r="F48" s="134" t="s">
        <v>10</v>
      </c>
      <c r="G48" s="135">
        <f>$P$36</f>
        <v>0</v>
      </c>
      <c r="H48" s="134">
        <v>1.02</v>
      </c>
      <c r="I48" s="136">
        <f t="shared" ref="I48:I49" si="12">G48*H48</f>
        <v>0</v>
      </c>
      <c r="J48" s="161">
        <f>I48*4.1%+(I48/30)*0.5-1</f>
        <v>-1</v>
      </c>
      <c r="K48" s="163">
        <v>2</v>
      </c>
      <c r="L48" s="162"/>
      <c r="M48" s="137">
        <f>+K48+J48+I48</f>
        <v>1</v>
      </c>
      <c r="N48" s="320" t="s">
        <v>148</v>
      </c>
      <c r="O48" s="321"/>
      <c r="P48" s="322"/>
    </row>
    <row r="49" spans="1:16" s="138" customFormat="1" ht="30" hidden="1" thickBot="1">
      <c r="A49" s="182">
        <v>2</v>
      </c>
      <c r="B49" s="340" t="s">
        <v>130</v>
      </c>
      <c r="C49" s="341"/>
      <c r="D49" s="183" t="s">
        <v>59</v>
      </c>
      <c r="E49" s="184" t="str">
        <f>E48</f>
        <v>Virtual Pink</v>
      </c>
      <c r="F49" s="185" t="s">
        <v>10</v>
      </c>
      <c r="G49" s="186">
        <f>G48</f>
        <v>0</v>
      </c>
      <c r="H49" s="185">
        <v>2.1999999999999999E-2</v>
      </c>
      <c r="I49" s="187">
        <f t="shared" si="12"/>
        <v>0</v>
      </c>
      <c r="J49" s="188">
        <f>I49*2%+(I49/30)*0.5</f>
        <v>0</v>
      </c>
      <c r="K49" s="189"/>
      <c r="L49" s="190"/>
      <c r="M49" s="191">
        <f>+K49+J49+I49</f>
        <v>0</v>
      </c>
      <c r="N49" s="342" t="s">
        <v>149</v>
      </c>
      <c r="O49" s="343" t="s">
        <v>149</v>
      </c>
      <c r="P49" s="344" t="s">
        <v>149</v>
      </c>
    </row>
    <row r="50" spans="1:16" s="61" customFormat="1" ht="27">
      <c r="A50" s="85"/>
      <c r="B50" s="85"/>
      <c r="C50" s="85"/>
      <c r="D50" s="85"/>
      <c r="E50" s="85"/>
      <c r="F50" s="85"/>
      <c r="G50" s="121"/>
      <c r="H50" s="85"/>
      <c r="I50" s="85"/>
      <c r="J50" s="85"/>
      <c r="K50" s="85"/>
      <c r="L50" s="85"/>
      <c r="M50" s="85"/>
      <c r="N50" s="85"/>
      <c r="O50" s="85"/>
      <c r="P50" s="85"/>
    </row>
    <row r="51" spans="1:16" s="62" customFormat="1" ht="42" customHeight="1" thickBot="1">
      <c r="A51" s="114"/>
      <c r="B51" s="116" t="s">
        <v>22</v>
      </c>
      <c r="C51" s="117"/>
      <c r="D51" s="117"/>
      <c r="E51" s="117"/>
      <c r="F51" s="114"/>
      <c r="G51" s="74"/>
      <c r="H51" s="114"/>
      <c r="I51" s="114"/>
      <c r="J51" s="114"/>
      <c r="K51" s="114"/>
      <c r="L51" s="114"/>
      <c r="M51" s="114"/>
      <c r="N51" s="114"/>
      <c r="O51" s="114"/>
      <c r="P51" s="115"/>
    </row>
    <row r="52" spans="1:16" s="85" customFormat="1" ht="113.25" customHeight="1">
      <c r="A52" s="345" t="s">
        <v>23</v>
      </c>
      <c r="B52" s="346"/>
      <c r="C52" s="346"/>
      <c r="D52" s="346"/>
      <c r="E52" s="347"/>
      <c r="F52" s="122" t="s">
        <v>44</v>
      </c>
      <c r="G52" s="122" t="s">
        <v>24</v>
      </c>
      <c r="H52" s="312" t="s">
        <v>39</v>
      </c>
      <c r="I52" s="348"/>
      <c r="J52" s="123" t="s">
        <v>19</v>
      </c>
      <c r="K52" s="122" t="s">
        <v>45</v>
      </c>
      <c r="L52" s="122" t="s">
        <v>25</v>
      </c>
      <c r="M52" s="124" t="s">
        <v>26</v>
      </c>
      <c r="N52" s="124" t="s">
        <v>27</v>
      </c>
      <c r="O52" s="124" t="s">
        <v>28</v>
      </c>
      <c r="P52" s="199" t="s">
        <v>29</v>
      </c>
    </row>
    <row r="53" spans="1:16" s="30" customFormat="1" ht="64.8" customHeight="1">
      <c r="A53" s="200">
        <v>1</v>
      </c>
      <c r="B53" s="349" t="s">
        <v>38</v>
      </c>
      <c r="C53" s="349"/>
      <c r="D53" s="349"/>
      <c r="E53" s="349"/>
      <c r="F53" s="125" t="str">
        <f>H53</f>
        <v xml:space="preserve">RAIN FOREST </v>
      </c>
      <c r="G53" s="164" t="s">
        <v>386</v>
      </c>
      <c r="H53" s="350" t="str">
        <f>$D$22</f>
        <v xml:space="preserve">RAIN FOREST </v>
      </c>
      <c r="I53" s="351"/>
      <c r="J53" s="127" t="s">
        <v>30</v>
      </c>
      <c r="K53" s="135">
        <f>$P$22</f>
        <v>642</v>
      </c>
      <c r="L53" s="128">
        <v>0.04</v>
      </c>
      <c r="M53" s="129">
        <f t="shared" ref="M53:M55" si="13">K53*L53</f>
        <v>25.68</v>
      </c>
      <c r="N53" s="129"/>
      <c r="O53" s="130">
        <f t="shared" ref="O53:O55" si="14">ROUNDUP(N53+M53,0)</f>
        <v>26</v>
      </c>
      <c r="P53" s="352"/>
    </row>
    <row r="54" spans="1:16" s="30" customFormat="1" ht="69" customHeight="1">
      <c r="A54" s="200">
        <v>1</v>
      </c>
      <c r="B54" s="349" t="s">
        <v>38</v>
      </c>
      <c r="C54" s="349"/>
      <c r="D54" s="349"/>
      <c r="E54" s="349"/>
      <c r="F54" s="125" t="str">
        <f>H54</f>
        <v>SILVER MIX</v>
      </c>
      <c r="G54" s="164" t="s">
        <v>388</v>
      </c>
      <c r="H54" s="350" t="str">
        <f>$D$29</f>
        <v>SILVER MIX</v>
      </c>
      <c r="I54" s="351"/>
      <c r="J54" s="127" t="s">
        <v>30</v>
      </c>
      <c r="K54" s="135">
        <f>$P$29</f>
        <v>642</v>
      </c>
      <c r="L54" s="128">
        <v>0.04</v>
      </c>
      <c r="M54" s="129">
        <f t="shared" si="13"/>
        <v>25.68</v>
      </c>
      <c r="N54" s="129"/>
      <c r="O54" s="130">
        <f t="shared" si="14"/>
        <v>26</v>
      </c>
      <c r="P54" s="353"/>
    </row>
    <row r="55" spans="1:16" s="30" customFormat="1" ht="44.25" hidden="1" customHeight="1">
      <c r="A55" s="200">
        <v>1</v>
      </c>
      <c r="B55" s="349" t="s">
        <v>38</v>
      </c>
      <c r="C55" s="349"/>
      <c r="D55" s="349"/>
      <c r="E55" s="349"/>
      <c r="F55" s="125" t="str">
        <f>H55</f>
        <v>Virtual Pink</v>
      </c>
      <c r="G55" s="164"/>
      <c r="H55" s="350" t="str">
        <f>$D$36</f>
        <v>Virtual Pink</v>
      </c>
      <c r="I55" s="351"/>
      <c r="J55" s="127" t="s">
        <v>30</v>
      </c>
      <c r="K55" s="135">
        <f>$P$36</f>
        <v>0</v>
      </c>
      <c r="L55" s="128">
        <v>0.04</v>
      </c>
      <c r="M55" s="129">
        <f t="shared" si="13"/>
        <v>0</v>
      </c>
      <c r="N55" s="129"/>
      <c r="O55" s="130">
        <f t="shared" si="14"/>
        <v>0</v>
      </c>
      <c r="P55" s="354"/>
    </row>
    <row r="56" spans="1:16" s="30" customFormat="1" ht="44.25" customHeight="1">
      <c r="A56" s="200">
        <v>2</v>
      </c>
      <c r="B56" s="349" t="s">
        <v>187</v>
      </c>
      <c r="C56" s="349"/>
      <c r="D56" s="349"/>
      <c r="E56" s="349"/>
      <c r="F56" s="125" t="s">
        <v>36</v>
      </c>
      <c r="G56" s="126"/>
      <c r="H56" s="350" t="str">
        <f t="shared" ref="H56" si="15">$D$22</f>
        <v xml:space="preserve">RAIN FOREST </v>
      </c>
      <c r="I56" s="351"/>
      <c r="J56" s="127" t="s">
        <v>86</v>
      </c>
      <c r="K56" s="135">
        <f t="shared" ref="K56" si="16">$P$22</f>
        <v>642</v>
      </c>
      <c r="L56" s="128">
        <v>1</v>
      </c>
      <c r="M56" s="129">
        <f>K56*L56</f>
        <v>642</v>
      </c>
      <c r="N56" s="129"/>
      <c r="O56" s="130">
        <f>M56</f>
        <v>642</v>
      </c>
      <c r="P56" s="211" t="s">
        <v>188</v>
      </c>
    </row>
    <row r="57" spans="1:16" s="30" customFormat="1" ht="44.25" customHeight="1">
      <c r="A57" s="200">
        <v>2</v>
      </c>
      <c r="B57" s="349" t="s">
        <v>187</v>
      </c>
      <c r="C57" s="349"/>
      <c r="D57" s="349"/>
      <c r="E57" s="349"/>
      <c r="F57" s="125" t="s">
        <v>36</v>
      </c>
      <c r="G57" s="126"/>
      <c r="H57" s="350" t="str">
        <f t="shared" ref="H57" si="17">$D$29</f>
        <v>SILVER MIX</v>
      </c>
      <c r="I57" s="351"/>
      <c r="J57" s="127" t="s">
        <v>86</v>
      </c>
      <c r="K57" s="135">
        <f t="shared" ref="K57" si="18">$P$29</f>
        <v>642</v>
      </c>
      <c r="L57" s="128">
        <v>1</v>
      </c>
      <c r="M57" s="129">
        <f>K57*L57</f>
        <v>642</v>
      </c>
      <c r="N57" s="129"/>
      <c r="O57" s="130">
        <f>M57</f>
        <v>642</v>
      </c>
      <c r="P57" s="242" t="s">
        <v>188</v>
      </c>
    </row>
    <row r="58" spans="1:16" s="30" customFormat="1" ht="44.25" hidden="1" customHeight="1">
      <c r="A58" s="200">
        <v>2</v>
      </c>
      <c r="B58" s="349" t="s">
        <v>187</v>
      </c>
      <c r="C58" s="349"/>
      <c r="D58" s="349"/>
      <c r="E58" s="349"/>
      <c r="F58" s="125" t="s">
        <v>36</v>
      </c>
      <c r="G58" s="126"/>
      <c r="H58" s="350" t="str">
        <f t="shared" ref="H58" si="19">$D$36</f>
        <v>Virtual Pink</v>
      </c>
      <c r="I58" s="351"/>
      <c r="J58" s="127" t="s">
        <v>86</v>
      </c>
      <c r="K58" s="135">
        <f t="shared" ref="K58" si="20">$P$36</f>
        <v>0</v>
      </c>
      <c r="L58" s="128">
        <v>1</v>
      </c>
      <c r="M58" s="129">
        <f>K58*L58</f>
        <v>0</v>
      </c>
      <c r="N58" s="129"/>
      <c r="O58" s="130">
        <f>M58</f>
        <v>0</v>
      </c>
      <c r="P58" s="242" t="s">
        <v>188</v>
      </c>
    </row>
    <row r="59" spans="1:16" s="30" customFormat="1" ht="44.25" customHeight="1">
      <c r="A59" s="200">
        <v>3</v>
      </c>
      <c r="B59" s="349" t="s">
        <v>186</v>
      </c>
      <c r="C59" s="349"/>
      <c r="D59" s="349"/>
      <c r="E59" s="349"/>
      <c r="F59" s="125" t="s">
        <v>36</v>
      </c>
      <c r="G59" s="126"/>
      <c r="H59" s="350" t="str">
        <f t="shared" ref="H59" si="21">$D$22</f>
        <v xml:space="preserve">RAIN FOREST </v>
      </c>
      <c r="I59" s="351"/>
      <c r="J59" s="127" t="s">
        <v>86</v>
      </c>
      <c r="K59" s="135">
        <f t="shared" ref="K59" si="22">$P$22</f>
        <v>642</v>
      </c>
      <c r="L59" s="128">
        <v>1</v>
      </c>
      <c r="M59" s="129">
        <f t="shared" ref="M59:M64" si="23">K59*L59</f>
        <v>642</v>
      </c>
      <c r="N59" s="129"/>
      <c r="O59" s="130">
        <f t="shared" ref="O59:O64" si="24">M59</f>
        <v>642</v>
      </c>
      <c r="P59" s="243" t="s">
        <v>189</v>
      </c>
    </row>
    <row r="60" spans="1:16" s="30" customFormat="1" ht="44.25" customHeight="1">
      <c r="A60" s="200">
        <v>3</v>
      </c>
      <c r="B60" s="349" t="s">
        <v>186</v>
      </c>
      <c r="C60" s="349"/>
      <c r="D60" s="349"/>
      <c r="E60" s="349"/>
      <c r="F60" s="125" t="s">
        <v>36</v>
      </c>
      <c r="G60" s="126"/>
      <c r="H60" s="350" t="str">
        <f t="shared" ref="H60" si="25">$D$29</f>
        <v>SILVER MIX</v>
      </c>
      <c r="I60" s="351"/>
      <c r="J60" s="127" t="s">
        <v>86</v>
      </c>
      <c r="K60" s="135">
        <f t="shared" ref="K60" si="26">$P$29</f>
        <v>642</v>
      </c>
      <c r="L60" s="128">
        <v>1</v>
      </c>
      <c r="M60" s="129">
        <f t="shared" si="23"/>
        <v>642</v>
      </c>
      <c r="N60" s="129"/>
      <c r="O60" s="130">
        <f t="shared" si="24"/>
        <v>642</v>
      </c>
      <c r="P60" s="243" t="s">
        <v>189</v>
      </c>
    </row>
    <row r="61" spans="1:16" s="30" customFormat="1" ht="44.25" hidden="1" customHeight="1">
      <c r="A61" s="200">
        <v>3</v>
      </c>
      <c r="B61" s="349" t="s">
        <v>186</v>
      </c>
      <c r="C61" s="349"/>
      <c r="D61" s="349"/>
      <c r="E61" s="349"/>
      <c r="F61" s="125" t="s">
        <v>36</v>
      </c>
      <c r="G61" s="126"/>
      <c r="H61" s="350" t="str">
        <f t="shared" ref="H61" si="27">$D$36</f>
        <v>Virtual Pink</v>
      </c>
      <c r="I61" s="351"/>
      <c r="J61" s="127" t="s">
        <v>86</v>
      </c>
      <c r="K61" s="135">
        <f t="shared" ref="K61" si="28">$P$36</f>
        <v>0</v>
      </c>
      <c r="L61" s="128">
        <v>1</v>
      </c>
      <c r="M61" s="129">
        <f t="shared" si="23"/>
        <v>0</v>
      </c>
      <c r="N61" s="129"/>
      <c r="O61" s="130">
        <f t="shared" si="24"/>
        <v>0</v>
      </c>
      <c r="P61" s="243" t="s">
        <v>189</v>
      </c>
    </row>
    <row r="62" spans="1:16" s="30" customFormat="1" ht="44.25" customHeight="1">
      <c r="A62" s="200">
        <v>4</v>
      </c>
      <c r="B62" s="369" t="s">
        <v>131</v>
      </c>
      <c r="C62" s="370"/>
      <c r="D62" s="370"/>
      <c r="E62" s="371"/>
      <c r="F62" s="125" t="s">
        <v>36</v>
      </c>
      <c r="G62" s="126"/>
      <c r="H62" s="350" t="str">
        <f t="shared" ref="H62" si="29">$D$22</f>
        <v xml:space="preserve">RAIN FOREST </v>
      </c>
      <c r="I62" s="351"/>
      <c r="J62" s="127" t="s">
        <v>86</v>
      </c>
      <c r="K62" s="135">
        <f t="shared" ref="K62" si="30">$P$22</f>
        <v>642</v>
      </c>
      <c r="L62" s="128">
        <v>1</v>
      </c>
      <c r="M62" s="129">
        <f t="shared" si="23"/>
        <v>642</v>
      </c>
      <c r="N62" s="129"/>
      <c r="O62" s="130">
        <f t="shared" si="24"/>
        <v>642</v>
      </c>
      <c r="P62" s="242"/>
    </row>
    <row r="63" spans="1:16" s="30" customFormat="1" ht="44.25" customHeight="1">
      <c r="A63" s="200">
        <v>4</v>
      </c>
      <c r="B63" s="369" t="s">
        <v>131</v>
      </c>
      <c r="C63" s="370"/>
      <c r="D63" s="370"/>
      <c r="E63" s="371"/>
      <c r="F63" s="125" t="s">
        <v>36</v>
      </c>
      <c r="G63" s="126"/>
      <c r="H63" s="350" t="str">
        <f t="shared" ref="H63" si="31">$D$29</f>
        <v>SILVER MIX</v>
      </c>
      <c r="I63" s="351"/>
      <c r="J63" s="127" t="s">
        <v>86</v>
      </c>
      <c r="K63" s="135">
        <f t="shared" ref="K63" si="32">$P$29</f>
        <v>642</v>
      </c>
      <c r="L63" s="128">
        <v>1</v>
      </c>
      <c r="M63" s="129">
        <f t="shared" si="23"/>
        <v>642</v>
      </c>
      <c r="N63" s="129"/>
      <c r="O63" s="130">
        <f t="shared" si="24"/>
        <v>642</v>
      </c>
      <c r="P63" s="215"/>
    </row>
    <row r="64" spans="1:16" s="30" customFormat="1" ht="44.25" hidden="1" customHeight="1" thickBot="1">
      <c r="A64" s="201">
        <v>4</v>
      </c>
      <c r="B64" s="359" t="s">
        <v>131</v>
      </c>
      <c r="C64" s="360"/>
      <c r="D64" s="360"/>
      <c r="E64" s="361"/>
      <c r="F64" s="202" t="s">
        <v>36</v>
      </c>
      <c r="G64" s="203"/>
      <c r="H64" s="362" t="str">
        <f t="shared" ref="H64" si="33">$D$36</f>
        <v>Virtual Pink</v>
      </c>
      <c r="I64" s="363"/>
      <c r="J64" s="204" t="s">
        <v>86</v>
      </c>
      <c r="K64" s="135">
        <f t="shared" ref="K64" si="34">$P$36</f>
        <v>0</v>
      </c>
      <c r="L64" s="205">
        <v>1</v>
      </c>
      <c r="M64" s="206">
        <f t="shared" si="23"/>
        <v>0</v>
      </c>
      <c r="N64" s="206"/>
      <c r="O64" s="207">
        <f t="shared" si="24"/>
        <v>0</v>
      </c>
      <c r="P64" s="212"/>
    </row>
    <row r="65" spans="1:17" s="62" customFormat="1" ht="49.5" customHeight="1" thickBot="1">
      <c r="B65" s="165" t="s">
        <v>132</v>
      </c>
      <c r="C65" s="166"/>
      <c r="D65" s="166"/>
      <c r="E65" s="166"/>
      <c r="G65" s="197"/>
      <c r="P65" s="198"/>
    </row>
    <row r="66" spans="1:17" s="85" customFormat="1" ht="72">
      <c r="A66" s="364" t="s">
        <v>23</v>
      </c>
      <c r="B66" s="365"/>
      <c r="C66" s="365"/>
      <c r="D66" s="365"/>
      <c r="E66" s="366"/>
      <c r="F66" s="167" t="s">
        <v>44</v>
      </c>
      <c r="G66" s="167" t="s">
        <v>24</v>
      </c>
      <c r="H66" s="367" t="s">
        <v>133</v>
      </c>
      <c r="I66" s="368"/>
      <c r="J66" s="169" t="s">
        <v>19</v>
      </c>
      <c r="K66" s="167" t="s">
        <v>45</v>
      </c>
      <c r="L66" s="167" t="s">
        <v>25</v>
      </c>
      <c r="M66" s="168" t="s">
        <v>26</v>
      </c>
      <c r="N66" s="168" t="s">
        <v>27</v>
      </c>
      <c r="O66" s="168" t="s">
        <v>28</v>
      </c>
      <c r="P66" s="168" t="s">
        <v>29</v>
      </c>
    </row>
    <row r="67" spans="1:17" s="70" customFormat="1" ht="113.4" customHeight="1">
      <c r="A67" s="170">
        <v>1</v>
      </c>
      <c r="B67" s="372" t="s">
        <v>134</v>
      </c>
      <c r="C67" s="373"/>
      <c r="D67" s="373"/>
      <c r="E67" s="374"/>
      <c r="F67" s="171" t="s">
        <v>36</v>
      </c>
      <c r="G67" s="171"/>
      <c r="H67" s="350" t="str">
        <f t="shared" ref="H67" si="35">$D$22</f>
        <v xml:space="preserve">RAIN FOREST </v>
      </c>
      <c r="I67" s="351"/>
      <c r="J67" s="127" t="s">
        <v>86</v>
      </c>
      <c r="K67" s="135">
        <f t="shared" ref="K67:K82" si="36">$P$22</f>
        <v>642</v>
      </c>
      <c r="L67" s="172">
        <v>1</v>
      </c>
      <c r="M67" s="172">
        <f t="shared" ref="M67:M75" si="37">L67*K67</f>
        <v>642</v>
      </c>
      <c r="N67" s="173"/>
      <c r="O67" s="63">
        <f t="shared" ref="O67:O82" si="38">M67</f>
        <v>642</v>
      </c>
      <c r="P67" s="213" t="s">
        <v>190</v>
      </c>
      <c r="Q67" s="174"/>
    </row>
    <row r="68" spans="1:17" s="70" customFormat="1" ht="101.25" customHeight="1">
      <c r="A68" s="170">
        <v>1</v>
      </c>
      <c r="B68" s="372" t="str">
        <f>B67</f>
        <v>THẺ BÀI ALD ALD-T06P</v>
      </c>
      <c r="C68" s="373"/>
      <c r="D68" s="373"/>
      <c r="E68" s="374"/>
      <c r="F68" s="171" t="s">
        <v>36</v>
      </c>
      <c r="G68" s="171"/>
      <c r="H68" s="350" t="str">
        <f t="shared" ref="H68" si="39">$D$29</f>
        <v>SILVER MIX</v>
      </c>
      <c r="I68" s="351"/>
      <c r="J68" s="127" t="s">
        <v>86</v>
      </c>
      <c r="K68" s="135">
        <f t="shared" ref="K68:K83" si="40">$P$29</f>
        <v>642</v>
      </c>
      <c r="L68" s="172">
        <v>1</v>
      </c>
      <c r="M68" s="172">
        <f t="shared" si="37"/>
        <v>642</v>
      </c>
      <c r="N68" s="173"/>
      <c r="O68" s="63">
        <f t="shared" si="38"/>
        <v>642</v>
      </c>
      <c r="P68" s="213" t="s">
        <v>190</v>
      </c>
      <c r="Q68" s="174"/>
    </row>
    <row r="69" spans="1:17" s="70" customFormat="1" ht="65.400000000000006" hidden="1" customHeight="1">
      <c r="A69" s="170">
        <v>1</v>
      </c>
      <c r="B69" s="372" t="str">
        <f>B68</f>
        <v>THẺ BÀI ALD ALD-T06P</v>
      </c>
      <c r="C69" s="373"/>
      <c r="D69" s="373"/>
      <c r="E69" s="374"/>
      <c r="F69" s="171" t="s">
        <v>36</v>
      </c>
      <c r="G69" s="171"/>
      <c r="H69" s="375" t="str">
        <f t="shared" ref="H69" si="41">$D$36</f>
        <v>Virtual Pink</v>
      </c>
      <c r="I69" s="375"/>
      <c r="J69" s="127" t="s">
        <v>86</v>
      </c>
      <c r="K69" s="135">
        <f t="shared" ref="K69" si="42">$P$36</f>
        <v>0</v>
      </c>
      <c r="L69" s="172">
        <v>1</v>
      </c>
      <c r="M69" s="172">
        <f t="shared" si="37"/>
        <v>0</v>
      </c>
      <c r="N69" s="173"/>
      <c r="O69" s="63">
        <f t="shared" si="38"/>
        <v>0</v>
      </c>
      <c r="P69" s="213" t="s">
        <v>190</v>
      </c>
      <c r="Q69" s="174"/>
    </row>
    <row r="70" spans="1:17" s="70" customFormat="1" ht="39" customHeight="1">
      <c r="A70" s="170">
        <v>2</v>
      </c>
      <c r="B70" s="372" t="s">
        <v>135</v>
      </c>
      <c r="C70" s="373"/>
      <c r="D70" s="373"/>
      <c r="E70" s="374"/>
      <c r="F70" s="171" t="s">
        <v>36</v>
      </c>
      <c r="G70" s="171"/>
      <c r="H70" s="375" t="str">
        <f t="shared" ref="H70:H82" si="43">$D$22</f>
        <v xml:space="preserve">RAIN FOREST </v>
      </c>
      <c r="I70" s="375"/>
      <c r="J70" s="127" t="s">
        <v>86</v>
      </c>
      <c r="K70" s="135">
        <f t="shared" si="36"/>
        <v>642</v>
      </c>
      <c r="L70" s="172">
        <v>1</v>
      </c>
      <c r="M70" s="172">
        <f t="shared" si="37"/>
        <v>642</v>
      </c>
      <c r="N70" s="173"/>
      <c r="O70" s="63">
        <f t="shared" si="38"/>
        <v>642</v>
      </c>
      <c r="P70" s="175" t="s">
        <v>191</v>
      </c>
      <c r="Q70" s="174"/>
    </row>
    <row r="71" spans="1:17" s="70" customFormat="1" ht="39" customHeight="1">
      <c r="A71" s="170">
        <v>2</v>
      </c>
      <c r="B71" s="372" t="str">
        <f>B70</f>
        <v>UPC STICKER 2X3"</v>
      </c>
      <c r="C71" s="373"/>
      <c r="D71" s="373"/>
      <c r="E71" s="374"/>
      <c r="F71" s="171" t="s">
        <v>36</v>
      </c>
      <c r="G71" s="171"/>
      <c r="H71" s="375" t="str">
        <f t="shared" ref="H71:H83" si="44">$D$29</f>
        <v>SILVER MIX</v>
      </c>
      <c r="I71" s="375"/>
      <c r="J71" s="127" t="s">
        <v>86</v>
      </c>
      <c r="K71" s="135">
        <f t="shared" si="40"/>
        <v>642</v>
      </c>
      <c r="L71" s="172">
        <v>1</v>
      </c>
      <c r="M71" s="172">
        <f t="shared" si="37"/>
        <v>642</v>
      </c>
      <c r="N71" s="173"/>
      <c r="O71" s="63">
        <f t="shared" si="38"/>
        <v>642</v>
      </c>
      <c r="P71" s="175" t="s">
        <v>191</v>
      </c>
      <c r="Q71" s="174"/>
    </row>
    <row r="72" spans="1:17" s="70" customFormat="1" ht="39" hidden="1" customHeight="1">
      <c r="A72" s="170">
        <v>2</v>
      </c>
      <c r="B72" s="372" t="str">
        <f>B71</f>
        <v>UPC STICKER 2X3"</v>
      </c>
      <c r="C72" s="373"/>
      <c r="D72" s="373"/>
      <c r="E72" s="374"/>
      <c r="F72" s="171" t="s">
        <v>36</v>
      </c>
      <c r="G72" s="171"/>
      <c r="H72" s="375" t="str">
        <f t="shared" ref="H72:H84" si="45">$D$36</f>
        <v>Virtual Pink</v>
      </c>
      <c r="I72" s="375"/>
      <c r="J72" s="127" t="s">
        <v>86</v>
      </c>
      <c r="K72" s="135">
        <f t="shared" ref="K72:K84" si="46">$P$36</f>
        <v>0</v>
      </c>
      <c r="L72" s="172">
        <v>1</v>
      </c>
      <c r="M72" s="172">
        <f t="shared" si="37"/>
        <v>0</v>
      </c>
      <c r="N72" s="173"/>
      <c r="O72" s="63">
        <f t="shared" si="38"/>
        <v>0</v>
      </c>
      <c r="P72" s="175" t="s">
        <v>191</v>
      </c>
      <c r="Q72" s="174"/>
    </row>
    <row r="73" spans="1:17" s="70" customFormat="1" ht="50.25" customHeight="1">
      <c r="A73" s="170">
        <v>3</v>
      </c>
      <c r="B73" s="376" t="s">
        <v>192</v>
      </c>
      <c r="C73" s="377"/>
      <c r="D73" s="377"/>
      <c r="E73" s="377"/>
      <c r="F73" s="171" t="s">
        <v>136</v>
      </c>
      <c r="G73" s="171"/>
      <c r="H73" s="375" t="str">
        <f t="shared" si="43"/>
        <v xml:space="preserve">RAIN FOREST </v>
      </c>
      <c r="I73" s="375"/>
      <c r="J73" s="127" t="s">
        <v>86</v>
      </c>
      <c r="K73" s="135">
        <f t="shared" si="36"/>
        <v>642</v>
      </c>
      <c r="L73" s="172">
        <v>1</v>
      </c>
      <c r="M73" s="172">
        <f t="shared" si="37"/>
        <v>642</v>
      </c>
      <c r="N73" s="173"/>
      <c r="O73" s="63">
        <f t="shared" si="38"/>
        <v>642</v>
      </c>
      <c r="P73" s="216" t="s">
        <v>190</v>
      </c>
      <c r="Q73" s="174"/>
    </row>
    <row r="74" spans="1:17" s="70" customFormat="1" ht="114" customHeight="1">
      <c r="A74" s="170">
        <v>3</v>
      </c>
      <c r="B74" s="376" t="str">
        <f>B73</f>
        <v>BAO NYLON ALD - (12 X 15) - Recycled ALD PB29-R</v>
      </c>
      <c r="C74" s="377"/>
      <c r="D74" s="377"/>
      <c r="E74" s="377"/>
      <c r="F74" s="171" t="s">
        <v>136</v>
      </c>
      <c r="G74" s="171"/>
      <c r="H74" s="375" t="str">
        <f t="shared" si="44"/>
        <v>SILVER MIX</v>
      </c>
      <c r="I74" s="375"/>
      <c r="J74" s="127" t="s">
        <v>86</v>
      </c>
      <c r="K74" s="135">
        <f t="shared" si="40"/>
        <v>642</v>
      </c>
      <c r="L74" s="172">
        <v>1</v>
      </c>
      <c r="M74" s="172">
        <f t="shared" si="37"/>
        <v>642</v>
      </c>
      <c r="N74" s="173"/>
      <c r="O74" s="63">
        <f t="shared" si="38"/>
        <v>642</v>
      </c>
      <c r="P74" s="216" t="s">
        <v>190</v>
      </c>
      <c r="Q74" s="174"/>
    </row>
    <row r="75" spans="1:17" s="70" customFormat="1" ht="50.25" hidden="1" customHeight="1">
      <c r="A75" s="170">
        <v>3</v>
      </c>
      <c r="B75" s="376" t="str">
        <f>B74</f>
        <v>BAO NYLON ALD - (12 X 15) - Recycled ALD PB29-R</v>
      </c>
      <c r="C75" s="377"/>
      <c r="D75" s="377"/>
      <c r="E75" s="377"/>
      <c r="F75" s="171" t="s">
        <v>136</v>
      </c>
      <c r="G75" s="171"/>
      <c r="H75" s="375" t="str">
        <f t="shared" si="45"/>
        <v>Virtual Pink</v>
      </c>
      <c r="I75" s="375"/>
      <c r="J75" s="127" t="s">
        <v>86</v>
      </c>
      <c r="K75" s="135">
        <f t="shared" si="46"/>
        <v>0</v>
      </c>
      <c r="L75" s="172">
        <v>1</v>
      </c>
      <c r="M75" s="172">
        <f t="shared" si="37"/>
        <v>0</v>
      </c>
      <c r="N75" s="173"/>
      <c r="O75" s="63">
        <f t="shared" si="38"/>
        <v>0</v>
      </c>
      <c r="P75" s="216" t="s">
        <v>190</v>
      </c>
      <c r="Q75" s="174"/>
    </row>
    <row r="76" spans="1:17" s="70" customFormat="1" ht="39" customHeight="1">
      <c r="A76" s="170">
        <v>4</v>
      </c>
      <c r="B76" s="376" t="s">
        <v>137</v>
      </c>
      <c r="C76" s="377"/>
      <c r="D76" s="377"/>
      <c r="E76" s="377"/>
      <c r="F76" s="171" t="s">
        <v>136</v>
      </c>
      <c r="G76" s="171"/>
      <c r="H76" s="375" t="str">
        <f t="shared" si="43"/>
        <v xml:space="preserve">RAIN FOREST </v>
      </c>
      <c r="I76" s="375"/>
      <c r="J76" s="127" t="s">
        <v>86</v>
      </c>
      <c r="K76" s="135">
        <f t="shared" si="36"/>
        <v>642</v>
      </c>
      <c r="L76" s="176">
        <f>L79</f>
        <v>2.5000000000000001E-2</v>
      </c>
      <c r="M76" s="172">
        <f t="shared" ref="M76:M81" si="47">ROUNDUP(L76*K76,0)</f>
        <v>17</v>
      </c>
      <c r="N76" s="173"/>
      <c r="O76" s="63">
        <f t="shared" si="38"/>
        <v>17</v>
      </c>
      <c r="P76" s="175"/>
      <c r="Q76" s="174"/>
    </row>
    <row r="77" spans="1:17" s="70" customFormat="1" ht="39" customHeight="1">
      <c r="A77" s="170">
        <v>4</v>
      </c>
      <c r="B77" s="376" t="str">
        <f>B76</f>
        <v>BAO BIG POLYBAG 100X120CM</v>
      </c>
      <c r="C77" s="377"/>
      <c r="D77" s="377"/>
      <c r="E77" s="377"/>
      <c r="F77" s="171" t="s">
        <v>136</v>
      </c>
      <c r="G77" s="171"/>
      <c r="H77" s="375" t="str">
        <f t="shared" si="44"/>
        <v>SILVER MIX</v>
      </c>
      <c r="I77" s="375"/>
      <c r="J77" s="127" t="s">
        <v>86</v>
      </c>
      <c r="K77" s="135">
        <f t="shared" si="40"/>
        <v>642</v>
      </c>
      <c r="L77" s="176">
        <f>L80</f>
        <v>2.5000000000000001E-2</v>
      </c>
      <c r="M77" s="172">
        <f t="shared" si="47"/>
        <v>17</v>
      </c>
      <c r="N77" s="173"/>
      <c r="O77" s="63">
        <f>M77</f>
        <v>17</v>
      </c>
      <c r="P77" s="175"/>
      <c r="Q77" s="174"/>
    </row>
    <row r="78" spans="1:17" s="70" customFormat="1" ht="39" hidden="1" customHeight="1">
      <c r="A78" s="170">
        <v>4</v>
      </c>
      <c r="B78" s="376" t="str">
        <f>B77</f>
        <v>BAO BIG POLYBAG 100X120CM</v>
      </c>
      <c r="C78" s="377"/>
      <c r="D78" s="377"/>
      <c r="E78" s="377"/>
      <c r="F78" s="171" t="s">
        <v>136</v>
      </c>
      <c r="G78" s="171"/>
      <c r="H78" s="375" t="str">
        <f t="shared" si="45"/>
        <v>Virtual Pink</v>
      </c>
      <c r="I78" s="375"/>
      <c r="J78" s="127" t="s">
        <v>86</v>
      </c>
      <c r="K78" s="135">
        <f t="shared" si="46"/>
        <v>0</v>
      </c>
      <c r="L78" s="176">
        <f>L81</f>
        <v>0.05</v>
      </c>
      <c r="M78" s="172">
        <f t="shared" si="47"/>
        <v>0</v>
      </c>
      <c r="N78" s="173"/>
      <c r="O78" s="63">
        <f>M78</f>
        <v>0</v>
      </c>
      <c r="P78" s="175"/>
      <c r="Q78" s="174"/>
    </row>
    <row r="79" spans="1:17" s="70" customFormat="1" ht="67.2" customHeight="1">
      <c r="A79" s="170">
        <v>5</v>
      </c>
      <c r="B79" s="376" t="s">
        <v>138</v>
      </c>
      <c r="C79" s="377"/>
      <c r="D79" s="377"/>
      <c r="E79" s="377"/>
      <c r="F79" s="171" t="s">
        <v>52</v>
      </c>
      <c r="G79" s="171"/>
      <c r="H79" s="375" t="str">
        <f t="shared" si="43"/>
        <v xml:space="preserve">RAIN FOREST </v>
      </c>
      <c r="I79" s="375"/>
      <c r="J79" s="127" t="s">
        <v>86</v>
      </c>
      <c r="K79" s="135">
        <f t="shared" si="36"/>
        <v>642</v>
      </c>
      <c r="L79" s="176">
        <f t="shared" ref="L79:L80" si="48">1/40</f>
        <v>2.5000000000000001E-2</v>
      </c>
      <c r="M79" s="172">
        <f t="shared" si="47"/>
        <v>17</v>
      </c>
      <c r="N79" s="173"/>
      <c r="O79" s="63">
        <f t="shared" si="38"/>
        <v>17</v>
      </c>
      <c r="P79" s="177"/>
      <c r="Q79" s="174"/>
    </row>
    <row r="80" spans="1:17" s="70" customFormat="1" ht="61.5" customHeight="1">
      <c r="A80" s="170">
        <v>5</v>
      </c>
      <c r="B80" s="376" t="str">
        <f>B79</f>
        <v xml:space="preserve">THÙNG CARTON </v>
      </c>
      <c r="C80" s="377"/>
      <c r="D80" s="377"/>
      <c r="E80" s="377"/>
      <c r="F80" s="214" t="s">
        <v>52</v>
      </c>
      <c r="G80" s="171"/>
      <c r="H80" s="375" t="str">
        <f t="shared" si="44"/>
        <v>SILVER MIX</v>
      </c>
      <c r="I80" s="375"/>
      <c r="J80" s="127" t="s">
        <v>86</v>
      </c>
      <c r="K80" s="135">
        <f t="shared" si="40"/>
        <v>642</v>
      </c>
      <c r="L80" s="176">
        <f t="shared" si="48"/>
        <v>2.5000000000000001E-2</v>
      </c>
      <c r="M80" s="172">
        <f t="shared" si="47"/>
        <v>17</v>
      </c>
      <c r="N80" s="173"/>
      <c r="O80" s="63">
        <f>M80</f>
        <v>17</v>
      </c>
      <c r="P80" s="177"/>
      <c r="Q80" s="174"/>
    </row>
    <row r="81" spans="1:17" s="70" customFormat="1" ht="39" hidden="1" customHeight="1">
      <c r="A81" s="170">
        <v>5</v>
      </c>
      <c r="B81" s="376" t="str">
        <f>B80</f>
        <v xml:space="preserve">THÙNG CARTON </v>
      </c>
      <c r="C81" s="377"/>
      <c r="D81" s="377"/>
      <c r="E81" s="377"/>
      <c r="F81" s="171" t="s">
        <v>52</v>
      </c>
      <c r="G81" s="171"/>
      <c r="H81" s="375" t="str">
        <f t="shared" si="45"/>
        <v>Virtual Pink</v>
      </c>
      <c r="I81" s="375"/>
      <c r="J81" s="127" t="s">
        <v>86</v>
      </c>
      <c r="K81" s="135">
        <f t="shared" si="46"/>
        <v>0</v>
      </c>
      <c r="L81" s="176">
        <f>L79*2</f>
        <v>0.05</v>
      </c>
      <c r="M81" s="172">
        <f t="shared" si="47"/>
        <v>0</v>
      </c>
      <c r="N81" s="173"/>
      <c r="O81" s="63">
        <f>M81</f>
        <v>0</v>
      </c>
      <c r="P81" s="177"/>
      <c r="Q81" s="174"/>
    </row>
    <row r="82" spans="1:17" s="70" customFormat="1" ht="61.8" customHeight="1">
      <c r="A82" s="170">
        <v>6</v>
      </c>
      <c r="B82" s="372" t="str">
        <f>B83</f>
        <v>TẤM LÓT THÙNG</v>
      </c>
      <c r="C82" s="373"/>
      <c r="D82" s="373"/>
      <c r="E82" s="374"/>
      <c r="F82" s="171" t="s">
        <v>52</v>
      </c>
      <c r="G82" s="171"/>
      <c r="H82" s="375" t="str">
        <f t="shared" si="43"/>
        <v xml:space="preserve">RAIN FOREST </v>
      </c>
      <c r="I82" s="375"/>
      <c r="J82" s="127" t="s">
        <v>86</v>
      </c>
      <c r="K82" s="135">
        <f t="shared" si="36"/>
        <v>642</v>
      </c>
      <c r="L82" s="176">
        <f>L79*2</f>
        <v>0.05</v>
      </c>
      <c r="M82" s="172">
        <f>ROUNDUP(M79*2,0)</f>
        <v>34</v>
      </c>
      <c r="N82" s="173"/>
      <c r="O82" s="63">
        <f t="shared" si="38"/>
        <v>34</v>
      </c>
      <c r="P82" s="177"/>
      <c r="Q82" s="174"/>
    </row>
    <row r="83" spans="1:17" s="70" customFormat="1" ht="58.05" customHeight="1">
      <c r="A83" s="170">
        <v>6</v>
      </c>
      <c r="B83" s="372" t="s">
        <v>139</v>
      </c>
      <c r="C83" s="373"/>
      <c r="D83" s="373"/>
      <c r="E83" s="374"/>
      <c r="F83" s="214" t="s">
        <v>52</v>
      </c>
      <c r="G83" s="171"/>
      <c r="H83" s="375" t="str">
        <f t="shared" si="44"/>
        <v>SILVER MIX</v>
      </c>
      <c r="I83" s="375"/>
      <c r="J83" s="127" t="s">
        <v>86</v>
      </c>
      <c r="K83" s="135">
        <f t="shared" si="40"/>
        <v>642</v>
      </c>
      <c r="L83" s="176">
        <f t="shared" ref="L83:L84" si="49">L80*2</f>
        <v>0.05</v>
      </c>
      <c r="M83" s="172">
        <f>ROUNDUP(M80*2,0)</f>
        <v>34</v>
      </c>
      <c r="N83" s="173"/>
      <c r="O83" s="63">
        <f>M83</f>
        <v>34</v>
      </c>
      <c r="P83" s="177"/>
      <c r="Q83" s="174"/>
    </row>
    <row r="84" spans="1:17" s="70" customFormat="1" ht="39" hidden="1" customHeight="1">
      <c r="A84" s="170">
        <v>6</v>
      </c>
      <c r="B84" s="372" t="s">
        <v>139</v>
      </c>
      <c r="C84" s="373"/>
      <c r="D84" s="373"/>
      <c r="E84" s="374"/>
      <c r="F84" s="171" t="s">
        <v>52</v>
      </c>
      <c r="G84" s="171"/>
      <c r="H84" s="375" t="str">
        <f t="shared" si="45"/>
        <v>Virtual Pink</v>
      </c>
      <c r="I84" s="375"/>
      <c r="J84" s="127" t="s">
        <v>86</v>
      </c>
      <c r="K84" s="135">
        <f t="shared" si="46"/>
        <v>0</v>
      </c>
      <c r="L84" s="176">
        <f t="shared" si="49"/>
        <v>0.1</v>
      </c>
      <c r="M84" s="172">
        <f>ROUNDUP(M81*2,0)</f>
        <v>0</v>
      </c>
      <c r="N84" s="173"/>
      <c r="O84" s="63">
        <f>M84</f>
        <v>0</v>
      </c>
      <c r="P84" s="177"/>
      <c r="Q84" s="174"/>
    </row>
    <row r="85" spans="1:17" s="64" customFormat="1" ht="5.55" hidden="1" customHeight="1">
      <c r="B85" s="65"/>
      <c r="C85" s="65"/>
      <c r="G85" s="66"/>
      <c r="N85" s="67"/>
      <c r="O85" s="67"/>
      <c r="P85" s="68"/>
    </row>
    <row r="86" spans="1:17" s="12" customFormat="1" ht="42" customHeight="1">
      <c r="B86" s="96" t="s">
        <v>65</v>
      </c>
      <c r="C86" s="97"/>
      <c r="D86" s="98"/>
      <c r="E86" s="98"/>
      <c r="F86" s="98"/>
      <c r="G86" s="99"/>
      <c r="H86" s="98"/>
      <c r="I86" s="98"/>
      <c r="J86" s="288" t="s">
        <v>31</v>
      </c>
      <c r="K86" s="288"/>
      <c r="L86" s="288"/>
      <c r="M86" s="288"/>
      <c r="N86" s="69"/>
      <c r="O86" s="69"/>
      <c r="P86" s="70"/>
    </row>
    <row r="87" spans="1:17" s="138" customFormat="1" ht="34.200000000000003" hidden="1" customHeight="1">
      <c r="A87" s="140"/>
      <c r="B87" s="284" t="s">
        <v>46</v>
      </c>
      <c r="C87" s="285"/>
      <c r="D87" s="285"/>
      <c r="E87" s="285"/>
      <c r="F87" s="285"/>
      <c r="G87" s="285"/>
      <c r="H87" s="285"/>
      <c r="I87" s="294"/>
      <c r="J87" s="141"/>
      <c r="K87" s="142"/>
      <c r="L87" s="141"/>
      <c r="M87" s="141"/>
      <c r="N87" s="141"/>
      <c r="O87" s="141"/>
      <c r="P87" s="141"/>
    </row>
    <row r="88" spans="1:17" s="138" customFormat="1" ht="34.200000000000003" hidden="1" customHeight="1">
      <c r="A88" s="140"/>
      <c r="B88" s="143" t="s">
        <v>39</v>
      </c>
      <c r="C88" s="278" t="s">
        <v>50</v>
      </c>
      <c r="D88" s="279"/>
      <c r="E88" s="279"/>
      <c r="F88" s="279"/>
      <c r="G88" s="279"/>
      <c r="H88" s="279"/>
      <c r="I88" s="280"/>
      <c r="J88" s="141"/>
      <c r="K88" s="141"/>
      <c r="L88" s="141"/>
      <c r="M88" s="141"/>
      <c r="N88" s="141"/>
      <c r="O88" s="141"/>
      <c r="P88" s="141"/>
    </row>
    <row r="89" spans="1:17" s="138" customFormat="1" ht="39" hidden="1" customHeight="1">
      <c r="A89" s="140"/>
      <c r="B89" s="144" t="str">
        <f>D22</f>
        <v xml:space="preserve">RAIN FOREST </v>
      </c>
      <c r="C89" s="281" t="s">
        <v>151</v>
      </c>
      <c r="D89" s="282"/>
      <c r="E89" s="282"/>
      <c r="F89" s="282"/>
      <c r="G89" s="282"/>
      <c r="H89" s="282"/>
      <c r="I89" s="283"/>
      <c r="J89" s="141"/>
      <c r="K89" s="141"/>
      <c r="L89" s="141"/>
      <c r="M89" s="141"/>
      <c r="N89" s="141"/>
    </row>
    <row r="90" spans="1:17" s="138" customFormat="1" ht="39" hidden="1" customHeight="1">
      <c r="A90" s="140"/>
      <c r="B90" s="144" t="str">
        <f>D29</f>
        <v>SILVER MIX</v>
      </c>
      <c r="C90" s="281" t="s">
        <v>150</v>
      </c>
      <c r="D90" s="282"/>
      <c r="E90" s="282"/>
      <c r="F90" s="282"/>
      <c r="G90" s="282"/>
      <c r="H90" s="282"/>
      <c r="I90" s="283"/>
      <c r="J90" s="141"/>
      <c r="K90" s="141"/>
      <c r="L90" s="141"/>
      <c r="M90" s="141"/>
      <c r="N90" s="141"/>
    </row>
    <row r="91" spans="1:17" s="138" customFormat="1" ht="39" hidden="1" customHeight="1">
      <c r="A91" s="140"/>
      <c r="B91" s="144" t="str">
        <f>D36</f>
        <v>Virtual Pink</v>
      </c>
      <c r="C91" s="281" t="s">
        <v>150</v>
      </c>
      <c r="D91" s="282"/>
      <c r="E91" s="282"/>
      <c r="F91" s="282"/>
      <c r="G91" s="282"/>
      <c r="H91" s="282"/>
      <c r="I91" s="283"/>
      <c r="J91" s="141"/>
      <c r="K91" s="141"/>
      <c r="L91" s="141"/>
      <c r="M91" s="141"/>
      <c r="N91" s="141"/>
    </row>
    <row r="92" spans="1:17" s="138" customFormat="1" ht="34.5" hidden="1" customHeight="1">
      <c r="A92" s="140"/>
      <c r="B92" s="284" t="s">
        <v>51</v>
      </c>
      <c r="C92" s="285"/>
      <c r="D92" s="286"/>
      <c r="E92" s="286"/>
      <c r="F92" s="286"/>
      <c r="G92" s="286"/>
      <c r="H92" s="286"/>
      <c r="I92" s="287"/>
      <c r="J92" s="141"/>
      <c r="K92" s="141"/>
    </row>
    <row r="93" spans="1:17" s="138" customFormat="1" ht="34.200000000000003" hidden="1" customHeight="1">
      <c r="A93" s="140"/>
      <c r="B93" s="276"/>
      <c r="C93" s="277"/>
      <c r="D93" s="145" t="s">
        <v>54</v>
      </c>
      <c r="E93" s="209" t="s">
        <v>68</v>
      </c>
      <c r="F93" s="209" t="s">
        <v>58</v>
      </c>
      <c r="G93" s="209" t="s">
        <v>10</v>
      </c>
      <c r="H93" s="209" t="s">
        <v>55</v>
      </c>
      <c r="I93" s="209" t="s">
        <v>56</v>
      </c>
      <c r="J93" s="209" t="s">
        <v>57</v>
      </c>
      <c r="K93" s="209" t="s">
        <v>153</v>
      </c>
    </row>
    <row r="94" spans="1:17" s="138" customFormat="1" ht="108" hidden="1" customHeight="1">
      <c r="A94" s="140"/>
      <c r="B94" s="271" t="e">
        <f>#REF!</f>
        <v>#REF!</v>
      </c>
      <c r="C94" s="272"/>
      <c r="D94" s="147"/>
      <c r="E94" s="210" t="e">
        <f>#REF!</f>
        <v>#REF!</v>
      </c>
      <c r="F94" s="210" t="e">
        <f>#REF!</f>
        <v>#REF!</v>
      </c>
      <c r="G94" s="210" t="e">
        <f>#REF!</f>
        <v>#REF!</v>
      </c>
      <c r="H94" s="210" t="e">
        <f>#REF!</f>
        <v>#REF!</v>
      </c>
      <c r="I94" s="210" t="e">
        <f>#REF!</f>
        <v>#REF!</v>
      </c>
      <c r="J94" s="210" t="e">
        <f>#REF!</f>
        <v>#REF!</v>
      </c>
      <c r="K94" s="210" t="e">
        <f>#REF!</f>
        <v>#REF!</v>
      </c>
    </row>
    <row r="95" spans="1:17" s="138" customFormat="1" ht="81.75" hidden="1" customHeight="1">
      <c r="A95" s="140"/>
      <c r="B95" s="271" t="e">
        <f>#REF!</f>
        <v>#REF!</v>
      </c>
      <c r="C95" s="272"/>
      <c r="D95" s="147"/>
      <c r="E95" s="210" t="e">
        <f>#REF!</f>
        <v>#REF!</v>
      </c>
      <c r="F95" s="210" t="e">
        <f>#REF!</f>
        <v>#REF!</v>
      </c>
      <c r="G95" s="210" t="e">
        <f>#REF!</f>
        <v>#REF!</v>
      </c>
      <c r="H95" s="210" t="e">
        <f>#REF!</f>
        <v>#REF!</v>
      </c>
      <c r="I95" s="210" t="e">
        <f>#REF!</f>
        <v>#REF!</v>
      </c>
      <c r="J95" s="210" t="e">
        <f>#REF!</f>
        <v>#REF!</v>
      </c>
      <c r="K95" s="210" t="e">
        <f>#REF!</f>
        <v>#REF!</v>
      </c>
    </row>
    <row r="96" spans="1:17" s="47" customFormat="1" ht="54" hidden="1">
      <c r="A96" s="48"/>
      <c r="B96" s="289"/>
      <c r="C96" s="290"/>
      <c r="D96" s="291"/>
      <c r="E96" s="292"/>
      <c r="F96" s="292"/>
      <c r="G96" s="292"/>
      <c r="H96" s="292"/>
      <c r="I96" s="292"/>
      <c r="J96" s="293"/>
      <c r="K96" s="76"/>
      <c r="L96" s="76"/>
      <c r="M96" s="76"/>
      <c r="N96" s="76"/>
      <c r="O96" s="76"/>
      <c r="P96" s="76"/>
    </row>
    <row r="97" spans="1:16" s="111" customFormat="1" ht="52.95" customHeight="1">
      <c r="A97" s="111">
        <v>1</v>
      </c>
      <c r="B97" s="112" t="s">
        <v>90</v>
      </c>
      <c r="C97" s="139" t="s">
        <v>176</v>
      </c>
      <c r="D97" s="12"/>
      <c r="E97" s="12"/>
      <c r="F97" s="12"/>
      <c r="G97" s="113"/>
      <c r="H97" s="113"/>
      <c r="I97" s="113"/>
      <c r="J97" s="113"/>
      <c r="K97" s="16"/>
      <c r="L97" s="113"/>
      <c r="M97" s="113"/>
      <c r="N97" s="113"/>
      <c r="O97" s="113"/>
      <c r="P97" s="113"/>
    </row>
    <row r="98" spans="1:16" s="138" customFormat="1" ht="34.200000000000003" customHeight="1">
      <c r="A98" s="140"/>
      <c r="B98" s="284" t="s">
        <v>46</v>
      </c>
      <c r="C98" s="285"/>
      <c r="D98" s="285"/>
      <c r="E98" s="285"/>
      <c r="F98" s="285"/>
      <c r="G98" s="285"/>
      <c r="H98" s="285"/>
      <c r="I98" s="294"/>
      <c r="J98" s="141"/>
      <c r="K98" s="142"/>
      <c r="L98" s="141"/>
      <c r="M98" s="141"/>
      <c r="N98" s="141"/>
      <c r="O98" s="141"/>
      <c r="P98" s="141"/>
    </row>
    <row r="99" spans="1:16" s="138" customFormat="1" ht="34.200000000000003" customHeight="1">
      <c r="A99" s="140"/>
      <c r="B99" s="143" t="s">
        <v>39</v>
      </c>
      <c r="C99" s="278" t="s">
        <v>50</v>
      </c>
      <c r="D99" s="279"/>
      <c r="E99" s="279"/>
      <c r="F99" s="279"/>
      <c r="G99" s="279"/>
      <c r="H99" s="279"/>
      <c r="I99" s="280"/>
      <c r="J99" s="141"/>
      <c r="K99" s="141"/>
      <c r="L99" s="141"/>
      <c r="M99" s="141"/>
      <c r="N99" s="141"/>
      <c r="O99" s="141"/>
      <c r="P99" s="141"/>
    </row>
    <row r="100" spans="1:16" s="138" customFormat="1" ht="77.55" customHeight="1">
      <c r="A100" s="140"/>
      <c r="B100" s="262" t="str">
        <f>H82</f>
        <v xml:space="preserve">RAIN FOREST </v>
      </c>
      <c r="C100" s="265" t="s">
        <v>193</v>
      </c>
      <c r="D100" s="265"/>
      <c r="E100" s="265"/>
      <c r="F100" s="265"/>
      <c r="G100" s="265"/>
      <c r="H100" s="265"/>
      <c r="I100" s="265"/>
      <c r="J100" s="141"/>
      <c r="K100" s="141"/>
      <c r="L100" s="141"/>
      <c r="M100" s="141"/>
      <c r="N100" s="141"/>
    </row>
    <row r="101" spans="1:16" s="138" customFormat="1" ht="77.55" customHeight="1">
      <c r="A101" s="140"/>
      <c r="B101" s="261" t="str">
        <f>H83</f>
        <v>SILVER MIX</v>
      </c>
      <c r="C101" s="265"/>
      <c r="D101" s="265"/>
      <c r="E101" s="265"/>
      <c r="F101" s="265"/>
      <c r="G101" s="265"/>
      <c r="H101" s="265"/>
      <c r="I101" s="265"/>
      <c r="J101" s="141"/>
      <c r="K101" s="141"/>
      <c r="L101" s="141"/>
      <c r="M101" s="141"/>
      <c r="N101" s="141"/>
    </row>
    <row r="102" spans="1:16" s="138" customFormat="1" ht="34.5" customHeight="1">
      <c r="A102" s="140"/>
      <c r="B102" s="284" t="s">
        <v>51</v>
      </c>
      <c r="C102" s="285"/>
      <c r="D102" s="286"/>
      <c r="E102" s="286"/>
      <c r="F102" s="286"/>
      <c r="G102" s="286"/>
      <c r="H102" s="286"/>
      <c r="I102" s="287"/>
      <c r="J102" s="141"/>
      <c r="K102" s="141"/>
    </row>
    <row r="103" spans="1:16" s="138" customFormat="1" ht="34.200000000000003" customHeight="1">
      <c r="A103" s="140"/>
      <c r="B103" s="276"/>
      <c r="C103" s="277"/>
      <c r="D103" s="145" t="s">
        <v>153</v>
      </c>
      <c r="E103" s="145" t="s">
        <v>68</v>
      </c>
      <c r="F103" s="145" t="s">
        <v>58</v>
      </c>
      <c r="G103" s="145" t="s">
        <v>10</v>
      </c>
      <c r="H103" s="145" t="s">
        <v>55</v>
      </c>
      <c r="I103" s="145" t="s">
        <v>56</v>
      </c>
      <c r="J103" s="217"/>
    </row>
    <row r="104" spans="1:16" s="138" customFormat="1" ht="67.5" customHeight="1">
      <c r="A104" s="140"/>
      <c r="B104" s="266" t="s">
        <v>172</v>
      </c>
      <c r="C104" s="267"/>
      <c r="D104" s="268" t="s">
        <v>173</v>
      </c>
      <c r="E104" s="269"/>
      <c r="F104" s="269"/>
      <c r="G104" s="269"/>
      <c r="H104" s="269"/>
      <c r="I104" s="270"/>
      <c r="J104" s="218"/>
    </row>
    <row r="105" spans="1:16" s="138" customFormat="1" ht="99" customHeight="1">
      <c r="A105" s="140"/>
      <c r="B105" s="271" t="str">
        <f>GRADING!B29</f>
        <v>ĐỊNH VỊ HÌNH IN THÂN TRƯỚC DƯỚI ĐƯỜNG MAY GIỮA CỔ TRƯỚC</v>
      </c>
      <c r="C105" s="272"/>
      <c r="D105" s="147" t="str">
        <f>GRADING!G29</f>
        <v>1/8 in</v>
      </c>
      <c r="E105" s="147" t="str">
        <f>GRADING!H29</f>
        <v>3 in</v>
      </c>
      <c r="F105" s="147" t="str">
        <f>GRADING!I29</f>
        <v>3 in</v>
      </c>
      <c r="G105" s="147" t="str">
        <f>GRADING!J29</f>
        <v>3 in</v>
      </c>
      <c r="H105" s="147" t="str">
        <f>GRADING!K29</f>
        <v>3 in</v>
      </c>
      <c r="I105" s="147" t="str">
        <f>GRADING!L29</f>
        <v>3 in</v>
      </c>
      <c r="J105" s="218"/>
    </row>
    <row r="106" spans="1:16" s="30" customFormat="1" ht="45.6" hidden="1" customHeight="1">
      <c r="A106" s="90"/>
      <c r="B106" s="302" t="s">
        <v>70</v>
      </c>
      <c r="C106" s="303"/>
      <c r="D106" s="304" t="s">
        <v>69</v>
      </c>
      <c r="E106" s="305"/>
      <c r="F106" s="305"/>
      <c r="G106" s="305"/>
      <c r="H106" s="305"/>
      <c r="I106" s="305"/>
      <c r="J106" s="306"/>
    </row>
    <row r="107" spans="1:16" s="30" customFormat="1" ht="45.6" hidden="1" customHeight="1">
      <c r="A107" s="90"/>
      <c r="B107" s="302" t="s">
        <v>71</v>
      </c>
      <c r="C107" s="303"/>
      <c r="D107" s="304" t="s">
        <v>69</v>
      </c>
      <c r="E107" s="305"/>
      <c r="F107" s="305"/>
      <c r="G107" s="305"/>
      <c r="H107" s="305"/>
      <c r="I107" s="305"/>
      <c r="J107" s="306"/>
    </row>
    <row r="108" spans="1:16" s="138" customFormat="1" ht="67.5" customHeight="1">
      <c r="A108" s="140"/>
      <c r="B108" s="266" t="s">
        <v>175</v>
      </c>
      <c r="C108" s="267"/>
      <c r="D108" s="268" t="s">
        <v>174</v>
      </c>
      <c r="E108" s="269"/>
      <c r="F108" s="269"/>
      <c r="G108" s="269"/>
      <c r="H108" s="269"/>
      <c r="I108" s="270"/>
      <c r="J108" s="218"/>
    </row>
    <row r="109" spans="1:16" s="138" customFormat="1" ht="91.5" customHeight="1">
      <c r="A109" s="140"/>
      <c r="B109" s="271" t="str">
        <f>GRADING!B30</f>
        <v>ĐỊNH VỊ HÌNH IN THÂN SAU DƯỚI ĐƯỜNG MAY GIỮA CỔ SAU</v>
      </c>
      <c r="C109" s="272"/>
      <c r="D109" s="147" t="str">
        <f>GRADING!G30</f>
        <v>1/8 in</v>
      </c>
      <c r="E109" s="147" t="str">
        <f>GRADING!H30</f>
        <v>1 1/2 in</v>
      </c>
      <c r="F109" s="147" t="str">
        <f>GRADING!I30</f>
        <v>1 1/2 in</v>
      </c>
      <c r="G109" s="147" t="str">
        <f>GRADING!J30</f>
        <v>1 1/2 in</v>
      </c>
      <c r="H109" s="147" t="str">
        <f>GRADING!K30</f>
        <v>1 1/2 in</v>
      </c>
      <c r="I109" s="147" t="str">
        <f>GRADING!L30</f>
        <v>1 1/2 in</v>
      </c>
      <c r="J109" s="218"/>
    </row>
    <row r="110" spans="1:16" s="47" customFormat="1" ht="16.2" customHeight="1">
      <c r="A110" s="48"/>
      <c r="B110" s="75"/>
      <c r="C110" s="75"/>
      <c r="D110" s="75"/>
      <c r="E110" s="75"/>
      <c r="F110" s="75"/>
      <c r="G110" s="75"/>
      <c r="H110" s="75"/>
      <c r="I110" s="75"/>
      <c r="J110" s="77"/>
      <c r="K110" s="77"/>
      <c r="L110" s="77"/>
      <c r="M110" s="77"/>
      <c r="N110" s="77"/>
      <c r="O110" s="77"/>
      <c r="P110" s="77"/>
    </row>
    <row r="111" spans="1:16" s="71" customFormat="1" ht="34.5" customHeight="1">
      <c r="A111" s="91">
        <v>3</v>
      </c>
      <c r="B111" s="89" t="s">
        <v>84</v>
      </c>
      <c r="C111" s="72" t="s">
        <v>89</v>
      </c>
      <c r="D111" s="72"/>
      <c r="E111" s="72"/>
      <c r="F111" s="72"/>
      <c r="G111" s="73"/>
      <c r="H111" s="73"/>
      <c r="I111" s="73"/>
      <c r="J111" s="73"/>
      <c r="K111" s="74"/>
      <c r="L111" s="73"/>
      <c r="M111" s="73"/>
      <c r="N111" s="73"/>
      <c r="O111" s="73"/>
      <c r="P111" s="73"/>
    </row>
    <row r="112" spans="1:16" s="30" customFormat="1" ht="34.200000000000003" hidden="1" customHeight="1">
      <c r="A112" s="90"/>
      <c r="B112" s="87" t="s">
        <v>39</v>
      </c>
      <c r="C112" s="307" t="s">
        <v>72</v>
      </c>
      <c r="D112" s="308"/>
      <c r="E112" s="308"/>
      <c r="F112" s="308"/>
      <c r="G112" s="308"/>
      <c r="H112" s="308"/>
      <c r="I112" s="309"/>
      <c r="J112" s="86"/>
      <c r="K112" s="86"/>
      <c r="L112" s="86"/>
      <c r="M112" s="86"/>
      <c r="N112" s="86"/>
      <c r="O112" s="86"/>
      <c r="P112" s="86"/>
    </row>
    <row r="113" spans="1:16" s="30" customFormat="1" ht="39" hidden="1" customHeight="1">
      <c r="A113" s="90"/>
      <c r="B113" s="88" t="e">
        <f>#REF!</f>
        <v>#REF!</v>
      </c>
      <c r="C113" s="299" t="s">
        <v>63</v>
      </c>
      <c r="D113" s="300"/>
      <c r="E113" s="300"/>
      <c r="F113" s="300"/>
      <c r="G113" s="300"/>
      <c r="H113" s="300"/>
      <c r="I113" s="301"/>
      <c r="J113" s="86"/>
      <c r="K113" s="86"/>
      <c r="L113" s="86"/>
      <c r="M113" s="86"/>
      <c r="N113" s="86"/>
    </row>
    <row r="114" spans="1:16" s="30" customFormat="1" ht="39" hidden="1" customHeight="1">
      <c r="A114" s="90"/>
      <c r="B114" s="88" t="e">
        <f>#REF!</f>
        <v>#REF!</v>
      </c>
      <c r="C114" s="299" t="s">
        <v>63</v>
      </c>
      <c r="D114" s="300"/>
      <c r="E114" s="300"/>
      <c r="F114" s="300"/>
      <c r="G114" s="300"/>
      <c r="H114" s="300"/>
      <c r="I114" s="301"/>
      <c r="J114" s="86"/>
      <c r="K114" s="86"/>
      <c r="L114" s="86"/>
      <c r="M114" s="86"/>
      <c r="N114" s="86"/>
    </row>
    <row r="115" spans="1:16" s="76" customFormat="1" ht="11.55" customHeight="1">
      <c r="A115" s="75"/>
      <c r="B115" s="75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</row>
    <row r="116" spans="1:16" s="12" customFormat="1" ht="46.95" customHeight="1">
      <c r="B116" s="275" t="s">
        <v>87</v>
      </c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</row>
    <row r="117" spans="1:16" s="30" customFormat="1" ht="39" customHeight="1">
      <c r="A117" s="90">
        <v>1</v>
      </c>
      <c r="B117" s="107" t="s">
        <v>91</v>
      </c>
      <c r="C117" s="90"/>
      <c r="D117" s="90"/>
      <c r="G117" s="86"/>
      <c r="M117" s="60"/>
      <c r="N117" s="92"/>
      <c r="O117" s="92"/>
      <c r="P117" s="60"/>
    </row>
    <row r="118" spans="1:16" s="30" customFormat="1" ht="39" customHeight="1">
      <c r="A118" s="90">
        <v>2</v>
      </c>
      <c r="B118" s="107" t="s">
        <v>66</v>
      </c>
      <c r="C118" s="90"/>
      <c r="D118" s="90"/>
      <c r="G118" s="86"/>
      <c r="M118" s="60"/>
      <c r="N118" s="92"/>
      <c r="O118" s="92"/>
      <c r="P118" s="60"/>
    </row>
    <row r="119" spans="1:16" s="30" customFormat="1" ht="39" customHeight="1">
      <c r="A119" s="90">
        <v>3</v>
      </c>
      <c r="B119" s="107" t="s">
        <v>67</v>
      </c>
      <c r="C119" s="90"/>
      <c r="D119" s="90"/>
      <c r="G119" s="86"/>
      <c r="M119" s="60"/>
      <c r="N119" s="92"/>
      <c r="O119" s="92"/>
      <c r="P119" s="60"/>
    </row>
    <row r="120" spans="1:16" s="15" customFormat="1" ht="32.4">
      <c r="A120" s="13"/>
      <c r="B120" s="79" t="s">
        <v>60</v>
      </c>
      <c r="C120" s="79" t="str">
        <f>F17</f>
        <v>XS</v>
      </c>
      <c r="D120" s="79" t="str">
        <f t="shared" ref="D120:H120" si="50">G17</f>
        <v>S</v>
      </c>
      <c r="E120" s="79" t="str">
        <f t="shared" si="50"/>
        <v>M</v>
      </c>
      <c r="F120" s="79" t="str">
        <f t="shared" si="50"/>
        <v>L</v>
      </c>
      <c r="G120" s="79" t="str">
        <f t="shared" si="50"/>
        <v>XL</v>
      </c>
      <c r="H120" s="79" t="str">
        <f t="shared" si="50"/>
        <v>XXL</v>
      </c>
      <c r="I120" s="80" t="s">
        <v>11</v>
      </c>
      <c r="M120" s="81"/>
      <c r="N120" s="82"/>
      <c r="O120" s="82"/>
      <c r="P120" s="81"/>
    </row>
    <row r="121" spans="1:16" s="15" customFormat="1" ht="32.4">
      <c r="A121" s="13"/>
      <c r="B121" s="79" t="s">
        <v>61</v>
      </c>
      <c r="C121" s="178">
        <f>F37</f>
        <v>52</v>
      </c>
      <c r="D121" s="178">
        <f t="shared" ref="D121:H121" si="51">G37</f>
        <v>152</v>
      </c>
      <c r="E121" s="178">
        <f t="shared" si="51"/>
        <v>394</v>
      </c>
      <c r="F121" s="178">
        <f t="shared" si="51"/>
        <v>412</v>
      </c>
      <c r="G121" s="178">
        <f t="shared" si="51"/>
        <v>212</v>
      </c>
      <c r="H121" s="178">
        <f t="shared" si="51"/>
        <v>62</v>
      </c>
      <c r="I121" s="63">
        <f>SUM(D121:G121)</f>
        <v>1170</v>
      </c>
      <c r="M121" s="81"/>
      <c r="N121" s="82"/>
      <c r="O121" s="82"/>
      <c r="P121" s="81"/>
    </row>
    <row r="122" spans="1:16">
      <c r="A122" s="273"/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</row>
    <row r="123" spans="1:16">
      <c r="A123" s="274"/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</row>
    <row r="124" spans="1:16">
      <c r="A124" s="274"/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</row>
    <row r="125" spans="1:16" ht="70.05" customHeight="1">
      <c r="A125" s="274"/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</row>
    <row r="126" spans="1:16" ht="41.4">
      <c r="B126" s="181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</row>
    <row r="127" spans="1:16" ht="14.25" customHeight="1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</row>
    <row r="128" spans="1:16" ht="14.25" customHeight="1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</row>
    <row r="129" spans="1:16" ht="14.25" customHeight="1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</row>
    <row r="130" spans="1:16" ht="52.5" customHeight="1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</row>
  </sheetData>
  <autoFilter ref="A52:Q84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MÀU TÁC NGHIỆP"/>
        <filter val="RAIN FOREST"/>
        <filter val="SILVER MIX"/>
      </filters>
    </filterColumn>
  </autoFilter>
  <mergeCells count="126">
    <mergeCell ref="B82:E82"/>
    <mergeCell ref="H82:I82"/>
    <mergeCell ref="B83:E83"/>
    <mergeCell ref="H83:I83"/>
    <mergeCell ref="B84:E84"/>
    <mergeCell ref="H84:I84"/>
    <mergeCell ref="B79:E79"/>
    <mergeCell ref="H79:I79"/>
    <mergeCell ref="B80:E80"/>
    <mergeCell ref="H80:I80"/>
    <mergeCell ref="B81:E81"/>
    <mergeCell ref="H81:I81"/>
    <mergeCell ref="B76:E76"/>
    <mergeCell ref="H76:I76"/>
    <mergeCell ref="B77:E77"/>
    <mergeCell ref="H77:I77"/>
    <mergeCell ref="B78:E78"/>
    <mergeCell ref="H78:I78"/>
    <mergeCell ref="B73:E73"/>
    <mergeCell ref="H73:I73"/>
    <mergeCell ref="B74:E74"/>
    <mergeCell ref="H74:I74"/>
    <mergeCell ref="B75:E75"/>
    <mergeCell ref="H75:I75"/>
    <mergeCell ref="B70:E70"/>
    <mergeCell ref="H70:I70"/>
    <mergeCell ref="B71:E71"/>
    <mergeCell ref="H71:I71"/>
    <mergeCell ref="B72:E72"/>
    <mergeCell ref="H72:I72"/>
    <mergeCell ref="B67:E67"/>
    <mergeCell ref="H67:I67"/>
    <mergeCell ref="B68:E68"/>
    <mergeCell ref="H68:I68"/>
    <mergeCell ref="B69:E69"/>
    <mergeCell ref="H69:I69"/>
    <mergeCell ref="H63:I63"/>
    <mergeCell ref="B64:E64"/>
    <mergeCell ref="H64:I64"/>
    <mergeCell ref="A66:E66"/>
    <mergeCell ref="H66:I66"/>
    <mergeCell ref="B56:E56"/>
    <mergeCell ref="H56:I56"/>
    <mergeCell ref="B57:E57"/>
    <mergeCell ref="H57:I57"/>
    <mergeCell ref="B58:E58"/>
    <mergeCell ref="H58:I58"/>
    <mergeCell ref="B59:E59"/>
    <mergeCell ref="H59:I59"/>
    <mergeCell ref="B60:E60"/>
    <mergeCell ref="H60:I60"/>
    <mergeCell ref="B61:E61"/>
    <mergeCell ref="H61:I61"/>
    <mergeCell ref="B62:E62"/>
    <mergeCell ref="H62:I62"/>
    <mergeCell ref="B63:E63"/>
    <mergeCell ref="F32:K35"/>
    <mergeCell ref="B49:C49"/>
    <mergeCell ref="N49:P49"/>
    <mergeCell ref="A52:E52"/>
    <mergeCell ref="H52:I52"/>
    <mergeCell ref="B53:E53"/>
    <mergeCell ref="H53:I53"/>
    <mergeCell ref="P53:P55"/>
    <mergeCell ref="B54:E54"/>
    <mergeCell ref="H54:I54"/>
    <mergeCell ref="B55:E55"/>
    <mergeCell ref="H55:I55"/>
    <mergeCell ref="B46:C46"/>
    <mergeCell ref="N46:P46"/>
    <mergeCell ref="A47:P47"/>
    <mergeCell ref="B48:C48"/>
    <mergeCell ref="N48:P48"/>
    <mergeCell ref="B43:C43"/>
    <mergeCell ref="N43:P43"/>
    <mergeCell ref="A44:P44"/>
    <mergeCell ref="B45:C45"/>
    <mergeCell ref="N45:P45"/>
    <mergeCell ref="M1:N1"/>
    <mergeCell ref="O1:P1"/>
    <mergeCell ref="M2:N2"/>
    <mergeCell ref="O2:P2"/>
    <mergeCell ref="M3:N3"/>
    <mergeCell ref="O3:P3"/>
    <mergeCell ref="C114:I114"/>
    <mergeCell ref="B105:C105"/>
    <mergeCell ref="B106:C106"/>
    <mergeCell ref="D106:J106"/>
    <mergeCell ref="B107:C107"/>
    <mergeCell ref="D107:J107"/>
    <mergeCell ref="C112:I112"/>
    <mergeCell ref="C113:I113"/>
    <mergeCell ref="A40:C40"/>
    <mergeCell ref="N40:P40"/>
    <mergeCell ref="A41:P41"/>
    <mergeCell ref="B42:C42"/>
    <mergeCell ref="N42:P42"/>
    <mergeCell ref="D8:F8"/>
    <mergeCell ref="G5:L8"/>
    <mergeCell ref="D11:F11"/>
    <mergeCell ref="L11:P11"/>
    <mergeCell ref="B13:F13"/>
    <mergeCell ref="J86:M86"/>
    <mergeCell ref="B96:C96"/>
    <mergeCell ref="D96:J96"/>
    <mergeCell ref="B87:I87"/>
    <mergeCell ref="B95:C95"/>
    <mergeCell ref="C90:I90"/>
    <mergeCell ref="C91:I91"/>
    <mergeCell ref="B98:I98"/>
    <mergeCell ref="C99:I99"/>
    <mergeCell ref="C100:I101"/>
    <mergeCell ref="B108:C108"/>
    <mergeCell ref="D108:I108"/>
    <mergeCell ref="B109:C109"/>
    <mergeCell ref="A122:P125"/>
    <mergeCell ref="B116:P116"/>
    <mergeCell ref="B93:C93"/>
    <mergeCell ref="B94:C94"/>
    <mergeCell ref="C88:I88"/>
    <mergeCell ref="C89:I89"/>
    <mergeCell ref="B92:I92"/>
    <mergeCell ref="B102:I102"/>
    <mergeCell ref="B103:C103"/>
    <mergeCell ref="B104:C104"/>
    <mergeCell ref="D104:I104"/>
  </mergeCells>
  <phoneticPr fontId="64" type="noConversion"/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7" max="15" man="1"/>
    <brk id="63" max="15" man="1"/>
    <brk id="109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71"/>
  <sheetViews>
    <sheetView view="pageBreakPreview" topLeftCell="A18" zoomScale="25" zoomScaleNormal="40" zoomScaleSheetLayoutView="25" zoomScalePageLayoutView="25" workbookViewId="0">
      <selection activeCell="E24" sqref="E24"/>
    </sheetView>
  </sheetViews>
  <sheetFormatPr defaultColWidth="9.21875" defaultRowHeight="32.4"/>
  <cols>
    <col min="1" max="1" width="54.33203125" style="158" customWidth="1"/>
    <col min="2" max="3" width="120.109375" style="149" customWidth="1"/>
    <col min="4" max="4" width="26.5546875" style="149" hidden="1" customWidth="1"/>
    <col min="5" max="5" width="227.109375" style="149" bestFit="1" customWidth="1"/>
    <col min="6" max="16384" width="9.21875" style="149"/>
  </cols>
  <sheetData>
    <row r="1" spans="1:11" ht="37.5" customHeight="1">
      <c r="A1" s="148"/>
      <c r="B1" s="148"/>
      <c r="C1" s="148"/>
      <c r="D1" s="148"/>
    </row>
    <row r="2" spans="1:11" ht="37.5" customHeight="1">
      <c r="A2" s="148" t="str">
        <f>'1. CUTTING DOCKET'!B6</f>
        <v xml:space="preserve">JOB NUMBER:  </v>
      </c>
      <c r="B2" s="148" t="s">
        <v>154</v>
      </c>
      <c r="C2" s="148"/>
      <c r="D2" s="148"/>
    </row>
    <row r="3" spans="1:11" ht="37.5" customHeight="1">
      <c r="A3" s="150" t="str">
        <f>'1. CUTTING DOCKET'!B7</f>
        <v xml:space="preserve">STYLE NUMBER: </v>
      </c>
      <c r="B3" s="150" t="s">
        <v>155</v>
      </c>
      <c r="C3" s="150"/>
      <c r="D3" s="150"/>
    </row>
    <row r="4" spans="1:11" ht="37.5" customHeight="1">
      <c r="A4" s="150" t="str">
        <f>'1. CUTTING DOCKET'!B8</f>
        <v xml:space="preserve">STYLE NAME : </v>
      </c>
      <c r="B4" s="150" t="s">
        <v>122</v>
      </c>
      <c r="C4" s="150"/>
      <c r="D4" s="150"/>
    </row>
    <row r="5" spans="1:11" ht="64.5" customHeight="1">
      <c r="A5" s="151"/>
      <c r="B5" s="152" t="str">
        <f>'1. CUTTING DOCKET'!D22</f>
        <v xml:space="preserve">RAIN FOREST </v>
      </c>
      <c r="C5" s="152" t="str">
        <f>'1. CUTTING DOCKET'!D29</f>
        <v>SILVER MIX</v>
      </c>
      <c r="D5" s="179" t="str">
        <f>'1. CUTTING DOCKET'!D36</f>
        <v>Virtual Pink</v>
      </c>
    </row>
    <row r="6" spans="1:11" ht="48.75" customHeight="1">
      <c r="A6" s="153" t="s">
        <v>32</v>
      </c>
      <c r="B6" s="153" t="str">
        <f>'1. CUTTING DOCKET'!E42</f>
        <v>RAINFOREST 19-5232 TCX</v>
      </c>
      <c r="C6" s="153" t="str">
        <f t="shared" ref="C6:D6" si="0">C5</f>
        <v>SILVER MIX</v>
      </c>
      <c r="D6" s="153" t="str">
        <f t="shared" si="0"/>
        <v>Virtual Pink</v>
      </c>
    </row>
    <row r="7" spans="1:11" ht="58.5" customHeight="1">
      <c r="A7" s="154" t="s">
        <v>33</v>
      </c>
      <c r="B7" s="380" t="str">
        <f>'1. CUTTING DOCKET'!L11</f>
        <v xml:space="preserve">TT-SJ30SX2-W120 - SINGLE JERSEY 100% COTTON 30'S/1 x 2CM) 245GSM </v>
      </c>
      <c r="C7" s="381"/>
      <c r="D7" s="382"/>
    </row>
    <row r="8" spans="1:11" ht="409.6" customHeight="1">
      <c r="A8" s="155" t="str">
        <f>'1. CUTTING DOCKET'!D42</f>
        <v>VẢI CHÍNH</v>
      </c>
      <c r="B8" s="155"/>
      <c r="C8" s="208"/>
      <c r="D8" s="155"/>
      <c r="K8" s="148"/>
    </row>
    <row r="9" spans="1:11" ht="112.2" customHeight="1">
      <c r="A9" s="153" t="str">
        <f>'1. CUTTING DOCKET'!B43</f>
        <v xml:space="preserve">TT-RIB20SX2 - RIB 1X1 100% COTTON 20'S/1 x 2CM) 280GSM </v>
      </c>
      <c r="B9" s="156" t="str">
        <f>'1. CUTTING DOCKET'!E43</f>
        <v>RAINFOREST 19-5232 TCX</v>
      </c>
      <c r="C9" s="156" t="str">
        <f t="shared" ref="C9:D9" si="1">C5</f>
        <v>SILVER MIX</v>
      </c>
      <c r="D9" s="156" t="str">
        <f t="shared" si="1"/>
        <v>Virtual Pink</v>
      </c>
    </row>
    <row r="10" spans="1:11" ht="409.6" customHeight="1">
      <c r="A10" s="155" t="str">
        <f>'1. CUTTING DOCKET'!D46</f>
        <v>BO CỔ + BO TAY</v>
      </c>
      <c r="B10" s="157"/>
      <c r="C10" s="157"/>
      <c r="D10" s="157"/>
    </row>
    <row r="11" spans="1:11" ht="43.05" customHeight="1">
      <c r="A11" s="153" t="s">
        <v>49</v>
      </c>
      <c r="B11" s="156" t="str">
        <f>B5</f>
        <v xml:space="preserve">RAIN FOREST </v>
      </c>
      <c r="C11" s="156" t="str">
        <f t="shared" ref="C11:D11" si="2">C5</f>
        <v>SILVER MIX</v>
      </c>
      <c r="D11" s="156" t="str">
        <f t="shared" si="2"/>
        <v>Virtual Pink</v>
      </c>
    </row>
    <row r="12" spans="1:11" ht="117" customHeight="1">
      <c r="A12" s="155" t="str">
        <f>'1. CUTTING DOCKET'!B53</f>
        <v>CHỈ 40/2 MAY CHÍNH + VẮT SỔ</v>
      </c>
      <c r="B12" s="157" t="str">
        <f>'1. CUTTING DOCKET'!G53</f>
        <v>GR10151</v>
      </c>
      <c r="C12" s="157" t="str">
        <f>'1. CUTTING DOCKET'!G54</f>
        <v>GY7097</v>
      </c>
      <c r="D12" s="157">
        <f>'1. CUTTING DOCKET'!G55</f>
        <v>0</v>
      </c>
    </row>
    <row r="13" spans="1:11" s="193" customFormat="1" ht="183.6" customHeight="1">
      <c r="A13" s="192" t="str">
        <f>'1. CUTTING DOCKET'!B57</f>
        <v xml:space="preserve">NHÃN CHÍNH ALD X NB MASARYK PRINTED LABEL  -100%COTTON </v>
      </c>
      <c r="B13" s="378" t="str">
        <f>'1. CUTTING DOCKET'!F56</f>
        <v>WHITE</v>
      </c>
      <c r="C13" s="378"/>
      <c r="D13" s="378"/>
    </row>
    <row r="14" spans="1:11" s="193" customFormat="1" ht="409.6" customHeight="1">
      <c r="A14" s="194" t="s">
        <v>387</v>
      </c>
      <c r="B14" s="379"/>
      <c r="C14" s="379"/>
      <c r="D14" s="379"/>
    </row>
    <row r="15" spans="1:11" s="193" customFormat="1" ht="218.4" customHeight="1">
      <c r="A15" s="192" t="str">
        <f>'1. CUTTING DOCKET'!B59</f>
        <v>NHÃN THÀNH PHẦN  100% COTTON ALD-COO-612</v>
      </c>
      <c r="B15" s="378" t="str">
        <f>'1. CUTTING DOCKET'!F60</f>
        <v>WHITE</v>
      </c>
      <c r="C15" s="378"/>
      <c r="D15" s="378"/>
    </row>
    <row r="16" spans="1:11" s="193" customFormat="1" ht="334.2" customHeight="1">
      <c r="A16" s="194" t="s">
        <v>93</v>
      </c>
      <c r="B16" s="383"/>
      <c r="C16" s="383"/>
      <c r="D16" s="383"/>
    </row>
    <row r="17" spans="1:4" s="193" customFormat="1" ht="106.8" customHeight="1">
      <c r="A17" s="192" t="str">
        <f>'1. CUTTING DOCKET'!B62</f>
        <v>NHÃN CỜ ALD-ML02</v>
      </c>
      <c r="B17" s="378" t="str">
        <f>'1. CUTTING DOCKET'!F56</f>
        <v>WHITE</v>
      </c>
      <c r="C17" s="378"/>
      <c r="D17" s="378"/>
    </row>
    <row r="18" spans="1:4" s="193" customFormat="1" ht="295.2" customHeight="1">
      <c r="A18" s="195" t="s">
        <v>94</v>
      </c>
      <c r="B18" s="379"/>
      <c r="C18" s="379"/>
      <c r="D18" s="379"/>
    </row>
    <row r="19" spans="1:4" s="193" customFormat="1" ht="110.4" customHeight="1">
      <c r="A19" s="192" t="str">
        <f>'1. CUTTING DOCKET'!B67</f>
        <v>THẺ BÀI ALD ALD-T06P</v>
      </c>
      <c r="B19" s="378" t="str">
        <f>'1. CUTTING DOCKET'!F67</f>
        <v>WHITE</v>
      </c>
      <c r="C19" s="378"/>
      <c r="D19" s="378"/>
    </row>
    <row r="20" spans="1:4" s="193" customFormat="1" ht="294.60000000000002" customHeight="1">
      <c r="A20" s="196" t="s">
        <v>145</v>
      </c>
      <c r="B20" s="379"/>
      <c r="C20" s="379"/>
      <c r="D20" s="379"/>
    </row>
    <row r="21" spans="1:4" s="193" customFormat="1" ht="118.5" customHeight="1">
      <c r="A21" s="192" t="str">
        <f>'1. CUTTING DOCKET'!B70</f>
        <v>UPC STICKER 2X3"</v>
      </c>
      <c r="B21" s="378" t="str">
        <f>'1. CUTTING DOCKET'!F62</f>
        <v>WHITE</v>
      </c>
      <c r="C21" s="378"/>
      <c r="D21" s="378"/>
    </row>
    <row r="22" spans="1:4" s="193" customFormat="1" ht="200.25" customHeight="1">
      <c r="A22" s="195" t="s">
        <v>146</v>
      </c>
      <c r="B22" s="379"/>
      <c r="C22" s="379"/>
      <c r="D22" s="379"/>
    </row>
    <row r="23" spans="1:4" s="193" customFormat="1" ht="161.4" customHeight="1">
      <c r="A23" s="192" t="str">
        <f>'1. CUTTING DOCKET'!B73</f>
        <v>BAO NYLON ALD - (12 X 15) - Recycled ALD PB29-R</v>
      </c>
      <c r="B23" s="378" t="str">
        <f>'1. CUTTING DOCKET'!F73</f>
        <v>CLEAR</v>
      </c>
      <c r="C23" s="378"/>
      <c r="D23" s="378"/>
    </row>
    <row r="24" spans="1:4" s="193" customFormat="1" ht="348.6" customHeight="1">
      <c r="A24" s="194" t="s">
        <v>147</v>
      </c>
      <c r="B24" s="379"/>
      <c r="C24" s="379"/>
      <c r="D24" s="379"/>
    </row>
    <row r="25" spans="1:4" s="193" customFormat="1" ht="150.75" customHeight="1">
      <c r="A25" s="192" t="s">
        <v>179</v>
      </c>
      <c r="B25" s="378" t="str">
        <f>'1. CUTTING DOCKET'!F79</f>
        <v>NATURAL</v>
      </c>
      <c r="C25" s="378"/>
      <c r="D25" s="378"/>
    </row>
    <row r="26" spans="1:4" s="193" customFormat="1" ht="126.75" customHeight="1">
      <c r="A26" s="194"/>
      <c r="B26" s="379"/>
      <c r="C26" s="379"/>
      <c r="D26" s="379"/>
    </row>
    <row r="71" spans="5:5">
      <c r="E71" s="159" t="s">
        <v>92</v>
      </c>
    </row>
  </sheetData>
  <mergeCells count="15">
    <mergeCell ref="B25:D25"/>
    <mergeCell ref="B26:D26"/>
    <mergeCell ref="B20:D20"/>
    <mergeCell ref="B7:D7"/>
    <mergeCell ref="B13:D13"/>
    <mergeCell ref="B14:D14"/>
    <mergeCell ref="B24:D24"/>
    <mergeCell ref="B23:D23"/>
    <mergeCell ref="B19:D19"/>
    <mergeCell ref="B15:D15"/>
    <mergeCell ref="B16:D16"/>
    <mergeCell ref="B17:D17"/>
    <mergeCell ref="B18:D18"/>
    <mergeCell ref="B21:D21"/>
    <mergeCell ref="B22:D22"/>
  </mergeCells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4" max="2" man="1"/>
    <brk id="22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788FC-ADCC-4889-BF9E-3E2D16A5228C}">
  <dimension ref="A1"/>
  <sheetViews>
    <sheetView workbookViewId="0">
      <selection activeCell="P1" sqref="P1"/>
    </sheetView>
  </sheetViews>
  <sheetFormatPr defaultRowHeight="14.4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80E80-78D8-4B3F-8621-12DEF93E4628}">
  <dimension ref="A1"/>
  <sheetViews>
    <sheetView workbookViewId="0"/>
  </sheetViews>
  <sheetFormatPr defaultRowHeight="14.4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43682-4C21-45A1-8D67-84270CB64800}">
  <sheetPr>
    <pageSetUpPr fitToPage="1"/>
  </sheetPr>
  <dimension ref="A1:M32"/>
  <sheetViews>
    <sheetView view="pageBreakPreview" topLeftCell="A11" zoomScale="60" zoomScaleNormal="70" workbookViewId="0">
      <selection activeCell="D8" sqref="D8:D32"/>
    </sheetView>
  </sheetViews>
  <sheetFormatPr defaultRowHeight="17.399999999999999"/>
  <cols>
    <col min="1" max="1" width="27.6640625" style="245" customWidth="1"/>
    <col min="2" max="2" width="32.33203125" style="245" customWidth="1"/>
    <col min="3" max="3" width="38.6640625" style="245" customWidth="1"/>
    <col min="4" max="4" width="39.33203125" style="245" customWidth="1"/>
    <col min="5" max="5" width="22.21875" style="245" bestFit="1" customWidth="1"/>
    <col min="6" max="6" width="12.77734375" style="245" bestFit="1" customWidth="1"/>
    <col min="7" max="13" width="19.44140625" style="245" customWidth="1"/>
    <col min="14" max="14" width="2.21875" style="245" customWidth="1"/>
    <col min="15" max="16384" width="8.88671875" style="245"/>
  </cols>
  <sheetData>
    <row r="1" spans="1:13">
      <c r="A1" s="244" t="s">
        <v>194</v>
      </c>
      <c r="B1" s="244"/>
    </row>
    <row r="2" spans="1:13">
      <c r="A2" s="244" t="s">
        <v>195</v>
      </c>
      <c r="B2" s="244"/>
    </row>
    <row r="3" spans="1:13">
      <c r="A3" s="244" t="s">
        <v>196</v>
      </c>
      <c r="B3" s="244"/>
    </row>
    <row r="4" spans="1:13">
      <c r="A4" s="244" t="s">
        <v>197</v>
      </c>
      <c r="B4" s="244"/>
    </row>
    <row r="5" spans="1:13">
      <c r="A5" s="244" t="s">
        <v>198</v>
      </c>
      <c r="B5" s="244"/>
    </row>
    <row r="6" spans="1:13">
      <c r="A6" s="244" t="s">
        <v>199</v>
      </c>
      <c r="B6" s="244"/>
    </row>
    <row r="7" spans="1:13">
      <c r="A7" s="246" t="s">
        <v>200</v>
      </c>
      <c r="B7" s="246"/>
    </row>
    <row r="8" spans="1:13" ht="49.2" customHeight="1">
      <c r="A8" s="247" t="s">
        <v>201</v>
      </c>
      <c r="B8" s="247"/>
      <c r="C8" s="248" t="s">
        <v>202</v>
      </c>
      <c r="D8" s="248" t="s">
        <v>141</v>
      </c>
      <c r="E8" s="248" t="s">
        <v>203</v>
      </c>
      <c r="F8" s="248" t="s">
        <v>204</v>
      </c>
      <c r="G8" s="248" t="s">
        <v>205</v>
      </c>
      <c r="H8" s="248" t="s">
        <v>206</v>
      </c>
      <c r="I8" s="248" t="s">
        <v>207</v>
      </c>
      <c r="J8" s="248" t="s">
        <v>208</v>
      </c>
      <c r="K8" s="248" t="s">
        <v>209</v>
      </c>
      <c r="L8" s="248" t="s">
        <v>210</v>
      </c>
      <c r="M8" s="248" t="s">
        <v>144</v>
      </c>
    </row>
    <row r="9" spans="1:13">
      <c r="A9" s="249" t="s">
        <v>211</v>
      </c>
      <c r="B9" s="249" t="s">
        <v>95</v>
      </c>
      <c r="C9" s="249" t="s">
        <v>212</v>
      </c>
      <c r="D9" s="249" t="s">
        <v>121</v>
      </c>
      <c r="E9" s="249" t="s">
        <v>213</v>
      </c>
      <c r="F9" s="249" t="s">
        <v>214</v>
      </c>
      <c r="G9" s="249" t="s">
        <v>215</v>
      </c>
      <c r="H9" s="250" t="s">
        <v>216</v>
      </c>
      <c r="I9" s="251" t="s">
        <v>217</v>
      </c>
      <c r="J9" s="252" t="s">
        <v>215</v>
      </c>
      <c r="K9" s="249" t="s">
        <v>218</v>
      </c>
      <c r="L9" s="249" t="s">
        <v>219</v>
      </c>
      <c r="M9" s="249" t="s">
        <v>220</v>
      </c>
    </row>
    <row r="10" spans="1:13">
      <c r="A10" s="249" t="s">
        <v>221</v>
      </c>
      <c r="B10" s="249" t="s">
        <v>96</v>
      </c>
      <c r="C10" s="249" t="s">
        <v>222</v>
      </c>
      <c r="D10" s="249" t="s">
        <v>108</v>
      </c>
      <c r="E10" s="249" t="s">
        <v>213</v>
      </c>
      <c r="F10" s="249" t="s">
        <v>214</v>
      </c>
      <c r="G10" s="249" t="s">
        <v>215</v>
      </c>
      <c r="H10" s="250" t="s">
        <v>223</v>
      </c>
      <c r="I10" s="251" t="s">
        <v>224</v>
      </c>
      <c r="J10" s="252" t="s">
        <v>218</v>
      </c>
      <c r="K10" s="249" t="s">
        <v>218</v>
      </c>
      <c r="L10" s="249" t="s">
        <v>224</v>
      </c>
      <c r="M10" s="249" t="s">
        <v>220</v>
      </c>
    </row>
    <row r="11" spans="1:13" ht="34.799999999999997">
      <c r="A11" s="249" t="s">
        <v>225</v>
      </c>
      <c r="B11" s="249" t="s">
        <v>73</v>
      </c>
      <c r="C11" s="249" t="s">
        <v>226</v>
      </c>
      <c r="D11" s="249" t="s">
        <v>97</v>
      </c>
      <c r="E11" s="249" t="s">
        <v>227</v>
      </c>
      <c r="F11" s="249" t="s">
        <v>214</v>
      </c>
      <c r="G11" s="249" t="s">
        <v>228</v>
      </c>
      <c r="H11" s="250" t="s">
        <v>229</v>
      </c>
      <c r="I11" s="251" t="s">
        <v>230</v>
      </c>
      <c r="J11" s="253" t="s">
        <v>215</v>
      </c>
      <c r="K11" s="249" t="s">
        <v>231</v>
      </c>
      <c r="L11" s="249" t="s">
        <v>232</v>
      </c>
      <c r="M11" s="249" t="s">
        <v>233</v>
      </c>
    </row>
    <row r="12" spans="1:13" ht="34.799999999999997">
      <c r="A12" s="249" t="s">
        <v>234</v>
      </c>
      <c r="B12" s="249" t="s">
        <v>74</v>
      </c>
      <c r="C12" s="249" t="s">
        <v>226</v>
      </c>
      <c r="D12" s="249" t="s">
        <v>97</v>
      </c>
      <c r="E12" s="249" t="s">
        <v>227</v>
      </c>
      <c r="F12" s="249" t="s">
        <v>214</v>
      </c>
      <c r="G12" s="249" t="s">
        <v>228</v>
      </c>
      <c r="H12" s="250" t="s">
        <v>235</v>
      </c>
      <c r="I12" s="251" t="s">
        <v>236</v>
      </c>
      <c r="J12" s="253" t="s">
        <v>215</v>
      </c>
      <c r="K12" s="249" t="s">
        <v>231</v>
      </c>
      <c r="L12" s="249" t="s">
        <v>237</v>
      </c>
      <c r="M12" s="249" t="s">
        <v>233</v>
      </c>
    </row>
    <row r="13" spans="1:13" ht="52.2">
      <c r="A13" s="249" t="s">
        <v>238</v>
      </c>
      <c r="B13" s="249" t="s">
        <v>98</v>
      </c>
      <c r="C13" s="249" t="s">
        <v>239</v>
      </c>
      <c r="D13" s="249" t="s">
        <v>109</v>
      </c>
      <c r="E13" s="249" t="s">
        <v>227</v>
      </c>
      <c r="F13" s="249" t="s">
        <v>214</v>
      </c>
      <c r="G13" s="249" t="s">
        <v>215</v>
      </c>
      <c r="H13" s="250" t="s">
        <v>240</v>
      </c>
      <c r="I13" s="251" t="s">
        <v>241</v>
      </c>
      <c r="J13" s="253" t="s">
        <v>242</v>
      </c>
      <c r="K13" s="249" t="s">
        <v>231</v>
      </c>
      <c r="L13" s="249" t="s">
        <v>243</v>
      </c>
      <c r="M13" s="249" t="s">
        <v>233</v>
      </c>
    </row>
    <row r="14" spans="1:13">
      <c r="A14" s="249" t="s">
        <v>244</v>
      </c>
      <c r="B14" s="249" t="s">
        <v>102</v>
      </c>
      <c r="C14" s="249" t="s">
        <v>245</v>
      </c>
      <c r="D14" s="249" t="s">
        <v>110</v>
      </c>
      <c r="E14" s="249" t="s">
        <v>227</v>
      </c>
      <c r="F14" s="249" t="s">
        <v>214</v>
      </c>
      <c r="G14" s="249" t="s">
        <v>228</v>
      </c>
      <c r="H14" s="250" t="s">
        <v>235</v>
      </c>
      <c r="I14" s="251" t="s">
        <v>237</v>
      </c>
      <c r="J14" s="252" t="s">
        <v>231</v>
      </c>
      <c r="K14" s="249" t="s">
        <v>231</v>
      </c>
      <c r="L14" s="249" t="s">
        <v>237</v>
      </c>
      <c r="M14" s="254"/>
    </row>
    <row r="15" spans="1:13" ht="34.799999999999997">
      <c r="A15" s="249" t="s">
        <v>246</v>
      </c>
      <c r="B15" s="249" t="s">
        <v>103</v>
      </c>
      <c r="C15" s="249" t="s">
        <v>247</v>
      </c>
      <c r="D15" s="249" t="s">
        <v>168</v>
      </c>
      <c r="E15" s="249" t="s">
        <v>227</v>
      </c>
      <c r="F15" s="249" t="s">
        <v>214</v>
      </c>
      <c r="G15" s="249" t="s">
        <v>228</v>
      </c>
      <c r="H15" s="250" t="s">
        <v>248</v>
      </c>
      <c r="I15" s="251" t="s">
        <v>249</v>
      </c>
      <c r="J15" s="252" t="s">
        <v>231</v>
      </c>
      <c r="K15" s="249" t="s">
        <v>231</v>
      </c>
      <c r="L15" s="249" t="s">
        <v>249</v>
      </c>
      <c r="M15" s="254"/>
    </row>
    <row r="16" spans="1:13" ht="34.799999999999997">
      <c r="A16" s="249" t="s">
        <v>250</v>
      </c>
      <c r="B16" s="249" t="s">
        <v>99</v>
      </c>
      <c r="C16" s="249" t="s">
        <v>251</v>
      </c>
      <c r="D16" s="249" t="s">
        <v>116</v>
      </c>
      <c r="E16" s="249" t="s">
        <v>227</v>
      </c>
      <c r="F16" s="249" t="s">
        <v>214</v>
      </c>
      <c r="G16" s="249" t="s">
        <v>215</v>
      </c>
      <c r="H16" s="250" t="s">
        <v>252</v>
      </c>
      <c r="I16" s="251" t="s">
        <v>253</v>
      </c>
      <c r="J16" s="252" t="s">
        <v>231</v>
      </c>
      <c r="K16" s="249" t="s">
        <v>231</v>
      </c>
      <c r="L16" s="249" t="s">
        <v>253</v>
      </c>
      <c r="M16" s="254"/>
    </row>
    <row r="17" spans="1:13">
      <c r="A17" s="249" t="s">
        <v>254</v>
      </c>
      <c r="B17" s="249" t="s">
        <v>75</v>
      </c>
      <c r="C17" s="249" t="s">
        <v>255</v>
      </c>
      <c r="D17" s="249" t="s">
        <v>111</v>
      </c>
      <c r="E17" s="249" t="s">
        <v>227</v>
      </c>
      <c r="F17" s="249" t="s">
        <v>256</v>
      </c>
      <c r="G17" s="249" t="s">
        <v>215</v>
      </c>
      <c r="H17" s="250" t="s">
        <v>257</v>
      </c>
      <c r="I17" s="251" t="s">
        <v>258</v>
      </c>
      <c r="J17" s="252" t="s">
        <v>218</v>
      </c>
      <c r="K17" s="249" t="s">
        <v>231</v>
      </c>
      <c r="L17" s="249" t="s">
        <v>259</v>
      </c>
      <c r="M17" s="254"/>
    </row>
    <row r="18" spans="1:13" ht="34.799999999999997">
      <c r="A18" s="249" t="s">
        <v>260</v>
      </c>
      <c r="B18" s="249" t="s">
        <v>156</v>
      </c>
      <c r="C18" s="249" t="s">
        <v>261</v>
      </c>
      <c r="D18" s="249" t="s">
        <v>112</v>
      </c>
      <c r="E18" s="249" t="s">
        <v>227</v>
      </c>
      <c r="F18" s="249" t="s">
        <v>256</v>
      </c>
      <c r="G18" s="249" t="s">
        <v>215</v>
      </c>
      <c r="H18" s="250" t="s">
        <v>262</v>
      </c>
      <c r="I18" s="251" t="s">
        <v>263</v>
      </c>
      <c r="J18" s="252" t="s">
        <v>264</v>
      </c>
      <c r="K18" s="249" t="s">
        <v>231</v>
      </c>
      <c r="L18" s="249" t="s">
        <v>265</v>
      </c>
      <c r="M18" s="254"/>
    </row>
    <row r="19" spans="1:13" ht="34.799999999999997">
      <c r="A19" s="249" t="s">
        <v>266</v>
      </c>
      <c r="B19" s="249" t="s">
        <v>157</v>
      </c>
      <c r="C19" s="249" t="s">
        <v>267</v>
      </c>
      <c r="D19" s="249" t="s">
        <v>112</v>
      </c>
      <c r="E19" s="249" t="s">
        <v>227</v>
      </c>
      <c r="F19" s="249" t="s">
        <v>256</v>
      </c>
      <c r="G19" s="249" t="s">
        <v>215</v>
      </c>
      <c r="H19" s="250" t="s">
        <v>268</v>
      </c>
      <c r="I19" s="251" t="s">
        <v>265</v>
      </c>
      <c r="J19" s="253" t="s">
        <v>242</v>
      </c>
      <c r="K19" s="249" t="s">
        <v>231</v>
      </c>
      <c r="L19" s="249" t="s">
        <v>269</v>
      </c>
      <c r="M19" s="249" t="s">
        <v>233</v>
      </c>
    </row>
    <row r="20" spans="1:13">
      <c r="A20" s="249" t="s">
        <v>270</v>
      </c>
      <c r="B20" s="249" t="s">
        <v>100</v>
      </c>
      <c r="C20" s="249" t="s">
        <v>271</v>
      </c>
      <c r="D20" s="249" t="s">
        <v>113</v>
      </c>
      <c r="E20" s="249" t="s">
        <v>213</v>
      </c>
      <c r="F20" s="249" t="s">
        <v>256</v>
      </c>
      <c r="G20" s="249" t="s">
        <v>249</v>
      </c>
      <c r="H20" s="250" t="s">
        <v>272</v>
      </c>
      <c r="I20" s="251" t="s">
        <v>273</v>
      </c>
      <c r="J20" s="252" t="s">
        <v>218</v>
      </c>
      <c r="K20" s="249" t="s">
        <v>231</v>
      </c>
      <c r="L20" s="249" t="s">
        <v>274</v>
      </c>
      <c r="M20" s="254"/>
    </row>
    <row r="21" spans="1:13" ht="34.799999999999997">
      <c r="A21" s="249" t="s">
        <v>275</v>
      </c>
      <c r="B21" s="249" t="s">
        <v>104</v>
      </c>
      <c r="C21" s="249" t="s">
        <v>276</v>
      </c>
      <c r="D21" s="249" t="s">
        <v>169</v>
      </c>
      <c r="E21" s="249" t="s">
        <v>213</v>
      </c>
      <c r="F21" s="249" t="s">
        <v>256</v>
      </c>
      <c r="G21" s="249" t="s">
        <v>249</v>
      </c>
      <c r="H21" s="250" t="s">
        <v>272</v>
      </c>
      <c r="I21" s="251" t="s">
        <v>277</v>
      </c>
      <c r="J21" s="252" t="s">
        <v>242</v>
      </c>
      <c r="K21" s="249" t="s">
        <v>231</v>
      </c>
      <c r="L21" s="249" t="s">
        <v>274</v>
      </c>
      <c r="M21" s="254"/>
    </row>
    <row r="22" spans="1:13" ht="34.799999999999997">
      <c r="A22" s="249" t="s">
        <v>278</v>
      </c>
      <c r="B22" s="249" t="s">
        <v>77</v>
      </c>
      <c r="C22" s="249" t="s">
        <v>279</v>
      </c>
      <c r="D22" s="249" t="s">
        <v>117</v>
      </c>
      <c r="E22" s="249" t="s">
        <v>227</v>
      </c>
      <c r="F22" s="249" t="s">
        <v>214</v>
      </c>
      <c r="G22" s="249" t="s">
        <v>228</v>
      </c>
      <c r="H22" s="250" t="s">
        <v>280</v>
      </c>
      <c r="I22" s="251" t="s">
        <v>281</v>
      </c>
      <c r="J22" s="252" t="s">
        <v>231</v>
      </c>
      <c r="K22" s="249" t="s">
        <v>231</v>
      </c>
      <c r="L22" s="249" t="s">
        <v>281</v>
      </c>
      <c r="M22" s="254"/>
    </row>
    <row r="23" spans="1:13" ht="52.2">
      <c r="A23" s="249" t="s">
        <v>282</v>
      </c>
      <c r="B23" s="249" t="s">
        <v>120</v>
      </c>
      <c r="C23" s="249" t="s">
        <v>283</v>
      </c>
      <c r="D23" s="249" t="s">
        <v>115</v>
      </c>
      <c r="E23" s="249" t="s">
        <v>213</v>
      </c>
      <c r="F23" s="249" t="s">
        <v>214</v>
      </c>
      <c r="G23" s="249" t="s">
        <v>215</v>
      </c>
      <c r="H23" s="250" t="s">
        <v>284</v>
      </c>
      <c r="I23" s="251" t="s">
        <v>285</v>
      </c>
      <c r="J23" s="253" t="s">
        <v>242</v>
      </c>
      <c r="K23" s="249" t="s">
        <v>231</v>
      </c>
      <c r="L23" s="249" t="s">
        <v>286</v>
      </c>
      <c r="M23" s="254"/>
    </row>
    <row r="24" spans="1:13" ht="34.799999999999997">
      <c r="A24" s="249" t="s">
        <v>287</v>
      </c>
      <c r="B24" s="249" t="s">
        <v>101</v>
      </c>
      <c r="C24" s="249" t="s">
        <v>288</v>
      </c>
      <c r="D24" s="249" t="s">
        <v>142</v>
      </c>
      <c r="E24" s="249" t="s">
        <v>227</v>
      </c>
      <c r="F24" s="249" t="s">
        <v>214</v>
      </c>
      <c r="G24" s="249" t="s">
        <v>215</v>
      </c>
      <c r="H24" s="250" t="s">
        <v>289</v>
      </c>
      <c r="I24" s="251" t="s">
        <v>290</v>
      </c>
      <c r="J24" s="252" t="s">
        <v>218</v>
      </c>
      <c r="K24" s="249" t="s">
        <v>231</v>
      </c>
      <c r="L24" s="249" t="s">
        <v>291</v>
      </c>
      <c r="M24" s="254"/>
    </row>
    <row r="25" spans="1:13" ht="34.799999999999997">
      <c r="A25" s="249" t="s">
        <v>292</v>
      </c>
      <c r="B25" s="249" t="s">
        <v>105</v>
      </c>
      <c r="C25" s="249" t="s">
        <v>293</v>
      </c>
      <c r="D25" s="249" t="s">
        <v>118</v>
      </c>
      <c r="E25" s="249" t="s">
        <v>227</v>
      </c>
      <c r="F25" s="249" t="s">
        <v>256</v>
      </c>
      <c r="G25" s="249" t="s">
        <v>215</v>
      </c>
      <c r="H25" s="250" t="s">
        <v>294</v>
      </c>
      <c r="I25" s="251" t="s">
        <v>295</v>
      </c>
      <c r="J25" s="252" t="s">
        <v>231</v>
      </c>
      <c r="K25" s="249" t="s">
        <v>231</v>
      </c>
      <c r="L25" s="249" t="s">
        <v>295</v>
      </c>
      <c r="M25" s="254"/>
    </row>
    <row r="26" spans="1:13">
      <c r="A26" s="249" t="s">
        <v>296</v>
      </c>
      <c r="B26" s="249" t="s">
        <v>164</v>
      </c>
      <c r="C26" s="249" t="s">
        <v>297</v>
      </c>
      <c r="D26" s="249" t="s">
        <v>170</v>
      </c>
      <c r="E26" s="249" t="s">
        <v>227</v>
      </c>
      <c r="F26" s="249" t="s">
        <v>256</v>
      </c>
      <c r="G26" s="249" t="s">
        <v>215</v>
      </c>
      <c r="H26" s="250" t="s">
        <v>298</v>
      </c>
      <c r="I26" s="251" t="s">
        <v>299</v>
      </c>
      <c r="J26" s="252" t="s">
        <v>264</v>
      </c>
      <c r="K26" s="249" t="s">
        <v>231</v>
      </c>
      <c r="L26" s="249" t="s">
        <v>300</v>
      </c>
      <c r="M26" s="254"/>
    </row>
    <row r="27" spans="1:13" ht="34.799999999999997">
      <c r="A27" s="249" t="s">
        <v>301</v>
      </c>
      <c r="B27" s="249" t="s">
        <v>165</v>
      </c>
      <c r="C27" s="249" t="s">
        <v>302</v>
      </c>
      <c r="D27" s="249" t="s">
        <v>167</v>
      </c>
      <c r="E27" s="249" t="s">
        <v>227</v>
      </c>
      <c r="F27" s="249" t="s">
        <v>256</v>
      </c>
      <c r="G27" s="249" t="s">
        <v>215</v>
      </c>
      <c r="H27" s="250" t="s">
        <v>303</v>
      </c>
      <c r="I27" s="251" t="s">
        <v>230</v>
      </c>
      <c r="J27" s="253" t="s">
        <v>304</v>
      </c>
      <c r="K27" s="249" t="s">
        <v>231</v>
      </c>
      <c r="L27" s="249" t="s">
        <v>305</v>
      </c>
      <c r="M27" s="249" t="s">
        <v>233</v>
      </c>
    </row>
    <row r="28" spans="1:13" ht="34.799999999999997">
      <c r="A28" s="249" t="s">
        <v>306</v>
      </c>
      <c r="B28" s="249" t="s">
        <v>106</v>
      </c>
      <c r="C28" s="249" t="s">
        <v>307</v>
      </c>
      <c r="D28" s="249" t="s">
        <v>114</v>
      </c>
      <c r="E28" s="249" t="s">
        <v>227</v>
      </c>
      <c r="F28" s="249" t="s">
        <v>256</v>
      </c>
      <c r="G28" s="249" t="s">
        <v>215</v>
      </c>
      <c r="H28" s="250" t="s">
        <v>229</v>
      </c>
      <c r="I28" s="251" t="s">
        <v>232</v>
      </c>
      <c r="J28" s="252" t="s">
        <v>231</v>
      </c>
      <c r="K28" s="249" t="s">
        <v>231</v>
      </c>
      <c r="L28" s="249" t="s">
        <v>232</v>
      </c>
      <c r="M28" s="254"/>
    </row>
    <row r="29" spans="1:13">
      <c r="A29" s="249" t="s">
        <v>308</v>
      </c>
      <c r="B29" s="249" t="s">
        <v>76</v>
      </c>
      <c r="C29" s="249" t="s">
        <v>309</v>
      </c>
      <c r="D29" s="249" t="s">
        <v>159</v>
      </c>
      <c r="E29" s="249" t="s">
        <v>227</v>
      </c>
      <c r="F29" s="249" t="s">
        <v>214</v>
      </c>
      <c r="G29" s="249" t="s">
        <v>228</v>
      </c>
      <c r="H29" s="250" t="s">
        <v>310</v>
      </c>
      <c r="I29" s="251" t="s">
        <v>311</v>
      </c>
      <c r="J29" s="252" t="s">
        <v>231</v>
      </c>
      <c r="K29" s="249" t="s">
        <v>231</v>
      </c>
      <c r="L29" s="249" t="s">
        <v>311</v>
      </c>
      <c r="M29" s="254"/>
    </row>
    <row r="30" spans="1:13" ht="79.8" customHeight="1">
      <c r="A30" s="249" t="s">
        <v>312</v>
      </c>
      <c r="B30" s="249" t="s">
        <v>166</v>
      </c>
      <c r="C30" s="254"/>
      <c r="D30" s="254"/>
      <c r="E30" s="249" t="s">
        <v>227</v>
      </c>
      <c r="F30" s="249" t="s">
        <v>214</v>
      </c>
      <c r="G30" s="249" t="s">
        <v>228</v>
      </c>
      <c r="H30" s="250" t="s">
        <v>313</v>
      </c>
      <c r="I30" s="251" t="s">
        <v>314</v>
      </c>
      <c r="J30" s="252" t="s">
        <v>231</v>
      </c>
      <c r="K30" s="249" t="s">
        <v>231</v>
      </c>
      <c r="L30" s="249" t="s">
        <v>314</v>
      </c>
      <c r="M30" s="254"/>
    </row>
    <row r="31" spans="1:13" ht="79.8" customHeight="1">
      <c r="A31" s="249" t="s">
        <v>315</v>
      </c>
      <c r="B31" s="249" t="s">
        <v>158</v>
      </c>
      <c r="C31" s="249" t="s">
        <v>316</v>
      </c>
      <c r="D31" s="249" t="s">
        <v>160</v>
      </c>
      <c r="E31" s="249" t="s">
        <v>227</v>
      </c>
      <c r="F31" s="249" t="s">
        <v>214</v>
      </c>
      <c r="G31" s="249" t="s">
        <v>228</v>
      </c>
      <c r="H31" s="250" t="s">
        <v>317</v>
      </c>
      <c r="I31" s="251" t="s">
        <v>318</v>
      </c>
      <c r="J31" s="252" t="s">
        <v>231</v>
      </c>
      <c r="K31" s="249" t="s">
        <v>231</v>
      </c>
      <c r="L31" s="249" t="s">
        <v>318</v>
      </c>
      <c r="M31" s="254"/>
    </row>
    <row r="32" spans="1:13" ht="52.2">
      <c r="A32" s="249" t="s">
        <v>319</v>
      </c>
      <c r="B32" s="249" t="s">
        <v>107</v>
      </c>
      <c r="C32" s="249" t="s">
        <v>320</v>
      </c>
      <c r="D32" s="249" t="s">
        <v>143</v>
      </c>
      <c r="E32" s="249" t="s">
        <v>227</v>
      </c>
      <c r="F32" s="249" t="s">
        <v>214</v>
      </c>
      <c r="G32" s="249" t="s">
        <v>228</v>
      </c>
      <c r="H32" s="250" t="s">
        <v>321</v>
      </c>
      <c r="I32" s="251" t="s">
        <v>241</v>
      </c>
      <c r="J32" s="252" t="s">
        <v>231</v>
      </c>
      <c r="K32" s="249" t="s">
        <v>231</v>
      </c>
      <c r="L32" s="249" t="s">
        <v>241</v>
      </c>
      <c r="M32" s="254"/>
    </row>
  </sheetData>
  <pageMargins left="0.25" right="0.25" top="0.75" bottom="0.75" header="0.3" footer="0.3"/>
  <pageSetup paperSize="9" scale="46" fitToHeight="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10943-AAFE-4D26-B76F-C0402A62367C}">
  <sheetPr>
    <pageSetUpPr fitToPage="1"/>
  </sheetPr>
  <dimension ref="A1:M31"/>
  <sheetViews>
    <sheetView view="pageBreakPreview" zoomScale="70" zoomScaleNormal="100" zoomScaleSheetLayoutView="70" workbookViewId="0">
      <selection activeCell="C2" sqref="C2:J5"/>
    </sheetView>
  </sheetViews>
  <sheetFormatPr defaultRowHeight="17.399999999999999"/>
  <cols>
    <col min="1" max="1" width="30.44140625" style="256" customWidth="1"/>
    <col min="2" max="2" width="39.77734375" style="256" customWidth="1"/>
    <col min="3" max="3" width="24.109375" style="256" customWidth="1"/>
    <col min="4" max="4" width="38" style="256" customWidth="1"/>
    <col min="5" max="5" width="14.33203125" style="256" customWidth="1"/>
    <col min="6" max="6" width="8.109375" style="256" customWidth="1"/>
    <col min="7" max="7" width="18.21875" style="256" customWidth="1"/>
    <col min="8" max="13" width="11.44140625" style="256" customWidth="1"/>
    <col min="14" max="16384" width="8.88671875" style="256"/>
  </cols>
  <sheetData>
    <row r="1" spans="1:13">
      <c r="A1" s="255" t="s">
        <v>194</v>
      </c>
      <c r="B1" s="255"/>
    </row>
    <row r="2" spans="1:13">
      <c r="A2" s="255" t="s">
        <v>195</v>
      </c>
      <c r="B2" s="255"/>
      <c r="C2" s="384" t="s">
        <v>322</v>
      </c>
      <c r="D2" s="384"/>
      <c r="E2" s="384"/>
      <c r="F2" s="384"/>
      <c r="G2" s="384"/>
      <c r="H2" s="384"/>
      <c r="I2" s="384"/>
      <c r="J2" s="384"/>
    </row>
    <row r="3" spans="1:13">
      <c r="A3" s="255" t="s">
        <v>196</v>
      </c>
      <c r="B3" s="255"/>
      <c r="C3" s="384"/>
      <c r="D3" s="384"/>
      <c r="E3" s="384"/>
      <c r="F3" s="384"/>
      <c r="G3" s="384"/>
      <c r="H3" s="384"/>
      <c r="I3" s="384"/>
      <c r="J3" s="384"/>
    </row>
    <row r="4" spans="1:13">
      <c r="A4" s="255" t="s">
        <v>197</v>
      </c>
      <c r="B4" s="255"/>
      <c r="C4" s="384"/>
      <c r="D4" s="384"/>
      <c r="E4" s="384"/>
      <c r="F4" s="384"/>
      <c r="G4" s="384"/>
      <c r="H4" s="384"/>
      <c r="I4" s="384"/>
      <c r="J4" s="384"/>
    </row>
    <row r="5" spans="1:13">
      <c r="A5" s="255" t="s">
        <v>198</v>
      </c>
      <c r="B5" s="255"/>
      <c r="C5" s="384"/>
      <c r="D5" s="384"/>
      <c r="E5" s="384"/>
      <c r="F5" s="384"/>
      <c r="G5" s="384"/>
      <c r="H5" s="384"/>
      <c r="I5" s="384"/>
      <c r="J5" s="384"/>
    </row>
    <row r="6" spans="1:13">
      <c r="A6" s="255" t="s">
        <v>199</v>
      </c>
      <c r="B6" s="255"/>
    </row>
    <row r="7" spans="1:13" ht="34.799999999999997">
      <c r="A7" s="257" t="s">
        <v>323</v>
      </c>
      <c r="B7" s="257"/>
      <c r="C7" s="258" t="s">
        <v>324</v>
      </c>
      <c r="D7" s="258" t="s">
        <v>141</v>
      </c>
      <c r="E7" s="258" t="s">
        <v>325</v>
      </c>
      <c r="F7" s="258" t="s">
        <v>326</v>
      </c>
      <c r="G7" s="258" t="s">
        <v>327</v>
      </c>
      <c r="H7" s="258" t="s">
        <v>68</v>
      </c>
      <c r="I7" s="258" t="s">
        <v>58</v>
      </c>
      <c r="J7" s="258" t="s">
        <v>10</v>
      </c>
      <c r="K7" s="258" t="s">
        <v>55</v>
      </c>
      <c r="L7" s="258" t="s">
        <v>56</v>
      </c>
      <c r="M7" s="258" t="s">
        <v>57</v>
      </c>
    </row>
    <row r="8" spans="1:13" ht="34.799999999999997">
      <c r="A8" s="249" t="s">
        <v>211</v>
      </c>
      <c r="B8" s="249" t="s">
        <v>95</v>
      </c>
      <c r="C8" s="249" t="s">
        <v>212</v>
      </c>
      <c r="D8" s="249" t="s">
        <v>121</v>
      </c>
      <c r="E8" s="249" t="s">
        <v>213</v>
      </c>
      <c r="F8" s="249" t="s">
        <v>214</v>
      </c>
      <c r="G8" s="249" t="s">
        <v>215</v>
      </c>
      <c r="H8" s="259" t="s">
        <v>328</v>
      </c>
      <c r="I8" s="259" t="s">
        <v>329</v>
      </c>
      <c r="J8" s="260" t="s">
        <v>219</v>
      </c>
      <c r="K8" s="259" t="s">
        <v>330</v>
      </c>
      <c r="L8" s="259" t="s">
        <v>331</v>
      </c>
      <c r="M8" s="259" t="s">
        <v>332</v>
      </c>
    </row>
    <row r="9" spans="1:13" ht="34.799999999999997">
      <c r="A9" s="249" t="s">
        <v>221</v>
      </c>
      <c r="B9" s="249" t="s">
        <v>96</v>
      </c>
      <c r="C9" s="249" t="s">
        <v>222</v>
      </c>
      <c r="D9" s="249" t="s">
        <v>108</v>
      </c>
      <c r="E9" s="249" t="s">
        <v>213</v>
      </c>
      <c r="F9" s="249" t="s">
        <v>214</v>
      </c>
      <c r="G9" s="249" t="s">
        <v>215</v>
      </c>
      <c r="H9" s="259" t="s">
        <v>333</v>
      </c>
      <c r="I9" s="259" t="s">
        <v>334</v>
      </c>
      <c r="J9" s="260" t="s">
        <v>224</v>
      </c>
      <c r="K9" s="259" t="s">
        <v>335</v>
      </c>
      <c r="L9" s="259" t="s">
        <v>336</v>
      </c>
      <c r="M9" s="259" t="s">
        <v>337</v>
      </c>
    </row>
    <row r="10" spans="1:13" ht="34.799999999999997">
      <c r="A10" s="249" t="s">
        <v>225</v>
      </c>
      <c r="B10" s="249" t="s">
        <v>73</v>
      </c>
      <c r="C10" s="249" t="s">
        <v>226</v>
      </c>
      <c r="D10" s="249" t="s">
        <v>97</v>
      </c>
      <c r="E10" s="249" t="s">
        <v>227</v>
      </c>
      <c r="F10" s="249" t="s">
        <v>214</v>
      </c>
      <c r="G10" s="249" t="s">
        <v>228</v>
      </c>
      <c r="H10" s="259" t="s">
        <v>338</v>
      </c>
      <c r="I10" s="259" t="s">
        <v>339</v>
      </c>
      <c r="J10" s="260" t="s">
        <v>232</v>
      </c>
      <c r="K10" s="259" t="s">
        <v>340</v>
      </c>
      <c r="L10" s="259" t="s">
        <v>230</v>
      </c>
      <c r="M10" s="259" t="s">
        <v>341</v>
      </c>
    </row>
    <row r="11" spans="1:13" ht="34.799999999999997">
      <c r="A11" s="249" t="s">
        <v>234</v>
      </c>
      <c r="B11" s="249" t="s">
        <v>74</v>
      </c>
      <c r="C11" s="249" t="s">
        <v>226</v>
      </c>
      <c r="D11" s="249" t="s">
        <v>97</v>
      </c>
      <c r="E11" s="249" t="s">
        <v>227</v>
      </c>
      <c r="F11" s="249" t="s">
        <v>214</v>
      </c>
      <c r="G11" s="249" t="s">
        <v>228</v>
      </c>
      <c r="H11" s="259" t="s">
        <v>237</v>
      </c>
      <c r="I11" s="259" t="s">
        <v>237</v>
      </c>
      <c r="J11" s="260" t="s">
        <v>237</v>
      </c>
      <c r="K11" s="259" t="s">
        <v>237</v>
      </c>
      <c r="L11" s="259" t="s">
        <v>237</v>
      </c>
      <c r="M11" s="259" t="s">
        <v>237</v>
      </c>
    </row>
    <row r="12" spans="1:13" ht="52.2">
      <c r="A12" s="249" t="s">
        <v>238</v>
      </c>
      <c r="B12" s="249" t="s">
        <v>98</v>
      </c>
      <c r="C12" s="249" t="s">
        <v>239</v>
      </c>
      <c r="D12" s="249" t="s">
        <v>109</v>
      </c>
      <c r="E12" s="249" t="s">
        <v>227</v>
      </c>
      <c r="F12" s="249" t="s">
        <v>214</v>
      </c>
      <c r="G12" s="249" t="s">
        <v>215</v>
      </c>
      <c r="H12" s="259" t="s">
        <v>241</v>
      </c>
      <c r="I12" s="259" t="s">
        <v>342</v>
      </c>
      <c r="J12" s="260" t="s">
        <v>243</v>
      </c>
      <c r="K12" s="259" t="s">
        <v>343</v>
      </c>
      <c r="L12" s="259" t="s">
        <v>295</v>
      </c>
      <c r="M12" s="259" t="s">
        <v>344</v>
      </c>
    </row>
    <row r="13" spans="1:13" ht="34.799999999999997">
      <c r="A13" s="249" t="s">
        <v>244</v>
      </c>
      <c r="B13" s="249" t="s">
        <v>102</v>
      </c>
      <c r="C13" s="249" t="s">
        <v>245</v>
      </c>
      <c r="D13" s="249" t="s">
        <v>110</v>
      </c>
      <c r="E13" s="249" t="s">
        <v>227</v>
      </c>
      <c r="F13" s="249" t="s">
        <v>214</v>
      </c>
      <c r="G13" s="249" t="s">
        <v>228</v>
      </c>
      <c r="H13" s="259" t="s">
        <v>237</v>
      </c>
      <c r="I13" s="259" t="s">
        <v>237</v>
      </c>
      <c r="J13" s="260" t="s">
        <v>237</v>
      </c>
      <c r="K13" s="259" t="s">
        <v>237</v>
      </c>
      <c r="L13" s="259" t="s">
        <v>237</v>
      </c>
      <c r="M13" s="259" t="s">
        <v>237</v>
      </c>
    </row>
    <row r="14" spans="1:13" ht="34.799999999999997">
      <c r="A14" s="249" t="s">
        <v>246</v>
      </c>
      <c r="B14" s="249" t="s">
        <v>103</v>
      </c>
      <c r="C14" s="249" t="s">
        <v>247</v>
      </c>
      <c r="D14" s="249" t="s">
        <v>168</v>
      </c>
      <c r="E14" s="249" t="s">
        <v>227</v>
      </c>
      <c r="F14" s="249" t="s">
        <v>214</v>
      </c>
      <c r="G14" s="249" t="s">
        <v>228</v>
      </c>
      <c r="H14" s="259" t="s">
        <v>249</v>
      </c>
      <c r="I14" s="259" t="s">
        <v>249</v>
      </c>
      <c r="J14" s="260" t="s">
        <v>249</v>
      </c>
      <c r="K14" s="259" t="s">
        <v>249</v>
      </c>
      <c r="L14" s="259" t="s">
        <v>249</v>
      </c>
      <c r="M14" s="259" t="s">
        <v>249</v>
      </c>
    </row>
    <row r="15" spans="1:13" ht="52.2">
      <c r="A15" s="249" t="s">
        <v>250</v>
      </c>
      <c r="B15" s="249" t="s">
        <v>99</v>
      </c>
      <c r="C15" s="249" t="s">
        <v>251</v>
      </c>
      <c r="D15" s="249" t="s">
        <v>116</v>
      </c>
      <c r="E15" s="249" t="s">
        <v>227</v>
      </c>
      <c r="F15" s="249" t="s">
        <v>214</v>
      </c>
      <c r="G15" s="249" t="s">
        <v>215</v>
      </c>
      <c r="H15" s="259" t="s">
        <v>253</v>
      </c>
      <c r="I15" s="259" t="s">
        <v>253</v>
      </c>
      <c r="J15" s="260" t="s">
        <v>253</v>
      </c>
      <c r="K15" s="259" t="s">
        <v>253</v>
      </c>
      <c r="L15" s="259" t="s">
        <v>253</v>
      </c>
      <c r="M15" s="259" t="s">
        <v>253</v>
      </c>
    </row>
    <row r="16" spans="1:13">
      <c r="A16" s="249" t="s">
        <v>254</v>
      </c>
      <c r="B16" s="249" t="s">
        <v>75</v>
      </c>
      <c r="C16" s="249" t="s">
        <v>255</v>
      </c>
      <c r="D16" s="249" t="s">
        <v>111</v>
      </c>
      <c r="E16" s="249" t="s">
        <v>227</v>
      </c>
      <c r="F16" s="249" t="s">
        <v>256</v>
      </c>
      <c r="G16" s="249" t="s">
        <v>215</v>
      </c>
      <c r="H16" s="259" t="s">
        <v>269</v>
      </c>
      <c r="I16" s="259" t="s">
        <v>345</v>
      </c>
      <c r="J16" s="260" t="s">
        <v>259</v>
      </c>
      <c r="K16" s="259" t="s">
        <v>346</v>
      </c>
      <c r="L16" s="259" t="s">
        <v>347</v>
      </c>
      <c r="M16" s="259" t="s">
        <v>348</v>
      </c>
    </row>
    <row r="17" spans="1:13" ht="34.799999999999997">
      <c r="A17" s="249" t="s">
        <v>260</v>
      </c>
      <c r="B17" s="249" t="s">
        <v>156</v>
      </c>
      <c r="C17" s="249" t="s">
        <v>261</v>
      </c>
      <c r="D17" s="249" t="s">
        <v>112</v>
      </c>
      <c r="E17" s="249" t="s">
        <v>227</v>
      </c>
      <c r="F17" s="249" t="s">
        <v>256</v>
      </c>
      <c r="G17" s="249" t="s">
        <v>215</v>
      </c>
      <c r="H17" s="259" t="s">
        <v>349</v>
      </c>
      <c r="I17" s="259" t="s">
        <v>350</v>
      </c>
      <c r="J17" s="260" t="s">
        <v>265</v>
      </c>
      <c r="K17" s="259" t="s">
        <v>351</v>
      </c>
      <c r="L17" s="259" t="s">
        <v>258</v>
      </c>
      <c r="M17" s="259" t="s">
        <v>346</v>
      </c>
    </row>
    <row r="18" spans="1:13" ht="34.799999999999997">
      <c r="A18" s="249" t="s">
        <v>266</v>
      </c>
      <c r="B18" s="249" t="s">
        <v>157</v>
      </c>
      <c r="C18" s="249" t="s">
        <v>267</v>
      </c>
      <c r="D18" s="249" t="s">
        <v>112</v>
      </c>
      <c r="E18" s="249" t="s">
        <v>227</v>
      </c>
      <c r="F18" s="249" t="s">
        <v>256</v>
      </c>
      <c r="G18" s="249" t="s">
        <v>215</v>
      </c>
      <c r="H18" s="259" t="s">
        <v>352</v>
      </c>
      <c r="I18" s="259" t="s">
        <v>353</v>
      </c>
      <c r="J18" s="260" t="s">
        <v>269</v>
      </c>
      <c r="K18" s="259" t="s">
        <v>345</v>
      </c>
      <c r="L18" s="259" t="s">
        <v>354</v>
      </c>
      <c r="M18" s="259" t="s">
        <v>355</v>
      </c>
    </row>
    <row r="19" spans="1:13" ht="34.799999999999997">
      <c r="A19" s="249" t="s">
        <v>270</v>
      </c>
      <c r="B19" s="249" t="s">
        <v>100</v>
      </c>
      <c r="C19" s="249" t="s">
        <v>271</v>
      </c>
      <c r="D19" s="249" t="s">
        <v>113</v>
      </c>
      <c r="E19" s="249" t="s">
        <v>213</v>
      </c>
      <c r="F19" s="249" t="s">
        <v>256</v>
      </c>
      <c r="G19" s="249" t="s">
        <v>249</v>
      </c>
      <c r="H19" s="259" t="s">
        <v>356</v>
      </c>
      <c r="I19" s="259" t="s">
        <v>357</v>
      </c>
      <c r="J19" s="260" t="s">
        <v>274</v>
      </c>
      <c r="K19" s="259" t="s">
        <v>358</v>
      </c>
      <c r="L19" s="259" t="s">
        <v>359</v>
      </c>
      <c r="M19" s="259" t="s">
        <v>360</v>
      </c>
    </row>
    <row r="20" spans="1:13" ht="34.799999999999997">
      <c r="A20" s="249" t="s">
        <v>275</v>
      </c>
      <c r="B20" s="249" t="s">
        <v>104</v>
      </c>
      <c r="C20" s="249" t="s">
        <v>276</v>
      </c>
      <c r="D20" s="249" t="s">
        <v>169</v>
      </c>
      <c r="E20" s="249" t="s">
        <v>213</v>
      </c>
      <c r="F20" s="249" t="s">
        <v>256</v>
      </c>
      <c r="G20" s="249" t="s">
        <v>249</v>
      </c>
      <c r="H20" s="259" t="s">
        <v>356</v>
      </c>
      <c r="I20" s="259" t="s">
        <v>357</v>
      </c>
      <c r="J20" s="260" t="s">
        <v>274</v>
      </c>
      <c r="K20" s="259" t="s">
        <v>358</v>
      </c>
      <c r="L20" s="259" t="s">
        <v>359</v>
      </c>
      <c r="M20" s="259" t="s">
        <v>360</v>
      </c>
    </row>
    <row r="21" spans="1:13" ht="52.2">
      <c r="A21" s="249" t="s">
        <v>278</v>
      </c>
      <c r="B21" s="249" t="s">
        <v>77</v>
      </c>
      <c r="C21" s="249" t="s">
        <v>279</v>
      </c>
      <c r="D21" s="249" t="s">
        <v>117</v>
      </c>
      <c r="E21" s="249" t="s">
        <v>227</v>
      </c>
      <c r="F21" s="249" t="s">
        <v>214</v>
      </c>
      <c r="G21" s="249" t="s">
        <v>228</v>
      </c>
      <c r="H21" s="259" t="s">
        <v>281</v>
      </c>
      <c r="I21" s="259" t="s">
        <v>281</v>
      </c>
      <c r="J21" s="260" t="s">
        <v>281</v>
      </c>
      <c r="K21" s="259" t="s">
        <v>281</v>
      </c>
      <c r="L21" s="259" t="s">
        <v>281</v>
      </c>
      <c r="M21" s="259" t="s">
        <v>281</v>
      </c>
    </row>
    <row r="22" spans="1:13" ht="69.599999999999994">
      <c r="A22" s="249" t="s">
        <v>282</v>
      </c>
      <c r="B22" s="249" t="s">
        <v>120</v>
      </c>
      <c r="C22" s="249" t="s">
        <v>283</v>
      </c>
      <c r="D22" s="249" t="s">
        <v>115</v>
      </c>
      <c r="E22" s="249" t="s">
        <v>213</v>
      </c>
      <c r="F22" s="249" t="s">
        <v>214</v>
      </c>
      <c r="G22" s="249" t="s">
        <v>215</v>
      </c>
      <c r="H22" s="259" t="s">
        <v>361</v>
      </c>
      <c r="I22" s="259" t="s">
        <v>362</v>
      </c>
      <c r="J22" s="260" t="s">
        <v>286</v>
      </c>
      <c r="K22" s="259" t="s">
        <v>363</v>
      </c>
      <c r="L22" s="259" t="s">
        <v>364</v>
      </c>
      <c r="M22" s="259" t="s">
        <v>365</v>
      </c>
    </row>
    <row r="23" spans="1:13" ht="52.2">
      <c r="A23" s="249" t="s">
        <v>287</v>
      </c>
      <c r="B23" s="249" t="s">
        <v>101</v>
      </c>
      <c r="C23" s="249" t="s">
        <v>288</v>
      </c>
      <c r="D23" s="249" t="s">
        <v>142</v>
      </c>
      <c r="E23" s="249" t="s">
        <v>227</v>
      </c>
      <c r="F23" s="249" t="s">
        <v>214</v>
      </c>
      <c r="G23" s="249" t="s">
        <v>215</v>
      </c>
      <c r="H23" s="259" t="s">
        <v>366</v>
      </c>
      <c r="I23" s="259" t="s">
        <v>367</v>
      </c>
      <c r="J23" s="260" t="s">
        <v>291</v>
      </c>
      <c r="K23" s="259" t="s">
        <v>368</v>
      </c>
      <c r="L23" s="259" t="s">
        <v>369</v>
      </c>
      <c r="M23" s="259" t="s">
        <v>370</v>
      </c>
    </row>
    <row r="24" spans="1:13" ht="34.799999999999997">
      <c r="A24" s="249" t="s">
        <v>292</v>
      </c>
      <c r="B24" s="249" t="s">
        <v>105</v>
      </c>
      <c r="C24" s="249" t="s">
        <v>293</v>
      </c>
      <c r="D24" s="249" t="s">
        <v>118</v>
      </c>
      <c r="E24" s="249" t="s">
        <v>227</v>
      </c>
      <c r="F24" s="249" t="s">
        <v>256</v>
      </c>
      <c r="G24" s="249" t="s">
        <v>215</v>
      </c>
      <c r="H24" s="259" t="s">
        <v>342</v>
      </c>
      <c r="I24" s="259" t="s">
        <v>371</v>
      </c>
      <c r="J24" s="260" t="s">
        <v>295</v>
      </c>
      <c r="K24" s="259" t="s">
        <v>372</v>
      </c>
      <c r="L24" s="259" t="s">
        <v>373</v>
      </c>
      <c r="M24" s="259" t="s">
        <v>374</v>
      </c>
    </row>
    <row r="25" spans="1:13" ht="34.799999999999997">
      <c r="A25" s="249" t="s">
        <v>296</v>
      </c>
      <c r="B25" s="249" t="s">
        <v>164</v>
      </c>
      <c r="C25" s="249" t="s">
        <v>297</v>
      </c>
      <c r="D25" s="249" t="s">
        <v>170</v>
      </c>
      <c r="E25" s="249" t="s">
        <v>227</v>
      </c>
      <c r="F25" s="249" t="s">
        <v>256</v>
      </c>
      <c r="G25" s="249" t="s">
        <v>215</v>
      </c>
      <c r="H25" s="259" t="s">
        <v>375</v>
      </c>
      <c r="I25" s="259" t="s">
        <v>376</v>
      </c>
      <c r="J25" s="260" t="s">
        <v>300</v>
      </c>
      <c r="K25" s="259" t="s">
        <v>377</v>
      </c>
      <c r="L25" s="259" t="s">
        <v>378</v>
      </c>
      <c r="M25" s="259" t="s">
        <v>342</v>
      </c>
    </row>
    <row r="26" spans="1:13" ht="34.799999999999997">
      <c r="A26" s="249" t="s">
        <v>301</v>
      </c>
      <c r="B26" s="249" t="s">
        <v>165</v>
      </c>
      <c r="C26" s="249" t="s">
        <v>302</v>
      </c>
      <c r="D26" s="249" t="s">
        <v>167</v>
      </c>
      <c r="E26" s="249" t="s">
        <v>227</v>
      </c>
      <c r="F26" s="249" t="s">
        <v>256</v>
      </c>
      <c r="G26" s="249" t="s">
        <v>215</v>
      </c>
      <c r="H26" s="259" t="s">
        <v>379</v>
      </c>
      <c r="I26" s="259" t="s">
        <v>380</v>
      </c>
      <c r="J26" s="260" t="s">
        <v>305</v>
      </c>
      <c r="K26" s="259" t="s">
        <v>381</v>
      </c>
      <c r="L26" s="259" t="s">
        <v>382</v>
      </c>
      <c r="M26" s="259" t="s">
        <v>375</v>
      </c>
    </row>
    <row r="27" spans="1:13" ht="34.799999999999997">
      <c r="A27" s="249" t="s">
        <v>306</v>
      </c>
      <c r="B27" s="249" t="s">
        <v>106</v>
      </c>
      <c r="C27" s="249" t="s">
        <v>307</v>
      </c>
      <c r="D27" s="249" t="s">
        <v>114</v>
      </c>
      <c r="E27" s="249" t="s">
        <v>227</v>
      </c>
      <c r="F27" s="249" t="s">
        <v>256</v>
      </c>
      <c r="G27" s="249" t="s">
        <v>215</v>
      </c>
      <c r="H27" s="259" t="s">
        <v>383</v>
      </c>
      <c r="I27" s="259" t="s">
        <v>338</v>
      </c>
      <c r="J27" s="260" t="s">
        <v>232</v>
      </c>
      <c r="K27" s="259" t="s">
        <v>230</v>
      </c>
      <c r="L27" s="259" t="s">
        <v>384</v>
      </c>
      <c r="M27" s="259" t="s">
        <v>305</v>
      </c>
    </row>
    <row r="28" spans="1:13">
      <c r="A28" s="249" t="s">
        <v>308</v>
      </c>
      <c r="B28" s="249" t="s">
        <v>76</v>
      </c>
      <c r="C28" s="249" t="s">
        <v>309</v>
      </c>
      <c r="D28" s="249" t="s">
        <v>159</v>
      </c>
      <c r="E28" s="249" t="s">
        <v>227</v>
      </c>
      <c r="F28" s="249" t="s">
        <v>214</v>
      </c>
      <c r="G28" s="249" t="s">
        <v>228</v>
      </c>
      <c r="H28" s="259" t="s">
        <v>311</v>
      </c>
      <c r="I28" s="259" t="s">
        <v>311</v>
      </c>
      <c r="J28" s="260" t="s">
        <v>311</v>
      </c>
      <c r="K28" s="259" t="s">
        <v>311</v>
      </c>
      <c r="L28" s="259" t="s">
        <v>311</v>
      </c>
      <c r="M28" s="259" t="s">
        <v>311</v>
      </c>
    </row>
    <row r="29" spans="1:13" ht="52.2">
      <c r="A29" s="249" t="s">
        <v>312</v>
      </c>
      <c r="B29" s="249" t="s">
        <v>166</v>
      </c>
      <c r="C29" s="254"/>
      <c r="D29" s="254"/>
      <c r="E29" s="249" t="s">
        <v>227</v>
      </c>
      <c r="F29" s="249" t="s">
        <v>214</v>
      </c>
      <c r="G29" s="249" t="s">
        <v>228</v>
      </c>
      <c r="H29" s="259" t="s">
        <v>314</v>
      </c>
      <c r="I29" s="259" t="s">
        <v>314</v>
      </c>
      <c r="J29" s="260" t="s">
        <v>314</v>
      </c>
      <c r="K29" s="259" t="s">
        <v>314</v>
      </c>
      <c r="L29" s="259" t="s">
        <v>314</v>
      </c>
      <c r="M29" s="259" t="s">
        <v>314</v>
      </c>
    </row>
    <row r="30" spans="1:13" ht="52.2">
      <c r="A30" s="249" t="s">
        <v>315</v>
      </c>
      <c r="B30" s="249" t="s">
        <v>158</v>
      </c>
      <c r="C30" s="249" t="s">
        <v>316</v>
      </c>
      <c r="D30" s="249" t="s">
        <v>160</v>
      </c>
      <c r="E30" s="249" t="s">
        <v>227</v>
      </c>
      <c r="F30" s="249" t="s">
        <v>214</v>
      </c>
      <c r="G30" s="249" t="s">
        <v>228</v>
      </c>
      <c r="H30" s="259" t="s">
        <v>318</v>
      </c>
      <c r="I30" s="259" t="s">
        <v>318</v>
      </c>
      <c r="J30" s="260" t="s">
        <v>318</v>
      </c>
      <c r="K30" s="259" t="s">
        <v>318</v>
      </c>
      <c r="L30" s="259" t="s">
        <v>318</v>
      </c>
      <c r="M30" s="259" t="s">
        <v>318</v>
      </c>
    </row>
    <row r="31" spans="1:13" ht="69.599999999999994">
      <c r="A31" s="249" t="s">
        <v>319</v>
      </c>
      <c r="B31" s="249" t="s">
        <v>107</v>
      </c>
      <c r="C31" s="249" t="s">
        <v>320</v>
      </c>
      <c r="D31" s="249" t="s">
        <v>143</v>
      </c>
      <c r="E31" s="249" t="s">
        <v>227</v>
      </c>
      <c r="F31" s="249" t="s">
        <v>214</v>
      </c>
      <c r="G31" s="249" t="s">
        <v>228</v>
      </c>
      <c r="H31" s="259" t="s">
        <v>241</v>
      </c>
      <c r="I31" s="259" t="s">
        <v>241</v>
      </c>
      <c r="J31" s="260" t="s">
        <v>241</v>
      </c>
      <c r="K31" s="259" t="s">
        <v>241</v>
      </c>
      <c r="L31" s="259" t="s">
        <v>241</v>
      </c>
      <c r="M31" s="259" t="s">
        <v>241</v>
      </c>
    </row>
  </sheetData>
  <mergeCells count="1">
    <mergeCell ref="C2:J5"/>
  </mergeCells>
  <pageMargins left="0.7" right="0.7" top="0.75" bottom="0.75" header="0.3" footer="0.3"/>
  <pageSetup paperSize="9" scale="54" fitToHeight="0" orientation="landscape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C9E2FCC-C86E-4BAF-BCCF-70BCD1121BB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D41B23E-0886-4449-A5F9-92CFE6C9DD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E1594B-E17F-4514-BA46-CF67251C2AD7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1. CUTTING DOCKET</vt:lpstr>
      <vt:lpstr>2. TRIM CARD</vt:lpstr>
      <vt:lpstr>WMS</vt:lpstr>
      <vt:lpstr>PP COMMENT</vt:lpstr>
      <vt:lpstr>PPS</vt:lpstr>
      <vt:lpstr>GRADING</vt:lpstr>
      <vt:lpstr>'1. CUTTING DOCKET'!Print_Area</vt:lpstr>
      <vt:lpstr>'2. TRIM CARD'!Print_Area</vt:lpstr>
      <vt:lpstr>GRADING!Print_Area</vt:lpstr>
      <vt:lpstr>PPS!Print_Area</vt:lpstr>
      <vt:lpstr>'1. CUTTING DOCKET'!Print_Titles</vt:lpstr>
      <vt:lpstr>'2. TRIM CARD'!Print_Titles</vt:lpstr>
      <vt:lpstr>GRADING!Print_Titles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Tuyen Truong Mong</cp:lastModifiedBy>
  <cp:lastPrinted>2024-06-20T04:51:05Z</cp:lastPrinted>
  <dcterms:created xsi:type="dcterms:W3CDTF">2016-05-06T01:47:29Z</dcterms:created>
  <dcterms:modified xsi:type="dcterms:W3CDTF">2024-08-22T06:02:40Z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