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0. FINAL SPEC/"/>
    </mc:Choice>
  </mc:AlternateContent>
  <xr:revisionPtr revIDLastSave="50" documentId="13_ncr:1_{94C14BCF-61FA-4A5A-BCA7-3F82BAD54019}" xr6:coauthVersionLast="47" xr6:coauthVersionMax="47" xr10:uidLastSave="{5588D758-653A-4BA3-AC31-A9D344C97543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UA-SX" sheetId="21" r:id="rId2"/>
    <sheet name="UA-SX (2)" sheetId="22" r:id="rId3"/>
    <sheet name="2. TRIM CARD (GREY)" sheetId="17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3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3">'2. TRIM CARD (GREY)'!$A$1:$E$39</definedName>
    <definedName name="_xlnm.Print_Area" localSheetId="0">GREY!$A$1:$P$169</definedName>
    <definedName name="_xlnm.Print_Area" localSheetId="1">'UA-SX'!$A$1:$P$40</definedName>
    <definedName name="_xlnm.Print_Area" localSheetId="2">'UA-SX (2)'!$A$1:$O$42</definedName>
    <definedName name="_xlnm.Print_Titles" localSheetId="3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1" l="1"/>
  <c r="G41" i="22"/>
  <c r="F41" i="22"/>
  <c r="E41" i="22"/>
  <c r="L40" i="22"/>
  <c r="M40" i="22" s="1"/>
  <c r="G40" i="22"/>
  <c r="E40" i="22"/>
  <c r="D40" i="22"/>
  <c r="M39" i="22"/>
  <c r="L39" i="22"/>
  <c r="G39" i="22"/>
  <c r="D39" i="22"/>
  <c r="L38" i="22"/>
  <c r="M38" i="22" s="1"/>
  <c r="G38" i="22"/>
  <c r="E38" i="22"/>
  <c r="D38" i="22"/>
  <c r="L37" i="22"/>
  <c r="M37" i="22" s="1"/>
  <c r="G37" i="22"/>
  <c r="E37" i="22"/>
  <c r="D37" i="22"/>
  <c r="L36" i="22"/>
  <c r="M36" i="22" s="1"/>
  <c r="G36" i="22"/>
  <c r="E36" i="22"/>
  <c r="D36" i="22"/>
  <c r="M34" i="22"/>
  <c r="L34" i="22"/>
  <c r="G34" i="22"/>
  <c r="E34" i="22"/>
  <c r="D34" i="22"/>
  <c r="M33" i="22"/>
  <c r="L33" i="22"/>
  <c r="G33" i="22"/>
  <c r="E33" i="22"/>
  <c r="D33" i="22"/>
  <c r="M32" i="22"/>
  <c r="L32" i="22"/>
  <c r="G32" i="22"/>
  <c r="E32" i="22"/>
  <c r="D32" i="22"/>
  <c r="M31" i="22"/>
  <c r="L31" i="22"/>
  <c r="G31" i="22"/>
  <c r="E31" i="22"/>
  <c r="D31" i="22"/>
  <c r="M30" i="22"/>
  <c r="L30" i="22"/>
  <c r="G30" i="22"/>
  <c r="E30" i="22"/>
  <c r="D30" i="22"/>
  <c r="L28" i="22"/>
  <c r="M28" i="22" s="1"/>
  <c r="G28" i="22"/>
  <c r="E28" i="22"/>
  <c r="D28" i="22"/>
  <c r="L27" i="22"/>
  <c r="M27" i="22" s="1"/>
  <c r="G27" i="22"/>
  <c r="E27" i="22"/>
  <c r="D27" i="22"/>
  <c r="D41" i="22" s="1"/>
  <c r="L26" i="22"/>
  <c r="M26" i="22" s="1"/>
  <c r="G26" i="22"/>
  <c r="E26" i="22"/>
  <c r="D26" i="22"/>
  <c r="M25" i="22"/>
  <c r="L25" i="22"/>
  <c r="G25" i="22"/>
  <c r="E25" i="22"/>
  <c r="D25" i="22"/>
  <c r="L24" i="22"/>
  <c r="M24" i="22" s="1"/>
  <c r="G24" i="22"/>
  <c r="E24" i="22"/>
  <c r="D24" i="22"/>
  <c r="M23" i="22"/>
  <c r="L23" i="22"/>
  <c r="G23" i="22"/>
  <c r="E23" i="22"/>
  <c r="D23" i="22"/>
  <c r="L22" i="22"/>
  <c r="M22" i="22" s="1"/>
  <c r="G22" i="22"/>
  <c r="E22" i="22"/>
  <c r="D22" i="22"/>
  <c r="L21" i="22"/>
  <c r="M21" i="22" s="1"/>
  <c r="G21" i="22"/>
  <c r="E21" i="22"/>
  <c r="D21" i="22"/>
  <c r="M20" i="22"/>
  <c r="L20" i="22"/>
  <c r="G20" i="22"/>
  <c r="E20" i="22"/>
  <c r="D20" i="22"/>
  <c r="M19" i="22"/>
  <c r="L19" i="22"/>
  <c r="G19" i="22"/>
  <c r="E19" i="22"/>
  <c r="D19" i="22"/>
  <c r="M18" i="22"/>
  <c r="L18" i="22"/>
  <c r="G18" i="22"/>
  <c r="E18" i="22"/>
  <c r="D18" i="22"/>
  <c r="M17" i="22"/>
  <c r="L17" i="22"/>
  <c r="G17" i="22"/>
  <c r="E17" i="22"/>
  <c r="D17" i="22"/>
  <c r="L16" i="22"/>
  <c r="M16" i="22" s="1"/>
  <c r="G16" i="22"/>
  <c r="E16" i="22"/>
  <c r="D16" i="22"/>
  <c r="L15" i="22"/>
  <c r="M15" i="22" s="1"/>
  <c r="G15" i="22"/>
  <c r="E15" i="22"/>
  <c r="D15" i="22"/>
  <c r="L14" i="22"/>
  <c r="M14" i="22" s="1"/>
  <c r="G14" i="22"/>
  <c r="E14" i="22"/>
  <c r="D14" i="22"/>
  <c r="M13" i="22"/>
  <c r="L13" i="22"/>
  <c r="G13" i="22"/>
  <c r="E13" i="22"/>
  <c r="D13" i="22"/>
  <c r="L12" i="22"/>
  <c r="M12" i="22" s="1"/>
  <c r="G12" i="22"/>
  <c r="E12" i="22"/>
  <c r="D12" i="22"/>
  <c r="M11" i="22"/>
  <c r="L11" i="22"/>
  <c r="G11" i="22"/>
  <c r="E11" i="22"/>
  <c r="D11" i="22"/>
  <c r="L10" i="22"/>
  <c r="M10" i="22" s="1"/>
  <c r="G10" i="22"/>
  <c r="E10" i="22"/>
  <c r="D10" i="22"/>
  <c r="L9" i="22"/>
  <c r="L41" i="22" s="1"/>
  <c r="G9" i="22"/>
  <c r="E9" i="22"/>
  <c r="D9" i="22"/>
  <c r="E14" i="21"/>
  <c r="D14" i="21" s="1"/>
  <c r="F41" i="21"/>
  <c r="H40" i="21"/>
  <c r="M40" i="21" s="1"/>
  <c r="N40" i="21" s="1"/>
  <c r="E40" i="21"/>
  <c r="D40" i="21" s="1"/>
  <c r="H39" i="21"/>
  <c r="M39" i="21" s="1"/>
  <c r="N39" i="21" s="1"/>
  <c r="D39" i="21"/>
  <c r="H38" i="21"/>
  <c r="M38" i="21" s="1"/>
  <c r="N38" i="21" s="1"/>
  <c r="E38" i="21"/>
  <c r="D38" i="21" s="1"/>
  <c r="H37" i="21"/>
  <c r="M37" i="21" s="1"/>
  <c r="N37" i="21" s="1"/>
  <c r="E37" i="21"/>
  <c r="D37" i="21" s="1"/>
  <c r="H36" i="21"/>
  <c r="M36" i="21" s="1"/>
  <c r="N36" i="21" s="1"/>
  <c r="E36" i="21"/>
  <c r="D36" i="21" s="1"/>
  <c r="H34" i="21"/>
  <c r="M34" i="21" s="1"/>
  <c r="N34" i="21" s="1"/>
  <c r="E34" i="21"/>
  <c r="D34" i="21" s="1"/>
  <c r="H33" i="21"/>
  <c r="M33" i="21" s="1"/>
  <c r="N33" i="21" s="1"/>
  <c r="E33" i="21"/>
  <c r="D33" i="21" s="1"/>
  <c r="H32" i="21"/>
  <c r="M32" i="21" s="1"/>
  <c r="N32" i="21" s="1"/>
  <c r="E32" i="21"/>
  <c r="D32" i="21" s="1"/>
  <c r="H31" i="21"/>
  <c r="M31" i="21" s="1"/>
  <c r="N31" i="21" s="1"/>
  <c r="E31" i="21"/>
  <c r="D31" i="21" s="1"/>
  <c r="H30" i="21"/>
  <c r="M30" i="21" s="1"/>
  <c r="N30" i="21" s="1"/>
  <c r="E30" i="21"/>
  <c r="D30" i="21" s="1"/>
  <c r="H28" i="21"/>
  <c r="M28" i="21" s="1"/>
  <c r="N28" i="21" s="1"/>
  <c r="E28" i="21"/>
  <c r="D28" i="21" s="1"/>
  <c r="H27" i="21"/>
  <c r="M27" i="21" s="1"/>
  <c r="E27" i="21"/>
  <c r="D27" i="21" s="1"/>
  <c r="H26" i="21"/>
  <c r="M26" i="21" s="1"/>
  <c r="N26" i="21" s="1"/>
  <c r="E26" i="21"/>
  <c r="D26" i="21" s="1"/>
  <c r="H25" i="21"/>
  <c r="M25" i="21" s="1"/>
  <c r="N25" i="21" s="1"/>
  <c r="E25" i="21"/>
  <c r="D25" i="21" s="1"/>
  <c r="H24" i="21"/>
  <c r="M24" i="21" s="1"/>
  <c r="N24" i="21" s="1"/>
  <c r="E24" i="21"/>
  <c r="D24" i="21" s="1"/>
  <c r="H23" i="21"/>
  <c r="M23" i="21" s="1"/>
  <c r="N23" i="21" s="1"/>
  <c r="E23" i="21"/>
  <c r="D23" i="21" s="1"/>
  <c r="H22" i="21"/>
  <c r="M22" i="21" s="1"/>
  <c r="N22" i="21" s="1"/>
  <c r="E22" i="21"/>
  <c r="D22" i="21" s="1"/>
  <c r="H21" i="21"/>
  <c r="M21" i="21" s="1"/>
  <c r="N21" i="21" s="1"/>
  <c r="E21" i="21"/>
  <c r="D21" i="21" s="1"/>
  <c r="H20" i="21"/>
  <c r="M20" i="21" s="1"/>
  <c r="N20" i="21" s="1"/>
  <c r="E20" i="21"/>
  <c r="D20" i="21" s="1"/>
  <c r="H19" i="21"/>
  <c r="M19" i="21" s="1"/>
  <c r="N19" i="21" s="1"/>
  <c r="E19" i="21"/>
  <c r="D19" i="21" s="1"/>
  <c r="H18" i="21"/>
  <c r="M18" i="21" s="1"/>
  <c r="N18" i="21" s="1"/>
  <c r="E18" i="21"/>
  <c r="D18" i="21" s="1"/>
  <c r="H17" i="21"/>
  <c r="M17" i="21" s="1"/>
  <c r="N17" i="21" s="1"/>
  <c r="E17" i="21"/>
  <c r="D17" i="21" s="1"/>
  <c r="H16" i="21"/>
  <c r="M16" i="21" s="1"/>
  <c r="N16" i="21" s="1"/>
  <c r="E16" i="21"/>
  <c r="D16" i="21" s="1"/>
  <c r="H15" i="21"/>
  <c r="M15" i="21" s="1"/>
  <c r="N15" i="21" s="1"/>
  <c r="E15" i="21"/>
  <c r="D15" i="21" s="1"/>
  <c r="H14" i="21"/>
  <c r="M14" i="21" s="1"/>
  <c r="N14" i="21" s="1"/>
  <c r="H13" i="21"/>
  <c r="M13" i="21" s="1"/>
  <c r="N13" i="21" s="1"/>
  <c r="E13" i="21"/>
  <c r="D13" i="21" s="1"/>
  <c r="H12" i="21"/>
  <c r="M12" i="21" s="1"/>
  <c r="N12" i="21" s="1"/>
  <c r="E12" i="21"/>
  <c r="D12" i="21" s="1"/>
  <c r="H11" i="21"/>
  <c r="M11" i="21" s="1"/>
  <c r="N11" i="21" s="1"/>
  <c r="E11" i="21"/>
  <c r="D11" i="21" s="1"/>
  <c r="H10" i="21"/>
  <c r="M10" i="21" s="1"/>
  <c r="N10" i="21" s="1"/>
  <c r="E10" i="21"/>
  <c r="D10" i="21" s="1"/>
  <c r="H9" i="21"/>
  <c r="M9" i="21" s="1"/>
  <c r="N9" i="21" s="1"/>
  <c r="E9" i="21"/>
  <c r="D9" i="2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E15" i="17"/>
  <c r="D15" i="17"/>
  <c r="C15" i="17"/>
  <c r="B15" i="17"/>
  <c r="A14" i="17"/>
  <c r="E13" i="17"/>
  <c r="B13" i="17"/>
  <c r="A13" i="17"/>
  <c r="A12" i="17"/>
  <c r="E11" i="17"/>
  <c r="D11" i="17"/>
  <c r="C11" i="17"/>
  <c r="B11" i="17"/>
  <c r="A11" i="17"/>
  <c r="E9" i="17"/>
  <c r="D9" i="17"/>
  <c r="C9" i="17"/>
  <c r="B9" i="17"/>
  <c r="A9" i="17"/>
  <c r="A8" i="17"/>
  <c r="B7" i="17"/>
  <c r="E6" i="17"/>
  <c r="D6" i="17"/>
  <c r="C6" i="17"/>
  <c r="B6" i="17"/>
  <c r="E5" i="17"/>
  <c r="D5" i="17"/>
  <c r="C5" i="17"/>
  <c r="B5" i="17"/>
  <c r="B4" i="17"/>
  <c r="A4" i="17"/>
  <c r="B3" i="17"/>
  <c r="A3" i="17"/>
  <c r="B2" i="17"/>
  <c r="A2" i="17"/>
  <c r="H169" i="16"/>
  <c r="G169" i="16"/>
  <c r="F169" i="16"/>
  <c r="E169" i="16"/>
  <c r="D169" i="16"/>
  <c r="C169" i="16"/>
  <c r="B159" i="16"/>
  <c r="B158" i="16"/>
  <c r="B150" i="16"/>
  <c r="B149" i="16"/>
  <c r="B148" i="16"/>
  <c r="B147" i="16"/>
  <c r="B138" i="16"/>
  <c r="B137" i="16"/>
  <c r="O131" i="16"/>
  <c r="M131" i="16"/>
  <c r="L131" i="16"/>
  <c r="O130" i="16"/>
  <c r="M130" i="16"/>
  <c r="L130" i="16"/>
  <c r="O129" i="16"/>
  <c r="M129" i="16"/>
  <c r="L129" i="16"/>
  <c r="O128" i="16"/>
  <c r="M128" i="16"/>
  <c r="L128" i="16"/>
  <c r="O127" i="16"/>
  <c r="M127" i="16"/>
  <c r="L127" i="16"/>
  <c r="O126" i="16"/>
  <c r="M126" i="16"/>
  <c r="K126" i="16"/>
  <c r="I126" i="16"/>
  <c r="H126" i="16"/>
  <c r="O125" i="16"/>
  <c r="M125" i="16"/>
  <c r="K125" i="16"/>
  <c r="I125" i="16"/>
  <c r="H125" i="16"/>
  <c r="O124" i="16"/>
  <c r="M124" i="16"/>
  <c r="K124" i="16"/>
  <c r="I124" i="16"/>
  <c r="H124" i="16"/>
  <c r="O123" i="16"/>
  <c r="M123" i="16"/>
  <c r="K123" i="16"/>
  <c r="I123" i="16"/>
  <c r="H123" i="16"/>
  <c r="O122" i="16"/>
  <c r="M122" i="16"/>
  <c r="K122" i="16"/>
  <c r="I122" i="16"/>
  <c r="H122" i="16"/>
  <c r="O121" i="16"/>
  <c r="M121" i="16"/>
  <c r="K121" i="16"/>
  <c r="I121" i="16"/>
  <c r="H121" i="16"/>
  <c r="O120" i="16"/>
  <c r="M120" i="16"/>
  <c r="K120" i="16"/>
  <c r="I120" i="16"/>
  <c r="H120" i="16"/>
  <c r="O119" i="16"/>
  <c r="M119" i="16"/>
  <c r="K119" i="16"/>
  <c r="I119" i="16"/>
  <c r="H119" i="16"/>
  <c r="O118" i="16"/>
  <c r="M118" i="16"/>
  <c r="L118" i="16"/>
  <c r="K118" i="16"/>
  <c r="I118" i="16"/>
  <c r="H118" i="16"/>
  <c r="O117" i="16"/>
  <c r="M117" i="16"/>
  <c r="L117" i="16"/>
  <c r="K117" i="16"/>
  <c r="I117" i="16"/>
  <c r="H117" i="16"/>
  <c r="O116" i="16"/>
  <c r="M116" i="16"/>
  <c r="L116" i="16"/>
  <c r="K116" i="16"/>
  <c r="I116" i="16"/>
  <c r="H116" i="16"/>
  <c r="O115" i="16"/>
  <c r="M115" i="16"/>
  <c r="L115" i="16"/>
  <c r="K115" i="16"/>
  <c r="I115" i="16"/>
  <c r="H115" i="16"/>
  <c r="O114" i="16"/>
  <c r="M114" i="16"/>
  <c r="L114" i="16"/>
  <c r="K114" i="16"/>
  <c r="I114" i="16"/>
  <c r="H114" i="16"/>
  <c r="O113" i="16"/>
  <c r="M113" i="16"/>
  <c r="L113" i="16"/>
  <c r="K113" i="16"/>
  <c r="I113" i="16"/>
  <c r="H113" i="16"/>
  <c r="O112" i="16"/>
  <c r="M112" i="16"/>
  <c r="L112" i="16"/>
  <c r="K112" i="16"/>
  <c r="I112" i="16"/>
  <c r="H112" i="16"/>
  <c r="O111" i="16"/>
  <c r="M111" i="16"/>
  <c r="L111" i="16"/>
  <c r="K111" i="16"/>
  <c r="I111" i="16"/>
  <c r="H111" i="16"/>
  <c r="O110" i="16"/>
  <c r="M110" i="16"/>
  <c r="L110" i="16"/>
  <c r="K110" i="16"/>
  <c r="I110" i="16"/>
  <c r="H110" i="16"/>
  <c r="O109" i="16"/>
  <c r="M109" i="16"/>
  <c r="L109" i="16"/>
  <c r="K109" i="16"/>
  <c r="I109" i="16"/>
  <c r="H109" i="16"/>
  <c r="O108" i="16"/>
  <c r="M108" i="16"/>
  <c r="L108" i="16"/>
  <c r="K108" i="16"/>
  <c r="I108" i="16"/>
  <c r="H108" i="16"/>
  <c r="O107" i="16"/>
  <c r="M107" i="16"/>
  <c r="L107" i="16"/>
  <c r="K107" i="16"/>
  <c r="I107" i="16"/>
  <c r="H107" i="16"/>
  <c r="O106" i="16"/>
  <c r="M106" i="16"/>
  <c r="K106" i="16"/>
  <c r="I106" i="16"/>
  <c r="H106" i="16"/>
  <c r="O105" i="16"/>
  <c r="M105" i="16"/>
  <c r="K105" i="16"/>
  <c r="I105" i="16"/>
  <c r="H105" i="16"/>
  <c r="O104" i="16"/>
  <c r="M104" i="16"/>
  <c r="K104" i="16"/>
  <c r="I104" i="16"/>
  <c r="H104" i="16"/>
  <c r="O103" i="16"/>
  <c r="M103" i="16"/>
  <c r="K103" i="16"/>
  <c r="I103" i="16"/>
  <c r="H103" i="16"/>
  <c r="O102" i="16"/>
  <c r="M102" i="16"/>
  <c r="K102" i="16"/>
  <c r="I102" i="16"/>
  <c r="H102" i="16"/>
  <c r="O101" i="16"/>
  <c r="M101" i="16"/>
  <c r="K101" i="16"/>
  <c r="I101" i="16"/>
  <c r="H101" i="16"/>
  <c r="O100" i="16"/>
  <c r="M100" i="16"/>
  <c r="K100" i="16"/>
  <c r="I100" i="16"/>
  <c r="H100" i="16"/>
  <c r="O99" i="16"/>
  <c r="M99" i="16"/>
  <c r="K99" i="16"/>
  <c r="I99" i="16"/>
  <c r="H99" i="16"/>
  <c r="O98" i="16"/>
  <c r="M98" i="16"/>
  <c r="L98" i="16"/>
  <c r="K98" i="16"/>
  <c r="I98" i="16"/>
  <c r="H98" i="16"/>
  <c r="O97" i="16"/>
  <c r="M97" i="16"/>
  <c r="L97" i="16"/>
  <c r="K97" i="16"/>
  <c r="I97" i="16"/>
  <c r="H97" i="16"/>
  <c r="O96" i="16"/>
  <c r="M96" i="16"/>
  <c r="L96" i="16"/>
  <c r="K96" i="16"/>
  <c r="I96" i="16"/>
  <c r="H96" i="16"/>
  <c r="O95" i="16"/>
  <c r="M95" i="16"/>
  <c r="L95" i="16"/>
  <c r="K95" i="16"/>
  <c r="I95" i="16"/>
  <c r="H95" i="16"/>
  <c r="O94" i="16"/>
  <c r="M94" i="16"/>
  <c r="K94" i="16"/>
  <c r="I94" i="16"/>
  <c r="H94" i="16"/>
  <c r="O93" i="16"/>
  <c r="M93" i="16"/>
  <c r="K93" i="16"/>
  <c r="I93" i="16"/>
  <c r="H93" i="16"/>
  <c r="O92" i="16"/>
  <c r="M92" i="16"/>
  <c r="K92" i="16"/>
  <c r="I92" i="16"/>
  <c r="H92" i="16"/>
  <c r="O91" i="16"/>
  <c r="M91" i="16"/>
  <c r="K91" i="16"/>
  <c r="I91" i="16"/>
  <c r="H91" i="16"/>
  <c r="O88" i="16"/>
  <c r="M88" i="16"/>
  <c r="K88" i="16"/>
  <c r="I88" i="16"/>
  <c r="H88" i="16"/>
  <c r="O87" i="16"/>
  <c r="M87" i="16"/>
  <c r="K87" i="16"/>
  <c r="I87" i="16"/>
  <c r="H87" i="16"/>
  <c r="O86" i="16"/>
  <c r="M86" i="16"/>
  <c r="K86" i="16"/>
  <c r="I86" i="16"/>
  <c r="H86" i="16"/>
  <c r="O85" i="16"/>
  <c r="M85" i="16"/>
  <c r="K85" i="16"/>
  <c r="I85" i="16"/>
  <c r="H85" i="16"/>
  <c r="O84" i="16"/>
  <c r="M84" i="16"/>
  <c r="K84" i="16"/>
  <c r="I84" i="16"/>
  <c r="H84" i="16"/>
  <c r="O83" i="16"/>
  <c r="M83" i="16"/>
  <c r="K83" i="16"/>
  <c r="I83" i="16"/>
  <c r="H83" i="16"/>
  <c r="O82" i="16"/>
  <c r="M82" i="16"/>
  <c r="K82" i="16"/>
  <c r="I82" i="16"/>
  <c r="H82" i="16"/>
  <c r="O81" i="16"/>
  <c r="M81" i="16"/>
  <c r="K81" i="16"/>
  <c r="I81" i="16"/>
  <c r="H81" i="16"/>
  <c r="O80" i="16"/>
  <c r="M80" i="16"/>
  <c r="K80" i="16"/>
  <c r="I80" i="16"/>
  <c r="H80" i="16"/>
  <c r="O79" i="16"/>
  <c r="M79" i="16"/>
  <c r="K79" i="16"/>
  <c r="I79" i="16"/>
  <c r="H79" i="16"/>
  <c r="O78" i="16"/>
  <c r="M78" i="16"/>
  <c r="K78" i="16"/>
  <c r="I78" i="16"/>
  <c r="H78" i="16"/>
  <c r="O77" i="16"/>
  <c r="M77" i="16"/>
  <c r="K77" i="16"/>
  <c r="I77" i="16"/>
  <c r="H77" i="16"/>
  <c r="O76" i="16"/>
  <c r="M76" i="16"/>
  <c r="K76" i="16"/>
  <c r="I76" i="16"/>
  <c r="H76" i="16"/>
  <c r="O75" i="16"/>
  <c r="M75" i="16"/>
  <c r="K75" i="16"/>
  <c r="I75" i="16"/>
  <c r="H75" i="16"/>
  <c r="O74" i="16"/>
  <c r="M74" i="16"/>
  <c r="K74" i="16"/>
  <c r="I74" i="16"/>
  <c r="H74" i="16"/>
  <c r="O73" i="16"/>
  <c r="M73" i="16"/>
  <c r="K73" i="16"/>
  <c r="I73" i="16"/>
  <c r="H73" i="16"/>
  <c r="O72" i="16"/>
  <c r="M72" i="16"/>
  <c r="L72" i="16"/>
  <c r="K72" i="16"/>
  <c r="I72" i="16"/>
  <c r="H72" i="16"/>
  <c r="O71" i="16"/>
  <c r="M71" i="16"/>
  <c r="L71" i="16"/>
  <c r="K71" i="16"/>
  <c r="I71" i="16"/>
  <c r="H71" i="16"/>
  <c r="O70" i="16"/>
  <c r="M70" i="16"/>
  <c r="L70" i="16"/>
  <c r="K70" i="16"/>
  <c r="I70" i="16"/>
  <c r="H70" i="16"/>
  <c r="O69" i="16"/>
  <c r="M69" i="16"/>
  <c r="L69" i="16"/>
  <c r="K69" i="16"/>
  <c r="I69" i="16"/>
  <c r="H69" i="16"/>
  <c r="O68" i="16"/>
  <c r="M68" i="16"/>
  <c r="L68" i="16"/>
  <c r="K68" i="16"/>
  <c r="I68" i="16"/>
  <c r="H68" i="16"/>
  <c r="F68" i="16"/>
  <c r="O67" i="16"/>
  <c r="M67" i="16"/>
  <c r="L67" i="16"/>
  <c r="K67" i="16"/>
  <c r="I67" i="16"/>
  <c r="H67" i="16"/>
  <c r="F67" i="16"/>
  <c r="O66" i="16"/>
  <c r="M66" i="16"/>
  <c r="L66" i="16"/>
  <c r="K66" i="16"/>
  <c r="I66" i="16"/>
  <c r="H66" i="16"/>
  <c r="F66" i="16"/>
  <c r="O65" i="16"/>
  <c r="M65" i="16"/>
  <c r="L65" i="16"/>
  <c r="K65" i="16"/>
  <c r="I65" i="16"/>
  <c r="H65" i="16"/>
  <c r="F65" i="16"/>
  <c r="I61" i="16"/>
  <c r="G61" i="16"/>
  <c r="E61" i="16"/>
  <c r="I60" i="16"/>
  <c r="G60" i="16"/>
  <c r="E60" i="16"/>
  <c r="I59" i="16"/>
  <c r="G59" i="16"/>
  <c r="E59" i="16"/>
  <c r="B59" i="16"/>
  <c r="A58" i="16"/>
  <c r="I57" i="16"/>
  <c r="G57" i="16"/>
  <c r="E57" i="16"/>
  <c r="I56" i="16"/>
  <c r="G56" i="16"/>
  <c r="E56" i="16"/>
  <c r="I55" i="16"/>
  <c r="G55" i="16"/>
  <c r="E55" i="16"/>
  <c r="B55" i="16"/>
  <c r="A54" i="16"/>
  <c r="L53" i="16"/>
  <c r="J53" i="16"/>
  <c r="I53" i="16"/>
  <c r="G53" i="16"/>
  <c r="E53" i="16"/>
  <c r="L52" i="16"/>
  <c r="J52" i="16"/>
  <c r="I52" i="16"/>
  <c r="G52" i="16"/>
  <c r="E52" i="16"/>
  <c r="L51" i="16"/>
  <c r="J51" i="16"/>
  <c r="I51" i="16"/>
  <c r="G51" i="16"/>
  <c r="E51" i="16"/>
  <c r="B51" i="16"/>
  <c r="A50" i="16"/>
  <c r="I49" i="16"/>
  <c r="G49" i="16"/>
  <c r="E49" i="16"/>
  <c r="I48" i="16"/>
  <c r="G48" i="16"/>
  <c r="E48" i="16"/>
  <c r="I47" i="16"/>
  <c r="G47" i="16"/>
  <c r="E47" i="16"/>
  <c r="B47" i="16"/>
  <c r="A46" i="16"/>
  <c r="P42" i="16"/>
  <c r="K42" i="16"/>
  <c r="J42" i="16"/>
  <c r="I42" i="16"/>
  <c r="H42" i="16"/>
  <c r="G42" i="16"/>
  <c r="P40" i="16"/>
  <c r="K40" i="16"/>
  <c r="J40" i="16"/>
  <c r="I40" i="16"/>
  <c r="G40" i="16"/>
  <c r="D40" i="16"/>
  <c r="P39" i="16"/>
  <c r="D39" i="16"/>
  <c r="P38" i="16"/>
  <c r="P35" i="16"/>
  <c r="K35" i="16"/>
  <c r="J35" i="16"/>
  <c r="I35" i="16"/>
  <c r="H35" i="16"/>
  <c r="G35" i="16"/>
  <c r="D35" i="16"/>
  <c r="P34" i="16"/>
  <c r="D34" i="16"/>
  <c r="P33" i="16"/>
  <c r="P30" i="16"/>
  <c r="K30" i="16"/>
  <c r="J30" i="16"/>
  <c r="I30" i="16"/>
  <c r="H30" i="16"/>
  <c r="G30" i="16"/>
  <c r="D30" i="16"/>
  <c r="P29" i="16"/>
  <c r="D29" i="16"/>
  <c r="P28" i="16"/>
  <c r="P25" i="16"/>
  <c r="K25" i="16"/>
  <c r="J25" i="16"/>
  <c r="I25" i="16"/>
  <c r="H25" i="16"/>
  <c r="G25" i="16"/>
  <c r="D25" i="16"/>
  <c r="P24" i="16"/>
  <c r="K24" i="16"/>
  <c r="J24" i="16"/>
  <c r="I24" i="16"/>
  <c r="H24" i="16"/>
  <c r="G24" i="16"/>
  <c r="D24" i="16"/>
  <c r="P23" i="16"/>
  <c r="P20" i="16"/>
  <c r="K20" i="16"/>
  <c r="J20" i="16"/>
  <c r="I20" i="16"/>
  <c r="H20" i="16"/>
  <c r="G20" i="16"/>
  <c r="D20" i="16"/>
  <c r="P19" i="16"/>
  <c r="D19" i="16"/>
  <c r="P18" i="16"/>
  <c r="E41" i="21" l="1"/>
  <c r="M9" i="22"/>
  <c r="M41" i="22" s="1"/>
  <c r="N27" i="21"/>
  <c r="N41" i="21" s="1"/>
  <c r="M41" i="21"/>
  <c r="D41" i="21"/>
  <c r="H41" i="21"/>
</calcChain>
</file>

<file path=xl/sharedStrings.xml><?xml version="1.0" encoding="utf-8"?>
<sst xmlns="http://schemas.openxmlformats.org/spreadsheetml/2006/main" count="807" uniqueCount="332">
  <si>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</si>
  <si>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</si>
  <si>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</si>
  <si>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</si>
  <si>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</si>
  <si>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</si>
  <si>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</si>
  <si>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</si>
  <si>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</si>
  <si>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</si>
  <si>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</si>
  <si>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</si>
  <si>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</si>
  <si>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</si>
  <si>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</si>
  <si>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</si>
  <si>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</si>
  <si>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</si>
  <si>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</si>
  <si>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</si>
  <si>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</si>
  <si>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</si>
  <si>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</si>
  <si>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</si>
  <si>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</si>
  <si>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</si>
  <si>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</si>
  <si>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</si>
  <si>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</si>
  <si>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</si>
  <si>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</si>
  <si>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</si>
  <si>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</si>
  <si>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</si>
  <si>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</si>
  <si>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</si>
  <si>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</si>
  <si>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</si>
  <si>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</si>
  <si>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</si>
  <si>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</si>
  <si>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</si>
  <si>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</si>
  <si>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</si>
  <si>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</si>
  <si>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</si>
  <si>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</si>
  <si>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</si>
  <si>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</si>
  <si>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</si>
  <si>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</si>
  <si>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</si>
  <si>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</si>
  <si>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</si>
  <si>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</si>
  <si>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</si>
  <si>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</si>
  <si>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</si>
  <si>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</si>
  <si>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</si>
  <si>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</si>
  <si>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</si>
  <si>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</si>
  <si>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</si>
  <si>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</si>
  <si>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</si>
  <si>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</si>
  <si>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</si>
  <si>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</si>
  <si>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</si>
  <si>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</si>
  <si>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</si>
  <si>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</si>
  <si>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</si>
  <si>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</si>
  <si>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</si>
  <si>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</si>
  <si>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</si>
  <si>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</si>
  <si>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</si>
  <si>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</si>
  <si>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</si>
  <si>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</si>
  <si>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</si>
  <si>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</si>
  <si>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</si>
  <si>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</si>
  <si>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</si>
  <si>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</si>
  <si>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</si>
  <si>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</si>
  <si>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</si>
  <si>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</si>
  <si>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</si>
  <si>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</si>
  <si>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</si>
  <si>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</si>
  <si>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</si>
  <si>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</si>
  <si>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</si>
  <si>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</si>
  <si>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</si>
  <si>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</si>
  <si>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</si>
  <si>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</si>
  <si>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</si>
  <si>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</si>
  <si>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</si>
  <si>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</si>
  <si>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</si>
  <si>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</si>
  <si>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</si>
  <si>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</si>
  <si>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</si>
  <si>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</si>
  <si>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</si>
  <si>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</si>
  <si>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</si>
  <si>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</si>
  <si>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</si>
  <si>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</si>
  <si>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</si>
  <si>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</si>
  <si>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</si>
  <si>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</si>
  <si>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</si>
  <si>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</si>
  <si>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</si>
  <si>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</si>
  <si>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</si>
  <si>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</si>
  <si>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</si>
  <si>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</si>
  <si>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</si>
  <si>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</si>
  <si>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</si>
  <si>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</si>
  <si>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</si>
  <si>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</si>
  <si>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</si>
  <si>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</si>
  <si>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</si>
  <si>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</si>
  <si>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</si>
  <si>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</si>
  <si>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</si>
  <si>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</si>
  <si>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</si>
  <si>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</si>
  <si>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</si>
  <si>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</si>
  <si>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</si>
  <si>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</si>
  <si>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</si>
  <si>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</si>
  <si>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</si>
  <si>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</si>
  <si>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</si>
  <si>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</si>
  <si>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</si>
  <si>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</si>
  <si>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</si>
  <si>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</si>
  <si>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</si>
  <si>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</si>
  <si>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</si>
  <si>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</si>
  <si>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</si>
  <si>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</si>
  <si>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</si>
  <si>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</si>
  <si>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</si>
  <si>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</si>
  <si>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</si>
  <si>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</si>
  <si>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</si>
  <si>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</si>
  <si>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</si>
  <si>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</si>
  <si>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</si>
  <si>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</si>
  <si>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</si>
  <si>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</si>
  <si>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</si>
  <si>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</si>
  <si>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</si>
  <si>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</si>
  <si>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</si>
  <si>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</si>
  <si>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</si>
  <si>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</si>
  <si>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</si>
  <si>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</si>
  <si>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</si>
  <si>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</si>
  <si>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</si>
  <si>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</si>
  <si>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</si>
  <si>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</si>
  <si>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</si>
  <si>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</si>
  <si>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</si>
  <si>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</si>
  <si>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</si>
  <si>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</si>
  <si>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</si>
  <si>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</si>
  <si>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</si>
  <si>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</si>
  <si>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</si>
  <si>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</si>
  <si>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</si>
  <si>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</si>
  <si>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</si>
  <si>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</si>
  <si>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</si>
  <si>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</si>
  <si>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</si>
  <si>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</si>
  <si>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NO.</t>
  </si>
  <si>
    <t>Season</t>
  </si>
  <si>
    <t>Date Created</t>
  </si>
  <si>
    <t>Style Name</t>
  </si>
  <si>
    <t xml:space="preserve">CODE </t>
  </si>
  <si>
    <t>Block</t>
  </si>
  <si>
    <t>DESCRIPTION</t>
  </si>
  <si>
    <t>GRADING</t>
  </si>
  <si>
    <t>TOLERANCE +/-</t>
  </si>
  <si>
    <t>A</t>
  </si>
  <si>
    <t>LENGTH FROM SIDE NECK POINT TO HEM</t>
  </si>
  <si>
    <t>DÀI ÁO TỪ ĐIỂM CỔ ĐẾN LAI ÁO</t>
  </si>
  <si>
    <t>B</t>
  </si>
  <si>
    <t>1/2 CHEST AT ARMPIT</t>
  </si>
  <si>
    <t>C1</t>
  </si>
  <si>
    <t>1/2 BASE  STRETCHED FLAT</t>
  </si>
  <si>
    <t xml:space="preserve">1/2 LAI DƯỚI ĐƯỜNG MAY RIB </t>
  </si>
  <si>
    <t>C2</t>
  </si>
  <si>
    <t xml:space="preserve">1/2 LAI DO ÊM </t>
  </si>
  <si>
    <t>D1</t>
  </si>
  <si>
    <t xml:space="preserve">OVERARM </t>
  </si>
  <si>
    <t xml:space="preserve">DÀI TAY NGOÀI - TÍNH LUÔN CỬA TAY - KHÔNG TÍNH RIB CỔ </t>
  </si>
  <si>
    <t>D2</t>
  </si>
  <si>
    <t>UNDERARM</t>
  </si>
  <si>
    <t>DÀI TAY CẠNH  TRONG</t>
  </si>
  <si>
    <t>E</t>
  </si>
  <si>
    <t>SHOULDER TO SHOULDER</t>
  </si>
  <si>
    <t xml:space="preserve">NGANG VAI </t>
  </si>
  <si>
    <t>F1</t>
  </si>
  <si>
    <t xml:space="preserve">NGỰC DƯỚI ĐỈNH VAI 18.5CM </t>
  </si>
  <si>
    <t>F2</t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</si>
  <si>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</si>
  <si>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</si>
  <si>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</si>
  <si>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</si>
  <si>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</si>
  <si>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ARMHOLE (STRAIGHT)</t>
  </si>
  <si>
    <t xml:space="preserve">NÁCH ĐO THẲNG 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</si>
  <si>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</si>
  <si>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</si>
  <si>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</si>
  <si>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</si>
  <si>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</si>
  <si>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</si>
  <si>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</si>
  <si>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</si>
  <si>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</si>
  <si>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</si>
  <si>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</si>
  <si>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</si>
  <si>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</si>
  <si>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</si>
  <si>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</si>
  <si>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</si>
  <si>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</si>
  <si>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</si>
  <si>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</si>
  <si>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</si>
  <si>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</si>
  <si>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</si>
  <si>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>SHOULDER SEAM AHEAD</t>
  </si>
  <si>
    <t xml:space="preserve">CHỒM VAI 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</si>
  <si>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</si>
  <si>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</si>
  <si>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</si>
  <si>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</si>
  <si>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</si>
  <si>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</si>
  <si>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</si>
  <si>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</si>
  <si>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</si>
  <si>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</si>
  <si>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</si>
  <si>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</si>
  <si>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</si>
  <si>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</si>
  <si>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</si>
  <si>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</si>
  <si>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</si>
  <si>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</si>
  <si>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</si>
  <si>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</si>
  <si>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</si>
  <si>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</si>
  <si>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</si>
  <si>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</si>
  <si>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</si>
  <si>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</si>
  <si>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</si>
  <si>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</si>
  <si>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</si>
  <si>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</si>
  <si>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>12.18.2023</t>
  </si>
  <si>
    <t>REVISED 1.12.24</t>
  </si>
  <si>
    <t>CRTZ BOXY HOODIE</t>
  </si>
  <si>
    <t>Created by</t>
  </si>
  <si>
    <t>Jack</t>
  </si>
  <si>
    <t>CREATED /CHECK BY JACK 12.18.2023</t>
  </si>
  <si>
    <t>X</t>
  </si>
  <si>
    <t>1/2 BASE (RIB) RELAXED</t>
  </si>
  <si>
    <t>Day keo</t>
  </si>
  <si>
    <t>CHINH LAI LOI BUOC NHAY</t>
  </si>
  <si>
    <t>Day keo (CM)</t>
  </si>
  <si>
    <t>54CM</t>
  </si>
  <si>
    <t>56CM</t>
  </si>
  <si>
    <t>58.5CM</t>
  </si>
  <si>
    <t>60.5CM</t>
  </si>
  <si>
    <t>63CM</t>
  </si>
  <si>
    <t>65CM</t>
  </si>
  <si>
    <t>ZIPPER LENGTH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</si>
  <si>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</si>
  <si>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</si>
  <si>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t xml:space="preserve">1/2 NGỰC Ở NÁCH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</si>
</sst>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#\ ?/8"/>
    <numFmt numFmtId="177" formatCode="#\ ?/4"/>
    <numFmt numFmtId="178" formatCode="#\ ?/2"/>
    <numFmt numFmtId="179" formatCode="m/d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sz val="10"/>
      <color theme="1"/>
      <name val="Helvetica Neue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charset val="163"/>
    </font>
    <font>
      <sz val="10"/>
      <color rgb="FFFF0000"/>
      <name val="Arial"/>
      <family val="2"/>
    </font>
    <font>
      <b/>
      <sz val="10"/>
      <color theme="1"/>
      <name val="Helvetica Neue"/>
    </font>
    <font>
      <sz val="10"/>
      <color theme="1"/>
      <name val="Arimo"/>
    </font>
    <font>
      <b/>
      <sz val="10"/>
      <color rgb="FF000000"/>
      <name val="Helvetica Neue"/>
    </font>
    <font>
      <b/>
      <sz val="10"/>
      <color rgb="FF000000"/>
      <name val="Cambria"/>
      <family val="2"/>
      <scheme val="major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E5B8B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52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5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6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41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center" wrapText="1"/>
    </xf>
    <xf numFmtId="166" fontId="37" fillId="0" borderId="42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6" fontId="37" fillId="0" borderId="43" xfId="0" applyNumberFormat="1" applyFont="1" applyBorder="1" applyAlignment="1">
      <alignment horizontal="center"/>
    </xf>
    <xf numFmtId="166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6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4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6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6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5" fillId="52" borderId="0" xfId="0" applyFont="1" applyFill="1"/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15" fontId="96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vertical="center"/>
    </xf>
    <xf numFmtId="0" fontId="92" fillId="0" borderId="0" xfId="0" applyFont="1"/>
    <xf numFmtId="0" fontId="96" fillId="0" borderId="71" xfId="0" applyFont="1" applyBorder="1" applyAlignment="1">
      <alignment horizontal="left" vertical="center"/>
    </xf>
    <xf numFmtId="0" fontId="97" fillId="0" borderId="72" xfId="0" applyFont="1" applyBorder="1" applyAlignment="1">
      <alignment vertical="center"/>
    </xf>
    <xf numFmtId="0" fontId="96" fillId="0" borderId="36" xfId="0" applyFont="1" applyBorder="1" applyAlignment="1">
      <alignment horizontal="center" vertical="center"/>
    </xf>
    <xf numFmtId="0" fontId="99" fillId="48" borderId="36" xfId="0" applyFont="1" applyFill="1" applyBorder="1" applyAlignment="1">
      <alignment horizontal="left" vertical="center"/>
    </xf>
    <xf numFmtId="15" fontId="96" fillId="48" borderId="36" xfId="0" applyNumberFormat="1" applyFont="1" applyFill="1" applyBorder="1" applyAlignment="1">
      <alignment horizontal="center" vertical="center"/>
    </xf>
    <xf numFmtId="15" fontId="96" fillId="0" borderId="36" xfId="0" applyNumberFormat="1" applyFont="1" applyBorder="1" applyAlignment="1">
      <alignment horizontal="center" vertical="center"/>
    </xf>
    <xf numFmtId="0" fontId="96" fillId="0" borderId="77" xfId="0" applyFont="1" applyBorder="1" applyAlignment="1">
      <alignment horizontal="left" vertical="center"/>
    </xf>
    <xf numFmtId="0" fontId="97" fillId="0" borderId="78" xfId="0" applyFont="1" applyBorder="1" applyAlignment="1">
      <alignment horizontal="right" vertical="center"/>
    </xf>
    <xf numFmtId="0" fontId="97" fillId="0" borderId="78" xfId="0" applyFont="1" applyBorder="1" applyAlignment="1">
      <alignment horizontal="left" vertical="center"/>
    </xf>
    <xf numFmtId="0" fontId="96" fillId="0" borderId="41" xfId="0" applyFont="1" applyBorder="1" applyAlignment="1">
      <alignment horizontal="center" vertical="center"/>
    </xf>
    <xf numFmtId="0" fontId="96" fillId="0" borderId="41" xfId="0" applyFont="1" applyBorder="1" applyAlignment="1">
      <alignment horizontal="left" vertical="center"/>
    </xf>
    <xf numFmtId="0" fontId="97" fillId="0" borderId="78" xfId="0" applyFont="1" applyBorder="1" applyAlignment="1">
      <alignment vertical="center"/>
    </xf>
    <xf numFmtId="15" fontId="96" fillId="0" borderId="41" xfId="0" applyNumberFormat="1" applyFont="1" applyBorder="1" applyAlignment="1">
      <alignment horizontal="center" vertical="center"/>
    </xf>
    <xf numFmtId="0" fontId="96" fillId="0" borderId="82" xfId="0" applyFont="1" applyBorder="1" applyAlignment="1">
      <alignment horizontal="left" vertical="center"/>
    </xf>
    <xf numFmtId="0" fontId="96" fillId="49" borderId="33" xfId="0" applyFont="1" applyFill="1" applyBorder="1"/>
    <xf numFmtId="0" fontId="96" fillId="0" borderId="83" xfId="0" applyFont="1" applyBorder="1" applyAlignment="1">
      <alignment horizontal="center" vertical="center"/>
    </xf>
    <xf numFmtId="0" fontId="96" fillId="0" borderId="83" xfId="0" applyFont="1" applyBorder="1" applyAlignment="1">
      <alignment horizontal="left" vertical="center"/>
    </xf>
    <xf numFmtId="0" fontId="96" fillId="0" borderId="87" xfId="0" applyFont="1" applyBorder="1" applyAlignment="1">
      <alignment horizontal="left" vertical="center"/>
    </xf>
    <xf numFmtId="0" fontId="96" fillId="0" borderId="0" xfId="0" applyFont="1"/>
    <xf numFmtId="0" fontId="98" fillId="0" borderId="80" xfId="0" applyFont="1" applyBorder="1" applyAlignment="1">
      <alignment horizontal="center" vertical="center"/>
    </xf>
    <xf numFmtId="0" fontId="95" fillId="0" borderId="0" xfId="0" applyFont="1"/>
    <xf numFmtId="0" fontId="99" fillId="0" borderId="71" xfId="0" applyFont="1" applyBorder="1" applyAlignment="1">
      <alignment horizontal="center" vertical="center"/>
    </xf>
    <xf numFmtId="0" fontId="99" fillId="0" borderId="36" xfId="0" applyFont="1" applyBorder="1" applyAlignment="1">
      <alignment horizontal="left" vertical="center"/>
    </xf>
    <xf numFmtId="0" fontId="99" fillId="0" borderId="36" xfId="0" applyFont="1" applyBorder="1" applyAlignment="1">
      <alignment horizontal="center" vertical="center"/>
    </xf>
    <xf numFmtId="0" fontId="99" fillId="51" borderId="36" xfId="0" applyFont="1" applyFill="1" applyBorder="1" applyAlignment="1">
      <alignment horizontal="center" vertical="center"/>
    </xf>
    <xf numFmtId="0" fontId="99" fillId="0" borderId="72" xfId="0" applyFont="1" applyBorder="1" applyAlignment="1">
      <alignment horizontal="center" vertical="center"/>
    </xf>
    <xf numFmtId="0" fontId="99" fillId="0" borderId="91" xfId="0" applyFont="1" applyBorder="1" applyAlignment="1">
      <alignment horizontal="center" vertical="center"/>
    </xf>
    <xf numFmtId="0" fontId="96" fillId="0" borderId="77" xfId="0" applyFont="1" applyBorder="1" applyAlignment="1">
      <alignment horizontal="center"/>
    </xf>
    <xf numFmtId="0" fontId="96" fillId="0" borderId="41" xfId="0" applyFont="1" applyBorder="1" applyAlignment="1">
      <alignment vertical="center"/>
    </xf>
    <xf numFmtId="0" fontId="96" fillId="53" borderId="41" xfId="0" applyFont="1" applyFill="1" applyBorder="1" applyAlignment="1">
      <alignment horizontal="left" vertical="center"/>
    </xf>
    <xf numFmtId="12" fontId="96" fillId="53" borderId="41" xfId="0" applyNumberFormat="1" applyFont="1" applyFill="1" applyBorder="1" applyAlignment="1">
      <alignment horizontal="center" vertical="center"/>
    </xf>
    <xf numFmtId="12" fontId="96" fillId="51" borderId="41" xfId="0" applyNumberFormat="1" applyFont="1" applyFill="1" applyBorder="1" applyAlignment="1">
      <alignment horizontal="center" vertical="center"/>
    </xf>
    <xf numFmtId="166" fontId="96" fillId="0" borderId="78" xfId="0" applyNumberFormat="1" applyFont="1" applyBorder="1" applyAlignment="1">
      <alignment horizontal="center" vertical="center"/>
    </xf>
    <xf numFmtId="179" fontId="96" fillId="0" borderId="92" xfId="0" applyNumberFormat="1" applyFont="1" applyBorder="1" applyAlignment="1">
      <alignment horizontal="center" vertical="center"/>
    </xf>
    <xf numFmtId="0" fontId="92" fillId="52" borderId="0" xfId="0" applyFont="1" applyFill="1"/>
    <xf numFmtId="12" fontId="96" fillId="51" borderId="41" xfId="0" applyNumberFormat="1" applyFont="1" applyFill="1" applyBorder="1" applyAlignment="1">
      <alignment horizontal="center"/>
    </xf>
    <xf numFmtId="12" fontId="96" fillId="0" borderId="92" xfId="0" applyNumberFormat="1" applyFont="1" applyBorder="1" applyAlignment="1">
      <alignment horizontal="center" vertical="center"/>
    </xf>
    <xf numFmtId="12" fontId="96" fillId="0" borderId="41" xfId="0" applyNumberFormat="1" applyFont="1" applyBorder="1" applyAlignment="1">
      <alignment horizontal="center" vertical="center"/>
    </xf>
    <xf numFmtId="12" fontId="99" fillId="54" borderId="41" xfId="0" applyNumberFormat="1" applyFont="1" applyFill="1" applyBorder="1" applyAlignment="1">
      <alignment horizontal="center"/>
    </xf>
    <xf numFmtId="0" fontId="101" fillId="0" borderId="0" xfId="0" applyFont="1" applyAlignment="1">
      <alignment vertical="center" wrapText="1"/>
    </xf>
    <xf numFmtId="12" fontId="92" fillId="0" borderId="0" xfId="0" applyNumberFormat="1" applyFont="1"/>
    <xf numFmtId="166" fontId="92" fillId="0" borderId="0" xfId="0" applyNumberFormat="1" applyFont="1"/>
    <xf numFmtId="0" fontId="96" fillId="0" borderId="41" xfId="0" applyFont="1" applyBorder="1" applyAlignment="1">
      <alignment horizontal="left" vertical="center" wrapText="1"/>
    </xf>
    <xf numFmtId="12" fontId="99" fillId="54" borderId="41" xfId="0" applyNumberFormat="1" applyFont="1" applyFill="1" applyBorder="1" applyAlignment="1">
      <alignment horizontal="center" vertical="center"/>
    </xf>
    <xf numFmtId="12" fontId="5" fillId="3" borderId="41" xfId="0" applyNumberFormat="1" applyFont="1" applyFill="1" applyBorder="1" applyAlignment="1">
      <alignment horizontal="center" vertical="center"/>
    </xf>
    <xf numFmtId="0" fontId="102" fillId="47" borderId="0" xfId="0" applyFont="1" applyFill="1" applyAlignment="1">
      <alignment vertical="center" wrapText="1"/>
    </xf>
    <xf numFmtId="0" fontId="98" fillId="0" borderId="0" xfId="0" applyFont="1" applyAlignment="1">
      <alignment horizontal="left" vertical="center"/>
    </xf>
    <xf numFmtId="12" fontId="99" fillId="51" borderId="41" xfId="0" applyNumberFormat="1" applyFont="1" applyFill="1" applyBorder="1" applyAlignment="1">
      <alignment horizontal="center" vertical="center"/>
    </xf>
    <xf numFmtId="12" fontId="96" fillId="53" borderId="92" xfId="0" applyNumberFormat="1" applyFont="1" applyFill="1" applyBorder="1" applyAlignment="1">
      <alignment horizontal="center" vertical="center"/>
    </xf>
    <xf numFmtId="12" fontId="96" fillId="0" borderId="78" xfId="0" applyNumberFormat="1" applyFont="1" applyBorder="1" applyAlignment="1">
      <alignment horizontal="center" vertical="center"/>
    </xf>
    <xf numFmtId="177" fontId="96" fillId="53" borderId="41" xfId="0" applyNumberFormat="1" applyFont="1" applyFill="1" applyBorder="1" applyAlignment="1">
      <alignment horizontal="center" vertical="center"/>
    </xf>
    <xf numFmtId="176" fontId="96" fillId="53" borderId="41" xfId="0" applyNumberFormat="1" applyFont="1" applyFill="1" applyBorder="1" applyAlignment="1">
      <alignment horizontal="center" vertical="center"/>
    </xf>
    <xf numFmtId="12" fontId="98" fillId="53" borderId="41" xfId="0" applyNumberFormat="1" applyFont="1" applyFill="1" applyBorder="1" applyAlignment="1">
      <alignment horizontal="center" vertical="center"/>
    </xf>
    <xf numFmtId="178" fontId="96" fillId="53" borderId="41" xfId="0" applyNumberFormat="1" applyFont="1" applyFill="1" applyBorder="1" applyAlignment="1">
      <alignment horizontal="center" vertical="center"/>
    </xf>
    <xf numFmtId="177" fontId="98" fillId="53" borderId="41" xfId="0" applyNumberFormat="1" applyFont="1" applyFill="1" applyBorder="1" applyAlignment="1">
      <alignment horizontal="center" vertical="center"/>
    </xf>
    <xf numFmtId="0" fontId="98" fillId="0" borderId="77" xfId="0" applyFont="1" applyBorder="1" applyAlignment="1">
      <alignment horizontal="center"/>
    </xf>
    <xf numFmtId="0" fontId="98" fillId="0" borderId="41" xfId="0" applyFont="1" applyBorder="1"/>
    <xf numFmtId="0" fontId="98" fillId="53" borderId="41" xfId="0" applyFont="1" applyFill="1" applyBorder="1" applyAlignment="1">
      <alignment horizontal="left" vertical="center"/>
    </xf>
    <xf numFmtId="12" fontId="98" fillId="53" borderId="41" xfId="0" applyNumberFormat="1" applyFont="1" applyFill="1" applyBorder="1" applyAlignment="1">
      <alignment horizontal="center"/>
    </xf>
    <xf numFmtId="12" fontId="104" fillId="51" borderId="41" xfId="0" applyNumberFormat="1" applyFont="1" applyFill="1" applyBorder="1" applyAlignment="1">
      <alignment horizontal="center"/>
    </xf>
    <xf numFmtId="166" fontId="98" fillId="0" borderId="41" xfId="0" applyNumberFormat="1" applyFont="1" applyBorder="1" applyAlignment="1">
      <alignment horizontal="center" vertical="center"/>
    </xf>
    <xf numFmtId="0" fontId="98" fillId="0" borderId="41" xfId="0" applyFont="1" applyBorder="1" applyAlignment="1">
      <alignment horizontal="left" vertical="center"/>
    </xf>
    <xf numFmtId="12" fontId="98" fillId="0" borderId="41" xfId="0" applyNumberFormat="1" applyFont="1" applyBorder="1" applyAlignment="1">
      <alignment horizontal="center"/>
    </xf>
    <xf numFmtId="12" fontId="104" fillId="54" borderId="41" xfId="0" applyNumberFormat="1" applyFont="1" applyFill="1" applyBorder="1" applyAlignment="1">
      <alignment horizontal="center" vertical="center"/>
    </xf>
    <xf numFmtId="12" fontId="98" fillId="0" borderId="41" xfId="0" applyNumberFormat="1" applyFont="1" applyBorder="1" applyAlignment="1">
      <alignment horizontal="center" vertical="center"/>
    </xf>
    <xf numFmtId="12" fontId="104" fillId="51" borderId="41" xfId="0" applyNumberFormat="1" applyFont="1" applyFill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/>
    </xf>
    <xf numFmtId="176" fontId="98" fillId="0" borderId="93" xfId="0" applyNumberFormat="1" applyFont="1" applyBorder="1" applyAlignment="1">
      <alignment horizontal="center"/>
    </xf>
    <xf numFmtId="12" fontId="104" fillId="54" borderId="93" xfId="0" applyNumberFormat="1" applyFont="1" applyFill="1" applyBorder="1" applyAlignment="1">
      <alignment horizontal="center" vertical="center"/>
    </xf>
    <xf numFmtId="176" fontId="96" fillId="0" borderId="93" xfId="0" applyNumberFormat="1" applyFont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 vertical="center"/>
    </xf>
    <xf numFmtId="12" fontId="104" fillId="51" borderId="93" xfId="0" applyNumberFormat="1" applyFont="1" applyFill="1" applyBorder="1" applyAlignment="1">
      <alignment horizontal="center" vertical="center"/>
    </xf>
    <xf numFmtId="12" fontId="96" fillId="0" borderId="93" xfId="0" applyNumberFormat="1" applyFont="1" applyBorder="1" applyAlignment="1">
      <alignment horizontal="center" vertical="center"/>
    </xf>
    <xf numFmtId="166" fontId="98" fillId="0" borderId="93" xfId="0" applyNumberFormat="1" applyFont="1" applyBorder="1" applyAlignment="1">
      <alignment horizontal="center" vertical="center"/>
    </xf>
    <xf numFmtId="0" fontId="96" fillId="53" borderId="88" xfId="0" applyFont="1" applyFill="1" applyBorder="1" applyAlignment="1">
      <alignment vertical="center"/>
    </xf>
    <xf numFmtId="0" fontId="105" fillId="53" borderId="89" xfId="0" applyFont="1" applyFill="1" applyBorder="1"/>
    <xf numFmtId="0" fontId="105" fillId="53" borderId="89" xfId="0" applyFont="1" applyFill="1" applyBorder="1" applyAlignment="1">
      <alignment horizontal="left" vertical="center"/>
    </xf>
    <xf numFmtId="12" fontId="98" fillId="0" borderId="89" xfId="0" applyNumberFormat="1" applyFont="1" applyBorder="1"/>
    <xf numFmtId="12" fontId="104" fillId="51" borderId="89" xfId="0" applyNumberFormat="1" applyFont="1" applyFill="1" applyBorder="1"/>
    <xf numFmtId="0" fontId="104" fillId="53" borderId="89" xfId="0" applyFont="1" applyFill="1" applyBorder="1" applyAlignment="1">
      <alignment horizontal="center" vertical="center"/>
    </xf>
    <xf numFmtId="0" fontId="98" fillId="53" borderId="90" xfId="0" applyFont="1" applyFill="1" applyBorder="1" applyAlignment="1">
      <alignment vertical="center"/>
    </xf>
    <xf numFmtId="0" fontId="98" fillId="0" borderId="94" xfId="0" applyFont="1" applyBorder="1" applyAlignment="1">
      <alignment horizontal="center" vertical="center"/>
    </xf>
    <xf numFmtId="0" fontId="98" fillId="0" borderId="95" xfId="0" applyFont="1" applyBorder="1" applyAlignment="1">
      <alignment horizontal="left" vertical="center"/>
    </xf>
    <xf numFmtId="12" fontId="98" fillId="0" borderId="95" xfId="0" applyNumberFormat="1" applyFont="1" applyBorder="1" applyAlignment="1">
      <alignment horizontal="center" vertical="center"/>
    </xf>
    <xf numFmtId="12" fontId="106" fillId="51" borderId="95" xfId="0" applyNumberFormat="1" applyFont="1" applyFill="1" applyBorder="1" applyAlignment="1">
      <alignment horizontal="center" vertical="center"/>
    </xf>
    <xf numFmtId="12" fontId="98" fillId="0" borderId="39" xfId="0" applyNumberFormat="1" applyFont="1" applyBorder="1" applyAlignment="1">
      <alignment horizontal="center" vertical="center"/>
    </xf>
    <xf numFmtId="12" fontId="98" fillId="0" borderId="96" xfId="0" applyNumberFormat="1" applyFont="1" applyBorder="1" applyAlignment="1">
      <alignment horizontal="center" vertical="center"/>
    </xf>
    <xf numFmtId="0" fontId="98" fillId="0" borderId="97" xfId="0" applyFont="1" applyBorder="1" applyAlignment="1">
      <alignment horizontal="left" vertical="center"/>
    </xf>
    <xf numFmtId="0" fontId="98" fillId="0" borderId="77" xfId="0" applyFont="1" applyBorder="1" applyAlignment="1">
      <alignment horizontal="center" vertical="center"/>
    </xf>
    <xf numFmtId="0" fontId="98" fillId="0" borderId="41" xfId="0" applyFont="1" applyBorder="1" applyAlignment="1">
      <alignment vertical="center"/>
    </xf>
    <xf numFmtId="176" fontId="98" fillId="0" borderId="92" xfId="0" applyNumberFormat="1" applyFont="1" applyBorder="1" applyAlignment="1">
      <alignment horizontal="center" vertical="center"/>
    </xf>
    <xf numFmtId="177" fontId="98" fillId="0" borderId="41" xfId="0" applyNumberFormat="1" applyFont="1" applyBorder="1" applyAlignment="1">
      <alignment horizontal="center" vertical="center"/>
    </xf>
    <xf numFmtId="176" fontId="98" fillId="0" borderId="41" xfId="0" applyNumberFormat="1" applyFont="1" applyBorder="1" applyAlignment="1">
      <alignment horizontal="center" vertical="center"/>
    </xf>
    <xf numFmtId="12" fontId="106" fillId="51" borderId="41" xfId="0" applyNumberFormat="1" applyFont="1" applyFill="1" applyBorder="1" applyAlignment="1">
      <alignment horizontal="center" vertical="center"/>
    </xf>
    <xf numFmtId="12" fontId="104" fillId="0" borderId="41" xfId="0" applyNumberFormat="1" applyFont="1" applyBorder="1" applyAlignment="1">
      <alignment horizontal="center" vertical="center"/>
    </xf>
    <xf numFmtId="0" fontId="98" fillId="0" borderId="98" xfId="0" applyFont="1" applyBorder="1" applyAlignment="1">
      <alignment horizontal="center" vertical="center"/>
    </xf>
    <xf numFmtId="0" fontId="98" fillId="0" borderId="93" xfId="0" applyFont="1" applyBorder="1" applyAlignment="1">
      <alignment vertical="center"/>
    </xf>
    <xf numFmtId="0" fontId="98" fillId="0" borderId="93" xfId="0" applyFont="1" applyBorder="1" applyAlignment="1">
      <alignment horizontal="left" vertical="center"/>
    </xf>
    <xf numFmtId="12" fontId="106" fillId="51" borderId="93" xfId="0" applyNumberFormat="1" applyFont="1" applyFill="1" applyBorder="1" applyAlignment="1">
      <alignment horizontal="center" vertical="center"/>
    </xf>
    <xf numFmtId="0" fontId="98" fillId="0" borderId="93" xfId="0" applyFont="1" applyBorder="1" applyAlignment="1">
      <alignment horizontal="center" vertical="center"/>
    </xf>
    <xf numFmtId="177" fontId="98" fillId="0" borderId="99" xfId="0" applyNumberFormat="1" applyFont="1" applyBorder="1" applyAlignment="1">
      <alignment horizontal="center" vertical="center"/>
    </xf>
    <xf numFmtId="0" fontId="98" fillId="0" borderId="54" xfId="0" applyFont="1" applyBorder="1" applyAlignment="1">
      <alignment horizontal="center" vertical="center"/>
    </xf>
    <xf numFmtId="0" fontId="98" fillId="0" borderId="54" xfId="0" applyFont="1" applyBorder="1" applyAlignment="1">
      <alignment vertical="center"/>
    </xf>
    <xf numFmtId="0" fontId="98" fillId="0" borderId="54" xfId="0" applyFont="1" applyBorder="1" applyAlignment="1">
      <alignment horizontal="left" vertical="center"/>
    </xf>
    <xf numFmtId="12" fontId="107" fillId="0" borderId="54" xfId="0" applyNumberFormat="1" applyFont="1" applyBorder="1" applyAlignment="1">
      <alignment horizontal="center" vertical="center"/>
    </xf>
    <xf numFmtId="12" fontId="107" fillId="54" borderId="54" xfId="0" applyNumberFormat="1" applyFont="1" applyFill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104" fillId="0" borderId="0" xfId="0" applyFont="1" applyAlignment="1">
      <alignment vertical="center"/>
    </xf>
    <xf numFmtId="12" fontId="98" fillId="0" borderId="54" xfId="0" applyNumberFormat="1" applyFont="1" applyBorder="1" applyAlignment="1">
      <alignment horizontal="center" vertical="center"/>
    </xf>
    <xf numFmtId="0" fontId="106" fillId="0" borderId="54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5" fontId="96" fillId="0" borderId="73" xfId="0" applyNumberFormat="1" applyFont="1" applyBorder="1" applyAlignment="1">
      <alignment horizontal="center" vertical="center"/>
    </xf>
    <xf numFmtId="0" fontId="96" fillId="0" borderId="79" xfId="0" applyFont="1" applyBorder="1" applyAlignment="1">
      <alignment horizontal="center" vertical="center"/>
    </xf>
    <xf numFmtId="15" fontId="96" fillId="0" borderId="79" xfId="0" applyNumberFormat="1" applyFont="1" applyBorder="1" applyAlignment="1">
      <alignment horizontal="center" vertical="center"/>
    </xf>
    <xf numFmtId="0" fontId="96" fillId="0" borderId="8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96" fillId="0" borderId="73" xfId="0" applyFont="1" applyBorder="1" applyAlignment="1">
      <alignment horizontal="center" vertical="center"/>
    </xf>
    <xf numFmtId="0" fontId="100" fillId="0" borderId="74" xfId="0" applyFont="1" applyBorder="1"/>
    <xf numFmtId="0" fontId="100" fillId="0" borderId="75" xfId="0" applyFont="1" applyBorder="1"/>
    <xf numFmtId="0" fontId="100" fillId="0" borderId="79" xfId="0" applyFont="1" applyBorder="1"/>
    <xf numFmtId="0" fontId="92" fillId="0" borderId="0" xfId="0" applyFont="1"/>
    <xf numFmtId="0" fontId="100" fillId="0" borderId="80" xfId="0" applyFont="1" applyBorder="1"/>
    <xf numFmtId="0" fontId="100" fillId="0" borderId="84" xfId="0" applyFont="1" applyBorder="1"/>
    <xf numFmtId="0" fontId="100" fillId="0" borderId="33" xfId="0" applyFont="1" applyBorder="1"/>
    <xf numFmtId="0" fontId="100" fillId="0" borderId="85" xfId="0" applyFont="1" applyBorder="1"/>
    <xf numFmtId="0" fontId="98" fillId="0" borderId="76" xfId="0" applyFont="1" applyBorder="1" applyAlignment="1">
      <alignment horizontal="center" vertical="center"/>
    </xf>
    <xf numFmtId="0" fontId="100" fillId="0" borderId="81" xfId="0" applyFont="1" applyBorder="1"/>
    <xf numFmtId="0" fontId="100" fillId="0" borderId="86" xfId="0" applyFont="1" applyBorder="1"/>
    <xf numFmtId="0" fontId="96" fillId="50" borderId="88" xfId="0" applyFont="1" applyFill="1" applyBorder="1" applyAlignment="1">
      <alignment horizontal="center" vertical="center"/>
    </xf>
    <xf numFmtId="0" fontId="100" fillId="0" borderId="89" xfId="0" applyFont="1" applyBorder="1"/>
    <xf numFmtId="0" fontId="100" fillId="0" borderId="90" xfId="0" applyFont="1" applyBorder="1"/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emf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8.emf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.emf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19051</xdr:colOff>
      <xdr:row>1</xdr:row>
      <xdr:rowOff>13607</xdr:rowOff>
    </xdr:from>
    <xdr:to>
      <xdr:col>14</xdr:col>
      <xdr:colOff>572345</xdr:colOff>
      <xdr:row>4</xdr:row>
      <xdr:rowOff>8165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0429A-4426-426F-BFD7-CFB24C76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6" y="185057"/>
          <a:ext cx="572345" cy="50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19051</xdr:colOff>
      <xdr:row>1</xdr:row>
      <xdr:rowOff>13607</xdr:rowOff>
    </xdr:from>
    <xdr:to>
      <xdr:col>12</xdr:col>
      <xdr:colOff>591396</xdr:colOff>
      <xdr:row>4</xdr:row>
      <xdr:rowOff>8165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491A0-07BB-4CD5-945B-874B04CD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9201" y="185057"/>
          <a:ext cx="572345" cy="508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08984375" defaultRowHeight="14"/>
  <cols>
    <col min="1" max="1" width="8.36328125" style="52" customWidth="1"/>
    <col min="2" max="2" width="25" style="52" customWidth="1"/>
    <col min="3" max="3" width="24.08984375" style="52" customWidth="1"/>
    <col min="4" max="4" width="29.6328125" style="52" customWidth="1"/>
    <col min="5" max="5" width="29.1796875" style="52" customWidth="1"/>
    <col min="6" max="6" width="24.6328125" style="52" customWidth="1"/>
    <col min="7" max="7" width="20" style="53" customWidth="1"/>
    <col min="8" max="8" width="16" style="52" customWidth="1"/>
    <col min="9" max="9" width="18.6328125" style="52" customWidth="1"/>
    <col min="10" max="10" width="16" style="52" customWidth="1"/>
    <col min="11" max="11" width="22.08984375" style="52" customWidth="1"/>
    <col min="12" max="12" width="18.90625" style="52" customWidth="1"/>
    <col min="13" max="13" width="14.08984375" style="52" customWidth="1"/>
    <col min="14" max="15" width="13.36328125" style="52" customWidth="1"/>
    <col min="16" max="16" width="24.08984375" style="52" customWidth="1"/>
    <col min="17" max="17" width="14.90625" style="52" bestFit="1" customWidth="1"/>
    <col min="18" max="16384" width="9.089843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367" t="s">
        <v>113</v>
      </c>
      <c r="N1" s="367" t="s">
        <v>113</v>
      </c>
      <c r="O1" s="368" t="s">
        <v>114</v>
      </c>
      <c r="P1" s="368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367" t="s">
        <v>115</v>
      </c>
      <c r="N2" s="367" t="s">
        <v>115</v>
      </c>
      <c r="O2" s="369" t="s">
        <v>116</v>
      </c>
      <c r="P2" s="369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367" t="s">
        <v>117</v>
      </c>
      <c r="N3" s="367" t="s">
        <v>117</v>
      </c>
      <c r="O3" s="370" t="s">
        <v>119</v>
      </c>
      <c r="P3" s="368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353" t="s">
        <v>179</v>
      </c>
      <c r="H5" s="354"/>
      <c r="I5" s="354"/>
      <c r="J5" s="354"/>
      <c r="K5" s="354"/>
      <c r="L5" s="355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356"/>
      <c r="H6" s="357"/>
      <c r="I6" s="357"/>
      <c r="J6" s="357"/>
      <c r="K6" s="357"/>
      <c r="L6" s="358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356"/>
      <c r="H7" s="357"/>
      <c r="I7" s="357"/>
      <c r="J7" s="357"/>
      <c r="K7" s="357"/>
      <c r="L7" s="358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362" t="s">
        <v>182</v>
      </c>
      <c r="E8" s="362"/>
      <c r="F8" s="362"/>
      <c r="G8" s="359"/>
      <c r="H8" s="360"/>
      <c r="I8" s="360"/>
      <c r="J8" s="360"/>
      <c r="K8" s="360"/>
      <c r="L8" s="361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363">
        <v>44964</v>
      </c>
      <c r="E11" s="364"/>
      <c r="F11" s="364"/>
      <c r="G11" s="25"/>
      <c r="H11" s="26"/>
      <c r="I11" s="23"/>
      <c r="J11" s="23" t="s">
        <v>4</v>
      </c>
      <c r="K11" s="23"/>
      <c r="L11" s="365" t="s">
        <v>168</v>
      </c>
      <c r="M11" s="365"/>
      <c r="N11" s="365"/>
      <c r="O11" s="365"/>
      <c r="P11" s="365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366"/>
      <c r="C13" s="366"/>
      <c r="D13" s="366"/>
      <c r="E13" s="366"/>
      <c r="F13" s="366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>SUM(H18:H19)</f>
        <v>0</v>
      </c>
      <c r="I20" s="181">
        <f>SUM(I18:I19)</f>
        <v>0</v>
      </c>
      <c r="J20" s="181">
        <f>SUM(J18:J19)</f>
        <v>0</v>
      </c>
      <c r="K20" s="181">
        <f>SUM(K18:K19)</f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>ROUNDUP(H23*5%,0)</f>
        <v>13</v>
      </c>
      <c r="I24" s="209">
        <f>ROUNDUP(I23*5%,0)</f>
        <v>12</v>
      </c>
      <c r="J24" s="209">
        <f>ROUNDUP(J23*5%,0)</f>
        <v>5</v>
      </c>
      <c r="K24" s="209">
        <f>ROUNDUP(K23*5%,0)</f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379" t="s">
        <v>187</v>
      </c>
      <c r="E28" s="379"/>
      <c r="F28" s="379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379" t="str">
        <f>+D28</f>
        <v>WASHED BURGUNDY</v>
      </c>
      <c r="E29" s="379"/>
      <c r="F29" s="379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380" t="str">
        <f>+D29</f>
        <v>WASHED BURGUNDY</v>
      </c>
      <c r="E30" s="380"/>
      <c r="F30" s="380"/>
      <c r="G30" s="177">
        <f>SUM(G28:G29)</f>
        <v>0</v>
      </c>
      <c r="H30" s="177">
        <f>SUM(H28:H29)</f>
        <v>0</v>
      </c>
      <c r="I30" s="177">
        <f>SUM(I28:I29)</f>
        <v>0</v>
      </c>
      <c r="J30" s="177">
        <f>SUM(J28:J29)</f>
        <v>0</v>
      </c>
      <c r="K30" s="177">
        <f>SUM(K28:K29)</f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>SUM(H33:H34)</f>
        <v>0</v>
      </c>
      <c r="I35" s="162">
        <f>SUM(I33:I34)</f>
        <v>0</v>
      </c>
      <c r="J35" s="162">
        <f>SUM(J33:J34)</f>
        <v>0</v>
      </c>
      <c r="K35" s="162">
        <f>SUM(K33:K34)</f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>H20+H25+H30+H35</f>
        <v>268</v>
      </c>
      <c r="I42" s="219">
        <f>I20+I25+I30+I35</f>
        <v>248</v>
      </c>
      <c r="J42" s="219">
        <f>J20+J25+J30+J35</f>
        <v>105</v>
      </c>
      <c r="K42" s="219">
        <f>K20+K25+K30+K35</f>
        <v>15</v>
      </c>
      <c r="L42" s="219"/>
      <c r="M42" s="219"/>
      <c r="N42" s="219"/>
      <c r="O42" s="219"/>
      <c r="P42" s="219">
        <f>P20+P25+P30+P35</f>
        <v>769</v>
      </c>
    </row>
    <row r="43" spans="1:16" s="135" customFormat="1" ht="20.25" customHeight="1">
      <c r="B43" s="136"/>
      <c r="C43" s="137"/>
      <c r="D43" s="381" t="s">
        <v>170</v>
      </c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</row>
    <row r="44" spans="1:16" s="4" customFormat="1" ht="59.15" customHeight="1" thickBot="1">
      <c r="B44" s="105" t="s">
        <v>14</v>
      </c>
      <c r="C44" s="35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</row>
    <row r="45" spans="1:16" s="36" customFormat="1" ht="100.5" thickBot="1">
      <c r="A45" s="383" t="s">
        <v>15</v>
      </c>
      <c r="B45" s="384"/>
      <c r="C45" s="384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385" t="s">
        <v>51</v>
      </c>
      <c r="N45" s="386"/>
      <c r="O45" s="386"/>
      <c r="P45" s="387"/>
    </row>
    <row r="46" spans="1:16" s="46" customFormat="1" ht="45.75" hidden="1" customHeight="1">
      <c r="A46" s="371" t="str">
        <f>D18</f>
        <v>BLACK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3"/>
    </row>
    <row r="47" spans="1:16" s="169" customFormat="1" ht="120" hidden="1" customHeight="1">
      <c r="A47" s="145">
        <v>1</v>
      </c>
      <c r="B47" s="374" t="str">
        <f>$L$11</f>
        <v>100% DRY COTTON FLEECE 410GSM</v>
      </c>
      <c r="C47" s="374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>G47*H47</f>
        <v>0</v>
      </c>
      <c r="J47" s="172"/>
      <c r="K47" s="172"/>
      <c r="L47" s="176"/>
      <c r="M47" s="375"/>
      <c r="N47" s="376"/>
      <c r="O47" s="376"/>
      <c r="P47" s="377"/>
    </row>
    <row r="48" spans="1:16" s="169" customFormat="1" ht="89.25" hidden="1" customHeight="1">
      <c r="A48" s="174">
        <v>2</v>
      </c>
      <c r="B48" s="374" t="s">
        <v>189</v>
      </c>
      <c r="C48" s="374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>G48*H48</f>
        <v>0</v>
      </c>
      <c r="J48" s="172"/>
      <c r="K48" s="172"/>
      <c r="L48" s="176"/>
      <c r="M48" s="375"/>
      <c r="N48" s="376"/>
      <c r="O48" s="376"/>
      <c r="P48" s="377"/>
    </row>
    <row r="49" spans="1:16" s="169" customFormat="1" ht="129" hidden="1" customHeight="1">
      <c r="A49" s="145">
        <v>3</v>
      </c>
      <c r="B49" s="378" t="s">
        <v>166</v>
      </c>
      <c r="C49" s="378"/>
      <c r="D49" s="146" t="s">
        <v>155</v>
      </c>
      <c r="E49" s="146" t="str">
        <f>E48</f>
        <v>BLACK</v>
      </c>
      <c r="F49" s="145" t="s">
        <v>10</v>
      </c>
      <c r="G49" s="168">
        <f>$P$20</f>
        <v>0</v>
      </c>
      <c r="H49" s="175">
        <v>0.3</v>
      </c>
      <c r="I49" s="172">
        <f>G49*H49</f>
        <v>0</v>
      </c>
      <c r="J49" s="172"/>
      <c r="K49" s="172"/>
      <c r="L49" s="176"/>
      <c r="M49" s="375"/>
      <c r="N49" s="376"/>
      <c r="O49" s="376"/>
      <c r="P49" s="377"/>
    </row>
    <row r="50" spans="1:16" s="46" customFormat="1" ht="51.75" customHeight="1">
      <c r="A50" s="388" t="str">
        <f>D23</f>
        <v>GREY HEATHER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90"/>
    </row>
    <row r="51" spans="1:16" s="169" customFormat="1" ht="186.75" customHeight="1">
      <c r="A51" s="145">
        <v>1</v>
      </c>
      <c r="B51" s="374" t="str">
        <f>$L$11</f>
        <v>100% DRY COTTON FLEECE 410GSM</v>
      </c>
      <c r="C51" s="374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375" t="s">
        <v>217</v>
      </c>
      <c r="N51" s="376"/>
      <c r="O51" s="376"/>
      <c r="P51" s="377"/>
    </row>
    <row r="52" spans="1:16" s="169" customFormat="1" ht="186.75" customHeight="1">
      <c r="A52" s="174">
        <v>2</v>
      </c>
      <c r="B52" s="374" t="s">
        <v>189</v>
      </c>
      <c r="C52" s="374"/>
      <c r="D52" s="146" t="s">
        <v>190</v>
      </c>
      <c r="E52" s="146" t="str">
        <f>E51</f>
        <v>GREY HEATHER</v>
      </c>
      <c r="F52" s="145" t="s">
        <v>10</v>
      </c>
      <c r="G52" s="168">
        <f>$P$25</f>
        <v>769</v>
      </c>
      <c r="H52" s="173">
        <v>0.255</v>
      </c>
      <c r="I52" s="172">
        <f>G52*H52</f>
        <v>196.095</v>
      </c>
      <c r="J52" s="223">
        <f>I52*0.7%+(I52/50)*0.5+2</f>
        <v>5.333615</v>
      </c>
      <c r="K52" s="222"/>
      <c r="L52" s="176">
        <f>SUBTOTAL(9,I52:K52)</f>
        <v>201.42861500000001</v>
      </c>
      <c r="M52" s="375" t="s">
        <v>208</v>
      </c>
      <c r="N52" s="376"/>
      <c r="O52" s="376"/>
      <c r="P52" s="377"/>
    </row>
    <row r="53" spans="1:16" s="169" customFormat="1" ht="186.75" customHeight="1">
      <c r="A53" s="145">
        <v>3</v>
      </c>
      <c r="B53" s="378" t="s">
        <v>166</v>
      </c>
      <c r="C53" s="378"/>
      <c r="D53" s="146" t="s">
        <v>155</v>
      </c>
      <c r="E53" s="146" t="str">
        <f>E52</f>
        <v>GREY HEATHER</v>
      </c>
      <c r="F53" s="145" t="s">
        <v>10</v>
      </c>
      <c r="G53" s="168">
        <f>$P$25</f>
        <v>769</v>
      </c>
      <c r="H53" s="175">
        <v>1.4999999999999999E-2</v>
      </c>
      <c r="I53" s="172">
        <f>G53*H53</f>
        <v>11.535</v>
      </c>
      <c r="J53" s="223">
        <f>I53*0.7%+(I53/50)*0.5+1</f>
        <v>1.1960950000000001</v>
      </c>
      <c r="K53" s="222"/>
      <c r="L53" s="176">
        <f>SUBTOTAL(9,I53:K53)</f>
        <v>12.731095</v>
      </c>
      <c r="M53" s="375" t="s">
        <v>209</v>
      </c>
      <c r="N53" s="376"/>
      <c r="O53" s="376"/>
      <c r="P53" s="377"/>
    </row>
    <row r="54" spans="1:16" s="46" customFormat="1" ht="51.75" hidden="1" customHeight="1">
      <c r="A54" s="388" t="str">
        <f>D28</f>
        <v>WASHED BURGUNDY</v>
      </c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</row>
    <row r="55" spans="1:16" s="169" customFormat="1" ht="96.75" hidden="1" customHeight="1">
      <c r="A55" s="145">
        <v>1</v>
      </c>
      <c r="B55" s="374" t="str">
        <f>$L$11</f>
        <v>100% DRY COTTON FLEECE 410GSM</v>
      </c>
      <c r="C55" s="374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>G55*H55</f>
        <v>0</v>
      </c>
      <c r="J55" s="172"/>
      <c r="K55" s="172"/>
      <c r="L55" s="176"/>
      <c r="M55" s="375"/>
      <c r="N55" s="376"/>
      <c r="O55" s="376"/>
      <c r="P55" s="377"/>
    </row>
    <row r="56" spans="1:16" s="169" customFormat="1" ht="70.5" hidden="1" customHeight="1">
      <c r="A56" s="174">
        <v>2</v>
      </c>
      <c r="B56" s="374" t="s">
        <v>189</v>
      </c>
      <c r="C56" s="374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>G56*H56</f>
        <v>0</v>
      </c>
      <c r="J56" s="172"/>
      <c r="K56" s="172"/>
      <c r="L56" s="176"/>
      <c r="M56" s="375"/>
      <c r="N56" s="376"/>
      <c r="O56" s="376"/>
      <c r="P56" s="377"/>
    </row>
    <row r="57" spans="1:16" s="169" customFormat="1" ht="125.25" hidden="1" customHeight="1">
      <c r="A57" s="145">
        <v>3</v>
      </c>
      <c r="B57" s="378" t="s">
        <v>166</v>
      </c>
      <c r="C57" s="378"/>
      <c r="D57" s="146" t="s">
        <v>155</v>
      </c>
      <c r="E57" s="146" t="str">
        <f>E56</f>
        <v>WASHED BURGUNDY</v>
      </c>
      <c r="F57" s="145" t="s">
        <v>10</v>
      </c>
      <c r="G57" s="168">
        <f>$P$20</f>
        <v>0</v>
      </c>
      <c r="H57" s="175">
        <v>0.3</v>
      </c>
      <c r="I57" s="172">
        <f>G57*H57</f>
        <v>0</v>
      </c>
      <c r="J57" s="172"/>
      <c r="K57" s="172"/>
      <c r="L57" s="176"/>
      <c r="M57" s="375"/>
      <c r="N57" s="376"/>
      <c r="O57" s="376"/>
      <c r="P57" s="377"/>
    </row>
    <row r="58" spans="1:16" s="46" customFormat="1" ht="51.75" hidden="1" customHeight="1">
      <c r="A58" s="388" t="str">
        <f>D33</f>
        <v>LIME</v>
      </c>
      <c r="B58" s="389"/>
      <c r="C58" s="389"/>
      <c r="D58" s="389"/>
      <c r="E58" s="389"/>
      <c r="F58" s="389"/>
      <c r="G58" s="389"/>
      <c r="H58" s="389"/>
      <c r="I58" s="389"/>
      <c r="J58" s="389"/>
      <c r="K58" s="389"/>
      <c r="L58" s="389"/>
      <c r="M58" s="389"/>
      <c r="N58" s="389"/>
      <c r="O58" s="389"/>
      <c r="P58" s="390"/>
    </row>
    <row r="59" spans="1:16" s="169" customFormat="1" ht="96.75" hidden="1" customHeight="1">
      <c r="A59" s="145">
        <v>1</v>
      </c>
      <c r="B59" s="374" t="str">
        <f>$L$11</f>
        <v>100% DRY COTTON FLEECE 410GSM</v>
      </c>
      <c r="C59" s="374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>G59*H59</f>
        <v>0</v>
      </c>
      <c r="J59" s="172"/>
      <c r="K59" s="172"/>
      <c r="L59" s="176"/>
      <c r="M59" s="375"/>
      <c r="N59" s="376"/>
      <c r="O59" s="376"/>
      <c r="P59" s="377"/>
    </row>
    <row r="60" spans="1:16" s="169" customFormat="1" ht="70.5" hidden="1" customHeight="1">
      <c r="A60" s="174">
        <v>2</v>
      </c>
      <c r="B60" s="374" t="s">
        <v>189</v>
      </c>
      <c r="C60" s="374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>G60*H60</f>
        <v>0</v>
      </c>
      <c r="J60" s="172"/>
      <c r="K60" s="172"/>
      <c r="L60" s="176"/>
      <c r="M60" s="375"/>
      <c r="N60" s="376"/>
      <c r="O60" s="376"/>
      <c r="P60" s="377"/>
    </row>
    <row r="61" spans="1:16" s="169" customFormat="1" ht="125.25" hidden="1" customHeight="1">
      <c r="A61" s="145">
        <v>3</v>
      </c>
      <c r="B61" s="378" t="s">
        <v>166</v>
      </c>
      <c r="C61" s="378"/>
      <c r="D61" s="146" t="s">
        <v>155</v>
      </c>
      <c r="E61" s="146" t="str">
        <f>E60</f>
        <v>LIME</v>
      </c>
      <c r="F61" s="145" t="s">
        <v>10</v>
      </c>
      <c r="G61" s="168">
        <f>$P$20</f>
        <v>0</v>
      </c>
      <c r="H61" s="175">
        <v>0.3</v>
      </c>
      <c r="I61" s="172">
        <f>G61*H61</f>
        <v>0</v>
      </c>
      <c r="J61" s="172"/>
      <c r="K61" s="172"/>
      <c r="L61" s="176"/>
      <c r="M61" s="375"/>
      <c r="N61" s="376"/>
      <c r="O61" s="376"/>
      <c r="P61" s="377"/>
    </row>
    <row r="62" spans="1:16" s="46" customFormat="1" ht="21.75" customHeight="1">
      <c r="A62" s="388"/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90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391" t="s">
        <v>22</v>
      </c>
      <c r="B64" s="392"/>
      <c r="C64" s="392"/>
      <c r="D64" s="392"/>
      <c r="E64" s="393"/>
      <c r="F64" s="102" t="s">
        <v>47</v>
      </c>
      <c r="G64" s="102" t="s">
        <v>23</v>
      </c>
      <c r="H64" s="394" t="s">
        <v>42</v>
      </c>
      <c r="I64" s="395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396" t="s">
        <v>41</v>
      </c>
      <c r="C65" s="396"/>
      <c r="D65" s="396"/>
      <c r="E65" s="396"/>
      <c r="F65" s="112" t="str">
        <f>H65</f>
        <v>BLACK</v>
      </c>
      <c r="G65" s="142"/>
      <c r="H65" s="397" t="str">
        <f>$D$18</f>
        <v>BLACK</v>
      </c>
      <c r="I65" s="398" t="str">
        <f t="shared" ref="I65:I88" si="0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">K65*L65</f>
        <v>0</v>
      </c>
      <c r="N65" s="115"/>
      <c r="O65" s="41">
        <f t="shared" ref="O65:O88" si="2">ROUNDUP(N65+M65,0)</f>
        <v>0</v>
      </c>
      <c r="P65" s="116"/>
    </row>
    <row r="66" spans="1:16" s="15" customFormat="1" ht="84" customHeight="1">
      <c r="A66" s="111">
        <v>1</v>
      </c>
      <c r="B66" s="396" t="s">
        <v>41</v>
      </c>
      <c r="C66" s="396"/>
      <c r="D66" s="396"/>
      <c r="E66" s="396"/>
      <c r="F66" s="112" t="str">
        <f>H66</f>
        <v>GREY HEATHER</v>
      </c>
      <c r="G66" s="142" t="s">
        <v>216</v>
      </c>
      <c r="H66" s="397" t="str">
        <f>$D$23</f>
        <v>GREY HEATHER</v>
      </c>
      <c r="I66" s="398" t="str">
        <f t="shared" si="0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"/>
        <v>28.452999999999999</v>
      </c>
      <c r="N66" s="115"/>
      <c r="O66" s="41">
        <f t="shared" si="2"/>
        <v>29</v>
      </c>
      <c r="P66" s="116"/>
    </row>
    <row r="67" spans="1:16" s="15" customFormat="1" ht="57.75" hidden="1" customHeight="1">
      <c r="A67" s="111">
        <v>1</v>
      </c>
      <c r="B67" s="396" t="s">
        <v>41</v>
      </c>
      <c r="C67" s="396"/>
      <c r="D67" s="396"/>
      <c r="E67" s="396"/>
      <c r="F67" s="112" t="str">
        <f>H67</f>
        <v>WASHED BURGUNDY</v>
      </c>
      <c r="G67" s="142"/>
      <c r="H67" s="397" t="str">
        <f>$D$28</f>
        <v>WASHED BURGUNDY</v>
      </c>
      <c r="I67" s="398" t="str">
        <f t="shared" si="0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"/>
        <v>0</v>
      </c>
      <c r="N67" s="115"/>
      <c r="O67" s="41">
        <f t="shared" si="2"/>
        <v>0</v>
      </c>
      <c r="P67" s="116"/>
    </row>
    <row r="68" spans="1:16" s="15" customFormat="1" ht="57.75" hidden="1" customHeight="1">
      <c r="A68" s="111">
        <v>1</v>
      </c>
      <c r="B68" s="396" t="s">
        <v>41</v>
      </c>
      <c r="C68" s="396"/>
      <c r="D68" s="396"/>
      <c r="E68" s="396"/>
      <c r="F68" s="112" t="str">
        <f>H68</f>
        <v>LIME</v>
      </c>
      <c r="G68" s="142"/>
      <c r="H68" s="397" t="str">
        <f>$D$33</f>
        <v>LIME</v>
      </c>
      <c r="I68" s="398" t="str">
        <f t="shared" si="0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"/>
        <v>0</v>
      </c>
      <c r="N68" s="115"/>
      <c r="O68" s="41">
        <f t="shared" si="2"/>
        <v>0</v>
      </c>
      <c r="P68" s="116"/>
    </row>
    <row r="69" spans="1:16" s="15" customFormat="1" ht="57.75" hidden="1" customHeight="1">
      <c r="A69" s="111">
        <v>2</v>
      </c>
      <c r="B69" s="396" t="s">
        <v>163</v>
      </c>
      <c r="C69" s="396"/>
      <c r="D69" s="396"/>
      <c r="E69" s="396"/>
      <c r="F69" s="399" t="s">
        <v>39</v>
      </c>
      <c r="G69" s="403" t="s">
        <v>171</v>
      </c>
      <c r="H69" s="407" t="str">
        <f>$D$18</f>
        <v>BLACK</v>
      </c>
      <c r="I69" s="408" t="str">
        <f t="shared" si="0"/>
        <v>BLACK</v>
      </c>
      <c r="J69" s="113" t="s">
        <v>29</v>
      </c>
      <c r="K69" s="113">
        <f>$P$20</f>
        <v>0</v>
      </c>
      <c r="L69" s="170">
        <f>4/4500</f>
        <v>8.8888888888888893E-4</v>
      </c>
      <c r="M69" s="115">
        <f t="shared" si="1"/>
        <v>0</v>
      </c>
      <c r="N69" s="115"/>
      <c r="O69" s="41">
        <f t="shared" si="2"/>
        <v>0</v>
      </c>
      <c r="P69" s="116"/>
    </row>
    <row r="70" spans="1:16" s="15" customFormat="1" ht="84" customHeight="1">
      <c r="A70" s="111">
        <v>2</v>
      </c>
      <c r="B70" s="396" t="s">
        <v>163</v>
      </c>
      <c r="C70" s="396"/>
      <c r="D70" s="396"/>
      <c r="E70" s="396"/>
      <c r="F70" s="400" t="s">
        <v>39</v>
      </c>
      <c r="G70" s="404" t="s">
        <v>171</v>
      </c>
      <c r="H70" s="409" t="str">
        <f>$D$23</f>
        <v>GREY HEATHER</v>
      </c>
      <c r="I70" s="409" t="str">
        <f t="shared" si="0"/>
        <v>BLACK</v>
      </c>
      <c r="J70" s="113" t="s">
        <v>29</v>
      </c>
      <c r="K70" s="113">
        <f>$P$25</f>
        <v>769</v>
      </c>
      <c r="L70" s="170">
        <f>4/4500</f>
        <v>8.8888888888888893E-4</v>
      </c>
      <c r="M70" s="115">
        <f t="shared" si="1"/>
        <v>0.68355555555555558</v>
      </c>
      <c r="N70" s="115"/>
      <c r="O70" s="41">
        <f t="shared" si="2"/>
        <v>1</v>
      </c>
      <c r="P70" s="116"/>
    </row>
    <row r="71" spans="1:16" s="15" customFormat="1" ht="57.75" hidden="1" customHeight="1">
      <c r="A71" s="111">
        <v>2</v>
      </c>
      <c r="B71" s="396" t="s">
        <v>163</v>
      </c>
      <c r="C71" s="396"/>
      <c r="D71" s="396"/>
      <c r="E71" s="396"/>
      <c r="F71" s="401" t="s">
        <v>39</v>
      </c>
      <c r="G71" s="405" t="s">
        <v>171</v>
      </c>
      <c r="H71" s="410" t="str">
        <f>$D$28</f>
        <v>WASHED BURGUNDY</v>
      </c>
      <c r="I71" s="411" t="str">
        <f t="shared" si="0"/>
        <v>BLACK</v>
      </c>
      <c r="J71" s="113" t="s">
        <v>29</v>
      </c>
      <c r="K71" s="113">
        <f>$P$30</f>
        <v>0</v>
      </c>
      <c r="L71" s="170">
        <f>4/4500</f>
        <v>8.8888888888888893E-4</v>
      </c>
      <c r="M71" s="115">
        <f t="shared" si="1"/>
        <v>0</v>
      </c>
      <c r="N71" s="115"/>
      <c r="O71" s="41">
        <f t="shared" si="2"/>
        <v>0</v>
      </c>
      <c r="P71" s="116"/>
    </row>
    <row r="72" spans="1:16" s="15" customFormat="1" ht="57.75" hidden="1" customHeight="1">
      <c r="A72" s="111">
        <v>2</v>
      </c>
      <c r="B72" s="396" t="s">
        <v>163</v>
      </c>
      <c r="C72" s="396"/>
      <c r="D72" s="396"/>
      <c r="E72" s="396"/>
      <c r="F72" s="402" t="s">
        <v>39</v>
      </c>
      <c r="G72" s="406" t="s">
        <v>171</v>
      </c>
      <c r="H72" s="397" t="str">
        <f>$D$33</f>
        <v>LIME</v>
      </c>
      <c r="I72" s="398" t="str">
        <f t="shared" si="0"/>
        <v>BLACK</v>
      </c>
      <c r="J72" s="113" t="s">
        <v>29</v>
      </c>
      <c r="K72" s="113">
        <f>$P$35</f>
        <v>0</v>
      </c>
      <c r="L72" s="170">
        <f>4/4500</f>
        <v>8.8888888888888893E-4</v>
      </c>
      <c r="M72" s="115">
        <f t="shared" si="1"/>
        <v>0</v>
      </c>
      <c r="N72" s="115"/>
      <c r="O72" s="41">
        <f t="shared" si="2"/>
        <v>0</v>
      </c>
      <c r="P72" s="116"/>
    </row>
    <row r="73" spans="1:16" s="15" customFormat="1" ht="57.75" hidden="1" customHeight="1">
      <c r="A73" s="111">
        <v>3</v>
      </c>
      <c r="B73" s="412" t="s">
        <v>191</v>
      </c>
      <c r="C73" s="396"/>
      <c r="D73" s="396"/>
      <c r="E73" s="396"/>
      <c r="F73" s="399" t="s">
        <v>147</v>
      </c>
      <c r="G73" s="403" t="s">
        <v>192</v>
      </c>
      <c r="H73" s="407" t="str">
        <f>$D$18</f>
        <v>BLACK</v>
      </c>
      <c r="I73" s="408" t="str">
        <f t="shared" si="0"/>
        <v>BLACK</v>
      </c>
      <c r="J73" s="113" t="s">
        <v>30</v>
      </c>
      <c r="K73" s="113">
        <f>$P$20</f>
        <v>0</v>
      </c>
      <c r="L73" s="113">
        <v>1</v>
      </c>
      <c r="M73" s="113">
        <f t="shared" ref="M73:M84" si="3">L73*K73</f>
        <v>0</v>
      </c>
      <c r="N73" s="115"/>
      <c r="O73" s="41">
        <f t="shared" si="2"/>
        <v>0</v>
      </c>
      <c r="P73" s="116"/>
    </row>
    <row r="74" spans="1:16" s="15" customFormat="1" ht="84" customHeight="1">
      <c r="A74" s="111">
        <v>3</v>
      </c>
      <c r="B74" s="412" t="s">
        <v>191</v>
      </c>
      <c r="C74" s="396"/>
      <c r="D74" s="396"/>
      <c r="E74" s="396"/>
      <c r="F74" s="400"/>
      <c r="G74" s="404"/>
      <c r="H74" s="409" t="str">
        <f>$D$23</f>
        <v>GREY HEATHER</v>
      </c>
      <c r="I74" s="409" t="str">
        <f t="shared" si="0"/>
        <v>BLACK</v>
      </c>
      <c r="J74" s="113" t="s">
        <v>30</v>
      </c>
      <c r="K74" s="113">
        <f>$P$25</f>
        <v>769</v>
      </c>
      <c r="L74" s="113">
        <v>1</v>
      </c>
      <c r="M74" s="113">
        <f t="shared" si="3"/>
        <v>769</v>
      </c>
      <c r="N74" s="115"/>
      <c r="O74" s="41">
        <f t="shared" si="2"/>
        <v>769</v>
      </c>
      <c r="P74" s="116"/>
    </row>
    <row r="75" spans="1:16" s="15" customFormat="1" ht="57.75" hidden="1" customHeight="1">
      <c r="A75" s="111">
        <v>3</v>
      </c>
      <c r="B75" s="412" t="s">
        <v>191</v>
      </c>
      <c r="C75" s="396"/>
      <c r="D75" s="396"/>
      <c r="E75" s="396"/>
      <c r="F75" s="401"/>
      <c r="G75" s="405"/>
      <c r="H75" s="410" t="str">
        <f>$D$28</f>
        <v>WASHED BURGUNDY</v>
      </c>
      <c r="I75" s="411" t="str">
        <f t="shared" si="0"/>
        <v>BLACK</v>
      </c>
      <c r="J75" s="113" t="s">
        <v>30</v>
      </c>
      <c r="K75" s="113">
        <f>$P$30</f>
        <v>0</v>
      </c>
      <c r="L75" s="113">
        <v>1</v>
      </c>
      <c r="M75" s="113">
        <f t="shared" si="3"/>
        <v>0</v>
      </c>
      <c r="N75" s="115"/>
      <c r="O75" s="41">
        <f t="shared" si="2"/>
        <v>0</v>
      </c>
      <c r="P75" s="116"/>
    </row>
    <row r="76" spans="1:16" s="15" customFormat="1" ht="57.75" hidden="1" customHeight="1">
      <c r="A76" s="111">
        <v>3</v>
      </c>
      <c r="B76" s="412" t="s">
        <v>191</v>
      </c>
      <c r="C76" s="396"/>
      <c r="D76" s="396"/>
      <c r="E76" s="396"/>
      <c r="F76" s="402"/>
      <c r="G76" s="406"/>
      <c r="H76" s="397" t="str">
        <f>$D$33</f>
        <v>LIME</v>
      </c>
      <c r="I76" s="398" t="str">
        <f t="shared" si="0"/>
        <v>BLACK</v>
      </c>
      <c r="J76" s="113" t="s">
        <v>30</v>
      </c>
      <c r="K76" s="113">
        <f>$P$35</f>
        <v>0</v>
      </c>
      <c r="L76" s="113">
        <v>1</v>
      </c>
      <c r="M76" s="113">
        <f t="shared" si="3"/>
        <v>0</v>
      </c>
      <c r="N76" s="115"/>
      <c r="O76" s="41">
        <f t="shared" si="2"/>
        <v>0</v>
      </c>
      <c r="P76" s="116"/>
    </row>
    <row r="77" spans="1:16" s="15" customFormat="1" ht="57.75" hidden="1" customHeight="1">
      <c r="A77" s="111">
        <v>4</v>
      </c>
      <c r="B77" s="412" t="s">
        <v>125</v>
      </c>
      <c r="C77" s="396"/>
      <c r="D77" s="396"/>
      <c r="E77" s="396"/>
      <c r="F77" s="399" t="s">
        <v>147</v>
      </c>
      <c r="G77" s="403" t="s">
        <v>126</v>
      </c>
      <c r="H77" s="407" t="str">
        <f>$D$18</f>
        <v>BLACK</v>
      </c>
      <c r="I77" s="408" t="str">
        <f t="shared" si="0"/>
        <v>BLACK</v>
      </c>
      <c r="J77" s="113" t="s">
        <v>30</v>
      </c>
      <c r="K77" s="113">
        <f>$P$20</f>
        <v>0</v>
      </c>
      <c r="L77" s="113">
        <v>1</v>
      </c>
      <c r="M77" s="113">
        <f t="shared" si="3"/>
        <v>0</v>
      </c>
      <c r="N77" s="115"/>
      <c r="O77" s="41">
        <f t="shared" si="2"/>
        <v>0</v>
      </c>
      <c r="P77" s="116"/>
    </row>
    <row r="78" spans="1:16" s="15" customFormat="1" ht="84" customHeight="1">
      <c r="A78" s="111">
        <v>4</v>
      </c>
      <c r="B78" s="412" t="s">
        <v>125</v>
      </c>
      <c r="C78" s="396"/>
      <c r="D78" s="396"/>
      <c r="E78" s="396"/>
      <c r="F78" s="400"/>
      <c r="G78" s="404"/>
      <c r="H78" s="409" t="str">
        <f>$D$23</f>
        <v>GREY HEATHER</v>
      </c>
      <c r="I78" s="409" t="str">
        <f t="shared" si="0"/>
        <v>BLACK</v>
      </c>
      <c r="J78" s="113" t="s">
        <v>30</v>
      </c>
      <c r="K78" s="113">
        <f>$P$25</f>
        <v>769</v>
      </c>
      <c r="L78" s="113">
        <v>1</v>
      </c>
      <c r="M78" s="113">
        <f t="shared" si="3"/>
        <v>769</v>
      </c>
      <c r="N78" s="115"/>
      <c r="O78" s="41">
        <f t="shared" si="2"/>
        <v>769</v>
      </c>
      <c r="P78" s="116"/>
    </row>
    <row r="79" spans="1:16" s="15" customFormat="1" ht="57.75" hidden="1" customHeight="1">
      <c r="A79" s="111">
        <v>4</v>
      </c>
      <c r="B79" s="412" t="s">
        <v>125</v>
      </c>
      <c r="C79" s="396"/>
      <c r="D79" s="396"/>
      <c r="E79" s="396"/>
      <c r="F79" s="401"/>
      <c r="G79" s="405"/>
      <c r="H79" s="410" t="str">
        <f>$D$28</f>
        <v>WASHED BURGUNDY</v>
      </c>
      <c r="I79" s="411" t="str">
        <f t="shared" si="0"/>
        <v>BLACK</v>
      </c>
      <c r="J79" s="113" t="s">
        <v>30</v>
      </c>
      <c r="K79" s="113">
        <f>$P$30</f>
        <v>0</v>
      </c>
      <c r="L79" s="113">
        <v>1</v>
      </c>
      <c r="M79" s="113">
        <f t="shared" si="3"/>
        <v>0</v>
      </c>
      <c r="N79" s="115"/>
      <c r="O79" s="41">
        <f t="shared" si="2"/>
        <v>0</v>
      </c>
      <c r="P79" s="116"/>
    </row>
    <row r="80" spans="1:16" s="15" customFormat="1" ht="57.75" hidden="1" customHeight="1">
      <c r="A80" s="111">
        <v>4</v>
      </c>
      <c r="B80" s="412" t="s">
        <v>125</v>
      </c>
      <c r="C80" s="396"/>
      <c r="D80" s="396"/>
      <c r="E80" s="396"/>
      <c r="F80" s="402"/>
      <c r="G80" s="406"/>
      <c r="H80" s="397" t="str">
        <f>$D$33</f>
        <v>LIME</v>
      </c>
      <c r="I80" s="398" t="str">
        <f t="shared" si="0"/>
        <v>BLACK</v>
      </c>
      <c r="J80" s="113" t="s">
        <v>30</v>
      </c>
      <c r="K80" s="113">
        <f>$P$35</f>
        <v>0</v>
      </c>
      <c r="L80" s="113">
        <v>1</v>
      </c>
      <c r="M80" s="113">
        <f t="shared" si="3"/>
        <v>0</v>
      </c>
      <c r="N80" s="115"/>
      <c r="O80" s="41">
        <f t="shared" si="2"/>
        <v>0</v>
      </c>
      <c r="P80" s="116"/>
    </row>
    <row r="81" spans="1:16" s="15" customFormat="1" ht="57.75" hidden="1" customHeight="1">
      <c r="A81" s="111">
        <v>5</v>
      </c>
      <c r="B81" s="412" t="s">
        <v>154</v>
      </c>
      <c r="C81" s="396"/>
      <c r="D81" s="396"/>
      <c r="E81" s="396"/>
      <c r="F81" s="399" t="s">
        <v>129</v>
      </c>
      <c r="G81" s="403"/>
      <c r="H81" s="407" t="str">
        <f>$D$18</f>
        <v>BLACK</v>
      </c>
      <c r="I81" s="408" t="str">
        <f t="shared" si="0"/>
        <v>BLACK</v>
      </c>
      <c r="J81" s="113" t="s">
        <v>30</v>
      </c>
      <c r="K81" s="113">
        <f>$P$20</f>
        <v>0</v>
      </c>
      <c r="L81" s="113">
        <v>1</v>
      </c>
      <c r="M81" s="113">
        <f t="shared" si="3"/>
        <v>0</v>
      </c>
      <c r="N81" s="115"/>
      <c r="O81" s="41">
        <f t="shared" si="2"/>
        <v>0</v>
      </c>
      <c r="P81" s="116"/>
    </row>
    <row r="82" spans="1:16" s="15" customFormat="1" ht="84" customHeight="1">
      <c r="A82" s="111">
        <v>5</v>
      </c>
      <c r="B82" s="412" t="s">
        <v>154</v>
      </c>
      <c r="C82" s="396"/>
      <c r="D82" s="396"/>
      <c r="E82" s="396"/>
      <c r="F82" s="400"/>
      <c r="G82" s="404"/>
      <c r="H82" s="409" t="str">
        <f>$D$23</f>
        <v>GREY HEATHER</v>
      </c>
      <c r="I82" s="409" t="str">
        <f t="shared" si="0"/>
        <v>BLACK</v>
      </c>
      <c r="J82" s="113" t="s">
        <v>30</v>
      </c>
      <c r="K82" s="113">
        <f>$P$25</f>
        <v>769</v>
      </c>
      <c r="L82" s="113">
        <v>1</v>
      </c>
      <c r="M82" s="113">
        <f t="shared" si="3"/>
        <v>769</v>
      </c>
      <c r="N82" s="115"/>
      <c r="O82" s="41">
        <f t="shared" si="2"/>
        <v>769</v>
      </c>
      <c r="P82" s="116" t="s">
        <v>210</v>
      </c>
    </row>
    <row r="83" spans="1:16" s="15" customFormat="1" ht="57.75" hidden="1" customHeight="1">
      <c r="A83" s="111">
        <v>5</v>
      </c>
      <c r="B83" s="412" t="s">
        <v>154</v>
      </c>
      <c r="C83" s="396"/>
      <c r="D83" s="396"/>
      <c r="E83" s="396"/>
      <c r="F83" s="401"/>
      <c r="G83" s="405"/>
      <c r="H83" s="410" t="str">
        <f>$D$28</f>
        <v>WASHED BURGUNDY</v>
      </c>
      <c r="I83" s="411" t="str">
        <f t="shared" si="0"/>
        <v>BLACK</v>
      </c>
      <c r="J83" s="113" t="s">
        <v>30</v>
      </c>
      <c r="K83" s="113">
        <f>$P$30</f>
        <v>0</v>
      </c>
      <c r="L83" s="113">
        <v>1</v>
      </c>
      <c r="M83" s="113">
        <f t="shared" si="3"/>
        <v>0</v>
      </c>
      <c r="N83" s="115"/>
      <c r="O83" s="41">
        <f t="shared" si="2"/>
        <v>0</v>
      </c>
      <c r="P83" s="116"/>
    </row>
    <row r="84" spans="1:16" s="15" customFormat="1" ht="57.75" hidden="1" customHeight="1">
      <c r="A84" s="111">
        <v>5</v>
      </c>
      <c r="B84" s="412" t="s">
        <v>154</v>
      </c>
      <c r="C84" s="396"/>
      <c r="D84" s="396"/>
      <c r="E84" s="396"/>
      <c r="F84" s="402"/>
      <c r="G84" s="406"/>
      <c r="H84" s="397" t="str">
        <f>$D$33</f>
        <v>LIME</v>
      </c>
      <c r="I84" s="398" t="str">
        <f t="shared" si="0"/>
        <v>BLACK</v>
      </c>
      <c r="J84" s="113" t="s">
        <v>30</v>
      </c>
      <c r="K84" s="113">
        <f>$P$35</f>
        <v>0</v>
      </c>
      <c r="L84" s="113">
        <v>1</v>
      </c>
      <c r="M84" s="113">
        <f t="shared" si="3"/>
        <v>0</v>
      </c>
      <c r="N84" s="115"/>
      <c r="O84" s="41">
        <f t="shared" si="2"/>
        <v>0</v>
      </c>
      <c r="P84" s="116"/>
    </row>
    <row r="85" spans="1:16" s="15" customFormat="1" ht="57.75" hidden="1" customHeight="1">
      <c r="A85" s="111">
        <v>6</v>
      </c>
      <c r="B85" s="396" t="s">
        <v>127</v>
      </c>
      <c r="C85" s="396"/>
      <c r="D85" s="396"/>
      <c r="E85" s="396"/>
      <c r="F85" s="399" t="s">
        <v>148</v>
      </c>
      <c r="G85" s="403" t="s">
        <v>128</v>
      </c>
      <c r="H85" s="407" t="str">
        <f>$D$18</f>
        <v>BLACK</v>
      </c>
      <c r="I85" s="408" t="str">
        <f t="shared" si="0"/>
        <v>BLACK</v>
      </c>
      <c r="J85" s="113" t="s">
        <v>30</v>
      </c>
      <c r="K85" s="113">
        <f>$P$20</f>
        <v>0</v>
      </c>
      <c r="L85" s="113">
        <v>1</v>
      </c>
      <c r="M85" s="115">
        <f>K85*L85</f>
        <v>0</v>
      </c>
      <c r="N85" s="115"/>
      <c r="O85" s="41">
        <f t="shared" si="2"/>
        <v>0</v>
      </c>
      <c r="P85" s="116"/>
    </row>
    <row r="86" spans="1:16" s="15" customFormat="1" ht="95.25" customHeight="1">
      <c r="A86" s="111">
        <v>6</v>
      </c>
      <c r="B86" s="396" t="s">
        <v>127</v>
      </c>
      <c r="C86" s="396"/>
      <c r="D86" s="396"/>
      <c r="E86" s="396"/>
      <c r="F86" s="400"/>
      <c r="G86" s="404"/>
      <c r="H86" s="409" t="str">
        <f>$D$23</f>
        <v>GREY HEATHER</v>
      </c>
      <c r="I86" s="409" t="str">
        <f t="shared" si="0"/>
        <v>BLACK</v>
      </c>
      <c r="J86" s="113" t="s">
        <v>30</v>
      </c>
      <c r="K86" s="113">
        <f>$P$25</f>
        <v>769</v>
      </c>
      <c r="L86" s="113">
        <v>1</v>
      </c>
      <c r="M86" s="115">
        <f>K86*L86</f>
        <v>769</v>
      </c>
      <c r="N86" s="115"/>
      <c r="O86" s="41">
        <f t="shared" si="2"/>
        <v>769</v>
      </c>
      <c r="P86" s="116"/>
    </row>
    <row r="87" spans="1:16" s="15" customFormat="1" ht="28" hidden="1">
      <c r="A87" s="111">
        <v>6</v>
      </c>
      <c r="B87" s="396" t="s">
        <v>127</v>
      </c>
      <c r="C87" s="396"/>
      <c r="D87" s="396"/>
      <c r="E87" s="396"/>
      <c r="F87" s="401"/>
      <c r="G87" s="405"/>
      <c r="H87" s="410" t="str">
        <f>$D$28</f>
        <v>WASHED BURGUNDY</v>
      </c>
      <c r="I87" s="411" t="str">
        <f t="shared" si="0"/>
        <v>BLACK</v>
      </c>
      <c r="J87" s="113" t="s">
        <v>30</v>
      </c>
      <c r="K87" s="113">
        <f>$P$30</f>
        <v>0</v>
      </c>
      <c r="L87" s="113">
        <v>1</v>
      </c>
      <c r="M87" s="115">
        <f>K87*L87</f>
        <v>0</v>
      </c>
      <c r="N87" s="115"/>
      <c r="O87" s="41">
        <f t="shared" si="2"/>
        <v>0</v>
      </c>
      <c r="P87" s="116"/>
    </row>
    <row r="88" spans="1:16" s="15" customFormat="1" ht="28" hidden="1">
      <c r="A88" s="111">
        <v>6</v>
      </c>
      <c r="B88" s="396" t="s">
        <v>127</v>
      </c>
      <c r="C88" s="396"/>
      <c r="D88" s="396"/>
      <c r="E88" s="396"/>
      <c r="F88" s="402"/>
      <c r="G88" s="406"/>
      <c r="H88" s="397" t="str">
        <f>$D$33</f>
        <v>LIME</v>
      </c>
      <c r="I88" s="398" t="str">
        <f t="shared" si="0"/>
        <v>BLACK</v>
      </c>
      <c r="J88" s="113" t="s">
        <v>30</v>
      </c>
      <c r="K88" s="113">
        <f>$P$35</f>
        <v>0</v>
      </c>
      <c r="L88" s="113">
        <v>1</v>
      </c>
      <c r="M88" s="115">
        <f>K88*L88</f>
        <v>0</v>
      </c>
      <c r="N88" s="115"/>
      <c r="O88" s="41">
        <f t="shared" si="2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391" t="s">
        <v>22</v>
      </c>
      <c r="B90" s="392"/>
      <c r="C90" s="392"/>
      <c r="D90" s="392"/>
      <c r="E90" s="393"/>
      <c r="F90" s="102" t="s">
        <v>47</v>
      </c>
      <c r="G90" s="102" t="s">
        <v>23</v>
      </c>
      <c r="H90" s="394" t="s">
        <v>42</v>
      </c>
      <c r="I90" s="395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412" t="s">
        <v>172</v>
      </c>
      <c r="C91" s="396"/>
      <c r="D91" s="396"/>
      <c r="E91" s="396"/>
      <c r="F91" s="399" t="s">
        <v>129</v>
      </c>
      <c r="G91" s="403" t="s">
        <v>158</v>
      </c>
      <c r="H91" s="397" t="str">
        <f>$D$18</f>
        <v>BLACK</v>
      </c>
      <c r="I91" s="398" t="str">
        <f t="shared" ref="I91:I126" si="4">$E$47</f>
        <v>BLACK</v>
      </c>
      <c r="J91" s="113" t="s">
        <v>130</v>
      </c>
      <c r="K91" s="113">
        <f>$P$20</f>
        <v>0</v>
      </c>
      <c r="L91" s="113">
        <v>2</v>
      </c>
      <c r="M91" s="113">
        <f t="shared" ref="M91:M118" si="5">K91*L91</f>
        <v>0</v>
      </c>
      <c r="N91" s="115"/>
      <c r="O91" s="41">
        <f t="shared" ref="O91:O131" si="6">ROUNDUP(N91+M91,0)</f>
        <v>0</v>
      </c>
      <c r="P91" s="117"/>
    </row>
    <row r="92" spans="1:16" s="46" customFormat="1" ht="98.25" customHeight="1">
      <c r="A92" s="111">
        <v>1</v>
      </c>
      <c r="B92" s="412" t="s">
        <v>172</v>
      </c>
      <c r="C92" s="396"/>
      <c r="D92" s="396"/>
      <c r="E92" s="396"/>
      <c r="F92" s="401"/>
      <c r="G92" s="405"/>
      <c r="H92" s="397" t="str">
        <f>$D$23</f>
        <v>GREY HEATHER</v>
      </c>
      <c r="I92" s="398" t="str">
        <f t="shared" si="4"/>
        <v>BLACK</v>
      </c>
      <c r="J92" s="113" t="s">
        <v>130</v>
      </c>
      <c r="K92" s="113">
        <f>$P$25</f>
        <v>769</v>
      </c>
      <c r="L92" s="113">
        <v>2</v>
      </c>
      <c r="M92" s="113">
        <f t="shared" si="5"/>
        <v>1538</v>
      </c>
      <c r="N92" s="115"/>
      <c r="O92" s="41">
        <f t="shared" si="6"/>
        <v>1538</v>
      </c>
      <c r="P92" s="117" t="s">
        <v>215</v>
      </c>
    </row>
    <row r="93" spans="1:16" s="46" customFormat="1" ht="28" hidden="1">
      <c r="A93" s="111">
        <v>1</v>
      </c>
      <c r="B93" s="412" t="s">
        <v>172</v>
      </c>
      <c r="C93" s="396"/>
      <c r="D93" s="396"/>
      <c r="E93" s="396"/>
      <c r="F93" s="401"/>
      <c r="G93" s="405"/>
      <c r="H93" s="397" t="str">
        <f>$D$28</f>
        <v>WASHED BURGUNDY</v>
      </c>
      <c r="I93" s="398" t="str">
        <f t="shared" si="4"/>
        <v>BLACK</v>
      </c>
      <c r="J93" s="113" t="s">
        <v>130</v>
      </c>
      <c r="K93" s="113">
        <f>$P$30</f>
        <v>0</v>
      </c>
      <c r="L93" s="113">
        <v>2</v>
      </c>
      <c r="M93" s="113">
        <f t="shared" si="5"/>
        <v>0</v>
      </c>
      <c r="N93" s="115"/>
      <c r="O93" s="41">
        <f t="shared" si="6"/>
        <v>0</v>
      </c>
      <c r="P93" s="117"/>
    </row>
    <row r="94" spans="1:16" s="46" customFormat="1" ht="28" hidden="1">
      <c r="A94" s="111">
        <v>1</v>
      </c>
      <c r="B94" s="412" t="s">
        <v>172</v>
      </c>
      <c r="C94" s="396"/>
      <c r="D94" s="396"/>
      <c r="E94" s="396"/>
      <c r="F94" s="402"/>
      <c r="G94" s="406"/>
      <c r="H94" s="397" t="str">
        <f>$D$33</f>
        <v>LIME</v>
      </c>
      <c r="I94" s="398" t="str">
        <f t="shared" si="4"/>
        <v>BLACK</v>
      </c>
      <c r="J94" s="113" t="s">
        <v>130</v>
      </c>
      <c r="K94" s="113">
        <f>$P$35</f>
        <v>0</v>
      </c>
      <c r="L94" s="113">
        <v>2</v>
      </c>
      <c r="M94" s="113">
        <f t="shared" si="5"/>
        <v>0</v>
      </c>
      <c r="N94" s="115"/>
      <c r="O94" s="41">
        <f t="shared" si="6"/>
        <v>0</v>
      </c>
      <c r="P94" s="117"/>
    </row>
    <row r="95" spans="1:16" s="46" customFormat="1" ht="28" hidden="1">
      <c r="A95" s="111">
        <v>2</v>
      </c>
      <c r="B95" s="413" t="s">
        <v>173</v>
      </c>
      <c r="C95" s="414"/>
      <c r="D95" s="414"/>
      <c r="E95" s="415"/>
      <c r="F95" s="399" t="s">
        <v>129</v>
      </c>
      <c r="G95" s="403" t="s">
        <v>158</v>
      </c>
      <c r="H95" s="397" t="str">
        <f>$D$18</f>
        <v>BLACK</v>
      </c>
      <c r="I95" s="398" t="str">
        <f t="shared" si="4"/>
        <v>BLACK</v>
      </c>
      <c r="J95" s="113" t="s">
        <v>130</v>
      </c>
      <c r="K95" s="113">
        <f>$P$20</f>
        <v>0</v>
      </c>
      <c r="L95" s="114">
        <f>L107*2</f>
        <v>0.08</v>
      </c>
      <c r="M95" s="113">
        <f t="shared" si="5"/>
        <v>0</v>
      </c>
      <c r="N95" s="115"/>
      <c r="O95" s="41">
        <f t="shared" si="6"/>
        <v>0</v>
      </c>
      <c r="P95" s="117"/>
    </row>
    <row r="96" spans="1:16" s="46" customFormat="1" ht="98.25" customHeight="1">
      <c r="A96" s="111">
        <v>2</v>
      </c>
      <c r="B96" s="413" t="s">
        <v>173</v>
      </c>
      <c r="C96" s="414"/>
      <c r="D96" s="414"/>
      <c r="E96" s="415"/>
      <c r="F96" s="401"/>
      <c r="G96" s="405"/>
      <c r="H96" s="397" t="str">
        <f>$D$23</f>
        <v>GREY HEATHER</v>
      </c>
      <c r="I96" s="398" t="str">
        <f t="shared" si="4"/>
        <v>BLACK</v>
      </c>
      <c r="J96" s="113" t="s">
        <v>130</v>
      </c>
      <c r="K96" s="113">
        <f>$P$25</f>
        <v>769</v>
      </c>
      <c r="L96" s="114">
        <f>L108*2</f>
        <v>0.08</v>
      </c>
      <c r="M96" s="113">
        <f t="shared" si="5"/>
        <v>61.52</v>
      </c>
      <c r="N96" s="115"/>
      <c r="O96" s="41">
        <f t="shared" si="6"/>
        <v>62</v>
      </c>
      <c r="P96" s="117" t="s">
        <v>215</v>
      </c>
    </row>
    <row r="97" spans="1:16" s="46" customFormat="1" ht="28" hidden="1">
      <c r="A97" s="111">
        <v>2</v>
      </c>
      <c r="B97" s="413" t="s">
        <v>173</v>
      </c>
      <c r="C97" s="414"/>
      <c r="D97" s="414"/>
      <c r="E97" s="415"/>
      <c r="F97" s="401"/>
      <c r="G97" s="405"/>
      <c r="H97" s="397" t="str">
        <f>$D$28</f>
        <v>WASHED BURGUNDY</v>
      </c>
      <c r="I97" s="398" t="str">
        <f t="shared" si="4"/>
        <v>BLACK</v>
      </c>
      <c r="J97" s="113" t="s">
        <v>130</v>
      </c>
      <c r="K97" s="113">
        <f>$P$30</f>
        <v>0</v>
      </c>
      <c r="L97" s="114">
        <f>L109*2</f>
        <v>0.08</v>
      </c>
      <c r="M97" s="113">
        <f t="shared" si="5"/>
        <v>0</v>
      </c>
      <c r="N97" s="115"/>
      <c r="O97" s="41">
        <f t="shared" si="6"/>
        <v>0</v>
      </c>
      <c r="P97" s="117"/>
    </row>
    <row r="98" spans="1:16" s="46" customFormat="1" ht="28" hidden="1">
      <c r="A98" s="111">
        <v>2</v>
      </c>
      <c r="B98" s="413" t="s">
        <v>173</v>
      </c>
      <c r="C98" s="414"/>
      <c r="D98" s="414"/>
      <c r="E98" s="415"/>
      <c r="F98" s="402"/>
      <c r="G98" s="406"/>
      <c r="H98" s="397" t="str">
        <f>$D$33</f>
        <v>LIME</v>
      </c>
      <c r="I98" s="398" t="str">
        <f t="shared" si="4"/>
        <v>BLACK</v>
      </c>
      <c r="J98" s="113" t="s">
        <v>130</v>
      </c>
      <c r="K98" s="113">
        <f>$P$35</f>
        <v>0</v>
      </c>
      <c r="L98" s="114">
        <f>L110*2</f>
        <v>0.08</v>
      </c>
      <c r="M98" s="113">
        <f t="shared" si="5"/>
        <v>0</v>
      </c>
      <c r="N98" s="115"/>
      <c r="O98" s="41">
        <f t="shared" si="6"/>
        <v>0</v>
      </c>
      <c r="P98" s="117"/>
    </row>
    <row r="99" spans="1:16" s="46" customFormat="1" ht="28" hidden="1">
      <c r="A99" s="111">
        <v>3</v>
      </c>
      <c r="B99" s="413" t="s">
        <v>193</v>
      </c>
      <c r="C99" s="414"/>
      <c r="D99" s="414"/>
      <c r="E99" s="415"/>
      <c r="F99" s="399" t="s">
        <v>131</v>
      </c>
      <c r="G99" s="403" t="s">
        <v>214</v>
      </c>
      <c r="H99" s="397" t="str">
        <f>$D$18</f>
        <v>BLACK</v>
      </c>
      <c r="I99" s="398" t="str">
        <f t="shared" si="4"/>
        <v>BLACK</v>
      </c>
      <c r="J99" s="113" t="s">
        <v>130</v>
      </c>
      <c r="K99" s="113">
        <f>$P$20</f>
        <v>0</v>
      </c>
      <c r="L99" s="113">
        <v>1</v>
      </c>
      <c r="M99" s="113">
        <f t="shared" si="5"/>
        <v>0</v>
      </c>
      <c r="N99" s="115"/>
      <c r="O99" s="41">
        <f t="shared" si="6"/>
        <v>0</v>
      </c>
      <c r="P99" s="117"/>
    </row>
    <row r="100" spans="1:16" s="46" customFormat="1" ht="98.25" customHeight="1">
      <c r="A100" s="111">
        <v>3</v>
      </c>
      <c r="B100" s="413" t="s">
        <v>193</v>
      </c>
      <c r="C100" s="414"/>
      <c r="D100" s="414"/>
      <c r="E100" s="415"/>
      <c r="F100" s="401"/>
      <c r="G100" s="405"/>
      <c r="H100" s="397" t="str">
        <f>$D$23</f>
        <v>GREY HEATHER</v>
      </c>
      <c r="I100" s="398" t="str">
        <f t="shared" si="4"/>
        <v>BLACK</v>
      </c>
      <c r="J100" s="113" t="s">
        <v>130</v>
      </c>
      <c r="K100" s="113">
        <f>$P$25</f>
        <v>769</v>
      </c>
      <c r="L100" s="113">
        <v>1</v>
      </c>
      <c r="M100" s="113">
        <f t="shared" si="5"/>
        <v>769</v>
      </c>
      <c r="N100" s="115"/>
      <c r="O100" s="41">
        <f t="shared" si="6"/>
        <v>769</v>
      </c>
      <c r="P100" s="117"/>
    </row>
    <row r="101" spans="1:16" s="46" customFormat="1" ht="28" hidden="1">
      <c r="A101" s="111">
        <v>3</v>
      </c>
      <c r="B101" s="413" t="s">
        <v>193</v>
      </c>
      <c r="C101" s="414"/>
      <c r="D101" s="414"/>
      <c r="E101" s="415"/>
      <c r="F101" s="401"/>
      <c r="G101" s="405"/>
      <c r="H101" s="397" t="str">
        <f>$D$28</f>
        <v>WASHED BURGUNDY</v>
      </c>
      <c r="I101" s="398" t="str">
        <f t="shared" si="4"/>
        <v>BLACK</v>
      </c>
      <c r="J101" s="113" t="s">
        <v>130</v>
      </c>
      <c r="K101" s="113">
        <f>$P$30</f>
        <v>0</v>
      </c>
      <c r="L101" s="113">
        <v>1</v>
      </c>
      <c r="M101" s="113">
        <f t="shared" si="5"/>
        <v>0</v>
      </c>
      <c r="N101" s="115"/>
      <c r="O101" s="41">
        <f t="shared" si="6"/>
        <v>0</v>
      </c>
      <c r="P101" s="117"/>
    </row>
    <row r="102" spans="1:16" s="46" customFormat="1" ht="28" hidden="1">
      <c r="A102" s="111">
        <v>3</v>
      </c>
      <c r="B102" s="413" t="s">
        <v>193</v>
      </c>
      <c r="C102" s="414"/>
      <c r="D102" s="414"/>
      <c r="E102" s="415"/>
      <c r="F102" s="402"/>
      <c r="G102" s="406"/>
      <c r="H102" s="397" t="str">
        <f>$D$33</f>
        <v>LIME</v>
      </c>
      <c r="I102" s="398" t="str">
        <f t="shared" si="4"/>
        <v>BLACK</v>
      </c>
      <c r="J102" s="113" t="s">
        <v>130</v>
      </c>
      <c r="K102" s="113">
        <f>$P$35</f>
        <v>0</v>
      </c>
      <c r="L102" s="113">
        <v>1</v>
      </c>
      <c r="M102" s="113">
        <f t="shared" si="5"/>
        <v>0</v>
      </c>
      <c r="N102" s="115"/>
      <c r="O102" s="41">
        <f t="shared" si="6"/>
        <v>0</v>
      </c>
      <c r="P102" s="117"/>
    </row>
    <row r="103" spans="1:16" s="46" customFormat="1" ht="28" hidden="1">
      <c r="A103" s="111">
        <v>4</v>
      </c>
      <c r="B103" s="413" t="s">
        <v>156</v>
      </c>
      <c r="C103" s="414"/>
      <c r="D103" s="414"/>
      <c r="E103" s="415"/>
      <c r="F103" s="112" t="s">
        <v>132</v>
      </c>
      <c r="G103" s="112"/>
      <c r="H103" s="397" t="str">
        <f>$D$18</f>
        <v>BLACK</v>
      </c>
      <c r="I103" s="398" t="str">
        <f t="shared" si="4"/>
        <v>BLACK</v>
      </c>
      <c r="J103" s="113" t="s">
        <v>130</v>
      </c>
      <c r="K103" s="113">
        <f>$P$20</f>
        <v>0</v>
      </c>
      <c r="L103" s="113">
        <v>1</v>
      </c>
      <c r="M103" s="113">
        <f t="shared" si="5"/>
        <v>0</v>
      </c>
      <c r="N103" s="115"/>
      <c r="O103" s="41">
        <f t="shared" si="6"/>
        <v>0</v>
      </c>
      <c r="P103" s="117"/>
    </row>
    <row r="104" spans="1:16" s="46" customFormat="1" ht="63.75" customHeight="1">
      <c r="A104" s="111">
        <v>4</v>
      </c>
      <c r="B104" s="413" t="s">
        <v>156</v>
      </c>
      <c r="C104" s="414"/>
      <c r="D104" s="414"/>
      <c r="E104" s="415"/>
      <c r="F104" s="112" t="s">
        <v>132</v>
      </c>
      <c r="G104" s="112"/>
      <c r="H104" s="397" t="str">
        <f>$D$23</f>
        <v>GREY HEATHER</v>
      </c>
      <c r="I104" s="398" t="str">
        <f t="shared" si="4"/>
        <v>BLACK</v>
      </c>
      <c r="J104" s="113" t="s">
        <v>130</v>
      </c>
      <c r="K104" s="113">
        <f>$P$25</f>
        <v>769</v>
      </c>
      <c r="L104" s="113">
        <v>1</v>
      </c>
      <c r="M104" s="113">
        <f t="shared" si="5"/>
        <v>769</v>
      </c>
      <c r="N104" s="115"/>
      <c r="O104" s="41">
        <f t="shared" si="6"/>
        <v>769</v>
      </c>
      <c r="P104" s="117"/>
    </row>
    <row r="105" spans="1:16" s="46" customFormat="1" ht="28" hidden="1">
      <c r="A105" s="111">
        <v>4</v>
      </c>
      <c r="B105" s="413" t="s">
        <v>156</v>
      </c>
      <c r="C105" s="414"/>
      <c r="D105" s="414"/>
      <c r="E105" s="415"/>
      <c r="F105" s="112" t="s">
        <v>132</v>
      </c>
      <c r="G105" s="112"/>
      <c r="H105" s="397" t="str">
        <f>$D$28</f>
        <v>WASHED BURGUNDY</v>
      </c>
      <c r="I105" s="398" t="str">
        <f t="shared" si="4"/>
        <v>BLACK</v>
      </c>
      <c r="J105" s="113" t="s">
        <v>130</v>
      </c>
      <c r="K105" s="113">
        <f>$P$30</f>
        <v>0</v>
      </c>
      <c r="L105" s="113">
        <v>1</v>
      </c>
      <c r="M105" s="113">
        <f t="shared" si="5"/>
        <v>0</v>
      </c>
      <c r="N105" s="115"/>
      <c r="O105" s="41">
        <f t="shared" si="6"/>
        <v>0</v>
      </c>
      <c r="P105" s="117"/>
    </row>
    <row r="106" spans="1:16" s="46" customFormat="1" ht="28" hidden="1">
      <c r="A106" s="111">
        <v>4</v>
      </c>
      <c r="B106" s="413" t="s">
        <v>156</v>
      </c>
      <c r="C106" s="414"/>
      <c r="D106" s="414"/>
      <c r="E106" s="415"/>
      <c r="F106" s="112" t="s">
        <v>132</v>
      </c>
      <c r="G106" s="112"/>
      <c r="H106" s="397" t="str">
        <f>$D$33</f>
        <v>LIME</v>
      </c>
      <c r="I106" s="398" t="str">
        <f t="shared" si="4"/>
        <v>BLACK</v>
      </c>
      <c r="J106" s="113" t="s">
        <v>130</v>
      </c>
      <c r="K106" s="113">
        <f>$P$35</f>
        <v>0</v>
      </c>
      <c r="L106" s="113">
        <v>1</v>
      </c>
      <c r="M106" s="113">
        <f t="shared" si="5"/>
        <v>0</v>
      </c>
      <c r="N106" s="115"/>
      <c r="O106" s="41">
        <f t="shared" si="6"/>
        <v>0</v>
      </c>
      <c r="P106" s="117"/>
    </row>
    <row r="107" spans="1:16" s="46" customFormat="1" ht="28" hidden="1">
      <c r="A107" s="111">
        <v>5</v>
      </c>
      <c r="B107" s="412" t="s">
        <v>133</v>
      </c>
      <c r="C107" s="396"/>
      <c r="D107" s="396"/>
      <c r="E107" s="396"/>
      <c r="F107" s="112" t="s">
        <v>55</v>
      </c>
      <c r="G107" s="112"/>
      <c r="H107" s="397" t="str">
        <f>$D$18</f>
        <v>BLACK</v>
      </c>
      <c r="I107" s="398" t="str">
        <f t="shared" si="4"/>
        <v>BLACK</v>
      </c>
      <c r="J107" s="113" t="s">
        <v>130</v>
      </c>
      <c r="K107" s="113">
        <f>$P$20</f>
        <v>0</v>
      </c>
      <c r="L107" s="114">
        <f>1/25</f>
        <v>0.04</v>
      </c>
      <c r="M107" s="113">
        <f t="shared" si="5"/>
        <v>0</v>
      </c>
      <c r="N107" s="115"/>
      <c r="O107" s="41">
        <f t="shared" si="6"/>
        <v>0</v>
      </c>
      <c r="P107" s="117"/>
    </row>
    <row r="108" spans="1:16" s="46" customFormat="1" ht="63.75" customHeight="1">
      <c r="A108" s="111">
        <v>5</v>
      </c>
      <c r="B108" s="412" t="s">
        <v>133</v>
      </c>
      <c r="C108" s="396"/>
      <c r="D108" s="396"/>
      <c r="E108" s="396"/>
      <c r="F108" s="112" t="s">
        <v>55</v>
      </c>
      <c r="G108" s="112"/>
      <c r="H108" s="397" t="str">
        <f>$D$23</f>
        <v>GREY HEATHER</v>
      </c>
      <c r="I108" s="398" t="str">
        <f t="shared" si="4"/>
        <v>BLACK</v>
      </c>
      <c r="J108" s="113" t="s">
        <v>130</v>
      </c>
      <c r="K108" s="113">
        <f>$P$25</f>
        <v>769</v>
      </c>
      <c r="L108" s="114">
        <f>1/25</f>
        <v>0.04</v>
      </c>
      <c r="M108" s="113">
        <f t="shared" si="5"/>
        <v>30.76</v>
      </c>
      <c r="N108" s="115"/>
      <c r="O108" s="41">
        <f t="shared" si="6"/>
        <v>31</v>
      </c>
      <c r="P108" s="117"/>
    </row>
    <row r="109" spans="1:16" s="46" customFormat="1" ht="28" hidden="1">
      <c r="A109" s="111">
        <v>5</v>
      </c>
      <c r="B109" s="412" t="s">
        <v>133</v>
      </c>
      <c r="C109" s="396"/>
      <c r="D109" s="396"/>
      <c r="E109" s="396"/>
      <c r="F109" s="112" t="s">
        <v>55</v>
      </c>
      <c r="G109" s="112"/>
      <c r="H109" s="397" t="str">
        <f>$D$28</f>
        <v>WASHED BURGUNDY</v>
      </c>
      <c r="I109" s="398" t="str">
        <f t="shared" si="4"/>
        <v>BLACK</v>
      </c>
      <c r="J109" s="113" t="s">
        <v>130</v>
      </c>
      <c r="K109" s="113">
        <f>$P$30</f>
        <v>0</v>
      </c>
      <c r="L109" s="114">
        <f>1/25</f>
        <v>0.04</v>
      </c>
      <c r="M109" s="113">
        <f t="shared" si="5"/>
        <v>0</v>
      </c>
      <c r="N109" s="115"/>
      <c r="O109" s="41">
        <f t="shared" si="6"/>
        <v>0</v>
      </c>
      <c r="P109" s="117"/>
    </row>
    <row r="110" spans="1:16" s="46" customFormat="1" ht="28" hidden="1">
      <c r="A110" s="111">
        <v>5</v>
      </c>
      <c r="B110" s="412" t="s">
        <v>133</v>
      </c>
      <c r="C110" s="396"/>
      <c r="D110" s="396"/>
      <c r="E110" s="396"/>
      <c r="F110" s="112" t="s">
        <v>55</v>
      </c>
      <c r="G110" s="112"/>
      <c r="H110" s="397" t="str">
        <f>$D$33</f>
        <v>LIME</v>
      </c>
      <c r="I110" s="398" t="str">
        <f t="shared" si="4"/>
        <v>BLACK</v>
      </c>
      <c r="J110" s="113" t="s">
        <v>130</v>
      </c>
      <c r="K110" s="113">
        <f>$P$35</f>
        <v>0</v>
      </c>
      <c r="L110" s="114">
        <f>1/25</f>
        <v>0.04</v>
      </c>
      <c r="M110" s="113">
        <f t="shared" si="5"/>
        <v>0</v>
      </c>
      <c r="N110" s="115"/>
      <c r="O110" s="41">
        <f t="shared" si="6"/>
        <v>0</v>
      </c>
      <c r="P110" s="117"/>
    </row>
    <row r="111" spans="1:16" s="46" customFormat="1" ht="28" hidden="1">
      <c r="A111" s="111">
        <v>6</v>
      </c>
      <c r="B111" s="412" t="s">
        <v>134</v>
      </c>
      <c r="C111" s="396"/>
      <c r="D111" s="396"/>
      <c r="E111" s="396"/>
      <c r="F111" s="112" t="s">
        <v>55</v>
      </c>
      <c r="G111" s="112"/>
      <c r="H111" s="397" t="str">
        <f>$D$18</f>
        <v>BLACK</v>
      </c>
      <c r="I111" s="398" t="str">
        <f t="shared" si="4"/>
        <v>BLACK</v>
      </c>
      <c r="J111" s="113" t="s">
        <v>130</v>
      </c>
      <c r="K111" s="113">
        <f>$P$20</f>
        <v>0</v>
      </c>
      <c r="L111" s="114">
        <f>L107*2</f>
        <v>0.08</v>
      </c>
      <c r="M111" s="113">
        <f t="shared" si="5"/>
        <v>0</v>
      </c>
      <c r="N111" s="115"/>
      <c r="O111" s="41">
        <f t="shared" si="6"/>
        <v>0</v>
      </c>
      <c r="P111" s="117"/>
    </row>
    <row r="112" spans="1:16" s="46" customFormat="1" ht="63.75" customHeight="1">
      <c r="A112" s="111">
        <v>6</v>
      </c>
      <c r="B112" s="412" t="s">
        <v>134</v>
      </c>
      <c r="C112" s="396"/>
      <c r="D112" s="396"/>
      <c r="E112" s="396"/>
      <c r="F112" s="112" t="s">
        <v>55</v>
      </c>
      <c r="G112" s="112"/>
      <c r="H112" s="397" t="str">
        <f>$D$23</f>
        <v>GREY HEATHER</v>
      </c>
      <c r="I112" s="398" t="str">
        <f t="shared" si="4"/>
        <v>BLACK</v>
      </c>
      <c r="J112" s="113" t="s">
        <v>130</v>
      </c>
      <c r="K112" s="113">
        <f>$P$25</f>
        <v>769</v>
      </c>
      <c r="L112" s="114">
        <f>L108*2</f>
        <v>0.08</v>
      </c>
      <c r="M112" s="113">
        <f t="shared" si="5"/>
        <v>61.52</v>
      </c>
      <c r="N112" s="115"/>
      <c r="O112" s="41">
        <f t="shared" si="6"/>
        <v>62</v>
      </c>
      <c r="P112" s="117"/>
    </row>
    <row r="113" spans="1:16" s="46" customFormat="1" ht="28" hidden="1">
      <c r="A113" s="111">
        <v>6</v>
      </c>
      <c r="B113" s="412" t="s">
        <v>134</v>
      </c>
      <c r="C113" s="396"/>
      <c r="D113" s="396"/>
      <c r="E113" s="396"/>
      <c r="F113" s="112" t="s">
        <v>55</v>
      </c>
      <c r="G113" s="112"/>
      <c r="H113" s="397" t="str">
        <f>$D$28</f>
        <v>WASHED BURGUNDY</v>
      </c>
      <c r="I113" s="398" t="str">
        <f t="shared" si="4"/>
        <v>BLACK</v>
      </c>
      <c r="J113" s="113" t="s">
        <v>130</v>
      </c>
      <c r="K113" s="113">
        <f>$P$30</f>
        <v>0</v>
      </c>
      <c r="L113" s="114">
        <f>L109*2</f>
        <v>0.08</v>
      </c>
      <c r="M113" s="113">
        <f t="shared" si="5"/>
        <v>0</v>
      </c>
      <c r="N113" s="115"/>
      <c r="O113" s="41">
        <f t="shared" si="6"/>
        <v>0</v>
      </c>
      <c r="P113" s="117"/>
    </row>
    <row r="114" spans="1:16" s="46" customFormat="1" ht="28" hidden="1">
      <c r="A114" s="111">
        <v>6</v>
      </c>
      <c r="B114" s="412" t="s">
        <v>134</v>
      </c>
      <c r="C114" s="396"/>
      <c r="D114" s="396"/>
      <c r="E114" s="396"/>
      <c r="F114" s="112" t="s">
        <v>55</v>
      </c>
      <c r="G114" s="112"/>
      <c r="H114" s="397" t="str">
        <f>$D$33</f>
        <v>LIME</v>
      </c>
      <c r="I114" s="398" t="str">
        <f t="shared" si="4"/>
        <v>BLACK</v>
      </c>
      <c r="J114" s="113" t="s">
        <v>130</v>
      </c>
      <c r="K114" s="113">
        <f>$P$35</f>
        <v>0</v>
      </c>
      <c r="L114" s="114">
        <f>L110*2</f>
        <v>0.08</v>
      </c>
      <c r="M114" s="113">
        <f t="shared" si="5"/>
        <v>0</v>
      </c>
      <c r="N114" s="115"/>
      <c r="O114" s="41">
        <f t="shared" si="6"/>
        <v>0</v>
      </c>
      <c r="P114" s="117"/>
    </row>
    <row r="115" spans="1:16" s="46" customFormat="1" ht="28" hidden="1">
      <c r="A115" s="111">
        <v>7</v>
      </c>
      <c r="B115" s="412" t="s">
        <v>135</v>
      </c>
      <c r="C115" s="396"/>
      <c r="D115" s="396"/>
      <c r="E115" s="396"/>
      <c r="F115" s="112" t="s">
        <v>132</v>
      </c>
      <c r="G115" s="112"/>
      <c r="H115" s="397" t="str">
        <f>$D$18</f>
        <v>BLACK</v>
      </c>
      <c r="I115" s="398" t="str">
        <f t="shared" si="4"/>
        <v>BLACK</v>
      </c>
      <c r="J115" s="113" t="s">
        <v>130</v>
      </c>
      <c r="K115" s="113">
        <f>$P$20</f>
        <v>0</v>
      </c>
      <c r="L115" s="114">
        <f>L107</f>
        <v>0.04</v>
      </c>
      <c r="M115" s="113">
        <f t="shared" si="5"/>
        <v>0</v>
      </c>
      <c r="N115" s="115"/>
      <c r="O115" s="41">
        <f t="shared" si="6"/>
        <v>0</v>
      </c>
      <c r="P115" s="117"/>
    </row>
    <row r="116" spans="1:16" s="46" customFormat="1" ht="63.75" customHeight="1">
      <c r="A116" s="111">
        <v>7</v>
      </c>
      <c r="B116" s="412" t="s">
        <v>135</v>
      </c>
      <c r="C116" s="396"/>
      <c r="D116" s="396"/>
      <c r="E116" s="396"/>
      <c r="F116" s="112" t="s">
        <v>132</v>
      </c>
      <c r="G116" s="112"/>
      <c r="H116" s="397" t="str">
        <f>$D$23</f>
        <v>GREY HEATHER</v>
      </c>
      <c r="I116" s="398" t="str">
        <f t="shared" si="4"/>
        <v>BLACK</v>
      </c>
      <c r="J116" s="113" t="s">
        <v>130</v>
      </c>
      <c r="K116" s="113">
        <f>$P$25</f>
        <v>769</v>
      </c>
      <c r="L116" s="114">
        <f>L108</f>
        <v>0.04</v>
      </c>
      <c r="M116" s="113">
        <f t="shared" si="5"/>
        <v>30.76</v>
      </c>
      <c r="N116" s="115"/>
      <c r="O116" s="41">
        <f t="shared" si="6"/>
        <v>31</v>
      </c>
      <c r="P116" s="117"/>
    </row>
    <row r="117" spans="1:16" s="46" customFormat="1" ht="28" hidden="1">
      <c r="A117" s="111">
        <v>7</v>
      </c>
      <c r="B117" s="412" t="s">
        <v>135</v>
      </c>
      <c r="C117" s="396"/>
      <c r="D117" s="396"/>
      <c r="E117" s="396"/>
      <c r="F117" s="112" t="s">
        <v>132</v>
      </c>
      <c r="G117" s="112"/>
      <c r="H117" s="397" t="str">
        <f>$D$28</f>
        <v>WASHED BURGUNDY</v>
      </c>
      <c r="I117" s="398" t="str">
        <f t="shared" si="4"/>
        <v>BLACK</v>
      </c>
      <c r="J117" s="113" t="s">
        <v>130</v>
      </c>
      <c r="K117" s="113">
        <f>$P$30</f>
        <v>0</v>
      </c>
      <c r="L117" s="114">
        <f>L109</f>
        <v>0.04</v>
      </c>
      <c r="M117" s="113">
        <f t="shared" si="5"/>
        <v>0</v>
      </c>
      <c r="N117" s="115"/>
      <c r="O117" s="41">
        <f t="shared" si="6"/>
        <v>0</v>
      </c>
      <c r="P117" s="117"/>
    </row>
    <row r="118" spans="1:16" s="46" customFormat="1" ht="28" hidden="1">
      <c r="A118" s="111">
        <v>7</v>
      </c>
      <c r="B118" s="412" t="s">
        <v>135</v>
      </c>
      <c r="C118" s="396"/>
      <c r="D118" s="396"/>
      <c r="E118" s="396"/>
      <c r="F118" s="112" t="s">
        <v>132</v>
      </c>
      <c r="G118" s="112"/>
      <c r="H118" s="397" t="str">
        <f>$D$33</f>
        <v>LIME</v>
      </c>
      <c r="I118" s="398" t="str">
        <f t="shared" si="4"/>
        <v>BLACK</v>
      </c>
      <c r="J118" s="113" t="s">
        <v>130</v>
      </c>
      <c r="K118" s="113">
        <f>$P$35</f>
        <v>0</v>
      </c>
      <c r="L118" s="114">
        <f>L110</f>
        <v>0.04</v>
      </c>
      <c r="M118" s="113">
        <f t="shared" si="5"/>
        <v>0</v>
      </c>
      <c r="N118" s="115"/>
      <c r="O118" s="41">
        <f t="shared" si="6"/>
        <v>0</v>
      </c>
      <c r="P118" s="117"/>
    </row>
    <row r="119" spans="1:16" s="46" customFormat="1" ht="28" hidden="1">
      <c r="A119" s="111">
        <v>8</v>
      </c>
      <c r="B119" s="413" t="s">
        <v>136</v>
      </c>
      <c r="C119" s="414"/>
      <c r="D119" s="414"/>
      <c r="E119" s="415"/>
      <c r="F119" s="112" t="s">
        <v>38</v>
      </c>
      <c r="G119" s="112"/>
      <c r="H119" s="397" t="str">
        <f>$D$18</f>
        <v>BLACK</v>
      </c>
      <c r="I119" s="398" t="str">
        <f t="shared" si="4"/>
        <v>BLACK</v>
      </c>
      <c r="J119" s="113" t="s">
        <v>130</v>
      </c>
      <c r="K119" s="113">
        <f>$P$20</f>
        <v>0</v>
      </c>
      <c r="L119" s="113">
        <v>1</v>
      </c>
      <c r="M119" s="113">
        <f>K119*L119</f>
        <v>0</v>
      </c>
      <c r="N119" s="115"/>
      <c r="O119" s="41">
        <f t="shared" si="6"/>
        <v>0</v>
      </c>
      <c r="P119" s="117"/>
    </row>
    <row r="120" spans="1:16" s="46" customFormat="1" ht="63.75" customHeight="1">
      <c r="A120" s="111">
        <v>8</v>
      </c>
      <c r="B120" s="412" t="s">
        <v>136</v>
      </c>
      <c r="C120" s="396"/>
      <c r="D120" s="396"/>
      <c r="E120" s="396"/>
      <c r="F120" s="112" t="s">
        <v>38</v>
      </c>
      <c r="G120" s="112"/>
      <c r="H120" s="397" t="str">
        <f>$D$23</f>
        <v>GREY HEATHER</v>
      </c>
      <c r="I120" s="398" t="str">
        <f t="shared" si="4"/>
        <v>BLACK</v>
      </c>
      <c r="J120" s="113" t="s">
        <v>130</v>
      </c>
      <c r="K120" s="113">
        <f>$P$25</f>
        <v>769</v>
      </c>
      <c r="L120" s="113">
        <v>1</v>
      </c>
      <c r="M120" s="113">
        <f t="shared" ref="M120:M131" si="7">K120*L120</f>
        <v>769</v>
      </c>
      <c r="N120" s="115"/>
      <c r="O120" s="41">
        <f t="shared" si="6"/>
        <v>769</v>
      </c>
      <c r="P120" s="117"/>
    </row>
    <row r="121" spans="1:16" s="46" customFormat="1" ht="28" hidden="1">
      <c r="A121" s="111">
        <v>8</v>
      </c>
      <c r="B121" s="412" t="s">
        <v>136</v>
      </c>
      <c r="C121" s="396"/>
      <c r="D121" s="396"/>
      <c r="E121" s="396"/>
      <c r="F121" s="112" t="s">
        <v>38</v>
      </c>
      <c r="G121" s="112"/>
      <c r="H121" s="397" t="str">
        <f>$D$28</f>
        <v>WASHED BURGUNDY</v>
      </c>
      <c r="I121" s="398" t="str">
        <f t="shared" si="4"/>
        <v>BLACK</v>
      </c>
      <c r="J121" s="113" t="s">
        <v>130</v>
      </c>
      <c r="K121" s="113">
        <f>$P$30</f>
        <v>0</v>
      </c>
      <c r="L121" s="113">
        <v>1</v>
      </c>
      <c r="M121" s="113">
        <f t="shared" si="7"/>
        <v>0</v>
      </c>
      <c r="N121" s="115"/>
      <c r="O121" s="41">
        <f t="shared" si="6"/>
        <v>0</v>
      </c>
      <c r="P121" s="117"/>
    </row>
    <row r="122" spans="1:16" s="46" customFormat="1" ht="28" hidden="1">
      <c r="A122" s="111">
        <v>8</v>
      </c>
      <c r="B122" s="412" t="s">
        <v>136</v>
      </c>
      <c r="C122" s="396"/>
      <c r="D122" s="396"/>
      <c r="E122" s="396"/>
      <c r="F122" s="112" t="s">
        <v>38</v>
      </c>
      <c r="G122" s="112"/>
      <c r="H122" s="397" t="str">
        <f>$D$33</f>
        <v>LIME</v>
      </c>
      <c r="I122" s="398" t="str">
        <f t="shared" si="4"/>
        <v>BLACK</v>
      </c>
      <c r="J122" s="113" t="s">
        <v>130</v>
      </c>
      <c r="K122" s="113">
        <f>$P$35</f>
        <v>0</v>
      </c>
      <c r="L122" s="113">
        <v>1</v>
      </c>
      <c r="M122" s="113">
        <f t="shared" si="7"/>
        <v>0</v>
      </c>
      <c r="N122" s="115"/>
      <c r="O122" s="41">
        <f t="shared" si="6"/>
        <v>0</v>
      </c>
      <c r="P122" s="117"/>
    </row>
    <row r="123" spans="1:16" s="46" customFormat="1" ht="28" hidden="1">
      <c r="A123" s="111">
        <v>9</v>
      </c>
      <c r="B123" s="412" t="s">
        <v>137</v>
      </c>
      <c r="C123" s="396"/>
      <c r="D123" s="396"/>
      <c r="E123" s="396"/>
      <c r="F123" s="112" t="s">
        <v>132</v>
      </c>
      <c r="G123" s="112"/>
      <c r="H123" s="397" t="str">
        <f>$D$18</f>
        <v>BLACK</v>
      </c>
      <c r="I123" s="398" t="str">
        <f t="shared" si="4"/>
        <v>BLACK</v>
      </c>
      <c r="J123" s="113" t="s">
        <v>130</v>
      </c>
      <c r="K123" s="113">
        <f>$P$20</f>
        <v>0</v>
      </c>
      <c r="L123" s="113">
        <v>1.1000000000000001</v>
      </c>
      <c r="M123" s="113">
        <f t="shared" si="7"/>
        <v>0</v>
      </c>
      <c r="N123" s="115"/>
      <c r="O123" s="41">
        <f t="shared" si="6"/>
        <v>0</v>
      </c>
      <c r="P123" s="117"/>
    </row>
    <row r="124" spans="1:16" s="46" customFormat="1" ht="63.75" customHeight="1">
      <c r="A124" s="111">
        <v>9</v>
      </c>
      <c r="B124" s="413" t="s">
        <v>137</v>
      </c>
      <c r="C124" s="414"/>
      <c r="D124" s="414"/>
      <c r="E124" s="415"/>
      <c r="F124" s="112" t="s">
        <v>132</v>
      </c>
      <c r="G124" s="112"/>
      <c r="H124" s="397" t="str">
        <f>$D$23</f>
        <v>GREY HEATHER</v>
      </c>
      <c r="I124" s="398" t="str">
        <f t="shared" si="4"/>
        <v>BLACK</v>
      </c>
      <c r="J124" s="113" t="s">
        <v>130</v>
      </c>
      <c r="K124" s="113">
        <f>$P$25</f>
        <v>769</v>
      </c>
      <c r="L124" s="113">
        <v>1.1000000000000001</v>
      </c>
      <c r="M124" s="113">
        <f t="shared" si="7"/>
        <v>845.90000000000009</v>
      </c>
      <c r="N124" s="115"/>
      <c r="O124" s="41">
        <f t="shared" si="6"/>
        <v>846</v>
      </c>
      <c r="P124" s="117"/>
    </row>
    <row r="125" spans="1:16" s="46" customFormat="1" ht="28" hidden="1">
      <c r="A125" s="111">
        <v>9</v>
      </c>
      <c r="B125" s="413" t="s">
        <v>137</v>
      </c>
      <c r="C125" s="414"/>
      <c r="D125" s="414"/>
      <c r="E125" s="415"/>
      <c r="F125" s="112" t="s">
        <v>132</v>
      </c>
      <c r="G125" s="112"/>
      <c r="H125" s="397" t="str">
        <f>$D$28</f>
        <v>WASHED BURGUNDY</v>
      </c>
      <c r="I125" s="398" t="str">
        <f t="shared" si="4"/>
        <v>BLACK</v>
      </c>
      <c r="J125" s="113" t="s">
        <v>130</v>
      </c>
      <c r="K125" s="113">
        <f>$P$30</f>
        <v>0</v>
      </c>
      <c r="L125" s="113">
        <v>1.1000000000000001</v>
      </c>
      <c r="M125" s="113">
        <f t="shared" si="7"/>
        <v>0</v>
      </c>
      <c r="N125" s="115"/>
      <c r="O125" s="41">
        <f t="shared" si="6"/>
        <v>0</v>
      </c>
      <c r="P125" s="117"/>
    </row>
    <row r="126" spans="1:16" s="46" customFormat="1" ht="28" hidden="1">
      <c r="A126" s="111">
        <v>9</v>
      </c>
      <c r="B126" s="413" t="s">
        <v>137</v>
      </c>
      <c r="C126" s="414"/>
      <c r="D126" s="414"/>
      <c r="E126" s="415"/>
      <c r="F126" s="112" t="s">
        <v>132</v>
      </c>
      <c r="G126" s="112"/>
      <c r="H126" s="397" t="str">
        <f>$D$33</f>
        <v>LIME</v>
      </c>
      <c r="I126" s="398" t="str">
        <f t="shared" si="4"/>
        <v>BLACK</v>
      </c>
      <c r="J126" s="113" t="s">
        <v>130</v>
      </c>
      <c r="K126" s="113">
        <f>$P$35</f>
        <v>0</v>
      </c>
      <c r="L126" s="113">
        <v>1.1000000000000001</v>
      </c>
      <c r="M126" s="113">
        <f t="shared" si="7"/>
        <v>0</v>
      </c>
      <c r="N126" s="115"/>
      <c r="O126" s="41">
        <f t="shared" si="6"/>
        <v>0</v>
      </c>
      <c r="P126" s="117"/>
    </row>
    <row r="127" spans="1:16" s="46" customFormat="1" ht="46.5" customHeight="1">
      <c r="A127" s="111">
        <v>10</v>
      </c>
      <c r="B127" s="412" t="s">
        <v>150</v>
      </c>
      <c r="C127" s="396"/>
      <c r="D127" s="396"/>
      <c r="E127" s="396"/>
      <c r="F127" s="416" t="s">
        <v>151</v>
      </c>
      <c r="G127" s="112"/>
      <c r="H127" s="417" t="s">
        <v>174</v>
      </c>
      <c r="I127" s="398"/>
      <c r="J127" s="113" t="s">
        <v>130</v>
      </c>
      <c r="K127" s="113">
        <v>9</v>
      </c>
      <c r="L127" s="114">
        <f>$L$107*2</f>
        <v>0.08</v>
      </c>
      <c r="M127" s="113">
        <f t="shared" si="7"/>
        <v>0.72</v>
      </c>
      <c r="N127" s="115"/>
      <c r="O127" s="41">
        <f t="shared" si="6"/>
        <v>1</v>
      </c>
      <c r="P127" s="117"/>
    </row>
    <row r="128" spans="1:16" s="46" customFormat="1" ht="46.5" customHeight="1">
      <c r="A128" s="111">
        <v>10</v>
      </c>
      <c r="B128" s="412" t="s">
        <v>150</v>
      </c>
      <c r="C128" s="396"/>
      <c r="D128" s="396"/>
      <c r="E128" s="396"/>
      <c r="F128" s="416"/>
      <c r="G128" s="112"/>
      <c r="H128" s="417" t="s">
        <v>175</v>
      </c>
      <c r="I128" s="398"/>
      <c r="J128" s="113" t="s">
        <v>130</v>
      </c>
      <c r="K128" s="113">
        <v>24</v>
      </c>
      <c r="L128" s="114">
        <f>$L$107*2</f>
        <v>0.08</v>
      </c>
      <c r="M128" s="113">
        <f t="shared" si="7"/>
        <v>1.92</v>
      </c>
      <c r="N128" s="115"/>
      <c r="O128" s="41">
        <f t="shared" si="6"/>
        <v>2</v>
      </c>
      <c r="P128" s="117"/>
    </row>
    <row r="129" spans="1:16" s="46" customFormat="1" ht="46.5" customHeight="1">
      <c r="A129" s="111">
        <v>10</v>
      </c>
      <c r="B129" s="412" t="s">
        <v>150</v>
      </c>
      <c r="C129" s="396"/>
      <c r="D129" s="396"/>
      <c r="E129" s="396"/>
      <c r="F129" s="416"/>
      <c r="G129" s="112"/>
      <c r="H129" s="417" t="s">
        <v>176</v>
      </c>
      <c r="I129" s="398"/>
      <c r="J129" s="113" t="s">
        <v>130</v>
      </c>
      <c r="K129" s="113">
        <v>12</v>
      </c>
      <c r="L129" s="114">
        <f>$L$107*2</f>
        <v>0.08</v>
      </c>
      <c r="M129" s="113">
        <f t="shared" si="7"/>
        <v>0.96</v>
      </c>
      <c r="N129" s="115"/>
      <c r="O129" s="41">
        <f t="shared" si="6"/>
        <v>1</v>
      </c>
      <c r="P129" s="117"/>
    </row>
    <row r="130" spans="1:16" s="46" customFormat="1" ht="46.5" customHeight="1">
      <c r="A130" s="111">
        <v>10</v>
      </c>
      <c r="B130" s="412" t="s">
        <v>150</v>
      </c>
      <c r="C130" s="396"/>
      <c r="D130" s="396"/>
      <c r="E130" s="396"/>
      <c r="F130" s="416"/>
      <c r="G130" s="112"/>
      <c r="H130" s="417">
        <v>41</v>
      </c>
      <c r="I130" s="398"/>
      <c r="J130" s="113" t="s">
        <v>130</v>
      </c>
      <c r="K130" s="113">
        <v>30</v>
      </c>
      <c r="L130" s="114">
        <f>$L$107*2</f>
        <v>0.08</v>
      </c>
      <c r="M130" s="113">
        <f t="shared" si="7"/>
        <v>2.4</v>
      </c>
      <c r="N130" s="115"/>
      <c r="O130" s="41">
        <f t="shared" si="6"/>
        <v>3</v>
      </c>
      <c r="P130" s="117"/>
    </row>
    <row r="131" spans="1:16" s="46" customFormat="1" ht="46.5" customHeight="1">
      <c r="A131" s="111">
        <v>10</v>
      </c>
      <c r="B131" s="412" t="s">
        <v>150</v>
      </c>
      <c r="C131" s="396"/>
      <c r="D131" s="396"/>
      <c r="E131" s="396"/>
      <c r="F131" s="416"/>
      <c r="G131" s="112"/>
      <c r="H131" s="397">
        <v>42</v>
      </c>
      <c r="I131" s="398"/>
      <c r="J131" s="113" t="s">
        <v>130</v>
      </c>
      <c r="K131" s="113">
        <v>67</v>
      </c>
      <c r="L131" s="114">
        <f>$L$107*2</f>
        <v>0.08</v>
      </c>
      <c r="M131" s="113">
        <f t="shared" si="7"/>
        <v>5.36</v>
      </c>
      <c r="N131" s="115"/>
      <c r="O131" s="41">
        <f t="shared" si="6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18" t="s">
        <v>31</v>
      </c>
      <c r="K133" s="418"/>
      <c r="L133" s="418"/>
      <c r="M133" s="418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19" t="s">
        <v>49</v>
      </c>
      <c r="C135" s="420"/>
      <c r="D135" s="420"/>
      <c r="E135" s="420"/>
      <c r="F135" s="420"/>
      <c r="G135" s="420"/>
      <c r="H135" s="420"/>
      <c r="I135" s="421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422" t="s">
        <v>139</v>
      </c>
      <c r="E136" s="422"/>
      <c r="F136" s="422" t="s">
        <v>54</v>
      </c>
      <c r="G136" s="422"/>
      <c r="H136" s="422"/>
      <c r="I136" s="422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>$D$18</f>
        <v>BLACK</v>
      </c>
      <c r="C137" s="423" t="s">
        <v>162</v>
      </c>
      <c r="D137" s="425" t="s">
        <v>164</v>
      </c>
      <c r="E137" s="426"/>
      <c r="F137" s="427" t="s">
        <v>177</v>
      </c>
      <c r="G137" s="427"/>
      <c r="H137" s="427"/>
      <c r="I137" s="427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>$D$23</f>
        <v>GREY HEATHER</v>
      </c>
      <c r="C138" s="424"/>
      <c r="D138" s="428" t="s">
        <v>165</v>
      </c>
      <c r="E138" s="429"/>
      <c r="F138" s="427" t="s">
        <v>178</v>
      </c>
      <c r="G138" s="427"/>
      <c r="H138" s="427"/>
      <c r="I138" s="427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419"/>
      <c r="C140" s="420"/>
      <c r="D140" s="436"/>
      <c r="E140" s="436"/>
      <c r="F140" s="436"/>
      <c r="G140" s="436"/>
      <c r="H140" s="436"/>
      <c r="I140" s="437"/>
      <c r="J140" s="47"/>
      <c r="K140" s="47"/>
    </row>
    <row r="141" spans="1:16" s="15" customFormat="1" ht="28" hidden="1">
      <c r="A141" s="118"/>
      <c r="B141" s="413"/>
      <c r="C141" s="415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38" t="s">
        <v>159</v>
      </c>
      <c r="C142" s="438"/>
      <c r="D142" s="130"/>
      <c r="E142" s="130">
        <v>2.2000000000000002</v>
      </c>
      <c r="F142" s="439">
        <v>3</v>
      </c>
      <c r="G142" s="440"/>
      <c r="H142" s="440"/>
      <c r="I142" s="441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442" t="s">
        <v>195</v>
      </c>
      <c r="D144" s="442"/>
      <c r="E144" s="442"/>
      <c r="F144" s="442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419" t="s">
        <v>49</v>
      </c>
      <c r="C145" s="420"/>
      <c r="D145" s="420"/>
      <c r="E145" s="420"/>
      <c r="F145" s="420"/>
      <c r="G145" s="420"/>
      <c r="H145" s="420"/>
      <c r="I145" s="421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30" t="s">
        <v>70</v>
      </c>
      <c r="F146" s="431"/>
      <c r="G146" s="431"/>
      <c r="H146" s="431"/>
      <c r="I146" s="432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33" t="s">
        <v>201</v>
      </c>
      <c r="F147" s="434"/>
      <c r="G147" s="434"/>
      <c r="H147" s="434"/>
      <c r="I147" s="435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33" t="s">
        <v>211</v>
      </c>
      <c r="F148" s="434"/>
      <c r="G148" s="434"/>
      <c r="H148" s="434"/>
      <c r="I148" s="435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33" t="s">
        <v>201</v>
      </c>
      <c r="F149" s="434"/>
      <c r="G149" s="434"/>
      <c r="H149" s="434"/>
      <c r="I149" s="435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33" t="s">
        <v>201</v>
      </c>
      <c r="F150" s="434"/>
      <c r="G150" s="434"/>
      <c r="H150" s="434"/>
      <c r="I150" s="435"/>
      <c r="J150" s="47"/>
      <c r="K150" s="47"/>
      <c r="L150" s="47"/>
      <c r="M150" s="47"/>
      <c r="N150" s="47"/>
    </row>
    <row r="151" spans="1:16" s="15" customFormat="1" ht="28">
      <c r="A151" s="118"/>
      <c r="B151" s="419" t="s">
        <v>71</v>
      </c>
      <c r="C151" s="420"/>
      <c r="D151" s="436"/>
      <c r="E151" s="436"/>
      <c r="F151" s="436"/>
      <c r="G151" s="436"/>
      <c r="H151" s="436"/>
      <c r="I151" s="437"/>
      <c r="J151" s="47"/>
      <c r="K151" s="47"/>
    </row>
    <row r="152" spans="1:16" s="15" customFormat="1" ht="56.25" customHeight="1">
      <c r="A152" s="118"/>
      <c r="B152" s="413"/>
      <c r="C152" s="415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455" t="s">
        <v>202</v>
      </c>
      <c r="C153" s="456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457" t="s">
        <v>203</v>
      </c>
      <c r="C154" s="458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459" t="s">
        <v>72</v>
      </c>
      <c r="D157" s="460"/>
      <c r="E157" s="460"/>
      <c r="F157" s="460"/>
      <c r="G157" s="460"/>
      <c r="H157" s="460"/>
      <c r="I157" s="461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>$D$18</f>
        <v>BLACK</v>
      </c>
      <c r="C158" s="428" t="s">
        <v>204</v>
      </c>
      <c r="D158" s="443"/>
      <c r="E158" s="443"/>
      <c r="F158" s="443"/>
      <c r="G158" s="443"/>
      <c r="H158" s="443"/>
      <c r="I158" s="429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>$D$23</f>
        <v>GREY HEATHER</v>
      </c>
      <c r="C159" s="428" t="s">
        <v>205</v>
      </c>
      <c r="D159" s="443"/>
      <c r="E159" s="443"/>
      <c r="F159" s="443"/>
      <c r="G159" s="443"/>
      <c r="H159" s="443"/>
      <c r="I159" s="429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44" t="s">
        <v>204</v>
      </c>
      <c r="D160" s="445"/>
      <c r="E160" s="445"/>
      <c r="F160" s="445"/>
      <c r="G160" s="445"/>
      <c r="H160" s="445"/>
      <c r="I160" s="446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47"/>
      <c r="D161" s="448"/>
      <c r="E161" s="448"/>
      <c r="F161" s="448"/>
      <c r="G161" s="448"/>
      <c r="H161" s="448"/>
      <c r="I161" s="449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450"/>
      <c r="D162" s="451"/>
      <c r="E162" s="451"/>
      <c r="F162" s="451"/>
      <c r="G162" s="451"/>
      <c r="H162" s="451"/>
      <c r="I162" s="452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18" t="s">
        <v>118</v>
      </c>
      <c r="C164" s="418"/>
      <c r="D164" s="418"/>
      <c r="E164" s="418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>H42</f>
        <v>268</v>
      </c>
      <c r="E169" s="41">
        <f>I42</f>
        <v>248</v>
      </c>
      <c r="F169" s="41">
        <f>J42</f>
        <v>105</v>
      </c>
      <c r="G169" s="41">
        <f>K42</f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453"/>
      <c r="B170" s="454"/>
      <c r="C170" s="454"/>
      <c r="D170" s="454"/>
      <c r="E170" s="454"/>
      <c r="F170" s="454"/>
      <c r="G170" s="454"/>
      <c r="H170" s="454"/>
      <c r="I170" s="454"/>
      <c r="J170" s="454"/>
      <c r="K170" s="454"/>
      <c r="L170" s="454"/>
      <c r="M170" s="454"/>
      <c r="N170" s="454"/>
      <c r="O170" s="454"/>
      <c r="P170" s="454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5649-CF9A-45C6-8E26-135461607806}">
  <sheetPr codeName="Sheet2"/>
  <dimension ref="A1:AC956"/>
  <sheetViews>
    <sheetView tabSelected="1" view="pageBreakPreview" topLeftCell="A5" zoomScale="85" zoomScaleNormal="100" zoomScaleSheetLayoutView="85" workbookViewId="0">
      <selection activeCell="G14" sqref="G14"/>
    </sheetView>
  </sheetViews>
  <sheetFormatPr defaultColWidth="14.36328125" defaultRowHeight="13"/>
  <cols>
    <col min="1" max="1" width="10.08984375" style="236" customWidth="1"/>
    <col min="2" max="2" width="44.453125" style="236" customWidth="1"/>
    <col min="3" max="3" width="39" style="236" customWidth="1"/>
    <col min="4" max="8" width="10.1796875" style="236" customWidth="1"/>
    <col min="9" max="14" width="10.1796875" style="236" hidden="1" customWidth="1"/>
    <col min="15" max="15" width="10.1796875" style="236" customWidth="1"/>
    <col min="16" max="16" width="12.81640625" style="236" customWidth="1"/>
    <col min="17" max="17" width="43.1796875" style="236" customWidth="1"/>
    <col min="18" max="18" width="24.90625" style="236" customWidth="1"/>
    <col min="19" max="29" width="10.90625" style="236" customWidth="1"/>
    <col min="30" max="16384" width="14.36328125" style="236"/>
  </cols>
  <sheetData>
    <row r="1" spans="1:29" ht="13.5" customHeight="1" thickBot="1">
      <c r="A1" s="230"/>
      <c r="B1" s="231"/>
      <c r="C1" s="231"/>
      <c r="D1" s="232"/>
      <c r="E1" s="230"/>
      <c r="F1" s="233"/>
      <c r="G1" s="233"/>
      <c r="H1" s="233"/>
      <c r="I1" s="233"/>
      <c r="J1" s="233"/>
      <c r="K1" s="233"/>
      <c r="L1" s="233"/>
      <c r="M1" s="232"/>
      <c r="N1" s="232"/>
      <c r="O1" s="232"/>
      <c r="P1" s="234"/>
      <c r="Q1" s="235"/>
      <c r="R1" s="235"/>
      <c r="S1" s="235"/>
      <c r="T1" s="235"/>
      <c r="U1" s="235"/>
    </row>
    <row r="2" spans="1:29" ht="13.5" customHeight="1">
      <c r="A2" s="237" t="s">
        <v>220</v>
      </c>
      <c r="B2" s="238">
        <v>2024</v>
      </c>
      <c r="C2" s="238" t="s">
        <v>221</v>
      </c>
      <c r="D2" s="239" t="s">
        <v>311</v>
      </c>
      <c r="E2" s="240" t="s">
        <v>312</v>
      </c>
      <c r="F2" s="241"/>
      <c r="G2" s="241"/>
      <c r="H2" s="242"/>
      <c r="I2" s="349"/>
      <c r="J2" s="349"/>
      <c r="K2" s="349"/>
      <c r="L2" s="349"/>
      <c r="M2" s="462"/>
      <c r="N2" s="463"/>
      <c r="O2" s="464"/>
      <c r="P2" s="471"/>
      <c r="Q2" s="235"/>
      <c r="R2" s="235"/>
      <c r="S2" s="235"/>
      <c r="T2" s="235"/>
      <c r="U2" s="235"/>
    </row>
    <row r="3" spans="1:29" ht="13.5" customHeight="1">
      <c r="A3" s="243" t="s">
        <v>222</v>
      </c>
      <c r="B3" s="244" t="s">
        <v>313</v>
      </c>
      <c r="C3" s="245" t="s">
        <v>314</v>
      </c>
      <c r="D3" s="246" t="s">
        <v>315</v>
      </c>
      <c r="E3" s="247"/>
      <c r="F3" s="246"/>
      <c r="G3" s="246"/>
      <c r="H3" s="246"/>
      <c r="I3" s="350"/>
      <c r="J3" s="350"/>
      <c r="K3" s="350"/>
      <c r="L3" s="350"/>
      <c r="M3" s="465"/>
      <c r="N3" s="466"/>
      <c r="O3" s="467"/>
      <c r="P3" s="472"/>
      <c r="Q3" s="235"/>
      <c r="R3" s="235"/>
      <c r="S3" s="235"/>
      <c r="T3" s="235"/>
      <c r="U3" s="235"/>
    </row>
    <row r="4" spans="1:29" ht="13.5" customHeight="1">
      <c r="A4" s="243" t="s">
        <v>223</v>
      </c>
      <c r="B4" s="248"/>
      <c r="C4" s="248"/>
      <c r="D4" s="249"/>
      <c r="E4" s="247"/>
      <c r="F4" s="249"/>
      <c r="G4" s="249"/>
      <c r="H4" s="249"/>
      <c r="I4" s="351"/>
      <c r="J4" s="351"/>
      <c r="K4" s="351"/>
      <c r="L4" s="351"/>
      <c r="M4" s="465"/>
      <c r="N4" s="466"/>
      <c r="O4" s="467"/>
      <c r="P4" s="472"/>
      <c r="Q4" s="235"/>
      <c r="R4" s="235"/>
      <c r="S4" s="235"/>
      <c r="T4" s="235"/>
      <c r="U4" s="235"/>
    </row>
    <row r="5" spans="1:29" ht="13.5" customHeight="1" thickBot="1">
      <c r="A5" s="250" t="s">
        <v>224</v>
      </c>
      <c r="B5" s="251"/>
      <c r="C5" s="251"/>
      <c r="D5" s="252"/>
      <c r="E5" s="253"/>
      <c r="F5" s="252"/>
      <c r="G5" s="252"/>
      <c r="H5" s="252"/>
      <c r="I5" s="352"/>
      <c r="J5" s="352"/>
      <c r="K5" s="352"/>
      <c r="L5" s="352"/>
      <c r="M5" s="468"/>
      <c r="N5" s="469"/>
      <c r="O5" s="470"/>
      <c r="P5" s="473"/>
      <c r="R5" s="235"/>
      <c r="S5" s="235"/>
      <c r="T5" s="235"/>
      <c r="U5" s="235"/>
    </row>
    <row r="6" spans="1:29" ht="13.5" customHeight="1" thickBot="1">
      <c r="A6" s="254"/>
      <c r="B6" s="255"/>
      <c r="C6" s="255"/>
      <c r="D6" s="232"/>
      <c r="E6" s="230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56"/>
      <c r="R6" s="235"/>
      <c r="S6" s="235"/>
      <c r="T6" s="235"/>
      <c r="U6" s="235"/>
    </row>
    <row r="7" spans="1:29" ht="9" customHeight="1" thickBot="1">
      <c r="A7" s="474"/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6"/>
      <c r="Q7" s="257"/>
    </row>
    <row r="8" spans="1:29" ht="13.5" customHeight="1">
      <c r="A8" s="258" t="s">
        <v>219</v>
      </c>
      <c r="B8" s="259" t="s">
        <v>225</v>
      </c>
      <c r="C8" s="259"/>
      <c r="D8" s="260" t="s">
        <v>218</v>
      </c>
      <c r="E8" s="260" t="s">
        <v>61</v>
      </c>
      <c r="F8" s="261" t="s">
        <v>10</v>
      </c>
      <c r="G8" s="261"/>
      <c r="H8" s="260" t="s">
        <v>58</v>
      </c>
      <c r="I8" s="260"/>
      <c r="J8" s="260"/>
      <c r="K8" s="260"/>
      <c r="L8" s="260"/>
      <c r="M8" s="260" t="s">
        <v>59</v>
      </c>
      <c r="N8" s="260" t="s">
        <v>60</v>
      </c>
      <c r="O8" s="262" t="s">
        <v>226</v>
      </c>
      <c r="P8" s="263" t="s">
        <v>227</v>
      </c>
      <c r="Q8" s="229" t="s">
        <v>316</v>
      </c>
    </row>
    <row r="9" spans="1:29" ht="15.75" customHeight="1">
      <c r="A9" s="264" t="s">
        <v>228</v>
      </c>
      <c r="B9" s="265" t="s">
        <v>229</v>
      </c>
      <c r="C9" s="266" t="s">
        <v>230</v>
      </c>
      <c r="D9" s="267">
        <f t="shared" ref="D9:D14" si="0">E9-O9</f>
        <v>24.5</v>
      </c>
      <c r="E9" s="267">
        <f t="shared" ref="E9:E14" si="1">F9-O9</f>
        <v>25.5</v>
      </c>
      <c r="F9" s="268">
        <v>26.5</v>
      </c>
      <c r="G9" s="268"/>
      <c r="H9" s="267">
        <f t="shared" ref="H9:H28" si="2">F9+O9</f>
        <v>27.5</v>
      </c>
      <c r="I9" s="267"/>
      <c r="J9" s="267"/>
      <c r="K9" s="267"/>
      <c r="L9" s="267"/>
      <c r="M9" s="267">
        <f t="shared" ref="M9:M28" si="3">H9+O9</f>
        <v>28.5</v>
      </c>
      <c r="N9" s="267">
        <f t="shared" ref="N9:N28" si="4">M9+O9</f>
        <v>29.5</v>
      </c>
      <c r="O9" s="269">
        <v>1</v>
      </c>
      <c r="P9" s="270">
        <v>44928</v>
      </c>
      <c r="Q9" s="271" t="s">
        <v>317</v>
      </c>
    </row>
    <row r="10" spans="1:29" ht="15.75" customHeight="1">
      <c r="A10" s="264" t="s">
        <v>231</v>
      </c>
      <c r="B10" s="265" t="s">
        <v>232</v>
      </c>
      <c r="C10" s="266" t="s">
        <v>331</v>
      </c>
      <c r="D10" s="267">
        <f t="shared" si="0"/>
        <v>24</v>
      </c>
      <c r="E10" s="267">
        <f t="shared" si="1"/>
        <v>25</v>
      </c>
      <c r="F10" s="272">
        <v>26</v>
      </c>
      <c r="G10" s="272"/>
      <c r="H10" s="267">
        <f t="shared" si="2"/>
        <v>27</v>
      </c>
      <c r="I10" s="267"/>
      <c r="J10" s="267"/>
      <c r="K10" s="267"/>
      <c r="L10" s="267"/>
      <c r="M10" s="267">
        <f t="shared" si="3"/>
        <v>28</v>
      </c>
      <c r="N10" s="267">
        <f t="shared" si="4"/>
        <v>29</v>
      </c>
      <c r="O10" s="269">
        <v>1</v>
      </c>
      <c r="P10" s="273">
        <v>0.5</v>
      </c>
      <c r="Q10" s="271" t="s">
        <v>317</v>
      </c>
    </row>
    <row r="11" spans="1:29" ht="15.75" customHeight="1">
      <c r="A11" s="264" t="s">
        <v>233</v>
      </c>
      <c r="B11" s="265" t="s">
        <v>234</v>
      </c>
      <c r="C11" s="247" t="s">
        <v>235</v>
      </c>
      <c r="D11" s="274">
        <f t="shared" si="0"/>
        <v>18</v>
      </c>
      <c r="E11" s="274">
        <f t="shared" si="1"/>
        <v>19</v>
      </c>
      <c r="F11" s="275">
        <v>20</v>
      </c>
      <c r="G11" s="275"/>
      <c r="H11" s="274">
        <f t="shared" si="2"/>
        <v>21</v>
      </c>
      <c r="I11" s="274"/>
      <c r="J11" s="274"/>
      <c r="K11" s="274"/>
      <c r="L11" s="274"/>
      <c r="M11" s="274">
        <f t="shared" si="3"/>
        <v>22</v>
      </c>
      <c r="N11" s="274">
        <f t="shared" si="4"/>
        <v>23</v>
      </c>
      <c r="O11" s="269">
        <v>1</v>
      </c>
      <c r="P11" s="273">
        <v>0.5</v>
      </c>
      <c r="Q11" s="236" t="s">
        <v>317</v>
      </c>
      <c r="R11" s="276"/>
      <c r="S11" s="276"/>
      <c r="V11" s="277"/>
      <c r="W11" s="277"/>
      <c r="X11" s="277"/>
      <c r="Y11" s="277"/>
      <c r="Z11" s="277"/>
      <c r="AA11" s="277"/>
      <c r="AB11" s="278"/>
      <c r="AC11" s="277"/>
    </row>
    <row r="12" spans="1:29" ht="15.75" customHeight="1">
      <c r="A12" s="264" t="s">
        <v>236</v>
      </c>
      <c r="B12" s="265" t="s">
        <v>318</v>
      </c>
      <c r="C12" s="247" t="s">
        <v>237</v>
      </c>
      <c r="D12" s="274">
        <f t="shared" si="0"/>
        <v>15.5</v>
      </c>
      <c r="E12" s="274">
        <f t="shared" si="1"/>
        <v>16.5</v>
      </c>
      <c r="F12" s="275">
        <v>17.5</v>
      </c>
      <c r="G12" s="275"/>
      <c r="H12" s="274">
        <f t="shared" si="2"/>
        <v>18.5</v>
      </c>
      <c r="I12" s="274"/>
      <c r="J12" s="274"/>
      <c r="K12" s="274"/>
      <c r="L12" s="274"/>
      <c r="M12" s="274">
        <f t="shared" si="3"/>
        <v>19.5</v>
      </c>
      <c r="N12" s="274">
        <f t="shared" si="4"/>
        <v>20.5</v>
      </c>
      <c r="O12" s="269">
        <v>1</v>
      </c>
      <c r="P12" s="273">
        <v>0.5</v>
      </c>
      <c r="Q12" s="236" t="s">
        <v>317</v>
      </c>
      <c r="R12" s="276"/>
      <c r="S12" s="276"/>
      <c r="V12" s="277"/>
      <c r="W12" s="277"/>
      <c r="X12" s="277"/>
      <c r="Y12" s="277"/>
      <c r="Z12" s="277"/>
      <c r="AA12" s="277"/>
      <c r="AB12" s="278"/>
      <c r="AC12" s="277"/>
    </row>
    <row r="13" spans="1:29" ht="25">
      <c r="A13" s="264" t="s">
        <v>238</v>
      </c>
      <c r="B13" s="265" t="s">
        <v>239</v>
      </c>
      <c r="C13" s="279" t="s">
        <v>240</v>
      </c>
      <c r="D13" s="274">
        <f t="shared" si="0"/>
        <v>23</v>
      </c>
      <c r="E13" s="274">
        <f t="shared" si="1"/>
        <v>23.5</v>
      </c>
      <c r="F13" s="280">
        <v>24</v>
      </c>
      <c r="G13" s="280"/>
      <c r="H13" s="274">
        <f t="shared" si="2"/>
        <v>24.5</v>
      </c>
      <c r="I13" s="274"/>
      <c r="J13" s="274"/>
      <c r="K13" s="274"/>
      <c r="L13" s="274"/>
      <c r="M13" s="274">
        <f t="shared" si="3"/>
        <v>25</v>
      </c>
      <c r="N13" s="274">
        <f t="shared" si="4"/>
        <v>25.5</v>
      </c>
      <c r="O13" s="273">
        <v>0.5</v>
      </c>
      <c r="P13" s="273">
        <v>0.5</v>
      </c>
      <c r="Q13" s="277">
        <f>46+23</f>
        <v>69</v>
      </c>
      <c r="R13" s="276"/>
      <c r="S13" s="276"/>
    </row>
    <row r="14" spans="1:29" ht="15.75" customHeight="1">
      <c r="A14" s="264" t="s">
        <v>241</v>
      </c>
      <c r="B14" s="265" t="s">
        <v>242</v>
      </c>
      <c r="C14" s="247" t="s">
        <v>243</v>
      </c>
      <c r="D14" s="281">
        <f t="shared" si="0"/>
        <v>22</v>
      </c>
      <c r="E14" s="281">
        <f t="shared" si="1"/>
        <v>22.5</v>
      </c>
      <c r="F14" s="280">
        <v>23</v>
      </c>
      <c r="G14" s="280"/>
      <c r="H14" s="274">
        <f t="shared" si="2"/>
        <v>23.5</v>
      </c>
      <c r="I14" s="274"/>
      <c r="J14" s="274"/>
      <c r="K14" s="274"/>
      <c r="L14" s="274"/>
      <c r="M14" s="274">
        <f t="shared" si="3"/>
        <v>24</v>
      </c>
      <c r="N14" s="274">
        <f t="shared" si="4"/>
        <v>24.5</v>
      </c>
      <c r="O14" s="273">
        <v>0.5</v>
      </c>
      <c r="P14" s="273">
        <v>0.5</v>
      </c>
      <c r="Q14" s="236" t="s">
        <v>317</v>
      </c>
      <c r="R14" s="282" t="s">
        <v>320</v>
      </c>
      <c r="S14" s="276"/>
    </row>
    <row r="15" spans="1:29" ht="15.75" customHeight="1">
      <c r="A15" s="264" t="s">
        <v>244</v>
      </c>
      <c r="B15" s="265" t="s">
        <v>245</v>
      </c>
      <c r="C15" s="283" t="s">
        <v>246</v>
      </c>
      <c r="D15" s="274">
        <f t="shared" ref="D15:D28" si="5">E15-O15</f>
        <v>22</v>
      </c>
      <c r="E15" s="274">
        <f t="shared" ref="E15:E28" si="6">F15-O15</f>
        <v>23</v>
      </c>
      <c r="F15" s="280">
        <v>24</v>
      </c>
      <c r="G15" s="280"/>
      <c r="H15" s="274">
        <f t="shared" si="2"/>
        <v>25</v>
      </c>
      <c r="I15" s="274"/>
      <c r="J15" s="274"/>
      <c r="K15" s="274"/>
      <c r="L15" s="274"/>
      <c r="M15" s="274">
        <f t="shared" si="3"/>
        <v>26</v>
      </c>
      <c r="N15" s="274">
        <f t="shared" si="4"/>
        <v>27</v>
      </c>
      <c r="O15" s="269">
        <v>1</v>
      </c>
      <c r="P15" s="273">
        <v>0.375</v>
      </c>
      <c r="Q15" s="236" t="s">
        <v>317</v>
      </c>
      <c r="R15" s="276"/>
      <c r="S15" s="276"/>
    </row>
    <row r="16" spans="1:29" ht="15.75" customHeight="1">
      <c r="A16" s="264" t="s">
        <v>247</v>
      </c>
      <c r="B16" s="265" t="s">
        <v>329</v>
      </c>
      <c r="C16" s="266" t="s">
        <v>248</v>
      </c>
      <c r="D16" s="267">
        <f t="shared" si="5"/>
        <v>21</v>
      </c>
      <c r="E16" s="267">
        <f t="shared" si="6"/>
        <v>22</v>
      </c>
      <c r="F16" s="284">
        <v>23</v>
      </c>
      <c r="G16" s="284"/>
      <c r="H16" s="267">
        <f t="shared" si="2"/>
        <v>24</v>
      </c>
      <c r="I16" s="267"/>
      <c r="J16" s="267"/>
      <c r="K16" s="267"/>
      <c r="L16" s="267"/>
      <c r="M16" s="267">
        <f t="shared" si="3"/>
        <v>25</v>
      </c>
      <c r="N16" s="267">
        <f t="shared" si="4"/>
        <v>26</v>
      </c>
      <c r="O16" s="269">
        <v>1</v>
      </c>
      <c r="P16" s="285">
        <v>0.25</v>
      </c>
      <c r="Q16" s="271" t="s">
        <v>317</v>
      </c>
      <c r="R16" s="276"/>
      <c r="S16" s="276"/>
    </row>
    <row r="17" spans="1:21" ht="15.75" customHeight="1">
      <c r="A17" s="264" t="s">
        <v>249</v>
      </c>
      <c r="B17" s="265" t="s">
        <v>330</v>
      </c>
      <c r="C17" s="266" t="s">
        <v>250</v>
      </c>
      <c r="D17" s="267">
        <f t="shared" si="5"/>
        <v>21</v>
      </c>
      <c r="E17" s="267">
        <f t="shared" si="6"/>
        <v>22</v>
      </c>
      <c r="F17" s="284">
        <v>23</v>
      </c>
      <c r="G17" s="284"/>
      <c r="H17" s="267">
        <f t="shared" si="2"/>
        <v>24</v>
      </c>
      <c r="I17" s="267"/>
      <c r="J17" s="267"/>
      <c r="K17" s="267"/>
      <c r="L17" s="267"/>
      <c r="M17" s="267">
        <f t="shared" si="3"/>
        <v>25</v>
      </c>
      <c r="N17" s="267">
        <f t="shared" si="4"/>
        <v>26</v>
      </c>
      <c r="O17" s="269">
        <v>1</v>
      </c>
      <c r="P17" s="285">
        <v>0.25</v>
      </c>
      <c r="Q17" s="271" t="s">
        <v>317</v>
      </c>
      <c r="R17" s="276"/>
      <c r="S17" s="276"/>
    </row>
    <row r="18" spans="1:21" ht="15.75" customHeight="1">
      <c r="A18" s="264" t="s">
        <v>251</v>
      </c>
      <c r="B18" s="265" t="s">
        <v>252</v>
      </c>
      <c r="C18" s="266" t="s">
        <v>253</v>
      </c>
      <c r="D18" s="267">
        <f t="shared" si="5"/>
        <v>9.875</v>
      </c>
      <c r="E18" s="267">
        <f t="shared" si="6"/>
        <v>10.25</v>
      </c>
      <c r="F18" s="284">
        <v>10.625</v>
      </c>
      <c r="G18" s="284"/>
      <c r="H18" s="267">
        <f t="shared" si="2"/>
        <v>11</v>
      </c>
      <c r="I18" s="267"/>
      <c r="J18" s="267"/>
      <c r="K18" s="267"/>
      <c r="L18" s="267"/>
      <c r="M18" s="267">
        <f t="shared" si="3"/>
        <v>11.375</v>
      </c>
      <c r="N18" s="267">
        <f t="shared" si="4"/>
        <v>11.75</v>
      </c>
      <c r="O18" s="286">
        <v>0.375</v>
      </c>
      <c r="P18" s="273">
        <v>0.375</v>
      </c>
      <c r="Q18" s="271" t="s">
        <v>317</v>
      </c>
      <c r="R18" s="276"/>
      <c r="S18" s="276"/>
    </row>
    <row r="19" spans="1:21" ht="15.75" customHeight="1">
      <c r="A19" s="264" t="s">
        <v>254</v>
      </c>
      <c r="B19" s="265" t="s">
        <v>255</v>
      </c>
      <c r="C19" s="283" t="s">
        <v>256</v>
      </c>
      <c r="D19" s="267">
        <f t="shared" si="5"/>
        <v>10.625</v>
      </c>
      <c r="E19" s="267">
        <f t="shared" si="6"/>
        <v>11</v>
      </c>
      <c r="F19" s="284">
        <v>11.375</v>
      </c>
      <c r="G19" s="284"/>
      <c r="H19" s="267">
        <f t="shared" si="2"/>
        <v>11.75</v>
      </c>
      <c r="I19" s="267"/>
      <c r="J19" s="267"/>
      <c r="K19" s="267"/>
      <c r="L19" s="267"/>
      <c r="M19" s="267">
        <f t="shared" si="3"/>
        <v>12.125</v>
      </c>
      <c r="N19" s="267">
        <f t="shared" si="4"/>
        <v>12.5</v>
      </c>
      <c r="O19" s="286">
        <v>0.375</v>
      </c>
      <c r="P19" s="273">
        <v>0.375</v>
      </c>
      <c r="Q19" s="271" t="s">
        <v>317</v>
      </c>
    </row>
    <row r="20" spans="1:21" ht="15.75" customHeight="1">
      <c r="A20" s="264" t="s">
        <v>257</v>
      </c>
      <c r="B20" s="265" t="s">
        <v>258</v>
      </c>
      <c r="C20" s="266" t="s">
        <v>259</v>
      </c>
      <c r="D20" s="287">
        <f t="shared" si="5"/>
        <v>7.75</v>
      </c>
      <c r="E20" s="288">
        <f t="shared" si="6"/>
        <v>8.125</v>
      </c>
      <c r="F20" s="284">
        <v>8.5</v>
      </c>
      <c r="G20" s="284"/>
      <c r="H20" s="288">
        <f t="shared" si="2"/>
        <v>8.875</v>
      </c>
      <c r="I20" s="288"/>
      <c r="J20" s="288"/>
      <c r="K20" s="288"/>
      <c r="L20" s="288"/>
      <c r="M20" s="287">
        <f t="shared" si="3"/>
        <v>9.25</v>
      </c>
      <c r="N20" s="288">
        <f t="shared" si="4"/>
        <v>9.625</v>
      </c>
      <c r="O20" s="286">
        <v>0.375</v>
      </c>
      <c r="P20" s="273">
        <v>0.25</v>
      </c>
      <c r="Q20" s="271" t="s">
        <v>317</v>
      </c>
      <c r="R20" s="276"/>
      <c r="S20" s="276"/>
    </row>
    <row r="21" spans="1:21" ht="15.75" customHeight="1">
      <c r="A21" s="264" t="s">
        <v>260</v>
      </c>
      <c r="B21" s="265" t="s">
        <v>261</v>
      </c>
      <c r="C21" s="266" t="s">
        <v>262</v>
      </c>
      <c r="D21" s="267">
        <f t="shared" si="5"/>
        <v>5.125</v>
      </c>
      <c r="E21" s="267">
        <f t="shared" si="6"/>
        <v>5.375</v>
      </c>
      <c r="F21" s="284">
        <v>5.625</v>
      </c>
      <c r="G21" s="284"/>
      <c r="H21" s="267">
        <f t="shared" si="2"/>
        <v>5.875</v>
      </c>
      <c r="I21" s="267"/>
      <c r="J21" s="267"/>
      <c r="K21" s="267"/>
      <c r="L21" s="267"/>
      <c r="M21" s="267">
        <f t="shared" si="3"/>
        <v>6.125</v>
      </c>
      <c r="N21" s="289">
        <f t="shared" si="4"/>
        <v>6.375</v>
      </c>
      <c r="O21" s="286">
        <v>0.25</v>
      </c>
      <c r="P21" s="273">
        <v>0.25</v>
      </c>
      <c r="Q21" s="271" t="s">
        <v>317</v>
      </c>
      <c r="R21" s="276"/>
      <c r="S21" s="276"/>
    </row>
    <row r="22" spans="1:21" ht="15.75" customHeight="1">
      <c r="A22" s="264" t="s">
        <v>263</v>
      </c>
      <c r="B22" s="265" t="s">
        <v>264</v>
      </c>
      <c r="C22" s="266" t="s">
        <v>265</v>
      </c>
      <c r="D22" s="290">
        <f t="shared" si="5"/>
        <v>3.5</v>
      </c>
      <c r="E22" s="287">
        <f t="shared" si="6"/>
        <v>3.75</v>
      </c>
      <c r="F22" s="284">
        <v>4</v>
      </c>
      <c r="G22" s="284"/>
      <c r="H22" s="287">
        <f t="shared" si="2"/>
        <v>4.25</v>
      </c>
      <c r="I22" s="287"/>
      <c r="J22" s="287"/>
      <c r="K22" s="287"/>
      <c r="L22" s="287"/>
      <c r="M22" s="290">
        <f t="shared" si="3"/>
        <v>4.5</v>
      </c>
      <c r="N22" s="291">
        <f t="shared" si="4"/>
        <v>4.75</v>
      </c>
      <c r="O22" s="286">
        <v>0.25</v>
      </c>
      <c r="P22" s="273">
        <v>0.25</v>
      </c>
      <c r="Q22" s="271" t="s">
        <v>317</v>
      </c>
      <c r="R22" s="276"/>
      <c r="S22" s="276"/>
    </row>
    <row r="23" spans="1:21" ht="15.75" customHeight="1">
      <c r="A23" s="292" t="s">
        <v>58</v>
      </c>
      <c r="B23" s="293" t="s">
        <v>266</v>
      </c>
      <c r="C23" s="294" t="s">
        <v>267</v>
      </c>
      <c r="D23" s="295">
        <f t="shared" si="5"/>
        <v>2.75</v>
      </c>
      <c r="E23" s="295">
        <f t="shared" si="6"/>
        <v>2.75</v>
      </c>
      <c r="F23" s="296">
        <v>2.75</v>
      </c>
      <c r="G23" s="296"/>
      <c r="H23" s="295">
        <f t="shared" si="2"/>
        <v>2.75</v>
      </c>
      <c r="I23" s="295"/>
      <c r="J23" s="295"/>
      <c r="K23" s="295"/>
      <c r="L23" s="295"/>
      <c r="M23" s="295">
        <f t="shared" si="3"/>
        <v>2.75</v>
      </c>
      <c r="N23" s="267">
        <f t="shared" si="4"/>
        <v>2.75</v>
      </c>
      <c r="O23" s="297">
        <v>0</v>
      </c>
      <c r="P23" s="273">
        <v>0.25</v>
      </c>
      <c r="Q23" s="271" t="s">
        <v>317</v>
      </c>
      <c r="R23" s="276"/>
      <c r="S23" s="276"/>
    </row>
    <row r="24" spans="1:21" ht="15.75" customHeight="1">
      <c r="A24" s="292" t="s">
        <v>10</v>
      </c>
      <c r="B24" s="293" t="s">
        <v>268</v>
      </c>
      <c r="C24" s="294" t="s">
        <v>269</v>
      </c>
      <c r="D24" s="295">
        <f t="shared" si="5"/>
        <v>2.75</v>
      </c>
      <c r="E24" s="295">
        <f t="shared" si="6"/>
        <v>2.75</v>
      </c>
      <c r="F24" s="296">
        <v>2.75</v>
      </c>
      <c r="G24" s="296"/>
      <c r="H24" s="295">
        <f t="shared" si="2"/>
        <v>2.75</v>
      </c>
      <c r="I24" s="295"/>
      <c r="J24" s="295"/>
      <c r="K24" s="295"/>
      <c r="L24" s="295"/>
      <c r="M24" s="295">
        <f t="shared" si="3"/>
        <v>2.75</v>
      </c>
      <c r="N24" s="267">
        <f t="shared" si="4"/>
        <v>2.75</v>
      </c>
      <c r="O24" s="297">
        <v>0</v>
      </c>
      <c r="P24" s="273">
        <v>0.25</v>
      </c>
      <c r="Q24" s="271" t="s">
        <v>317</v>
      </c>
      <c r="R24" s="276"/>
      <c r="S24" s="276"/>
    </row>
    <row r="25" spans="1:21" ht="15.75" customHeight="1">
      <c r="A25" s="292" t="s">
        <v>270</v>
      </c>
      <c r="B25" s="298" t="s">
        <v>271</v>
      </c>
      <c r="C25" s="283" t="s">
        <v>272</v>
      </c>
      <c r="D25" s="299">
        <f t="shared" si="5"/>
        <v>8.5</v>
      </c>
      <c r="E25" s="299">
        <f t="shared" si="6"/>
        <v>8.75</v>
      </c>
      <c r="F25" s="300">
        <v>9</v>
      </c>
      <c r="G25" s="300"/>
      <c r="H25" s="299">
        <f t="shared" si="2"/>
        <v>9.25</v>
      </c>
      <c r="I25" s="299"/>
      <c r="J25" s="299"/>
      <c r="K25" s="299"/>
      <c r="L25" s="299"/>
      <c r="M25" s="299">
        <f t="shared" si="3"/>
        <v>9.5</v>
      </c>
      <c r="N25" s="274">
        <f t="shared" si="4"/>
        <v>9.75</v>
      </c>
      <c r="O25" s="301">
        <v>0.25</v>
      </c>
      <c r="P25" s="273">
        <v>0.25</v>
      </c>
      <c r="Q25" s="236" t="s">
        <v>317</v>
      </c>
      <c r="R25" s="276"/>
      <c r="S25" s="276"/>
    </row>
    <row r="26" spans="1:21" ht="15.75" customHeight="1">
      <c r="A26" s="292" t="s">
        <v>273</v>
      </c>
      <c r="B26" s="298" t="s">
        <v>274</v>
      </c>
      <c r="C26" s="298" t="s">
        <v>275</v>
      </c>
      <c r="D26" s="299">
        <f t="shared" si="5"/>
        <v>0.75</v>
      </c>
      <c r="E26" s="299">
        <f t="shared" si="6"/>
        <v>0.75</v>
      </c>
      <c r="F26" s="302">
        <v>0.75</v>
      </c>
      <c r="G26" s="302"/>
      <c r="H26" s="299">
        <f t="shared" si="2"/>
        <v>0.75</v>
      </c>
      <c r="I26" s="299"/>
      <c r="J26" s="299"/>
      <c r="K26" s="299"/>
      <c r="L26" s="299"/>
      <c r="M26" s="299">
        <f t="shared" si="3"/>
        <v>0.75</v>
      </c>
      <c r="N26" s="274">
        <f t="shared" si="4"/>
        <v>0.75</v>
      </c>
      <c r="O26" s="297">
        <v>0</v>
      </c>
      <c r="P26" s="273">
        <v>0.25</v>
      </c>
      <c r="Q26" s="271" t="s">
        <v>317</v>
      </c>
      <c r="R26" s="276"/>
      <c r="S26" s="276"/>
    </row>
    <row r="27" spans="1:21" ht="15.75" customHeight="1">
      <c r="A27" s="292" t="s">
        <v>276</v>
      </c>
      <c r="B27" s="298" t="s">
        <v>277</v>
      </c>
      <c r="C27" s="298" t="s">
        <v>278</v>
      </c>
      <c r="D27" s="303">
        <f t="shared" si="5"/>
        <v>3.25</v>
      </c>
      <c r="E27" s="304">
        <f t="shared" si="6"/>
        <v>3.375</v>
      </c>
      <c r="F27" s="305">
        <v>3.5</v>
      </c>
      <c r="G27" s="305"/>
      <c r="H27" s="304">
        <f t="shared" si="2"/>
        <v>3.625</v>
      </c>
      <c r="I27" s="304"/>
      <c r="J27" s="304"/>
      <c r="K27" s="304"/>
      <c r="L27" s="304"/>
      <c r="M27" s="303">
        <f t="shared" si="3"/>
        <v>3.75</v>
      </c>
      <c r="N27" s="306">
        <f t="shared" si="4"/>
        <v>3.875</v>
      </c>
      <c r="O27" s="307">
        <v>0.125</v>
      </c>
      <c r="P27" s="273">
        <v>0.25</v>
      </c>
      <c r="Q27" s="236" t="s">
        <v>317</v>
      </c>
      <c r="R27" s="276"/>
      <c r="S27" s="276"/>
    </row>
    <row r="28" spans="1:21" ht="12" customHeight="1" thickBot="1">
      <c r="A28" s="292" t="s">
        <v>61</v>
      </c>
      <c r="B28" s="298" t="s">
        <v>279</v>
      </c>
      <c r="C28" s="298" t="s">
        <v>280</v>
      </c>
      <c r="D28" s="299">
        <f t="shared" si="5"/>
        <v>0.375</v>
      </c>
      <c r="E28" s="299">
        <f t="shared" si="6"/>
        <v>0.375</v>
      </c>
      <c r="F28" s="308">
        <v>0.375</v>
      </c>
      <c r="G28" s="308"/>
      <c r="H28" s="303">
        <f t="shared" si="2"/>
        <v>0.375</v>
      </c>
      <c r="I28" s="303"/>
      <c r="J28" s="303"/>
      <c r="K28" s="303"/>
      <c r="L28" s="303"/>
      <c r="M28" s="303">
        <f t="shared" si="3"/>
        <v>0.375</v>
      </c>
      <c r="N28" s="309">
        <f t="shared" si="4"/>
        <v>0.375</v>
      </c>
      <c r="O28" s="310">
        <v>0</v>
      </c>
      <c r="P28" s="273">
        <v>0.25</v>
      </c>
      <c r="Q28" s="271" t="s">
        <v>317</v>
      </c>
    </row>
    <row r="29" spans="1:21" ht="15.75" customHeight="1" thickBot="1">
      <c r="A29" s="311" t="s">
        <v>281</v>
      </c>
      <c r="B29" s="312"/>
      <c r="C29" s="313"/>
      <c r="D29" s="314"/>
      <c r="E29" s="314"/>
      <c r="F29" s="315"/>
      <c r="G29" s="315"/>
      <c r="H29" s="314"/>
      <c r="I29" s="314"/>
      <c r="J29" s="314"/>
      <c r="K29" s="314"/>
      <c r="L29" s="314"/>
      <c r="M29" s="314"/>
      <c r="N29" s="314"/>
      <c r="O29" s="316"/>
      <c r="P29" s="317"/>
      <c r="R29" s="235"/>
      <c r="S29" s="235"/>
      <c r="T29" s="235"/>
      <c r="U29" s="235"/>
    </row>
    <row r="30" spans="1:21" ht="15.75" customHeight="1">
      <c r="A30" s="318" t="s">
        <v>61</v>
      </c>
      <c r="B30" s="319" t="s">
        <v>282</v>
      </c>
      <c r="C30" s="319" t="s">
        <v>283</v>
      </c>
      <c r="D30" s="320">
        <f>E30-O30</f>
        <v>15</v>
      </c>
      <c r="E30" s="320">
        <f>F30-O30</f>
        <v>15.25</v>
      </c>
      <c r="F30" s="321">
        <v>15.5</v>
      </c>
      <c r="G30" s="321"/>
      <c r="H30" s="320">
        <f>F30+O30</f>
        <v>15.75</v>
      </c>
      <c r="I30" s="320"/>
      <c r="J30" s="320"/>
      <c r="K30" s="320"/>
      <c r="L30" s="320"/>
      <c r="M30" s="320">
        <f>H30+O30</f>
        <v>16</v>
      </c>
      <c r="N30" s="322">
        <f>M30+O30</f>
        <v>16.25</v>
      </c>
      <c r="O30" s="322">
        <v>0.25</v>
      </c>
      <c r="P30" s="323">
        <v>0.375</v>
      </c>
      <c r="Q30" s="271" t="s">
        <v>317</v>
      </c>
    </row>
    <row r="31" spans="1:21" ht="15.75" customHeight="1">
      <c r="A31" s="318" t="s">
        <v>284</v>
      </c>
      <c r="B31" s="319" t="s">
        <v>285</v>
      </c>
      <c r="C31" s="319" t="s">
        <v>286</v>
      </c>
      <c r="D31" s="320">
        <f>E31-O31</f>
        <v>13.75</v>
      </c>
      <c r="E31" s="320">
        <f>F31-O31</f>
        <v>14</v>
      </c>
      <c r="F31" s="321">
        <v>14.25</v>
      </c>
      <c r="G31" s="321"/>
      <c r="H31" s="320">
        <f>F31+O31</f>
        <v>14.5</v>
      </c>
      <c r="I31" s="320"/>
      <c r="J31" s="320"/>
      <c r="K31" s="320"/>
      <c r="L31" s="320"/>
      <c r="M31" s="320">
        <f>H31+O31</f>
        <v>14.75</v>
      </c>
      <c r="N31" s="322">
        <f>M31+O31</f>
        <v>15</v>
      </c>
      <c r="O31" s="301">
        <v>0.25</v>
      </c>
      <c r="P31" s="323">
        <v>0.375</v>
      </c>
      <c r="Q31" s="271" t="s">
        <v>317</v>
      </c>
    </row>
    <row r="32" spans="1:21" ht="15.75" customHeight="1">
      <c r="A32" s="318" t="s">
        <v>287</v>
      </c>
      <c r="B32" s="319" t="s">
        <v>288</v>
      </c>
      <c r="C32" s="324" t="s">
        <v>289</v>
      </c>
      <c r="D32" s="320">
        <f>E32-O32</f>
        <v>10.25</v>
      </c>
      <c r="E32" s="320">
        <f>F32-O32</f>
        <v>10.5</v>
      </c>
      <c r="F32" s="321">
        <v>10.75</v>
      </c>
      <c r="G32" s="321"/>
      <c r="H32" s="320">
        <f>F32+O32</f>
        <v>11</v>
      </c>
      <c r="I32" s="320"/>
      <c r="J32" s="320"/>
      <c r="K32" s="320"/>
      <c r="L32" s="320"/>
      <c r="M32" s="320">
        <f>H32+O32</f>
        <v>11.25</v>
      </c>
      <c r="N32" s="322">
        <f>M32+O32</f>
        <v>11.5</v>
      </c>
      <c r="O32" s="301">
        <v>0.25</v>
      </c>
      <c r="P32" s="323">
        <v>0.25</v>
      </c>
      <c r="Q32" s="271" t="s">
        <v>317</v>
      </c>
    </row>
    <row r="33" spans="1:29" ht="15.75" customHeight="1">
      <c r="A33" s="325" t="s">
        <v>290</v>
      </c>
      <c r="B33" s="326" t="s">
        <v>291</v>
      </c>
      <c r="C33" s="298" t="s">
        <v>292</v>
      </c>
      <c r="D33" s="301">
        <f>E33-O33</f>
        <v>20</v>
      </c>
      <c r="E33" s="301">
        <f>F33-O33</f>
        <v>20.5</v>
      </c>
      <c r="F33" s="321">
        <v>21</v>
      </c>
      <c r="G33" s="321"/>
      <c r="H33" s="301">
        <f>F33+O33</f>
        <v>21.5</v>
      </c>
      <c r="I33" s="301"/>
      <c r="J33" s="301"/>
      <c r="K33" s="301"/>
      <c r="L33" s="301"/>
      <c r="M33" s="301">
        <f>H33+O33</f>
        <v>22</v>
      </c>
      <c r="N33" s="301">
        <f>M33+O33</f>
        <v>22.5</v>
      </c>
      <c r="O33" s="301">
        <v>0.5</v>
      </c>
      <c r="P33" s="327">
        <v>0.375</v>
      </c>
      <c r="Q33" s="271" t="s">
        <v>317</v>
      </c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</row>
    <row r="34" spans="1:29" ht="15.75" customHeight="1" thickBot="1">
      <c r="A34" s="325" t="s">
        <v>293</v>
      </c>
      <c r="B34" s="326" t="s">
        <v>294</v>
      </c>
      <c r="C34" s="298" t="s">
        <v>295</v>
      </c>
      <c r="D34" s="328">
        <f>E34-O34</f>
        <v>10.25</v>
      </c>
      <c r="E34" s="329">
        <f>F34-O34</f>
        <v>10.625</v>
      </c>
      <c r="F34" s="330">
        <v>11</v>
      </c>
      <c r="G34" s="330"/>
      <c r="H34" s="329">
        <f>F34+O34</f>
        <v>11.375</v>
      </c>
      <c r="I34" s="329"/>
      <c r="J34" s="329"/>
      <c r="K34" s="329"/>
      <c r="L34" s="329"/>
      <c r="M34" s="328">
        <f>H34+O34</f>
        <v>11.75</v>
      </c>
      <c r="N34" s="329">
        <f>M34+O34</f>
        <v>12.125</v>
      </c>
      <c r="O34" s="301">
        <v>0.375</v>
      </c>
      <c r="P34" s="327">
        <v>0.375</v>
      </c>
      <c r="Q34" s="271" t="s">
        <v>317</v>
      </c>
    </row>
    <row r="35" spans="1:29" ht="15.75" customHeight="1" thickBot="1">
      <c r="A35" s="311" t="s">
        <v>296</v>
      </c>
      <c r="B35" s="312"/>
      <c r="C35" s="313"/>
      <c r="D35" s="314"/>
      <c r="E35" s="314"/>
      <c r="F35" s="315"/>
      <c r="G35" s="315"/>
      <c r="H35" s="314"/>
      <c r="I35" s="314"/>
      <c r="J35" s="314"/>
      <c r="K35" s="314"/>
      <c r="L35" s="314"/>
      <c r="M35" s="314"/>
      <c r="N35" s="314"/>
      <c r="O35" s="316"/>
      <c r="P35" s="327"/>
      <c r="Q35" s="235"/>
    </row>
    <row r="36" spans="1:29" ht="15.75" customHeight="1">
      <c r="A36" s="325" t="s">
        <v>297</v>
      </c>
      <c r="B36" s="326" t="s">
        <v>298</v>
      </c>
      <c r="C36" s="298" t="s">
        <v>299</v>
      </c>
      <c r="D36" s="301">
        <f>E36-O36</f>
        <v>9.25</v>
      </c>
      <c r="E36" s="301">
        <f>F36-O36</f>
        <v>9.625</v>
      </c>
      <c r="F36" s="330">
        <v>10</v>
      </c>
      <c r="G36" s="330"/>
      <c r="H36" s="301">
        <f>F36+O36</f>
        <v>10.375</v>
      </c>
      <c r="I36" s="301"/>
      <c r="J36" s="301"/>
      <c r="K36" s="301"/>
      <c r="L36" s="301"/>
      <c r="M36" s="301">
        <f>H36+O36</f>
        <v>10.75</v>
      </c>
      <c r="N36" s="301">
        <f>M36+O36</f>
        <v>11.125</v>
      </c>
      <c r="O36" s="301">
        <v>0.375</v>
      </c>
      <c r="P36" s="327">
        <v>0.375</v>
      </c>
      <c r="Q36" s="271" t="s">
        <v>317</v>
      </c>
    </row>
    <row r="37" spans="1:29" ht="15.75" customHeight="1">
      <c r="A37" s="325" t="s">
        <v>300</v>
      </c>
      <c r="B37" s="326" t="s">
        <v>301</v>
      </c>
      <c r="C37" s="298" t="s">
        <v>302</v>
      </c>
      <c r="D37" s="301">
        <f>E37-O37</f>
        <v>15</v>
      </c>
      <c r="E37" s="301">
        <f>F37-O37</f>
        <v>15.375</v>
      </c>
      <c r="F37" s="330">
        <v>15.75</v>
      </c>
      <c r="G37" s="330"/>
      <c r="H37" s="301">
        <f>F37+O37</f>
        <v>16.125</v>
      </c>
      <c r="I37" s="301"/>
      <c r="J37" s="301"/>
      <c r="K37" s="301"/>
      <c r="L37" s="301"/>
      <c r="M37" s="301">
        <f>H37+O37</f>
        <v>16.5</v>
      </c>
      <c r="N37" s="301">
        <f>M37+O37</f>
        <v>16.875</v>
      </c>
      <c r="O37" s="301">
        <v>0.375</v>
      </c>
      <c r="P37" s="327">
        <v>0.375</v>
      </c>
      <c r="Q37" s="271" t="s">
        <v>317</v>
      </c>
    </row>
    <row r="38" spans="1:29" ht="15.75" customHeight="1">
      <c r="A38" s="325"/>
      <c r="B38" s="326" t="s">
        <v>303</v>
      </c>
      <c r="C38" s="298" t="s">
        <v>304</v>
      </c>
      <c r="D38" s="301">
        <f>E38-O38</f>
        <v>5.75</v>
      </c>
      <c r="E38" s="301">
        <f>F38-O38</f>
        <v>6</v>
      </c>
      <c r="F38" s="330">
        <v>6.25</v>
      </c>
      <c r="G38" s="330"/>
      <c r="H38" s="301">
        <f>F38+O38</f>
        <v>6.5</v>
      </c>
      <c r="I38" s="301"/>
      <c r="J38" s="301"/>
      <c r="K38" s="301"/>
      <c r="L38" s="301"/>
      <c r="M38" s="301">
        <f>H38+O38</f>
        <v>6.75</v>
      </c>
      <c r="N38" s="301">
        <f>M38+O38</f>
        <v>7</v>
      </c>
      <c r="O38" s="301">
        <v>0.25</v>
      </c>
      <c r="P38" s="327">
        <v>0.375</v>
      </c>
      <c r="Q38" s="271" t="s">
        <v>317</v>
      </c>
    </row>
    <row r="39" spans="1:29" ht="15.75" customHeight="1">
      <c r="A39" s="325" t="s">
        <v>305</v>
      </c>
      <c r="B39" s="326" t="s">
        <v>306</v>
      </c>
      <c r="C39" s="298" t="s">
        <v>307</v>
      </c>
      <c r="D39" s="331">
        <f>E39-O39</f>
        <v>8.5</v>
      </c>
      <c r="E39" s="331">
        <v>8.75</v>
      </c>
      <c r="F39" s="330">
        <v>9</v>
      </c>
      <c r="G39" s="330"/>
      <c r="H39" s="301">
        <f>F39+O39</f>
        <v>9.25</v>
      </c>
      <c r="I39" s="301"/>
      <c r="J39" s="301"/>
      <c r="K39" s="301"/>
      <c r="L39" s="301"/>
      <c r="M39" s="301">
        <f>H39+O39</f>
        <v>9.5</v>
      </c>
      <c r="N39" s="301">
        <f>M39+O39</f>
        <v>9.75</v>
      </c>
      <c r="O39" s="301">
        <v>0.25</v>
      </c>
      <c r="P39" s="327">
        <v>0.375</v>
      </c>
      <c r="Q39" s="271" t="s">
        <v>317</v>
      </c>
    </row>
    <row r="40" spans="1:29" ht="15.75" customHeight="1">
      <c r="A40" s="332" t="s">
        <v>308</v>
      </c>
      <c r="B40" s="333" t="s">
        <v>309</v>
      </c>
      <c r="C40" s="334" t="s">
        <v>310</v>
      </c>
      <c r="D40" s="307">
        <f>E40-O40</f>
        <v>3.5</v>
      </c>
      <c r="E40" s="307">
        <f>F40-O40</f>
        <v>3.5</v>
      </c>
      <c r="F40" s="335">
        <v>3.5</v>
      </c>
      <c r="G40" s="335"/>
      <c r="H40" s="307">
        <f>F40+O40</f>
        <v>3.5</v>
      </c>
      <c r="I40" s="307"/>
      <c r="J40" s="307"/>
      <c r="K40" s="307"/>
      <c r="L40" s="307"/>
      <c r="M40" s="307">
        <f>H40+O40</f>
        <v>3.5</v>
      </c>
      <c r="N40" s="307">
        <f>M40+O40</f>
        <v>3.5</v>
      </c>
      <c r="O40" s="336">
        <v>0</v>
      </c>
      <c r="P40" s="337">
        <v>0.25</v>
      </c>
      <c r="Q40" s="271" t="s">
        <v>317</v>
      </c>
    </row>
    <row r="41" spans="1:29" ht="26.25" customHeight="1">
      <c r="A41" s="338"/>
      <c r="B41" s="339" t="s">
        <v>328</v>
      </c>
      <c r="C41" s="340" t="s">
        <v>319</v>
      </c>
      <c r="D41" s="341">
        <f t="shared" ref="D41:N41" si="7">D9-D27</f>
        <v>21.25</v>
      </c>
      <c r="E41" s="341">
        <f t="shared" si="7"/>
        <v>22.125</v>
      </c>
      <c r="F41" s="342">
        <f t="shared" si="7"/>
        <v>23</v>
      </c>
      <c r="G41" s="342"/>
      <c r="H41" s="341">
        <f t="shared" si="7"/>
        <v>23.875</v>
      </c>
      <c r="I41" s="341"/>
      <c r="J41" s="341"/>
      <c r="K41" s="341"/>
      <c r="L41" s="341"/>
      <c r="M41" s="341">
        <f t="shared" si="7"/>
        <v>24.75</v>
      </c>
      <c r="N41" s="341">
        <f t="shared" si="7"/>
        <v>25.625</v>
      </c>
      <c r="O41" s="338"/>
      <c r="P41" s="338"/>
      <c r="Q41" s="235"/>
    </row>
    <row r="42" spans="1:29" ht="20.25" customHeight="1">
      <c r="A42" s="343"/>
      <c r="B42" s="344"/>
      <c r="C42" s="340" t="s">
        <v>321</v>
      </c>
      <c r="D42" s="345" t="s">
        <v>322</v>
      </c>
      <c r="E42" s="338" t="s">
        <v>323</v>
      </c>
      <c r="F42" s="346" t="s">
        <v>324</v>
      </c>
      <c r="G42" s="346"/>
      <c r="H42" s="338" t="s">
        <v>325</v>
      </c>
      <c r="I42" s="338"/>
      <c r="J42" s="338"/>
      <c r="K42" s="338"/>
      <c r="L42" s="338"/>
      <c r="M42" s="338" t="s">
        <v>326</v>
      </c>
      <c r="N42" s="338" t="s">
        <v>327</v>
      </c>
      <c r="O42" s="234"/>
      <c r="Q42" s="235"/>
    </row>
    <row r="43" spans="1:29" ht="20.25" customHeight="1">
      <c r="A43" s="343"/>
      <c r="B43" s="344"/>
      <c r="C43" s="344"/>
      <c r="D43" s="234"/>
      <c r="E43" s="234"/>
      <c r="F43" s="347"/>
      <c r="G43" s="347"/>
      <c r="H43" s="234"/>
      <c r="I43" s="234"/>
      <c r="J43" s="234"/>
      <c r="K43" s="234"/>
      <c r="L43" s="234"/>
      <c r="M43" s="234"/>
      <c r="N43" s="234"/>
      <c r="O43" s="234"/>
    </row>
    <row r="44" spans="1:29" ht="20.25" customHeight="1">
      <c r="A44" s="343"/>
      <c r="B44" s="235"/>
      <c r="C44" s="283"/>
      <c r="D44" s="234"/>
      <c r="E44" s="234"/>
      <c r="F44" s="347"/>
      <c r="G44" s="347"/>
      <c r="H44" s="234"/>
      <c r="I44" s="234"/>
      <c r="J44" s="234"/>
      <c r="K44" s="234"/>
      <c r="L44" s="234"/>
      <c r="M44" s="234"/>
      <c r="N44" s="234"/>
      <c r="O44" s="234"/>
    </row>
    <row r="45" spans="1:29" ht="13.5" customHeight="1">
      <c r="A45" s="343"/>
      <c r="B45" s="235"/>
      <c r="C45" s="283"/>
      <c r="D45" s="234"/>
      <c r="E45" s="234"/>
      <c r="H45" s="234"/>
      <c r="I45" s="234"/>
      <c r="J45" s="234"/>
      <c r="K45" s="234"/>
      <c r="L45" s="234"/>
      <c r="M45" s="234"/>
      <c r="N45" s="234"/>
      <c r="O45" s="234"/>
    </row>
    <row r="46" spans="1:29" ht="14.25" customHeight="1">
      <c r="A46" s="283"/>
      <c r="B46" s="283"/>
      <c r="C46" s="283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348"/>
      <c r="P46" s="235"/>
    </row>
    <row r="47" spans="1:29" ht="14.25" customHeight="1"/>
    <row r="48" spans="1:2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3">
    <mergeCell ref="M2:O5"/>
    <mergeCell ref="P2:P5"/>
    <mergeCell ref="A7:P7"/>
  </mergeCells>
  <printOptions horizontalCentered="1"/>
  <pageMargins left="0" right="0" top="0" bottom="0" header="0" footer="0"/>
  <pageSetup paperSize="9" scale="80" orientation="landscape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8F40-AB73-4D7F-AF17-B75B8388D79A}">
  <dimension ref="A1:AB956"/>
  <sheetViews>
    <sheetView view="pageBreakPreview" topLeftCell="A29" zoomScale="85" zoomScaleNormal="100" zoomScaleSheetLayoutView="85" workbookViewId="0">
      <selection activeCell="H1" sqref="H1:K1048576"/>
    </sheetView>
  </sheetViews>
  <sheetFormatPr defaultColWidth="14.36328125" defaultRowHeight="13"/>
  <cols>
    <col min="1" max="1" width="10.08984375" style="236" customWidth="1"/>
    <col min="2" max="2" width="44.453125" style="236" customWidth="1"/>
    <col min="3" max="3" width="39" style="236" customWidth="1"/>
    <col min="4" max="7" width="10.1796875" style="236" customWidth="1"/>
    <col min="8" max="11" width="10.1796875" style="236" hidden="1" customWidth="1"/>
    <col min="12" max="14" width="10.1796875" style="236" customWidth="1"/>
    <col min="15" max="15" width="12.81640625" style="236" customWidth="1"/>
    <col min="16" max="16" width="43.1796875" style="236" customWidth="1"/>
    <col min="17" max="17" width="24.90625" style="236" customWidth="1"/>
    <col min="18" max="28" width="10.90625" style="236" customWidth="1"/>
    <col min="29" max="16384" width="14.36328125" style="236"/>
  </cols>
  <sheetData>
    <row r="1" spans="1:28" ht="13.5" customHeight="1" thickBot="1">
      <c r="A1" s="230"/>
      <c r="B1" s="231"/>
      <c r="C1" s="231"/>
      <c r="D1" s="232"/>
      <c r="E1" s="230"/>
      <c r="F1" s="233"/>
      <c r="G1" s="233"/>
      <c r="H1" s="233"/>
      <c r="I1" s="233"/>
      <c r="J1" s="233"/>
      <c r="K1" s="233"/>
      <c r="L1" s="232"/>
      <c r="M1" s="232"/>
      <c r="N1" s="232"/>
      <c r="O1" s="234"/>
      <c r="P1" s="235"/>
      <c r="Q1" s="235"/>
      <c r="R1" s="235"/>
      <c r="S1" s="235"/>
      <c r="T1" s="235"/>
    </row>
    <row r="2" spans="1:28" ht="13.5" customHeight="1">
      <c r="A2" s="237" t="s">
        <v>220</v>
      </c>
      <c r="B2" s="238">
        <v>2024</v>
      </c>
      <c r="C2" s="238" t="s">
        <v>221</v>
      </c>
      <c r="D2" s="239" t="s">
        <v>311</v>
      </c>
      <c r="E2" s="240" t="s">
        <v>312</v>
      </c>
      <c r="F2" s="241"/>
      <c r="G2" s="242"/>
      <c r="H2" s="349"/>
      <c r="I2" s="349"/>
      <c r="J2" s="349"/>
      <c r="K2" s="349"/>
      <c r="L2" s="462"/>
      <c r="M2" s="463"/>
      <c r="N2" s="464"/>
      <c r="O2" s="471"/>
      <c r="P2" s="235"/>
      <c r="Q2" s="235"/>
      <c r="R2" s="235"/>
      <c r="S2" s="235"/>
      <c r="T2" s="235"/>
    </row>
    <row r="3" spans="1:28" ht="13.5" customHeight="1">
      <c r="A3" s="243" t="s">
        <v>222</v>
      </c>
      <c r="B3" s="244" t="s">
        <v>313</v>
      </c>
      <c r="C3" s="245" t="s">
        <v>314</v>
      </c>
      <c r="D3" s="246" t="s">
        <v>315</v>
      </c>
      <c r="E3" s="247"/>
      <c r="F3" s="246"/>
      <c r="G3" s="246"/>
      <c r="H3" s="350"/>
      <c r="I3" s="350"/>
      <c r="J3" s="350"/>
      <c r="K3" s="350"/>
      <c r="L3" s="465"/>
      <c r="M3" s="466"/>
      <c r="N3" s="467"/>
      <c r="O3" s="472"/>
      <c r="P3" s="235"/>
      <c r="Q3" s="235"/>
      <c r="R3" s="235"/>
      <c r="S3" s="235"/>
      <c r="T3" s="235"/>
    </row>
    <row r="4" spans="1:28" ht="13.5" customHeight="1">
      <c r="A4" s="243" t="s">
        <v>223</v>
      </c>
      <c r="B4" s="248"/>
      <c r="C4" s="248"/>
      <c r="D4" s="249"/>
      <c r="E4" s="247"/>
      <c r="F4" s="249"/>
      <c r="G4" s="249"/>
      <c r="H4" s="351"/>
      <c r="I4" s="351"/>
      <c r="J4" s="351"/>
      <c r="K4" s="351"/>
      <c r="L4" s="465"/>
      <c r="M4" s="466"/>
      <c r="N4" s="467"/>
      <c r="O4" s="472"/>
      <c r="P4" s="235"/>
      <c r="Q4" s="235"/>
      <c r="R4" s="235"/>
      <c r="S4" s="235"/>
      <c r="T4" s="235"/>
    </row>
    <row r="5" spans="1:28" ht="13.5" customHeight="1" thickBot="1">
      <c r="A5" s="250" t="s">
        <v>224</v>
      </c>
      <c r="B5" s="251"/>
      <c r="C5" s="251"/>
      <c r="D5" s="252"/>
      <c r="E5" s="253"/>
      <c r="F5" s="252"/>
      <c r="G5" s="252"/>
      <c r="H5" s="352"/>
      <c r="I5" s="352"/>
      <c r="J5" s="352"/>
      <c r="K5" s="352"/>
      <c r="L5" s="468"/>
      <c r="M5" s="469"/>
      <c r="N5" s="470"/>
      <c r="O5" s="473"/>
      <c r="Q5" s="235"/>
      <c r="R5" s="235"/>
      <c r="S5" s="235"/>
      <c r="T5" s="235"/>
    </row>
    <row r="6" spans="1:28" ht="13.5" customHeight="1" thickBot="1">
      <c r="A6" s="254"/>
      <c r="B6" s="255"/>
      <c r="C6" s="255"/>
      <c r="D6" s="232"/>
      <c r="E6" s="230"/>
      <c r="F6" s="232"/>
      <c r="G6" s="232"/>
      <c r="H6" s="232"/>
      <c r="I6" s="232"/>
      <c r="J6" s="232"/>
      <c r="K6" s="232"/>
      <c r="L6" s="232"/>
      <c r="M6" s="232"/>
      <c r="N6" s="232"/>
      <c r="O6" s="256"/>
      <c r="Q6" s="235"/>
      <c r="R6" s="235"/>
      <c r="S6" s="235"/>
      <c r="T6" s="235"/>
    </row>
    <row r="7" spans="1:28" ht="9" customHeight="1" thickBot="1">
      <c r="A7" s="474"/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6"/>
      <c r="P7" s="257"/>
    </row>
    <row r="8" spans="1:28" ht="13.5" customHeight="1">
      <c r="A8" s="258" t="s">
        <v>219</v>
      </c>
      <c r="B8" s="259" t="s">
        <v>225</v>
      </c>
      <c r="C8" s="259"/>
      <c r="D8" s="260" t="s">
        <v>218</v>
      </c>
      <c r="E8" s="260" t="s">
        <v>61</v>
      </c>
      <c r="F8" s="261" t="s">
        <v>10</v>
      </c>
      <c r="G8" s="260" t="s">
        <v>58</v>
      </c>
      <c r="H8" s="260"/>
      <c r="I8" s="260"/>
      <c r="J8" s="260"/>
      <c r="K8" s="260"/>
      <c r="L8" s="260" t="s">
        <v>59</v>
      </c>
      <c r="M8" s="260" t="s">
        <v>60</v>
      </c>
      <c r="N8" s="262" t="s">
        <v>226</v>
      </c>
      <c r="O8" s="263" t="s">
        <v>227</v>
      </c>
      <c r="P8" s="229" t="s">
        <v>316</v>
      </c>
    </row>
    <row r="9" spans="1:28" ht="15.75" customHeight="1">
      <c r="A9" s="264" t="s">
        <v>228</v>
      </c>
      <c r="B9" s="265" t="s">
        <v>229</v>
      </c>
      <c r="C9" s="266" t="s">
        <v>230</v>
      </c>
      <c r="D9" s="267">
        <f t="shared" ref="D9:D28" si="0">E9-N9</f>
        <v>24.5</v>
      </c>
      <c r="E9" s="267">
        <f t="shared" ref="E9:E28" si="1">F9-N9</f>
        <v>25.5</v>
      </c>
      <c r="F9" s="268">
        <v>26.5</v>
      </c>
      <c r="G9" s="267">
        <f t="shared" ref="G9:G28" si="2">F9+N9</f>
        <v>27.5</v>
      </c>
      <c r="H9" s="267"/>
      <c r="I9" s="267"/>
      <c r="J9" s="267"/>
      <c r="K9" s="267"/>
      <c r="L9" s="267">
        <f t="shared" ref="L9:L28" si="3">G9+N9</f>
        <v>28.5</v>
      </c>
      <c r="M9" s="267">
        <f t="shared" ref="M9:M28" si="4">L9+N9</f>
        <v>29.5</v>
      </c>
      <c r="N9" s="269">
        <v>1</v>
      </c>
      <c r="O9" s="270">
        <v>44928</v>
      </c>
      <c r="P9" s="271" t="s">
        <v>317</v>
      </c>
    </row>
    <row r="10" spans="1:28" ht="15.75" customHeight="1">
      <c r="A10" s="264" t="s">
        <v>231</v>
      </c>
      <c r="B10" s="265" t="s">
        <v>232</v>
      </c>
      <c r="C10" s="266">
        <v>9</v>
      </c>
      <c r="D10" s="267">
        <f t="shared" si="0"/>
        <v>24</v>
      </c>
      <c r="E10" s="267">
        <f t="shared" si="1"/>
        <v>25</v>
      </c>
      <c r="F10" s="272">
        <v>26</v>
      </c>
      <c r="G10" s="267">
        <f t="shared" si="2"/>
        <v>27</v>
      </c>
      <c r="H10" s="267"/>
      <c r="I10" s="267"/>
      <c r="J10" s="267"/>
      <c r="K10" s="267"/>
      <c r="L10" s="267">
        <f t="shared" si="3"/>
        <v>28</v>
      </c>
      <c r="M10" s="267">
        <f t="shared" si="4"/>
        <v>29</v>
      </c>
      <c r="N10" s="269">
        <v>1</v>
      </c>
      <c r="O10" s="273">
        <v>0.5</v>
      </c>
      <c r="P10" s="271" t="s">
        <v>317</v>
      </c>
    </row>
    <row r="11" spans="1:28" ht="15.75" customHeight="1">
      <c r="A11" s="264" t="s">
        <v>233</v>
      </c>
      <c r="B11" s="265" t="s">
        <v>234</v>
      </c>
      <c r="C11" s="247" t="s">
        <v>235</v>
      </c>
      <c r="D11" s="274">
        <f t="shared" si="0"/>
        <v>18</v>
      </c>
      <c r="E11" s="274">
        <f t="shared" si="1"/>
        <v>19</v>
      </c>
      <c r="F11" s="275">
        <v>20</v>
      </c>
      <c r="G11" s="274">
        <f t="shared" si="2"/>
        <v>21</v>
      </c>
      <c r="H11" s="274"/>
      <c r="I11" s="274"/>
      <c r="J11" s="274"/>
      <c r="K11" s="274"/>
      <c r="L11" s="274">
        <f t="shared" si="3"/>
        <v>22</v>
      </c>
      <c r="M11" s="274">
        <f t="shared" si="4"/>
        <v>23</v>
      </c>
      <c r="N11" s="269">
        <v>1</v>
      </c>
      <c r="O11" s="273">
        <v>0.5</v>
      </c>
      <c r="P11" s="236" t="s">
        <v>317</v>
      </c>
      <c r="Q11" s="276"/>
      <c r="R11" s="276"/>
      <c r="U11" s="277"/>
      <c r="V11" s="277"/>
      <c r="W11" s="277"/>
      <c r="X11" s="277"/>
      <c r="Y11" s="277"/>
      <c r="Z11" s="277"/>
      <c r="AA11" s="278"/>
      <c r="AB11" s="277"/>
    </row>
    <row r="12" spans="1:28" ht="15.75" customHeight="1">
      <c r="A12" s="264" t="s">
        <v>236</v>
      </c>
      <c r="B12" s="265" t="s">
        <v>318</v>
      </c>
      <c r="C12" s="247" t="s">
        <v>237</v>
      </c>
      <c r="D12" s="274">
        <f t="shared" si="0"/>
        <v>15.5</v>
      </c>
      <c r="E12" s="274">
        <f t="shared" si="1"/>
        <v>16.5</v>
      </c>
      <c r="F12" s="275">
        <v>17.5</v>
      </c>
      <c r="G12" s="274">
        <f t="shared" si="2"/>
        <v>18.5</v>
      </c>
      <c r="H12" s="274"/>
      <c r="I12" s="274"/>
      <c r="J12" s="274"/>
      <c r="K12" s="274"/>
      <c r="L12" s="274">
        <f t="shared" si="3"/>
        <v>19.5</v>
      </c>
      <c r="M12" s="274">
        <f t="shared" si="4"/>
        <v>20.5</v>
      </c>
      <c r="N12" s="269">
        <v>1</v>
      </c>
      <c r="O12" s="273">
        <v>0.5</v>
      </c>
      <c r="P12" s="236" t="s">
        <v>317</v>
      </c>
      <c r="Q12" s="276"/>
      <c r="R12" s="276"/>
      <c r="U12" s="277"/>
      <c r="V12" s="277"/>
      <c r="W12" s="277"/>
      <c r="X12" s="277"/>
      <c r="Y12" s="277"/>
      <c r="Z12" s="277"/>
      <c r="AA12" s="278"/>
      <c r="AB12" s="277"/>
    </row>
    <row r="13" spans="1:28" ht="25">
      <c r="A13" s="264" t="s">
        <v>238</v>
      </c>
      <c r="B13" s="265" t="s">
        <v>239</v>
      </c>
      <c r="C13" s="279" t="s">
        <v>240</v>
      </c>
      <c r="D13" s="274">
        <f t="shared" si="0"/>
        <v>23</v>
      </c>
      <c r="E13" s="274">
        <f t="shared" si="1"/>
        <v>23.5</v>
      </c>
      <c r="F13" s="280">
        <v>24</v>
      </c>
      <c r="G13" s="274">
        <f t="shared" si="2"/>
        <v>24.5</v>
      </c>
      <c r="H13" s="274"/>
      <c r="I13" s="274"/>
      <c r="J13" s="274"/>
      <c r="K13" s="274"/>
      <c r="L13" s="274">
        <f t="shared" si="3"/>
        <v>25</v>
      </c>
      <c r="M13" s="274">
        <f t="shared" si="4"/>
        <v>25.5</v>
      </c>
      <c r="N13" s="273">
        <v>0.5</v>
      </c>
      <c r="O13" s="273">
        <v>0.5</v>
      </c>
      <c r="P13" s="236" t="s">
        <v>317</v>
      </c>
      <c r="Q13" s="276"/>
      <c r="R13" s="276"/>
    </row>
    <row r="14" spans="1:28" ht="15.75" customHeight="1">
      <c r="A14" s="264" t="s">
        <v>241</v>
      </c>
      <c r="B14" s="265" t="s">
        <v>242</v>
      </c>
      <c r="C14" s="247" t="s">
        <v>243</v>
      </c>
      <c r="D14" s="281">
        <f t="shared" si="0"/>
        <v>22</v>
      </c>
      <c r="E14" s="281">
        <f t="shared" si="1"/>
        <v>22.5</v>
      </c>
      <c r="F14" s="280">
        <v>23</v>
      </c>
      <c r="G14" s="274">
        <f t="shared" si="2"/>
        <v>23.5</v>
      </c>
      <c r="H14" s="274"/>
      <c r="I14" s="274"/>
      <c r="J14" s="274"/>
      <c r="K14" s="274"/>
      <c r="L14" s="274">
        <f t="shared" si="3"/>
        <v>24</v>
      </c>
      <c r="M14" s="274">
        <f t="shared" si="4"/>
        <v>24.5</v>
      </c>
      <c r="N14" s="273">
        <v>0.5</v>
      </c>
      <c r="O14" s="273">
        <v>0.5</v>
      </c>
      <c r="P14" s="236" t="s">
        <v>317</v>
      </c>
      <c r="Q14" s="282" t="s">
        <v>320</v>
      </c>
      <c r="R14" s="276"/>
    </row>
    <row r="15" spans="1:28" ht="15.75" customHeight="1">
      <c r="A15" s="264" t="s">
        <v>244</v>
      </c>
      <c r="B15" s="265" t="s">
        <v>245</v>
      </c>
      <c r="C15" s="283" t="s">
        <v>246</v>
      </c>
      <c r="D15" s="274">
        <f t="shared" si="0"/>
        <v>22</v>
      </c>
      <c r="E15" s="274">
        <f t="shared" si="1"/>
        <v>23</v>
      </c>
      <c r="F15" s="280">
        <v>24</v>
      </c>
      <c r="G15" s="274">
        <f t="shared" si="2"/>
        <v>25</v>
      </c>
      <c r="H15" s="274"/>
      <c r="I15" s="274"/>
      <c r="J15" s="274"/>
      <c r="K15" s="274"/>
      <c r="L15" s="274">
        <f t="shared" si="3"/>
        <v>26</v>
      </c>
      <c r="M15" s="274">
        <f t="shared" si="4"/>
        <v>27</v>
      </c>
      <c r="N15" s="269">
        <v>1</v>
      </c>
      <c r="O15" s="273">
        <v>0.375</v>
      </c>
      <c r="P15" s="236" t="s">
        <v>317</v>
      </c>
      <c r="Q15" s="276"/>
      <c r="R15" s="276"/>
    </row>
    <row r="16" spans="1:28" ht="15.75" customHeight="1">
      <c r="A16" s="264" t="s">
        <v>247</v>
      </c>
      <c r="B16" s="265" t="s">
        <v>329</v>
      </c>
      <c r="C16" s="266" t="s">
        <v>248</v>
      </c>
      <c r="D16" s="267">
        <f t="shared" si="0"/>
        <v>21</v>
      </c>
      <c r="E16" s="267">
        <f t="shared" si="1"/>
        <v>22</v>
      </c>
      <c r="F16" s="284">
        <v>23</v>
      </c>
      <c r="G16" s="267">
        <f t="shared" si="2"/>
        <v>24</v>
      </c>
      <c r="H16" s="267"/>
      <c r="I16" s="267"/>
      <c r="J16" s="267"/>
      <c r="K16" s="267"/>
      <c r="L16" s="267">
        <f t="shared" si="3"/>
        <v>25</v>
      </c>
      <c r="M16" s="267">
        <f t="shared" si="4"/>
        <v>26</v>
      </c>
      <c r="N16" s="269">
        <v>1</v>
      </c>
      <c r="O16" s="285">
        <v>0.25</v>
      </c>
      <c r="P16" s="271" t="s">
        <v>317</v>
      </c>
      <c r="Q16" s="276"/>
      <c r="R16" s="276"/>
    </row>
    <row r="17" spans="1:20" ht="15.75" customHeight="1">
      <c r="A17" s="264" t="s">
        <v>249</v>
      </c>
      <c r="B17" s="265" t="s">
        <v>330</v>
      </c>
      <c r="C17" s="266" t="s">
        <v>250</v>
      </c>
      <c r="D17" s="267">
        <f t="shared" si="0"/>
        <v>21</v>
      </c>
      <c r="E17" s="267">
        <f t="shared" si="1"/>
        <v>22</v>
      </c>
      <c r="F17" s="284">
        <v>23</v>
      </c>
      <c r="G17" s="267">
        <f t="shared" si="2"/>
        <v>24</v>
      </c>
      <c r="H17" s="267"/>
      <c r="I17" s="267"/>
      <c r="J17" s="267"/>
      <c r="K17" s="267"/>
      <c r="L17" s="267">
        <f t="shared" si="3"/>
        <v>25</v>
      </c>
      <c r="M17" s="267">
        <f t="shared" si="4"/>
        <v>26</v>
      </c>
      <c r="N17" s="269">
        <v>1</v>
      </c>
      <c r="O17" s="285">
        <v>0.25</v>
      </c>
      <c r="P17" s="271" t="s">
        <v>317</v>
      </c>
      <c r="Q17" s="276"/>
      <c r="R17" s="276"/>
    </row>
    <row r="18" spans="1:20" ht="15.75" customHeight="1">
      <c r="A18" s="264" t="s">
        <v>251</v>
      </c>
      <c r="B18" s="265" t="s">
        <v>252</v>
      </c>
      <c r="C18" s="266" t="s">
        <v>253</v>
      </c>
      <c r="D18" s="267">
        <f t="shared" si="0"/>
        <v>9.875</v>
      </c>
      <c r="E18" s="267">
        <f t="shared" si="1"/>
        <v>10.25</v>
      </c>
      <c r="F18" s="284">
        <v>10.625</v>
      </c>
      <c r="G18" s="267">
        <f t="shared" si="2"/>
        <v>11</v>
      </c>
      <c r="H18" s="267"/>
      <c r="I18" s="267"/>
      <c r="J18" s="267"/>
      <c r="K18" s="267"/>
      <c r="L18" s="267">
        <f t="shared" si="3"/>
        <v>11.375</v>
      </c>
      <c r="M18" s="267">
        <f t="shared" si="4"/>
        <v>11.75</v>
      </c>
      <c r="N18" s="286">
        <v>0.375</v>
      </c>
      <c r="O18" s="273">
        <v>0.375</v>
      </c>
      <c r="P18" s="271" t="s">
        <v>317</v>
      </c>
      <c r="Q18" s="276"/>
      <c r="R18" s="276"/>
    </row>
    <row r="19" spans="1:20" ht="15.75" customHeight="1">
      <c r="A19" s="264" t="s">
        <v>254</v>
      </c>
      <c r="B19" s="265" t="s">
        <v>255</v>
      </c>
      <c r="C19" s="283" t="s">
        <v>256</v>
      </c>
      <c r="D19" s="267">
        <f t="shared" si="0"/>
        <v>10.625</v>
      </c>
      <c r="E19" s="267">
        <f t="shared" si="1"/>
        <v>11</v>
      </c>
      <c r="F19" s="284">
        <v>11.375</v>
      </c>
      <c r="G19" s="267">
        <f t="shared" si="2"/>
        <v>11.75</v>
      </c>
      <c r="H19" s="267"/>
      <c r="I19" s="267"/>
      <c r="J19" s="267"/>
      <c r="K19" s="267"/>
      <c r="L19" s="267">
        <f t="shared" si="3"/>
        <v>12.125</v>
      </c>
      <c r="M19" s="267">
        <f t="shared" si="4"/>
        <v>12.5</v>
      </c>
      <c r="N19" s="286">
        <v>0.375</v>
      </c>
      <c r="O19" s="273">
        <v>0.375</v>
      </c>
      <c r="P19" s="271" t="s">
        <v>317</v>
      </c>
    </row>
    <row r="20" spans="1:20" ht="15.75" customHeight="1">
      <c r="A20" s="264" t="s">
        <v>257</v>
      </c>
      <c r="B20" s="265" t="s">
        <v>258</v>
      </c>
      <c r="C20" s="266" t="s">
        <v>259</v>
      </c>
      <c r="D20" s="287">
        <f t="shared" si="0"/>
        <v>7.75</v>
      </c>
      <c r="E20" s="288">
        <f t="shared" si="1"/>
        <v>8.125</v>
      </c>
      <c r="F20" s="284">
        <v>8.5</v>
      </c>
      <c r="G20" s="288">
        <f t="shared" si="2"/>
        <v>8.875</v>
      </c>
      <c r="H20" s="288"/>
      <c r="I20" s="288"/>
      <c r="J20" s="288"/>
      <c r="K20" s="288"/>
      <c r="L20" s="287">
        <f t="shared" si="3"/>
        <v>9.25</v>
      </c>
      <c r="M20" s="288">
        <f t="shared" si="4"/>
        <v>9.625</v>
      </c>
      <c r="N20" s="286">
        <v>0.375</v>
      </c>
      <c r="O20" s="273">
        <v>0.25</v>
      </c>
      <c r="P20" s="271" t="s">
        <v>317</v>
      </c>
      <c r="Q20" s="276"/>
      <c r="R20" s="276"/>
    </row>
    <row r="21" spans="1:20" ht="15.75" customHeight="1">
      <c r="A21" s="264" t="s">
        <v>260</v>
      </c>
      <c r="B21" s="265" t="s">
        <v>261</v>
      </c>
      <c r="C21" s="266" t="s">
        <v>262</v>
      </c>
      <c r="D21" s="267">
        <f t="shared" si="0"/>
        <v>5.125</v>
      </c>
      <c r="E21" s="267">
        <f t="shared" si="1"/>
        <v>5.375</v>
      </c>
      <c r="F21" s="284">
        <v>5.625</v>
      </c>
      <c r="G21" s="267">
        <f t="shared" si="2"/>
        <v>5.875</v>
      </c>
      <c r="H21" s="267"/>
      <c r="I21" s="267"/>
      <c r="J21" s="267"/>
      <c r="K21" s="267"/>
      <c r="L21" s="267">
        <f t="shared" si="3"/>
        <v>6.125</v>
      </c>
      <c r="M21" s="289">
        <f t="shared" si="4"/>
        <v>6.375</v>
      </c>
      <c r="N21" s="286">
        <v>0.25</v>
      </c>
      <c r="O21" s="273">
        <v>0.25</v>
      </c>
      <c r="P21" s="271" t="s">
        <v>317</v>
      </c>
      <c r="Q21" s="276"/>
      <c r="R21" s="276"/>
    </row>
    <row r="22" spans="1:20" ht="15.75" customHeight="1">
      <c r="A22" s="264" t="s">
        <v>263</v>
      </c>
      <c r="B22" s="265" t="s">
        <v>264</v>
      </c>
      <c r="C22" s="266" t="s">
        <v>265</v>
      </c>
      <c r="D22" s="290">
        <f t="shared" si="0"/>
        <v>3.5</v>
      </c>
      <c r="E22" s="287">
        <f t="shared" si="1"/>
        <v>3.75</v>
      </c>
      <c r="F22" s="284">
        <v>4</v>
      </c>
      <c r="G22" s="287">
        <f t="shared" si="2"/>
        <v>4.25</v>
      </c>
      <c r="H22" s="287"/>
      <c r="I22" s="287"/>
      <c r="J22" s="287"/>
      <c r="K22" s="287"/>
      <c r="L22" s="290">
        <f t="shared" si="3"/>
        <v>4.5</v>
      </c>
      <c r="M22" s="291">
        <f t="shared" si="4"/>
        <v>4.75</v>
      </c>
      <c r="N22" s="286">
        <v>0.25</v>
      </c>
      <c r="O22" s="273">
        <v>0.25</v>
      </c>
      <c r="P22" s="271" t="s">
        <v>317</v>
      </c>
      <c r="Q22" s="276"/>
      <c r="R22" s="276"/>
    </row>
    <row r="23" spans="1:20" ht="15.75" customHeight="1">
      <c r="A23" s="292" t="s">
        <v>58</v>
      </c>
      <c r="B23" s="293" t="s">
        <v>266</v>
      </c>
      <c r="C23" s="294" t="s">
        <v>267</v>
      </c>
      <c r="D23" s="295">
        <f t="shared" si="0"/>
        <v>2.75</v>
      </c>
      <c r="E23" s="295">
        <f t="shared" si="1"/>
        <v>2.75</v>
      </c>
      <c r="F23" s="296">
        <v>2.75</v>
      </c>
      <c r="G23" s="295">
        <f t="shared" si="2"/>
        <v>2.75</v>
      </c>
      <c r="H23" s="295"/>
      <c r="I23" s="295"/>
      <c r="J23" s="295"/>
      <c r="K23" s="295"/>
      <c r="L23" s="295">
        <f t="shared" si="3"/>
        <v>2.75</v>
      </c>
      <c r="M23" s="267">
        <f t="shared" si="4"/>
        <v>2.75</v>
      </c>
      <c r="N23" s="297">
        <v>0</v>
      </c>
      <c r="O23" s="273">
        <v>0.25</v>
      </c>
      <c r="P23" s="271" t="s">
        <v>317</v>
      </c>
      <c r="Q23" s="276"/>
      <c r="R23" s="276"/>
    </row>
    <row r="24" spans="1:20" ht="15.75" customHeight="1">
      <c r="A24" s="292" t="s">
        <v>10</v>
      </c>
      <c r="B24" s="293" t="s">
        <v>268</v>
      </c>
      <c r="C24" s="294" t="s">
        <v>269</v>
      </c>
      <c r="D24" s="295">
        <f t="shared" si="0"/>
        <v>2.75</v>
      </c>
      <c r="E24" s="295">
        <f t="shared" si="1"/>
        <v>2.75</v>
      </c>
      <c r="F24" s="296">
        <v>2.75</v>
      </c>
      <c r="G24" s="295">
        <f t="shared" si="2"/>
        <v>2.75</v>
      </c>
      <c r="H24" s="295"/>
      <c r="I24" s="295"/>
      <c r="J24" s="295"/>
      <c r="K24" s="295"/>
      <c r="L24" s="295">
        <f t="shared" si="3"/>
        <v>2.75</v>
      </c>
      <c r="M24" s="267">
        <f t="shared" si="4"/>
        <v>2.75</v>
      </c>
      <c r="N24" s="297">
        <v>0</v>
      </c>
      <c r="O24" s="273">
        <v>0.25</v>
      </c>
      <c r="P24" s="271" t="s">
        <v>317</v>
      </c>
      <c r="Q24" s="276"/>
      <c r="R24" s="276"/>
    </row>
    <row r="25" spans="1:20" ht="15.75" customHeight="1">
      <c r="A25" s="292" t="s">
        <v>270</v>
      </c>
      <c r="B25" s="298" t="s">
        <v>271</v>
      </c>
      <c r="C25" s="283" t="s">
        <v>272</v>
      </c>
      <c r="D25" s="299">
        <f t="shared" si="0"/>
        <v>8.5</v>
      </c>
      <c r="E25" s="299">
        <f t="shared" si="1"/>
        <v>8.75</v>
      </c>
      <c r="F25" s="300">
        <v>9</v>
      </c>
      <c r="G25" s="299">
        <f t="shared" si="2"/>
        <v>9.25</v>
      </c>
      <c r="H25" s="299"/>
      <c r="I25" s="299"/>
      <c r="J25" s="299"/>
      <c r="K25" s="299"/>
      <c r="L25" s="299">
        <f t="shared" si="3"/>
        <v>9.5</v>
      </c>
      <c r="M25" s="274">
        <f t="shared" si="4"/>
        <v>9.75</v>
      </c>
      <c r="N25" s="301">
        <v>0.25</v>
      </c>
      <c r="O25" s="273">
        <v>0.25</v>
      </c>
      <c r="P25" s="236" t="s">
        <v>317</v>
      </c>
      <c r="Q25" s="276"/>
      <c r="R25" s="276"/>
    </row>
    <row r="26" spans="1:20" ht="15.75" customHeight="1">
      <c r="A26" s="292" t="s">
        <v>273</v>
      </c>
      <c r="B26" s="298" t="s">
        <v>274</v>
      </c>
      <c r="C26" s="298" t="s">
        <v>275</v>
      </c>
      <c r="D26" s="299">
        <f t="shared" si="0"/>
        <v>0.75</v>
      </c>
      <c r="E26" s="299">
        <f t="shared" si="1"/>
        <v>0.75</v>
      </c>
      <c r="F26" s="302">
        <v>0.75</v>
      </c>
      <c r="G26" s="299">
        <f t="shared" si="2"/>
        <v>0.75</v>
      </c>
      <c r="H26" s="299"/>
      <c r="I26" s="299"/>
      <c r="J26" s="299"/>
      <c r="K26" s="299"/>
      <c r="L26" s="299">
        <f t="shared" si="3"/>
        <v>0.75</v>
      </c>
      <c r="M26" s="274">
        <f t="shared" si="4"/>
        <v>0.75</v>
      </c>
      <c r="N26" s="297">
        <v>0</v>
      </c>
      <c r="O26" s="273">
        <v>0.25</v>
      </c>
      <c r="P26" s="271" t="s">
        <v>317</v>
      </c>
      <c r="Q26" s="276"/>
      <c r="R26" s="276"/>
    </row>
    <row r="27" spans="1:20" ht="15.75" customHeight="1">
      <c r="A27" s="292" t="s">
        <v>276</v>
      </c>
      <c r="B27" s="298" t="s">
        <v>277</v>
      </c>
      <c r="C27" s="298" t="s">
        <v>278</v>
      </c>
      <c r="D27" s="303">
        <f t="shared" si="0"/>
        <v>3.25</v>
      </c>
      <c r="E27" s="304">
        <f t="shared" si="1"/>
        <v>3.375</v>
      </c>
      <c r="F27" s="305">
        <v>3.5</v>
      </c>
      <c r="G27" s="304">
        <f t="shared" si="2"/>
        <v>3.625</v>
      </c>
      <c r="H27" s="304"/>
      <c r="I27" s="304"/>
      <c r="J27" s="304"/>
      <c r="K27" s="304"/>
      <c r="L27" s="303">
        <f t="shared" si="3"/>
        <v>3.75</v>
      </c>
      <c r="M27" s="306">
        <f t="shared" si="4"/>
        <v>3.875</v>
      </c>
      <c r="N27" s="307">
        <v>0.125</v>
      </c>
      <c r="O27" s="273">
        <v>0.25</v>
      </c>
      <c r="P27" s="236" t="s">
        <v>317</v>
      </c>
      <c r="Q27" s="276"/>
      <c r="R27" s="276"/>
    </row>
    <row r="28" spans="1:20" ht="12" customHeight="1" thickBot="1">
      <c r="A28" s="292" t="s">
        <v>61</v>
      </c>
      <c r="B28" s="298" t="s">
        <v>279</v>
      </c>
      <c r="C28" s="298" t="s">
        <v>280</v>
      </c>
      <c r="D28" s="299">
        <f t="shared" si="0"/>
        <v>0.375</v>
      </c>
      <c r="E28" s="299">
        <f t="shared" si="1"/>
        <v>0.375</v>
      </c>
      <c r="F28" s="308">
        <v>0.375</v>
      </c>
      <c r="G28" s="303">
        <f t="shared" si="2"/>
        <v>0.375</v>
      </c>
      <c r="H28" s="303"/>
      <c r="I28" s="303"/>
      <c r="J28" s="303"/>
      <c r="K28" s="303"/>
      <c r="L28" s="303">
        <f t="shared" si="3"/>
        <v>0.375</v>
      </c>
      <c r="M28" s="309">
        <f t="shared" si="4"/>
        <v>0.375</v>
      </c>
      <c r="N28" s="310">
        <v>0</v>
      </c>
      <c r="O28" s="273">
        <v>0.25</v>
      </c>
      <c r="P28" s="271" t="s">
        <v>317</v>
      </c>
    </row>
    <row r="29" spans="1:20" ht="15.75" customHeight="1" thickBot="1">
      <c r="A29" s="311" t="s">
        <v>281</v>
      </c>
      <c r="B29" s="312"/>
      <c r="C29" s="313"/>
      <c r="D29" s="314"/>
      <c r="E29" s="314"/>
      <c r="F29" s="315"/>
      <c r="G29" s="314"/>
      <c r="H29" s="314"/>
      <c r="I29" s="314"/>
      <c r="J29" s="314"/>
      <c r="K29" s="314"/>
      <c r="L29" s="314"/>
      <c r="M29" s="314"/>
      <c r="N29" s="316"/>
      <c r="O29" s="317"/>
      <c r="Q29" s="235"/>
      <c r="R29" s="235"/>
      <c r="S29" s="235"/>
      <c r="T29" s="235"/>
    </row>
    <row r="30" spans="1:20" ht="15.75" customHeight="1">
      <c r="A30" s="318" t="s">
        <v>61</v>
      </c>
      <c r="B30" s="319" t="s">
        <v>282</v>
      </c>
      <c r="C30" s="319" t="s">
        <v>283</v>
      </c>
      <c r="D30" s="320">
        <f>E30-N30</f>
        <v>15</v>
      </c>
      <c r="E30" s="320">
        <f>F30-N30</f>
        <v>15.25</v>
      </c>
      <c r="F30" s="321">
        <v>15.5</v>
      </c>
      <c r="G30" s="320">
        <f>F30+N30</f>
        <v>15.75</v>
      </c>
      <c r="H30" s="320"/>
      <c r="I30" s="320"/>
      <c r="J30" s="320"/>
      <c r="K30" s="320"/>
      <c r="L30" s="320">
        <f>G30+N30</f>
        <v>16</v>
      </c>
      <c r="M30" s="322">
        <f>L30+N30</f>
        <v>16.25</v>
      </c>
      <c r="N30" s="322">
        <v>0.25</v>
      </c>
      <c r="O30" s="323">
        <v>0.375</v>
      </c>
      <c r="P30" s="271" t="s">
        <v>317</v>
      </c>
    </row>
    <row r="31" spans="1:20" ht="15.75" customHeight="1">
      <c r="A31" s="318" t="s">
        <v>284</v>
      </c>
      <c r="B31" s="319" t="s">
        <v>285</v>
      </c>
      <c r="C31" s="319" t="s">
        <v>286</v>
      </c>
      <c r="D31" s="320">
        <f>E31-N31</f>
        <v>13.75</v>
      </c>
      <c r="E31" s="320">
        <f>F31-N31</f>
        <v>14</v>
      </c>
      <c r="F31" s="321">
        <v>14.25</v>
      </c>
      <c r="G31" s="320">
        <f>F31+N31</f>
        <v>14.5</v>
      </c>
      <c r="H31" s="320"/>
      <c r="I31" s="320"/>
      <c r="J31" s="320"/>
      <c r="K31" s="320"/>
      <c r="L31" s="320">
        <f>G31+N31</f>
        <v>14.75</v>
      </c>
      <c r="M31" s="322">
        <f>L31+N31</f>
        <v>15</v>
      </c>
      <c r="N31" s="301">
        <v>0.25</v>
      </c>
      <c r="O31" s="323">
        <v>0.375</v>
      </c>
      <c r="P31" s="271" t="s">
        <v>317</v>
      </c>
    </row>
    <row r="32" spans="1:20" ht="15.75" customHeight="1">
      <c r="A32" s="318" t="s">
        <v>287</v>
      </c>
      <c r="B32" s="319" t="s">
        <v>288</v>
      </c>
      <c r="C32" s="324" t="s">
        <v>289</v>
      </c>
      <c r="D32" s="320">
        <f>E32-N32</f>
        <v>10.25</v>
      </c>
      <c r="E32" s="320">
        <f>F32-N32</f>
        <v>10.5</v>
      </c>
      <c r="F32" s="321">
        <v>10.75</v>
      </c>
      <c r="G32" s="320">
        <f>F32+N32</f>
        <v>11</v>
      </c>
      <c r="H32" s="320"/>
      <c r="I32" s="320"/>
      <c r="J32" s="320"/>
      <c r="K32" s="320"/>
      <c r="L32" s="320">
        <f>G32+N32</f>
        <v>11.25</v>
      </c>
      <c r="M32" s="322">
        <f>L32+N32</f>
        <v>11.5</v>
      </c>
      <c r="N32" s="301">
        <v>0.25</v>
      </c>
      <c r="O32" s="323">
        <v>0.25</v>
      </c>
      <c r="P32" s="271" t="s">
        <v>317</v>
      </c>
    </row>
    <row r="33" spans="1:28" ht="15.75" customHeight="1">
      <c r="A33" s="325" t="s">
        <v>290</v>
      </c>
      <c r="B33" s="326" t="s">
        <v>291</v>
      </c>
      <c r="C33" s="298" t="s">
        <v>292</v>
      </c>
      <c r="D33" s="301">
        <f>E33-N33</f>
        <v>20</v>
      </c>
      <c r="E33" s="301">
        <f>F33-N33</f>
        <v>20.5</v>
      </c>
      <c r="F33" s="321">
        <v>21</v>
      </c>
      <c r="G33" s="301">
        <f>F33+N33</f>
        <v>21.5</v>
      </c>
      <c r="H33" s="301"/>
      <c r="I33" s="301"/>
      <c r="J33" s="301"/>
      <c r="K33" s="301"/>
      <c r="L33" s="301">
        <f>G33+N33</f>
        <v>22</v>
      </c>
      <c r="M33" s="301">
        <f>L33+N33</f>
        <v>22.5</v>
      </c>
      <c r="N33" s="301">
        <v>0.5</v>
      </c>
      <c r="O33" s="327">
        <v>0.375</v>
      </c>
      <c r="P33" s="271" t="s">
        <v>317</v>
      </c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</row>
    <row r="34" spans="1:28" ht="15.75" customHeight="1" thickBot="1">
      <c r="A34" s="325" t="s">
        <v>293</v>
      </c>
      <c r="B34" s="326" t="s">
        <v>294</v>
      </c>
      <c r="C34" s="298" t="s">
        <v>295</v>
      </c>
      <c r="D34" s="328">
        <f>E34-N34</f>
        <v>10.25</v>
      </c>
      <c r="E34" s="329">
        <f>F34-N34</f>
        <v>10.625</v>
      </c>
      <c r="F34" s="330">
        <v>11</v>
      </c>
      <c r="G34" s="329">
        <f>F34+N34</f>
        <v>11.375</v>
      </c>
      <c r="H34" s="329"/>
      <c r="I34" s="329"/>
      <c r="J34" s="329"/>
      <c r="K34" s="329"/>
      <c r="L34" s="328">
        <f>G34+N34</f>
        <v>11.75</v>
      </c>
      <c r="M34" s="329">
        <f>L34+N34</f>
        <v>12.125</v>
      </c>
      <c r="N34" s="301">
        <v>0.375</v>
      </c>
      <c r="O34" s="327">
        <v>0.375</v>
      </c>
      <c r="P34" s="271" t="s">
        <v>317</v>
      </c>
    </row>
    <row r="35" spans="1:28" ht="15.75" customHeight="1" thickBot="1">
      <c r="A35" s="311" t="s">
        <v>296</v>
      </c>
      <c r="B35" s="312"/>
      <c r="C35" s="313"/>
      <c r="D35" s="314"/>
      <c r="E35" s="314"/>
      <c r="F35" s="315"/>
      <c r="G35" s="314"/>
      <c r="H35" s="314"/>
      <c r="I35" s="314"/>
      <c r="J35" s="314"/>
      <c r="K35" s="314"/>
      <c r="L35" s="314"/>
      <c r="M35" s="314"/>
      <c r="N35" s="316"/>
      <c r="O35" s="327"/>
      <c r="P35" s="235"/>
    </row>
    <row r="36" spans="1:28" ht="15.75" customHeight="1">
      <c r="A36" s="325" t="s">
        <v>297</v>
      </c>
      <c r="B36" s="326" t="s">
        <v>298</v>
      </c>
      <c r="C36" s="298" t="s">
        <v>299</v>
      </c>
      <c r="D36" s="301">
        <f>E36-N36</f>
        <v>9.25</v>
      </c>
      <c r="E36" s="301">
        <f>F36-N36</f>
        <v>9.625</v>
      </c>
      <c r="F36" s="330">
        <v>10</v>
      </c>
      <c r="G36" s="301">
        <f>F36+N36</f>
        <v>10.375</v>
      </c>
      <c r="H36" s="301"/>
      <c r="I36" s="301"/>
      <c r="J36" s="301"/>
      <c r="K36" s="301"/>
      <c r="L36" s="301">
        <f>G36+N36</f>
        <v>10.75</v>
      </c>
      <c r="M36" s="301">
        <f>L36+N36</f>
        <v>11.125</v>
      </c>
      <c r="N36" s="301">
        <v>0.375</v>
      </c>
      <c r="O36" s="327">
        <v>0.375</v>
      </c>
      <c r="P36" s="271" t="s">
        <v>317</v>
      </c>
    </row>
    <row r="37" spans="1:28" ht="15.75" customHeight="1">
      <c r="A37" s="325" t="s">
        <v>300</v>
      </c>
      <c r="B37" s="326" t="s">
        <v>301</v>
      </c>
      <c r="C37" s="298" t="s">
        <v>302</v>
      </c>
      <c r="D37" s="301">
        <f>E37-N37</f>
        <v>15</v>
      </c>
      <c r="E37" s="301">
        <f>F37-N37</f>
        <v>15.375</v>
      </c>
      <c r="F37" s="330">
        <v>15.75</v>
      </c>
      <c r="G37" s="301">
        <f>F37+N37</f>
        <v>16.125</v>
      </c>
      <c r="H37" s="301"/>
      <c r="I37" s="301"/>
      <c r="J37" s="301"/>
      <c r="K37" s="301"/>
      <c r="L37" s="301">
        <f>G37+N37</f>
        <v>16.5</v>
      </c>
      <c r="M37" s="301">
        <f>L37+N37</f>
        <v>16.875</v>
      </c>
      <c r="N37" s="301">
        <v>0.375</v>
      </c>
      <c r="O37" s="327">
        <v>0.375</v>
      </c>
      <c r="P37" s="271" t="s">
        <v>317</v>
      </c>
    </row>
    <row r="38" spans="1:28" ht="15.75" customHeight="1">
      <c r="A38" s="325"/>
      <c r="B38" s="326" t="s">
        <v>303</v>
      </c>
      <c r="C38" s="298" t="s">
        <v>304</v>
      </c>
      <c r="D38" s="301">
        <f>E38-N38</f>
        <v>5.75</v>
      </c>
      <c r="E38" s="301">
        <f>F38-N38</f>
        <v>6</v>
      </c>
      <c r="F38" s="330">
        <v>6.25</v>
      </c>
      <c r="G38" s="301">
        <f>F38+N38</f>
        <v>6.5</v>
      </c>
      <c r="H38" s="301"/>
      <c r="I38" s="301"/>
      <c r="J38" s="301"/>
      <c r="K38" s="301"/>
      <c r="L38" s="301">
        <f>G38+N38</f>
        <v>6.75</v>
      </c>
      <c r="M38" s="301">
        <f>L38+N38</f>
        <v>7</v>
      </c>
      <c r="N38" s="301">
        <v>0.25</v>
      </c>
      <c r="O38" s="327">
        <v>0.375</v>
      </c>
      <c r="P38" s="271" t="s">
        <v>317</v>
      </c>
    </row>
    <row r="39" spans="1:28" ht="15.75" customHeight="1">
      <c r="A39" s="325" t="s">
        <v>305</v>
      </c>
      <c r="B39" s="326" t="s">
        <v>306</v>
      </c>
      <c r="C39" s="298" t="s">
        <v>307</v>
      </c>
      <c r="D39" s="331">
        <f>E39-N39</f>
        <v>8.5</v>
      </c>
      <c r="E39" s="331">
        <v>8.75</v>
      </c>
      <c r="F39" s="330">
        <v>9</v>
      </c>
      <c r="G39" s="301">
        <f>F39+N39</f>
        <v>9.25</v>
      </c>
      <c r="H39" s="301"/>
      <c r="I39" s="301"/>
      <c r="J39" s="301"/>
      <c r="K39" s="301"/>
      <c r="L39" s="301">
        <f>G39+N39</f>
        <v>9.5</v>
      </c>
      <c r="M39" s="301">
        <f>L39+N39</f>
        <v>9.75</v>
      </c>
      <c r="N39" s="301">
        <v>0.25</v>
      </c>
      <c r="O39" s="327">
        <v>0.375</v>
      </c>
      <c r="P39" s="271" t="s">
        <v>317</v>
      </c>
    </row>
    <row r="40" spans="1:28" ht="15.75" customHeight="1">
      <c r="A40" s="332" t="s">
        <v>308</v>
      </c>
      <c r="B40" s="333" t="s">
        <v>309</v>
      </c>
      <c r="C40" s="334" t="s">
        <v>310</v>
      </c>
      <c r="D40" s="307">
        <f>E40-N40</f>
        <v>3.5</v>
      </c>
      <c r="E40" s="307">
        <f>F40-N40</f>
        <v>3.5</v>
      </c>
      <c r="F40" s="335">
        <v>3.5</v>
      </c>
      <c r="G40" s="307">
        <f>F40+N40</f>
        <v>3.5</v>
      </c>
      <c r="H40" s="307"/>
      <c r="I40" s="307"/>
      <c r="J40" s="307"/>
      <c r="K40" s="307"/>
      <c r="L40" s="307">
        <f>G40+N40</f>
        <v>3.5</v>
      </c>
      <c r="M40" s="307">
        <f>L40+N40</f>
        <v>3.5</v>
      </c>
      <c r="N40" s="336">
        <v>0</v>
      </c>
      <c r="O40" s="337">
        <v>0.25</v>
      </c>
      <c r="P40" s="271" t="s">
        <v>317</v>
      </c>
    </row>
    <row r="41" spans="1:28" ht="26.25" customHeight="1">
      <c r="A41" s="338"/>
      <c r="B41" s="339" t="s">
        <v>328</v>
      </c>
      <c r="C41" s="340" t="s">
        <v>319</v>
      </c>
      <c r="D41" s="341">
        <f t="shared" ref="D41:M41" si="5">D9-D27</f>
        <v>21.25</v>
      </c>
      <c r="E41" s="341">
        <f t="shared" si="5"/>
        <v>22.125</v>
      </c>
      <c r="F41" s="342">
        <f t="shared" si="5"/>
        <v>23</v>
      </c>
      <c r="G41" s="341">
        <f t="shared" si="5"/>
        <v>23.875</v>
      </c>
      <c r="H41" s="341"/>
      <c r="I41" s="341"/>
      <c r="J41" s="341"/>
      <c r="K41" s="341"/>
      <c r="L41" s="341">
        <f t="shared" si="5"/>
        <v>24.75</v>
      </c>
      <c r="M41" s="341">
        <f t="shared" si="5"/>
        <v>25.625</v>
      </c>
      <c r="N41" s="338"/>
      <c r="O41" s="338"/>
      <c r="P41" s="235"/>
    </row>
    <row r="42" spans="1:28" ht="20.25" customHeight="1">
      <c r="A42" s="343"/>
      <c r="B42" s="344"/>
      <c r="C42" s="340" t="s">
        <v>321</v>
      </c>
      <c r="D42" s="345" t="s">
        <v>322</v>
      </c>
      <c r="E42" s="338" t="s">
        <v>323</v>
      </c>
      <c r="F42" s="346" t="s">
        <v>324</v>
      </c>
      <c r="G42" s="338" t="s">
        <v>325</v>
      </c>
      <c r="H42" s="338"/>
      <c r="I42" s="338"/>
      <c r="J42" s="338"/>
      <c r="K42" s="338"/>
      <c r="L42" s="338" t="s">
        <v>326</v>
      </c>
      <c r="M42" s="338" t="s">
        <v>327</v>
      </c>
      <c r="N42" s="234"/>
      <c r="P42" s="235"/>
    </row>
    <row r="43" spans="1:28" ht="20.25" customHeight="1">
      <c r="A43" s="343"/>
      <c r="B43" s="344"/>
      <c r="C43" s="344"/>
      <c r="D43" s="234"/>
      <c r="E43" s="234"/>
      <c r="F43" s="347"/>
      <c r="G43" s="234"/>
      <c r="H43" s="234"/>
      <c r="I43" s="234"/>
      <c r="J43" s="234"/>
      <c r="K43" s="234"/>
      <c r="L43" s="234"/>
      <c r="M43" s="234"/>
      <c r="N43" s="234"/>
    </row>
    <row r="44" spans="1:28" ht="20.25" customHeight="1">
      <c r="A44" s="343"/>
      <c r="B44" s="235"/>
      <c r="C44" s="283"/>
      <c r="D44" s="234"/>
      <c r="E44" s="234"/>
      <c r="F44" s="347"/>
      <c r="G44" s="234"/>
      <c r="H44" s="234"/>
      <c r="I44" s="234"/>
      <c r="J44" s="234"/>
      <c r="K44" s="234"/>
      <c r="L44" s="234"/>
      <c r="M44" s="234"/>
      <c r="N44" s="234"/>
    </row>
    <row r="45" spans="1:28" ht="13.5" customHeight="1">
      <c r="A45" s="343"/>
      <c r="B45" s="235"/>
      <c r="C45" s="283"/>
      <c r="D45" s="234"/>
      <c r="E45" s="234"/>
      <c r="G45" s="234"/>
      <c r="H45" s="234"/>
      <c r="I45" s="234"/>
      <c r="J45" s="234"/>
      <c r="K45" s="234"/>
      <c r="L45" s="234"/>
      <c r="M45" s="234"/>
      <c r="N45" s="234"/>
    </row>
    <row r="46" spans="1:28" ht="14.25" customHeight="1">
      <c r="A46" s="283"/>
      <c r="B46" s="283"/>
      <c r="C46" s="283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348"/>
      <c r="O46" s="235"/>
    </row>
    <row r="47" spans="1:28" ht="14.25" customHeight="1"/>
    <row r="48" spans="1:2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3">
    <mergeCell ref="L2:N5"/>
    <mergeCell ref="O2:O5"/>
    <mergeCell ref="A7:O7"/>
  </mergeCells>
  <printOptions horizontalCentered="1"/>
  <pageMargins left="0" right="0" top="0" bottom="0" header="0" footer="0"/>
  <pageSetup paperSize="9" scale="80" orientation="landscape" r:id="rId1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08984375" defaultRowHeight="20"/>
  <cols>
    <col min="1" max="1" width="64.36328125" style="97" customWidth="1"/>
    <col min="2" max="2" width="81.1796875" style="98" hidden="1" customWidth="1"/>
    <col min="3" max="3" width="206" style="98" customWidth="1"/>
    <col min="4" max="4" width="70.81640625" style="98" hidden="1" customWidth="1"/>
    <col min="5" max="5" width="74.90625" style="98" hidden="1" customWidth="1"/>
    <col min="6" max="16384" width="9.089843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480" t="e">
        <f>#REF!</f>
        <v>#REF!</v>
      </c>
      <c r="C7" s="481"/>
      <c r="D7" s="481"/>
      <c r="E7" s="482"/>
    </row>
    <row r="8" spans="1:12" s="92" customFormat="1" ht="409.6" customHeight="1">
      <c r="A8" s="94" t="e">
        <f>#REF!</f>
        <v>#REF!</v>
      </c>
      <c r="B8" s="483"/>
      <c r="C8" s="484"/>
      <c r="D8" s="485"/>
      <c r="E8" s="486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6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487" t="e">
        <f>#REF!</f>
        <v>#REF!</v>
      </c>
      <c r="C13" s="481"/>
      <c r="D13" s="488"/>
      <c r="E13" s="91" t="e">
        <f>#REF!</f>
        <v>#REF!</v>
      </c>
    </row>
    <row r="14" spans="1:12" s="92" customFormat="1" ht="409.6" hidden="1" customHeight="1">
      <c r="A14" s="94" t="e">
        <f>#REF!</f>
        <v>#REF!</v>
      </c>
      <c r="B14" s="483"/>
      <c r="C14" s="484"/>
      <c r="D14" s="485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489" t="e">
        <f>#REF!</f>
        <v>#REF!</v>
      </c>
      <c r="C17" s="490"/>
      <c r="D17" s="491"/>
      <c r="E17" s="492"/>
    </row>
    <row r="18" spans="1:5" s="92" customFormat="1" ht="90" customHeight="1">
      <c r="A18" s="91" t="e">
        <f>#REF!</f>
        <v>#REF!</v>
      </c>
      <c r="B18" s="477" t="e">
        <f>#REF!</f>
        <v>#REF!</v>
      </c>
      <c r="C18" s="478"/>
      <c r="D18" s="478"/>
      <c r="E18" s="479"/>
    </row>
    <row r="19" spans="1:5" s="92" customFormat="1" ht="409.6" customHeight="1">
      <c r="A19" s="196" t="s">
        <v>206</v>
      </c>
      <c r="B19" s="495"/>
      <c r="C19" s="496"/>
      <c r="D19" s="497"/>
      <c r="E19" s="497"/>
    </row>
    <row r="20" spans="1:5" s="92" customFormat="1" ht="79.5" customHeight="1">
      <c r="A20" s="91" t="e">
        <f>#REF!</f>
        <v>#REF!</v>
      </c>
      <c r="B20" s="477" t="e">
        <f>#REF!</f>
        <v>#REF!</v>
      </c>
      <c r="C20" s="478"/>
      <c r="D20" s="478"/>
      <c r="E20" s="479"/>
    </row>
    <row r="21" spans="1:5" s="92" customFormat="1" ht="346.5" customHeight="1">
      <c r="A21" s="94" t="s">
        <v>157</v>
      </c>
      <c r="B21" s="498"/>
      <c r="C21" s="499"/>
      <c r="D21" s="500"/>
      <c r="E21" s="501"/>
    </row>
    <row r="22" spans="1:5" s="92" customFormat="1" ht="35">
      <c r="A22" s="91" t="e">
        <f>#REF!</f>
        <v>#REF!</v>
      </c>
      <c r="B22" s="493" t="e">
        <f>#REF!</f>
        <v>#REF!</v>
      </c>
      <c r="C22" s="478"/>
      <c r="D22" s="494"/>
      <c r="E22" s="131"/>
    </row>
    <row r="23" spans="1:5" s="92" customFormat="1" ht="299.25" customHeight="1">
      <c r="A23" s="96" t="s">
        <v>140</v>
      </c>
      <c r="B23" s="502"/>
      <c r="C23" s="503"/>
      <c r="D23" s="504"/>
      <c r="E23" s="504"/>
    </row>
    <row r="24" spans="1:5" s="92" customFormat="1" ht="101.5" customHeight="1">
      <c r="A24" s="91" t="e">
        <f>#REF!</f>
        <v>#REF!</v>
      </c>
      <c r="B24" s="493" t="e">
        <f>#REF!</f>
        <v>#REF!</v>
      </c>
      <c r="C24" s="478"/>
      <c r="D24" s="494"/>
      <c r="E24" s="131"/>
    </row>
    <row r="25" spans="1:5" s="92" customFormat="1" ht="362.25" customHeight="1">
      <c r="A25" s="96" t="s">
        <v>212</v>
      </c>
      <c r="B25" s="505" t="s">
        <v>213</v>
      </c>
      <c r="C25" s="506"/>
      <c r="D25" s="507"/>
      <c r="E25" s="143"/>
    </row>
    <row r="26" spans="1:5" s="92" customFormat="1" ht="109.5" customHeight="1">
      <c r="A26" s="91" t="s">
        <v>141</v>
      </c>
      <c r="B26" s="493" t="e">
        <f>#REF!</f>
        <v>#REF!</v>
      </c>
      <c r="C26" s="478"/>
      <c r="D26" s="494"/>
      <c r="E26" s="132"/>
    </row>
    <row r="27" spans="1:5" s="92" customFormat="1" ht="282" customHeight="1">
      <c r="A27" s="96" t="s">
        <v>142</v>
      </c>
      <c r="B27" s="508" t="s">
        <v>207</v>
      </c>
      <c r="C27" s="509"/>
      <c r="D27" s="510"/>
      <c r="E27" s="510"/>
    </row>
    <row r="28" spans="1:5" s="92" customFormat="1" ht="93.65" customHeight="1">
      <c r="A28" s="91" t="e">
        <f>#REF!</f>
        <v>#REF!</v>
      </c>
      <c r="B28" s="493" t="e">
        <f>#REF!</f>
        <v>#REF!</v>
      </c>
      <c r="C28" s="478"/>
      <c r="D28" s="494"/>
      <c r="E28" s="132"/>
    </row>
    <row r="29" spans="1:5" s="92" customFormat="1" ht="273" customHeight="1">
      <c r="A29" s="94" t="s">
        <v>143</v>
      </c>
      <c r="B29" s="511"/>
      <c r="C29" s="512"/>
      <c r="D29" s="513"/>
      <c r="E29" s="513"/>
    </row>
    <row r="30" spans="1:5" s="92" customFormat="1" ht="95.25" customHeight="1">
      <c r="A30" s="91" t="e">
        <f>#REF!</f>
        <v>#REF!</v>
      </c>
      <c r="B30" s="493" t="e">
        <f>#REF!</f>
        <v>#REF!</v>
      </c>
      <c r="C30" s="478"/>
      <c r="D30" s="494"/>
      <c r="E30" s="132"/>
    </row>
    <row r="31" spans="1:5" s="92" customFormat="1" ht="324.75" customHeight="1">
      <c r="A31" s="94"/>
      <c r="B31" s="511"/>
      <c r="C31" s="512"/>
      <c r="D31" s="513"/>
      <c r="E31" s="513"/>
    </row>
    <row r="32" spans="1:5" s="92" customFormat="1" ht="119.5" customHeight="1">
      <c r="A32" s="91" t="s">
        <v>145</v>
      </c>
      <c r="B32" s="493" t="e">
        <f>#REF!</f>
        <v>#REF!</v>
      </c>
      <c r="C32" s="478"/>
      <c r="D32" s="494"/>
      <c r="E32" s="132"/>
    </row>
    <row r="33" spans="1:9" s="92" customFormat="1" ht="287.25" customHeight="1">
      <c r="A33" s="94" t="s">
        <v>146</v>
      </c>
      <c r="B33" s="511"/>
      <c r="C33" s="512"/>
      <c r="D33" s="513"/>
      <c r="E33" s="513"/>
    </row>
    <row r="34" spans="1:9" s="92" customFormat="1" ht="71.5" customHeight="1">
      <c r="A34" s="91" t="s">
        <v>136</v>
      </c>
      <c r="B34" s="493" t="s">
        <v>38</v>
      </c>
      <c r="C34" s="478"/>
      <c r="D34" s="494"/>
      <c r="E34" s="132"/>
    </row>
    <row r="35" spans="1:9" s="92" customFormat="1" ht="87" customHeight="1">
      <c r="A35" s="94" t="s">
        <v>144</v>
      </c>
      <c r="B35" s="511"/>
      <c r="C35" s="512"/>
      <c r="D35" s="513"/>
      <c r="E35" s="513"/>
    </row>
    <row r="36" spans="1:9" s="92" customFormat="1" ht="63.65" customHeight="1">
      <c r="A36" s="91" t="s">
        <v>137</v>
      </c>
      <c r="B36" s="493" t="s">
        <v>132</v>
      </c>
      <c r="C36" s="478"/>
      <c r="D36" s="494"/>
      <c r="E36" s="132"/>
    </row>
    <row r="37" spans="1:9" s="92" customFormat="1" ht="97.5" customHeight="1">
      <c r="A37" s="94" t="s">
        <v>144</v>
      </c>
      <c r="B37" s="511"/>
      <c r="C37" s="512"/>
      <c r="D37" s="513"/>
      <c r="E37" s="513"/>
    </row>
    <row r="38" spans="1:9" s="92" customFormat="1" ht="97.5" customHeight="1">
      <c r="A38" s="128" t="e">
        <f>#REF!</f>
        <v>#REF!</v>
      </c>
      <c r="B38" s="514" t="e">
        <f>#REF!</f>
        <v>#REF!</v>
      </c>
      <c r="C38" s="515"/>
      <c r="D38" s="516"/>
      <c r="E38" s="133"/>
    </row>
    <row r="39" spans="1:9" s="92" customFormat="1" ht="221.5" customHeight="1">
      <c r="A39" s="94"/>
      <c r="B39" s="517"/>
      <c r="C39" s="518"/>
      <c r="D39" s="517"/>
      <c r="E39" s="517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08984375" defaultRowHeight="14"/>
  <cols>
    <col min="1" max="17" width="9.08984375" style="55"/>
    <col min="18" max="18" width="80.1796875" style="55" customWidth="1"/>
    <col min="19" max="16384" width="9.089843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6328125" defaultRowHeight="21"/>
  <cols>
    <col min="1" max="1" width="4.08984375" style="2" customWidth="1"/>
    <col min="2" max="2" width="39.6328125" style="2" bestFit="1" customWidth="1"/>
    <col min="3" max="3" width="53.36328125" style="2" bestFit="1" customWidth="1"/>
    <col min="4" max="8" width="16.6328125" style="2" customWidth="1"/>
    <col min="9" max="9" width="16.36328125" style="2" customWidth="1"/>
    <col min="10" max="10" width="21" style="2" bestFit="1" customWidth="1"/>
    <col min="11" max="11" width="9.08984375" style="2" customWidth="1"/>
    <col min="12" max="25" width="8" style="2" customWidth="1"/>
    <col min="26" max="16384" width="14.36328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519" t="s">
        <v>74</v>
      </c>
      <c r="E1" s="519"/>
      <c r="F1" s="519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520" t="s">
        <v>77</v>
      </c>
      <c r="E2" s="520"/>
      <c r="F2" s="520"/>
      <c r="G2" s="520"/>
      <c r="H2" s="520"/>
      <c r="I2" s="52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9D2A93-796D-4FE2-8611-FE5D5CF2981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17397EE-1B27-41A6-A019-4E814BEF1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ACE777-AEC2-4E88-8761-520D2300A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GREY</vt:lpstr>
      <vt:lpstr>UA-SX</vt:lpstr>
      <vt:lpstr>UA-SX (2)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'UA-SX'!Print_Area</vt:lpstr>
      <vt:lpstr>'UA-SX (2)'!Print_Area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2026-01-05T06:00:04Z</cp:lastPrinted>
  <dcterms:created xsi:type="dcterms:W3CDTF">2016-05-06T01:47:29Z</dcterms:created>
  <dcterms:modified xsi:type="dcterms:W3CDTF">2026-01-05T06:03:48Z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