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1-SAMPLE/2-STYLE-FILE/1. TECHPACK/CRTZ_1384 ARCH GUERILLAZ CREWNECK/"/>
    </mc:Choice>
  </mc:AlternateContent>
  <xr:revisionPtr revIDLastSave="27" documentId="13_ncr:1_{AAE8EF59-1723-417F-B93C-C5059832222A}" xr6:coauthVersionLast="47" xr6:coauthVersionMax="47" xr10:uidLastSave="{7A47198F-76F9-4B27-8BF5-1A01FB0680F3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UA-26-11-2024" sheetId="22" r:id="rId2"/>
    <sheet name="SPECS" sheetId="21" r:id="rId3"/>
    <sheet name="2. TRIM CARD (GREY)" sheetId="17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3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3">'2. TRIM CARD (GREY)'!$A$1:$E$39</definedName>
    <definedName name="_xlnm.Print_Area" localSheetId="0">GREY!$A$1:$P$169</definedName>
    <definedName name="_xlnm.Print_Area" localSheetId="2">SPECS!$A$1:$M$42</definedName>
    <definedName name="_xlnm.Print_Area" localSheetId="1">'UA-26-11-2024'!$A$1:$L$28</definedName>
    <definedName name="_xlnm.Print_Titles" localSheetId="3">'2. TRIM CARD (GREY)'!$1:$5</definedName>
    <definedName name="_xlnm.Print_Titles" localSheetId="0">GREY!$1:$15</definedName>
    <definedName name="style">#REF!</definedName>
    <definedName name="WAFOR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2" l="1"/>
  <c r="I28" i="22" s="1"/>
  <c r="J28" i="22" s="1"/>
  <c r="E28" i="22"/>
  <c r="D28" i="22" s="1"/>
  <c r="G27" i="22"/>
  <c r="I27" i="22" s="1"/>
  <c r="J27" i="22" s="1"/>
  <c r="E27" i="22"/>
  <c r="D27" i="22" s="1"/>
  <c r="G26" i="22"/>
  <c r="I26" i="22" s="1"/>
  <c r="J26" i="22" s="1"/>
  <c r="E26" i="22"/>
  <c r="D26" i="22" s="1"/>
  <c r="G25" i="22"/>
  <c r="I25" i="22" s="1"/>
  <c r="J25" i="22" s="1"/>
  <c r="E25" i="22"/>
  <c r="D25" i="22" s="1"/>
  <c r="G24" i="22"/>
  <c r="I24" i="22" s="1"/>
  <c r="J24" i="22" s="1"/>
  <c r="E24" i="22"/>
  <c r="D24" i="22" s="1"/>
  <c r="G23" i="22"/>
  <c r="I23" i="22" s="1"/>
  <c r="J23" i="22" s="1"/>
  <c r="E23" i="22"/>
  <c r="D23" i="22" s="1"/>
  <c r="G22" i="22"/>
  <c r="I22" i="22" s="1"/>
  <c r="J22" i="22" s="1"/>
  <c r="E22" i="22"/>
  <c r="D22" i="22" s="1"/>
  <c r="G21" i="22"/>
  <c r="I21" i="22" s="1"/>
  <c r="J21" i="22" s="1"/>
  <c r="E21" i="22"/>
  <c r="D21" i="22" s="1"/>
  <c r="G20" i="22"/>
  <c r="I20" i="22" s="1"/>
  <c r="J20" i="22" s="1"/>
  <c r="E20" i="22"/>
  <c r="D20" i="22" s="1"/>
  <c r="G19" i="22"/>
  <c r="I19" i="22" s="1"/>
  <c r="J19" i="22" s="1"/>
  <c r="E19" i="22"/>
  <c r="D19" i="22" s="1"/>
  <c r="G18" i="22"/>
  <c r="I18" i="22" s="1"/>
  <c r="J18" i="22" s="1"/>
  <c r="E18" i="22"/>
  <c r="D18" i="22" s="1"/>
  <c r="G17" i="22"/>
  <c r="I17" i="22" s="1"/>
  <c r="J17" i="22" s="1"/>
  <c r="E17" i="22"/>
  <c r="D17" i="22" s="1"/>
  <c r="G16" i="22"/>
  <c r="I16" i="22" s="1"/>
  <c r="J16" i="22" s="1"/>
  <c r="E16" i="22"/>
  <c r="D16" i="22" s="1"/>
  <c r="G15" i="22"/>
  <c r="I15" i="22" s="1"/>
  <c r="J15" i="22" s="1"/>
  <c r="E15" i="22"/>
  <c r="D15" i="22" s="1"/>
  <c r="G14" i="22"/>
  <c r="I14" i="22" s="1"/>
  <c r="J14" i="22" s="1"/>
  <c r="E14" i="22"/>
  <c r="D14" i="22" s="1"/>
  <c r="G13" i="22"/>
  <c r="I13" i="22" s="1"/>
  <c r="J13" i="22" s="1"/>
  <c r="E13" i="22"/>
  <c r="D13" i="22" s="1"/>
  <c r="G12" i="22"/>
  <c r="I12" i="22" s="1"/>
  <c r="J12" i="22" s="1"/>
  <c r="E12" i="22"/>
  <c r="D12" i="22" s="1"/>
  <c r="G11" i="22"/>
  <c r="I11" i="22" s="1"/>
  <c r="J11" i="22" s="1"/>
  <c r="E11" i="22"/>
  <c r="D11" i="22" s="1"/>
  <c r="G10" i="22"/>
  <c r="I10" i="22" s="1"/>
  <c r="J10" i="22" s="1"/>
  <c r="E10" i="22"/>
  <c r="D10" i="22" s="1"/>
  <c r="G9" i="22"/>
  <c r="I9" i="22" s="1"/>
  <c r="E9" i="22"/>
  <c r="J9" i="22" l="1"/>
  <c r="D9" i="22"/>
  <c r="E14" i="21" l="1"/>
  <c r="D14" i="21" s="1"/>
  <c r="F41" i="21"/>
  <c r="G40" i="21"/>
  <c r="H40" i="21" s="1"/>
  <c r="I40" i="21" s="1"/>
  <c r="E40" i="21"/>
  <c r="D40" i="21" s="1"/>
  <c r="G39" i="21"/>
  <c r="H39" i="21" s="1"/>
  <c r="I39" i="21" s="1"/>
  <c r="D39" i="21"/>
  <c r="G38" i="21"/>
  <c r="H38" i="21" s="1"/>
  <c r="I38" i="21" s="1"/>
  <c r="E38" i="21"/>
  <c r="D38" i="21"/>
  <c r="H37" i="21"/>
  <c r="I37" i="21" s="1"/>
  <c r="G37" i="21"/>
  <c r="E37" i="21"/>
  <c r="D37" i="21" s="1"/>
  <c r="G36" i="21"/>
  <c r="H36" i="21" s="1"/>
  <c r="I36" i="21" s="1"/>
  <c r="E36" i="21"/>
  <c r="D36" i="21"/>
  <c r="G34" i="21"/>
  <c r="H34" i="21" s="1"/>
  <c r="I34" i="21" s="1"/>
  <c r="E34" i="21"/>
  <c r="D34" i="21" s="1"/>
  <c r="G33" i="21"/>
  <c r="H33" i="21" s="1"/>
  <c r="I33" i="21" s="1"/>
  <c r="E33" i="21"/>
  <c r="D33" i="21"/>
  <c r="H32" i="21"/>
  <c r="I32" i="21" s="1"/>
  <c r="G32" i="21"/>
  <c r="E32" i="21"/>
  <c r="D32" i="21"/>
  <c r="G31" i="21"/>
  <c r="H31" i="21" s="1"/>
  <c r="I31" i="21" s="1"/>
  <c r="E31" i="21"/>
  <c r="D31" i="21"/>
  <c r="H30" i="21"/>
  <c r="I30" i="21" s="1"/>
  <c r="G30" i="21"/>
  <c r="E30" i="21"/>
  <c r="D30" i="21" s="1"/>
  <c r="G28" i="21"/>
  <c r="H28" i="21" s="1"/>
  <c r="I28" i="21" s="1"/>
  <c r="E28" i="21"/>
  <c r="D28" i="21"/>
  <c r="G27" i="21"/>
  <c r="H27" i="21" s="1"/>
  <c r="E27" i="21"/>
  <c r="D27" i="21" s="1"/>
  <c r="G26" i="21"/>
  <c r="H26" i="21" s="1"/>
  <c r="I26" i="21" s="1"/>
  <c r="E26" i="21"/>
  <c r="D26" i="21"/>
  <c r="H25" i="21"/>
  <c r="I25" i="21" s="1"/>
  <c r="G25" i="21"/>
  <c r="E25" i="21"/>
  <c r="D25" i="21"/>
  <c r="G24" i="21"/>
  <c r="H24" i="21" s="1"/>
  <c r="I24" i="21" s="1"/>
  <c r="E24" i="21"/>
  <c r="D24" i="21"/>
  <c r="H23" i="21"/>
  <c r="I23" i="21" s="1"/>
  <c r="G23" i="21"/>
  <c r="E23" i="21"/>
  <c r="D23" i="21" s="1"/>
  <c r="G22" i="21"/>
  <c r="H22" i="21" s="1"/>
  <c r="I22" i="21" s="1"/>
  <c r="E22" i="21"/>
  <c r="D22" i="21"/>
  <c r="G21" i="21"/>
  <c r="H21" i="21" s="1"/>
  <c r="I21" i="21" s="1"/>
  <c r="E21" i="21"/>
  <c r="D21" i="21" s="1"/>
  <c r="G20" i="21"/>
  <c r="H20" i="21" s="1"/>
  <c r="I20" i="21" s="1"/>
  <c r="E20" i="21"/>
  <c r="D20" i="21"/>
  <c r="H19" i="21"/>
  <c r="I19" i="21" s="1"/>
  <c r="G19" i="21"/>
  <c r="E19" i="21"/>
  <c r="D19" i="21"/>
  <c r="G18" i="21"/>
  <c r="H18" i="21" s="1"/>
  <c r="I18" i="21" s="1"/>
  <c r="E18" i="21"/>
  <c r="D18" i="21"/>
  <c r="H17" i="21"/>
  <c r="I17" i="21" s="1"/>
  <c r="G17" i="21"/>
  <c r="E17" i="21"/>
  <c r="D17" i="21" s="1"/>
  <c r="G16" i="21"/>
  <c r="H16" i="21" s="1"/>
  <c r="I16" i="21" s="1"/>
  <c r="E16" i="21"/>
  <c r="D16" i="21"/>
  <c r="G15" i="21"/>
  <c r="H15" i="21" s="1"/>
  <c r="I15" i="21" s="1"/>
  <c r="E15" i="21"/>
  <c r="D15" i="21" s="1"/>
  <c r="G14" i="21"/>
  <c r="H14" i="21" s="1"/>
  <c r="I14" i="21" s="1"/>
  <c r="H13" i="21"/>
  <c r="I13" i="21" s="1"/>
  <c r="G13" i="21"/>
  <c r="E13" i="21"/>
  <c r="D13" i="21" s="1"/>
  <c r="G12" i="21"/>
  <c r="H12" i="21" s="1"/>
  <c r="I12" i="21" s="1"/>
  <c r="E12" i="21"/>
  <c r="D12" i="21"/>
  <c r="G11" i="21"/>
  <c r="H11" i="21" s="1"/>
  <c r="I11" i="21" s="1"/>
  <c r="E11" i="21"/>
  <c r="D11" i="21" s="1"/>
  <c r="G10" i="21"/>
  <c r="H10" i="21" s="1"/>
  <c r="I10" i="21" s="1"/>
  <c r="E10" i="21"/>
  <c r="D10" i="21"/>
  <c r="H9" i="21"/>
  <c r="I9" i="21" s="1"/>
  <c r="G9" i="21"/>
  <c r="E9" i="21"/>
  <c r="E41" i="21" s="1"/>
  <c r="D9" i="2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E15" i="17"/>
  <c r="D15" i="17"/>
  <c r="C15" i="17"/>
  <c r="B15" i="17"/>
  <c r="A14" i="17"/>
  <c r="E13" i="17"/>
  <c r="B13" i="17"/>
  <c r="A13" i="17"/>
  <c r="A12" i="17"/>
  <c r="E11" i="17"/>
  <c r="D11" i="17"/>
  <c r="C11" i="17"/>
  <c r="B11" i="17"/>
  <c r="A11" i="17"/>
  <c r="E9" i="17"/>
  <c r="D9" i="17"/>
  <c r="C9" i="17"/>
  <c r="B9" i="17"/>
  <c r="A9" i="17"/>
  <c r="A8" i="17"/>
  <c r="B7" i="17"/>
  <c r="E6" i="17"/>
  <c r="D6" i="17"/>
  <c r="C6" i="17"/>
  <c r="B6" i="17"/>
  <c r="E5" i="17"/>
  <c r="D5" i="17"/>
  <c r="C5" i="17"/>
  <c r="B5" i="17"/>
  <c r="B4" i="17"/>
  <c r="A4" i="17"/>
  <c r="B3" i="17"/>
  <c r="A3" i="17"/>
  <c r="B2" i="17"/>
  <c r="A2" i="17"/>
  <c r="H169" i="16"/>
  <c r="G169" i="16"/>
  <c r="F169" i="16"/>
  <c r="E169" i="16"/>
  <c r="D169" i="16"/>
  <c r="C169" i="16"/>
  <c r="B159" i="16"/>
  <c r="B158" i="16"/>
  <c r="B150" i="16"/>
  <c r="B149" i="16"/>
  <c r="B148" i="16"/>
  <c r="B147" i="16"/>
  <c r="B138" i="16"/>
  <c r="B137" i="16"/>
  <c r="O131" i="16"/>
  <c r="M131" i="16"/>
  <c r="L131" i="16"/>
  <c r="O130" i="16"/>
  <c r="M130" i="16"/>
  <c r="L130" i="16"/>
  <c r="O129" i="16"/>
  <c r="M129" i="16"/>
  <c r="L129" i="16"/>
  <c r="O128" i="16"/>
  <c r="M128" i="16"/>
  <c r="L128" i="16"/>
  <c r="O127" i="16"/>
  <c r="M127" i="16"/>
  <c r="L127" i="16"/>
  <c r="O126" i="16"/>
  <c r="M126" i="16"/>
  <c r="K126" i="16"/>
  <c r="I126" i="16"/>
  <c r="H126" i="16"/>
  <c r="O125" i="16"/>
  <c r="M125" i="16"/>
  <c r="K125" i="16"/>
  <c r="I125" i="16"/>
  <c r="H125" i="16"/>
  <c r="O124" i="16"/>
  <c r="M124" i="16"/>
  <c r="K124" i="16"/>
  <c r="I124" i="16"/>
  <c r="H124" i="16"/>
  <c r="O123" i="16"/>
  <c r="M123" i="16"/>
  <c r="K123" i="16"/>
  <c r="I123" i="16"/>
  <c r="H123" i="16"/>
  <c r="O122" i="16"/>
  <c r="M122" i="16"/>
  <c r="K122" i="16"/>
  <c r="I122" i="16"/>
  <c r="H122" i="16"/>
  <c r="O121" i="16"/>
  <c r="M121" i="16"/>
  <c r="K121" i="16"/>
  <c r="I121" i="16"/>
  <c r="H121" i="16"/>
  <c r="O120" i="16"/>
  <c r="M120" i="16"/>
  <c r="K120" i="16"/>
  <c r="I120" i="16"/>
  <c r="H120" i="16"/>
  <c r="O119" i="16"/>
  <c r="M119" i="16"/>
  <c r="K119" i="16"/>
  <c r="I119" i="16"/>
  <c r="H119" i="16"/>
  <c r="O118" i="16"/>
  <c r="M118" i="16"/>
  <c r="L118" i="16"/>
  <c r="K118" i="16"/>
  <c r="I118" i="16"/>
  <c r="H118" i="16"/>
  <c r="O117" i="16"/>
  <c r="M117" i="16"/>
  <c r="L117" i="16"/>
  <c r="K117" i="16"/>
  <c r="I117" i="16"/>
  <c r="H117" i="16"/>
  <c r="O116" i="16"/>
  <c r="M116" i="16"/>
  <c r="L116" i="16"/>
  <c r="K116" i="16"/>
  <c r="I116" i="16"/>
  <c r="H116" i="16"/>
  <c r="O115" i="16"/>
  <c r="M115" i="16"/>
  <c r="L115" i="16"/>
  <c r="K115" i="16"/>
  <c r="I115" i="16"/>
  <c r="H115" i="16"/>
  <c r="O114" i="16"/>
  <c r="M114" i="16"/>
  <c r="L114" i="16"/>
  <c r="K114" i="16"/>
  <c r="I114" i="16"/>
  <c r="H114" i="16"/>
  <c r="O113" i="16"/>
  <c r="M113" i="16"/>
  <c r="L113" i="16"/>
  <c r="K113" i="16"/>
  <c r="I113" i="16"/>
  <c r="H113" i="16"/>
  <c r="O112" i="16"/>
  <c r="M112" i="16"/>
  <c r="L112" i="16"/>
  <c r="K112" i="16"/>
  <c r="I112" i="16"/>
  <c r="H112" i="16"/>
  <c r="O111" i="16"/>
  <c r="M111" i="16"/>
  <c r="L111" i="16"/>
  <c r="K111" i="16"/>
  <c r="I111" i="16"/>
  <c r="H111" i="16"/>
  <c r="O110" i="16"/>
  <c r="M110" i="16"/>
  <c r="L110" i="16"/>
  <c r="K110" i="16"/>
  <c r="I110" i="16"/>
  <c r="H110" i="16"/>
  <c r="O109" i="16"/>
  <c r="M109" i="16"/>
  <c r="L109" i="16"/>
  <c r="K109" i="16"/>
  <c r="I109" i="16"/>
  <c r="H109" i="16"/>
  <c r="O108" i="16"/>
  <c r="M108" i="16"/>
  <c r="L108" i="16"/>
  <c r="K108" i="16"/>
  <c r="I108" i="16"/>
  <c r="H108" i="16"/>
  <c r="O107" i="16"/>
  <c r="M107" i="16"/>
  <c r="L107" i="16"/>
  <c r="K107" i="16"/>
  <c r="I107" i="16"/>
  <c r="H107" i="16"/>
  <c r="O106" i="16"/>
  <c r="M106" i="16"/>
  <c r="K106" i="16"/>
  <c r="I106" i="16"/>
  <c r="H106" i="16"/>
  <c r="O105" i="16"/>
  <c r="M105" i="16"/>
  <c r="K105" i="16"/>
  <c r="I105" i="16"/>
  <c r="H105" i="16"/>
  <c r="O104" i="16"/>
  <c r="M104" i="16"/>
  <c r="K104" i="16"/>
  <c r="I104" i="16"/>
  <c r="H104" i="16"/>
  <c r="O103" i="16"/>
  <c r="M103" i="16"/>
  <c r="K103" i="16"/>
  <c r="I103" i="16"/>
  <c r="H103" i="16"/>
  <c r="O102" i="16"/>
  <c r="M102" i="16"/>
  <c r="K102" i="16"/>
  <c r="I102" i="16"/>
  <c r="H102" i="16"/>
  <c r="O101" i="16"/>
  <c r="M101" i="16"/>
  <c r="K101" i="16"/>
  <c r="I101" i="16"/>
  <c r="H101" i="16"/>
  <c r="O100" i="16"/>
  <c r="M100" i="16"/>
  <c r="K100" i="16"/>
  <c r="I100" i="16"/>
  <c r="H100" i="16"/>
  <c r="O99" i="16"/>
  <c r="M99" i="16"/>
  <c r="K99" i="16"/>
  <c r="I99" i="16"/>
  <c r="H99" i="16"/>
  <c r="O98" i="16"/>
  <c r="M98" i="16"/>
  <c r="L98" i="16"/>
  <c r="K98" i="16"/>
  <c r="I98" i="16"/>
  <c r="H98" i="16"/>
  <c r="O97" i="16"/>
  <c r="M97" i="16"/>
  <c r="L97" i="16"/>
  <c r="K97" i="16"/>
  <c r="I97" i="16"/>
  <c r="H97" i="16"/>
  <c r="O96" i="16"/>
  <c r="M96" i="16"/>
  <c r="L96" i="16"/>
  <c r="K96" i="16"/>
  <c r="I96" i="16"/>
  <c r="H96" i="16"/>
  <c r="O95" i="16"/>
  <c r="M95" i="16"/>
  <c r="L95" i="16"/>
  <c r="K95" i="16"/>
  <c r="I95" i="16"/>
  <c r="H95" i="16"/>
  <c r="O94" i="16"/>
  <c r="M94" i="16"/>
  <c r="K94" i="16"/>
  <c r="I94" i="16"/>
  <c r="H94" i="16"/>
  <c r="O93" i="16"/>
  <c r="M93" i="16"/>
  <c r="K93" i="16"/>
  <c r="I93" i="16"/>
  <c r="H93" i="16"/>
  <c r="O92" i="16"/>
  <c r="M92" i="16"/>
  <c r="K92" i="16"/>
  <c r="I92" i="16"/>
  <c r="H92" i="16"/>
  <c r="O91" i="16"/>
  <c r="M91" i="16"/>
  <c r="K91" i="16"/>
  <c r="I91" i="16"/>
  <c r="H91" i="16"/>
  <c r="O88" i="16"/>
  <c r="M88" i="16"/>
  <c r="K88" i="16"/>
  <c r="I88" i="16"/>
  <c r="H88" i="16"/>
  <c r="O87" i="16"/>
  <c r="M87" i="16"/>
  <c r="K87" i="16"/>
  <c r="I87" i="16"/>
  <c r="H87" i="16"/>
  <c r="O86" i="16"/>
  <c r="M86" i="16"/>
  <c r="K86" i="16"/>
  <c r="I86" i="16"/>
  <c r="H86" i="16"/>
  <c r="O85" i="16"/>
  <c r="M85" i="16"/>
  <c r="K85" i="16"/>
  <c r="I85" i="16"/>
  <c r="H85" i="16"/>
  <c r="O84" i="16"/>
  <c r="M84" i="16"/>
  <c r="K84" i="16"/>
  <c r="I84" i="16"/>
  <c r="H84" i="16"/>
  <c r="O83" i="16"/>
  <c r="M83" i="16"/>
  <c r="K83" i="16"/>
  <c r="I83" i="16"/>
  <c r="H83" i="16"/>
  <c r="O82" i="16"/>
  <c r="M82" i="16"/>
  <c r="K82" i="16"/>
  <c r="I82" i="16"/>
  <c r="H82" i="16"/>
  <c r="O81" i="16"/>
  <c r="M81" i="16"/>
  <c r="K81" i="16"/>
  <c r="I81" i="16"/>
  <c r="H81" i="16"/>
  <c r="O80" i="16"/>
  <c r="M80" i="16"/>
  <c r="K80" i="16"/>
  <c r="I80" i="16"/>
  <c r="H80" i="16"/>
  <c r="O79" i="16"/>
  <c r="M79" i="16"/>
  <c r="K79" i="16"/>
  <c r="I79" i="16"/>
  <c r="H79" i="16"/>
  <c r="O78" i="16"/>
  <c r="M78" i="16"/>
  <c r="K78" i="16"/>
  <c r="I78" i="16"/>
  <c r="H78" i="16"/>
  <c r="O77" i="16"/>
  <c r="M77" i="16"/>
  <c r="K77" i="16"/>
  <c r="I77" i="16"/>
  <c r="H77" i="16"/>
  <c r="O76" i="16"/>
  <c r="M76" i="16"/>
  <c r="K76" i="16"/>
  <c r="I76" i="16"/>
  <c r="H76" i="16"/>
  <c r="O75" i="16"/>
  <c r="M75" i="16"/>
  <c r="K75" i="16"/>
  <c r="I75" i="16"/>
  <c r="H75" i="16"/>
  <c r="O74" i="16"/>
  <c r="M74" i="16"/>
  <c r="K74" i="16"/>
  <c r="I74" i="16"/>
  <c r="H74" i="16"/>
  <c r="O73" i="16"/>
  <c r="M73" i="16"/>
  <c r="K73" i="16"/>
  <c r="I73" i="16"/>
  <c r="H73" i="16"/>
  <c r="O72" i="16"/>
  <c r="M72" i="16"/>
  <c r="L72" i="16"/>
  <c r="K72" i="16"/>
  <c r="I72" i="16"/>
  <c r="H72" i="16"/>
  <c r="O71" i="16"/>
  <c r="M71" i="16"/>
  <c r="L71" i="16"/>
  <c r="K71" i="16"/>
  <c r="I71" i="16"/>
  <c r="H71" i="16"/>
  <c r="O70" i="16"/>
  <c r="M70" i="16"/>
  <c r="L70" i="16"/>
  <c r="K70" i="16"/>
  <c r="I70" i="16"/>
  <c r="H70" i="16"/>
  <c r="O69" i="16"/>
  <c r="M69" i="16"/>
  <c r="L69" i="16"/>
  <c r="K69" i="16"/>
  <c r="I69" i="16"/>
  <c r="H69" i="16"/>
  <c r="O68" i="16"/>
  <c r="M68" i="16"/>
  <c r="L68" i="16"/>
  <c r="K68" i="16"/>
  <c r="I68" i="16"/>
  <c r="H68" i="16"/>
  <c r="F68" i="16"/>
  <c r="O67" i="16"/>
  <c r="M67" i="16"/>
  <c r="L67" i="16"/>
  <c r="K67" i="16"/>
  <c r="I67" i="16"/>
  <c r="H67" i="16"/>
  <c r="F67" i="16"/>
  <c r="O66" i="16"/>
  <c r="M66" i="16"/>
  <c r="L66" i="16"/>
  <c r="K66" i="16"/>
  <c r="I66" i="16"/>
  <c r="H66" i="16"/>
  <c r="F66" i="16"/>
  <c r="O65" i="16"/>
  <c r="M65" i="16"/>
  <c r="L65" i="16"/>
  <c r="K65" i="16"/>
  <c r="I65" i="16"/>
  <c r="H65" i="16"/>
  <c r="F65" i="16"/>
  <c r="I61" i="16"/>
  <c r="G61" i="16"/>
  <c r="E61" i="16"/>
  <c r="I60" i="16"/>
  <c r="G60" i="16"/>
  <c r="E60" i="16"/>
  <c r="I59" i="16"/>
  <c r="G59" i="16"/>
  <c r="E59" i="16"/>
  <c r="B59" i="16"/>
  <c r="A58" i="16"/>
  <c r="I57" i="16"/>
  <c r="G57" i="16"/>
  <c r="E57" i="16"/>
  <c r="I56" i="16"/>
  <c r="G56" i="16"/>
  <c r="E56" i="16"/>
  <c r="I55" i="16"/>
  <c r="G55" i="16"/>
  <c r="E55" i="16"/>
  <c r="B55" i="16"/>
  <c r="A54" i="16"/>
  <c r="L53" i="16"/>
  <c r="J53" i="16"/>
  <c r="I53" i="16"/>
  <c r="G53" i="16"/>
  <c r="E53" i="16"/>
  <c r="L52" i="16"/>
  <c r="J52" i="16"/>
  <c r="I52" i="16"/>
  <c r="G52" i="16"/>
  <c r="E52" i="16"/>
  <c r="L51" i="16"/>
  <c r="J51" i="16"/>
  <c r="I51" i="16"/>
  <c r="G51" i="16"/>
  <c r="E51" i="16"/>
  <c r="B51" i="16"/>
  <c r="A50" i="16"/>
  <c r="I49" i="16"/>
  <c r="G49" i="16"/>
  <c r="E49" i="16"/>
  <c r="I48" i="16"/>
  <c r="G48" i="16"/>
  <c r="E48" i="16"/>
  <c r="I47" i="16"/>
  <c r="G47" i="16"/>
  <c r="E47" i="16"/>
  <c r="B47" i="16"/>
  <c r="A46" i="16"/>
  <c r="P42" i="16"/>
  <c r="K42" i="16"/>
  <c r="J42" i="16"/>
  <c r="I42" i="16"/>
  <c r="H42" i="16"/>
  <c r="G42" i="16"/>
  <c r="P40" i="16"/>
  <c r="K40" i="16"/>
  <c r="J40" i="16"/>
  <c r="I40" i="16"/>
  <c r="G40" i="16"/>
  <c r="D40" i="16"/>
  <c r="P39" i="16"/>
  <c r="D39" i="16"/>
  <c r="P38" i="16"/>
  <c r="P35" i="16"/>
  <c r="K35" i="16"/>
  <c r="J35" i="16"/>
  <c r="I35" i="16"/>
  <c r="H35" i="16"/>
  <c r="G35" i="16"/>
  <c r="D35" i="16"/>
  <c r="P34" i="16"/>
  <c r="D34" i="16"/>
  <c r="P33" i="16"/>
  <c r="P30" i="16"/>
  <c r="K30" i="16"/>
  <c r="J30" i="16"/>
  <c r="I30" i="16"/>
  <c r="H30" i="16"/>
  <c r="G30" i="16"/>
  <c r="D30" i="16"/>
  <c r="P29" i="16"/>
  <c r="D29" i="16"/>
  <c r="P28" i="16"/>
  <c r="P25" i="16"/>
  <c r="K25" i="16"/>
  <c r="J25" i="16"/>
  <c r="I25" i="16"/>
  <c r="H25" i="16"/>
  <c r="G25" i="16"/>
  <c r="D25" i="16"/>
  <c r="P24" i="16"/>
  <c r="K24" i="16"/>
  <c r="J24" i="16"/>
  <c r="I24" i="16"/>
  <c r="H24" i="16"/>
  <c r="G24" i="16"/>
  <c r="D24" i="16"/>
  <c r="P23" i="16"/>
  <c r="P20" i="16"/>
  <c r="K20" i="16"/>
  <c r="J20" i="16"/>
  <c r="I20" i="16"/>
  <c r="H20" i="16"/>
  <c r="G20" i="16"/>
  <c r="D20" i="16"/>
  <c r="P19" i="16"/>
  <c r="D19" i="16"/>
  <c r="P18" i="16"/>
  <c r="I27" i="21" l="1"/>
  <c r="I41" i="21" s="1"/>
  <c r="H41" i="21"/>
  <c r="D41" i="21"/>
  <c r="G41" i="2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<sst xmlns="http://schemas.openxmlformats.org/spreadsheetml/2006/main" count="737" uniqueCount="340">
  <si>
    <t>Mã số:</t>
  </si>
  <si>
    <t>MER.QT-1.BM.4</t>
  </si>
  <si>
    <t>Lần ban hành:</t>
  </si>
  <si>
    <t>01</t>
  </si>
  <si>
    <t>Số trang</t>
  </si>
  <si>
    <t>03/03</t>
  </si>
  <si>
    <t>PHƯƠNG LÂM 210</t>
  </si>
  <si>
    <t>CUTTING DOCKET</t>
  </si>
  <si>
    <t>THAM KHẢO CÁCH MAY: MẪU PHOTO MÃ 118524  MÙA FA23 MÀU BLACK CHUYỂN CÙNG TÁC NGHIỆP</t>
  </si>
  <si>
    <t xml:space="preserve">JOB NUMBER:  </t>
  </si>
  <si>
    <t>S20  FA23  G2342</t>
  </si>
  <si>
    <t xml:space="preserve">STYLE NUMBER: </t>
  </si>
  <si>
    <t>ST118524B1</t>
  </si>
  <si>
    <t xml:space="preserve">STYLE NAME : </t>
  </si>
  <si>
    <t>STOCK FLEECE VEST</t>
  </si>
  <si>
    <t>SEASON:</t>
  </si>
  <si>
    <t>FA23 PRODUCTION</t>
  </si>
  <si>
    <t>TÊN HÀNG:</t>
  </si>
  <si>
    <t>TANK TOP</t>
  </si>
  <si>
    <t>DROP:</t>
  </si>
  <si>
    <t>STOCK SOLID DYE</t>
  </si>
  <si>
    <t>NGÀY CẤP:</t>
  </si>
  <si>
    <t>VẢI CHÍNH:</t>
  </si>
  <si>
    <t>100% DRY COTTON FLEECE 410GSM</t>
  </si>
  <si>
    <t>NGÀY GIAO HÀNG:</t>
  </si>
  <si>
    <t xml:space="preserve">THÀNH PHẦN VẢI: </t>
  </si>
  <si>
    <t>100% COTTON</t>
  </si>
  <si>
    <t>KHỔ VẢI:</t>
  </si>
  <si>
    <t>186CM</t>
  </si>
  <si>
    <t xml:space="preserve">Xí nghiệp: </t>
  </si>
  <si>
    <t>UN-AVAILABLE</t>
  </si>
  <si>
    <t>KHÁCH HÀNG:</t>
  </si>
  <si>
    <t>STUSSY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</si>
  <si>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</si>
  <si>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</si>
  <si>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</si>
  <si>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</si>
  <si>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</si>
  <si>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</si>
  <si>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</si>
  <si>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</si>
  <si>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XXL</t>
  </si>
  <si>
    <t>TOTAL</t>
  </si>
  <si>
    <t xml:space="preserve">ORDER CUT </t>
  </si>
  <si>
    <t>BLACK</t>
  </si>
  <si>
    <t>EXTRA (+/-)</t>
  </si>
  <si>
    <t>TOTAL :</t>
  </si>
  <si>
    <t>GREY HEATHER</t>
  </si>
  <si>
    <t>WASHED BURGUNDY</t>
  </si>
  <si>
    <t>LIME</t>
  </si>
  <si>
    <t>GREEN</t>
  </si>
  <si>
    <t>GRAND TOTAL:</t>
  </si>
  <si>
    <t>NCC TAHTONG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</si>
  <si>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</si>
  <si>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</si>
  <si>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</si>
  <si>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</si>
  <si>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</si>
  <si>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</si>
  <si>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</si>
  <si>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</si>
  <si>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</t>
  </si>
  <si>
    <t>SỐ LƯỢNG CẦN CẤP CHO TEST IN</t>
  </si>
  <si>
    <t>SỐ LƯỢNG CẦN CẤP CHO TỔ CẮT (GROSS)</t>
  </si>
  <si>
    <t xml:space="preserve">GHI CHÚ / CODE VẢI </t>
  </si>
  <si>
    <t>VẢI CHÍNH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</si>
  <si>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</si>
  <si>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</si>
  <si>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</si>
  <si>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</si>
  <si>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</si>
  <si>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</si>
  <si>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</si>
  <si>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</si>
  <si>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</si>
  <si>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</si>
  <si>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</si>
  <si>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</si>
  <si>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</si>
  <si>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</si>
  <si>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</si>
  <si>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</si>
  <si>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</si>
  <si>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</si>
  <si>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</si>
  <si>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</si>
  <si>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</si>
  <si>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</si>
  <si>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</si>
  <si>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</si>
  <si>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NỀN ĐEN CHỮ TRẮNG</t>
  </si>
  <si>
    <t>ZWVNL05</t>
  </si>
  <si>
    <t xml:space="preserve">PCS 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</si>
  <si>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</si>
  <si>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</si>
  <si>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</si>
  <si>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</si>
  <si>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</si>
  <si>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</si>
  <si>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</si>
  <si>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</si>
  <si>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PHẦN C : PHỤ LIỆU ĐÓNG GÓI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</si>
  <si>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</si>
  <si>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</si>
  <si>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</si>
  <si>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</si>
  <si>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</si>
  <si>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</si>
  <si>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</si>
  <si>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</si>
  <si>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</si>
  <si>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CLEAR</t>
  </si>
  <si>
    <t>THÙNG CARTOON BOX 60X40X30CM</t>
  </si>
  <si>
    <t>NATURAL</t>
  </si>
  <si>
    <t xml:space="preserve">TẤM LÓT 58X38CM 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</si>
  <si>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</si>
  <si>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</si>
  <si>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</si>
  <si>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</si>
  <si>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</si>
  <si>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</si>
  <si>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</si>
  <si>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</si>
  <si>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</si>
  <si>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</si>
  <si>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t>PHẦN E : HÌNH</t>
  </si>
  <si>
    <r>
      <t>IN :</t>
    </r>
    <r>
      <rPr>
        <b/>
        <sz val="22"/>
        <rFont val="Muli"/>
      </rPr>
      <t xml:space="preserve"> </t>
    </r>
  </si>
  <si>
    <t>KHÔNG IN</t>
  </si>
  <si>
    <t>CHẤT LƯỢNG VÀ KÍCH THƯỚC</t>
  </si>
  <si>
    <t>KÍCH THƯỚC</t>
  </si>
  <si>
    <t>MÀU IN</t>
  </si>
  <si>
    <t>DUYỆT HÌNH IN THEO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</si>
  <si>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</si>
  <si>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</si>
  <si>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</si>
  <si>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</si>
  <si>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</si>
  <si>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</si>
  <si>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</si>
  <si>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</si>
  <si>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</si>
  <si>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</si>
  <si>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DUYỆT HÌNH THÊU THEO</t>
  </si>
  <si>
    <t>WHITE EU-870</t>
  </si>
  <si>
    <t>1.5” WIDTH</t>
  </si>
  <si>
    <t>DUYỆT THEO MẪU PHOTOSHOOT TRƯỚC WASH</t>
  </si>
  <si>
    <t>DUYỆT THEO MẪU PHOTOSHOOT TRƯỚC WASH CHUYỂN MS TIÊN 8/2/22</t>
  </si>
  <si>
    <t>THÔNG TIN ĐỊNH VỊ HÌNH THÊU</t>
  </si>
  <si>
    <t>ĐỊNH VỊ HÌNH THÊU: TỪ ĐỈNH VAI ĐẾN ĐỈNH HÌNH THÊU</t>
  </si>
  <si>
    <t>TỪ GIỮA TRƯỚC</t>
  </si>
  <si>
    <r>
      <t>WASH:</t>
    </r>
    <r>
      <rPr>
        <sz val="22"/>
        <rFont val="Muli"/>
      </rPr>
      <t xml:space="preserve"> </t>
    </r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</si>
  <si>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</si>
  <si>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</si>
  <si>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</si>
  <si>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</si>
  <si>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</si>
  <si>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</si>
  <si>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 xml:space="preserve">PHẦN F: LƯU Ý </t>
  </si>
  <si>
    <t>-CÁCH MAY THEO NHƯ TÀI LIỆU ĐÍNH KÈM</t>
  </si>
  <si>
    <t xml:space="preserve">-CÁCH GẮN NHÃN PHẢI NHƯ TÀI LIỆU YÊU CẦU </t>
  </si>
  <si>
    <t>-SỐ LƯỢNG NHÃN SIZE NHƯ SAU :</t>
  </si>
  <si>
    <t>SIZE</t>
  </si>
  <si>
    <t>SỐ LƯỢNG</t>
  </si>
  <si>
    <t>Season</t>
  </si>
  <si>
    <t>SS25</t>
  </si>
  <si>
    <t>Style Name</t>
  </si>
  <si>
    <t xml:space="preserve">ARCH GUERILLAZ CREWNECK </t>
  </si>
  <si>
    <t xml:space="preserve">Style No </t>
  </si>
  <si>
    <t>CRTZ_1384</t>
  </si>
  <si>
    <t>Block</t>
  </si>
  <si>
    <t>NO.</t>
  </si>
  <si>
    <t>DESCRIPTION</t>
  </si>
  <si>
    <t>XS</t>
  </si>
  <si>
    <t>GRADING</t>
  </si>
  <si>
    <t>TOLERANCE +/-</t>
  </si>
  <si>
    <t>UA COMMENTS</t>
  </si>
  <si>
    <t>A</t>
  </si>
  <si>
    <t>LENGTH FROM SIDE NECK POINT TO HEM</t>
  </si>
  <si>
    <t>DÀI ÁO TỪ ĐIỂM CỔ ĐẾN LAI ÁO</t>
  </si>
  <si>
    <t>B</t>
  </si>
  <si>
    <t>1/2 CHEST AT ARMPIT</t>
  </si>
  <si>
    <t xml:space="preserve">1/2 NGỰC Ở NÁCH </t>
  </si>
  <si>
    <t>C1</t>
  </si>
  <si>
    <t>1/2 BASE  STRETCHED FLAT</t>
  </si>
  <si>
    <t xml:space="preserve">1/2 LAI DƯỚI ĐƯỜNG MAY RIB </t>
  </si>
  <si>
    <t>C2</t>
  </si>
  <si>
    <t>1/2 BASE (RIB) RELAXED</t>
  </si>
  <si>
    <t xml:space="preserve">1/2 LAI DO ÊM </t>
  </si>
  <si>
    <t>D1</t>
  </si>
  <si>
    <t xml:space="preserve">OVERARM </t>
  </si>
  <si>
    <t xml:space="preserve">DÀI TAY NGOÀI - TÍNH LUÔN CỬA TAY - KHÔNG TÍNH RIB CỔ </t>
  </si>
  <si>
    <t>E</t>
  </si>
  <si>
    <t>SHOULDER TO SHOULDER</t>
  </si>
  <si>
    <t xml:space="preserve">NGANG VAI </t>
  </si>
  <si>
    <t>F1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</si>
  <si>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</si>
  <si>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t xml:space="preserve">NGỰC DƯỚI ĐỈNH VAI 18.5CM </t>
  </si>
  <si>
    <t>F2</t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</si>
  <si>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</si>
  <si>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</si>
  <si>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</si>
  <si>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</si>
  <si>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</si>
  <si>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</si>
  <si>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ARMHOLE (STRAIGHT)</t>
  </si>
  <si>
    <t xml:space="preserve">NÁCH ĐO THẲNG 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</si>
  <si>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</si>
  <si>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</si>
  <si>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</si>
  <si>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</si>
  <si>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</si>
  <si>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</si>
  <si>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</si>
  <si>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</si>
  <si>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</si>
  <si>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</si>
  <si>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</si>
  <si>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</si>
  <si>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</si>
  <si>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</si>
  <si>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</si>
  <si>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</si>
  <si>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UA chỉnh lại cho phù hợp với áo crew neck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</si>
  <si>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</si>
  <si>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</si>
  <si>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</si>
  <si>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</si>
  <si>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</si>
  <si>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</si>
  <si>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>SHOULDER SEAM AHEAD</t>
  </si>
  <si>
    <t xml:space="preserve">CHỒM VAI </t>
  </si>
  <si>
    <t>NECK HEIGHT</t>
  </si>
  <si>
    <t>TO BẢN BO CỔ</t>
  </si>
  <si>
    <t>thêm vào bảng thông số</t>
  </si>
  <si>
    <t>Date Created</t>
  </si>
  <si>
    <t>12.18.2023</t>
  </si>
  <si>
    <t>REVISED 1.12.24</t>
  </si>
  <si>
    <t>CRTZ BOXY HOODIE</t>
  </si>
  <si>
    <t>Created by</t>
  </si>
  <si>
    <t>Jack</t>
  </si>
  <si>
    <t xml:space="preserve">CODE </t>
  </si>
  <si>
    <t>CREATED /CHECK BY JACK 12.18.2023</t>
  </si>
  <si>
    <t>X</t>
  </si>
  <si>
    <t>D2</t>
  </si>
  <si>
    <t>UNDERARM</t>
  </si>
  <si>
    <t>DÀI TAY CẠNH  TRONG</t>
  </si>
  <si>
    <t>CHINH LAI LOI BUOC NHAY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</si>
  <si>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</si>
  <si>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</si>
  <si>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</si>
  <si>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</si>
  <si>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</si>
  <si>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</si>
  <si>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</si>
  <si>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</si>
  <si>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</si>
  <si>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</si>
  <si>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</si>
  <si>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</si>
  <si>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</si>
  <si>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</si>
  <si>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</si>
  <si>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</si>
  <si>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</si>
  <si>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</si>
  <si>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</si>
  <si>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</si>
  <si>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</si>
  <si>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</si>
  <si>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</si>
  <si>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</si>
  <si>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</si>
  <si>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</si>
  <si>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</si>
  <si>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</si>
  <si>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</si>
  <si>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</si>
  <si>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>ZIPPER LENGTH</t>
  </si>
  <si>
    <t>Day keo</t>
  </si>
  <si>
    <t>Day keo (CM)</t>
  </si>
  <si>
    <t>54CM</t>
  </si>
  <si>
    <t>56CM</t>
  </si>
  <si>
    <t>58.5CM</t>
  </si>
  <si>
    <t>60.5CM</t>
  </si>
  <si>
    <t>63CM</t>
  </si>
  <si>
    <t>65CM</t>
  </si>
  <si>
    <t xml:space="preserve">VẢI CHÍNH </t>
  </si>
  <si>
    <t>THÀNH PHẦN</t>
  </si>
  <si>
    <t>CHỈ</t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</si>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</sst>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#\ ?/8"/>
    <numFmt numFmtId="177" formatCode="#\ ?/4"/>
    <numFmt numFmtId="178" formatCode="#\ ?/2"/>
    <numFmt numFmtId="179" formatCode="m/d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sz val="10"/>
      <color theme="1"/>
      <name val="Helvetica Neue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charset val="163"/>
    </font>
    <font>
      <sz val="10"/>
      <color rgb="FFFF0000"/>
      <name val="Arial"/>
      <family val="2"/>
    </font>
    <font>
      <b/>
      <sz val="10"/>
      <color theme="1"/>
      <name val="Helvetica Neue"/>
    </font>
    <font>
      <sz val="10"/>
      <color theme="1"/>
      <name val="Arimo"/>
    </font>
    <font>
      <b/>
      <sz val="10"/>
      <color rgb="FF000000"/>
      <name val="Helvetica Neue"/>
    </font>
    <font>
      <b/>
      <sz val="10"/>
      <color rgb="FF000000"/>
      <name val="Cambria"/>
      <family val="2"/>
      <scheme val="maj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E5B8B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E5B8B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6D9F0"/>
      </patternFill>
    </fill>
  </fills>
  <borders count="96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2" applyNumberFormat="0" applyProtection="0">
      <alignment horizontal="left" vertical="center" indent="1"/>
    </xf>
    <xf numFmtId="4" fontId="16" fillId="7" borderId="52" applyNumberFormat="0" applyProtection="0">
      <alignment horizontal="right" vertical="center"/>
    </xf>
    <xf numFmtId="10" fontId="9" fillId="6" borderId="5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58" applyNumberFormat="0" applyFill="0" applyAlignment="0" applyProtection="0"/>
    <xf numFmtId="0" fontId="78" fillId="0" borderId="59" applyNumberFormat="0" applyFill="0" applyAlignment="0" applyProtection="0"/>
    <xf numFmtId="0" fontId="79" fillId="0" borderId="60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1" applyNumberFormat="0" applyAlignment="0" applyProtection="0"/>
    <xf numFmtId="0" fontId="84" fillId="20" borderId="62" applyNumberFormat="0" applyAlignment="0" applyProtection="0"/>
    <xf numFmtId="0" fontId="85" fillId="20" borderId="61" applyNumberFormat="0" applyAlignment="0" applyProtection="0"/>
    <xf numFmtId="0" fontId="86" fillId="0" borderId="63" applyNumberFormat="0" applyFill="0" applyAlignment="0" applyProtection="0"/>
    <xf numFmtId="0" fontId="87" fillId="21" borderId="64" applyNumberFormat="0" applyAlignment="0" applyProtection="0"/>
    <xf numFmtId="0" fontId="88" fillId="0" borderId="0" applyNumberFormat="0" applyFill="0" applyBorder="0" applyAlignment="0" applyProtection="0"/>
    <xf numFmtId="0" fontId="1" fillId="22" borderId="65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66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530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0" fontId="38" fillId="2" borderId="3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37" xfId="0" applyFont="1" applyBorder="1"/>
    <xf numFmtId="0" fontId="27" fillId="0" borderId="19" xfId="0" applyFont="1" applyBorder="1"/>
    <xf numFmtId="0" fontId="27" fillId="0" borderId="20" xfId="0" applyFont="1" applyBorder="1"/>
    <xf numFmtId="0" fontId="27" fillId="0" borderId="21" xfId="0" applyFont="1" applyBorder="1"/>
    <xf numFmtId="0" fontId="2" fillId="0" borderId="0" xfId="0" applyFont="1"/>
    <xf numFmtId="0" fontId="42" fillId="0" borderId="0" xfId="0" applyFont="1"/>
    <xf numFmtId="0" fontId="27" fillId="0" borderId="2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1" xfId="0" applyFont="1" applyBorder="1"/>
    <xf numFmtId="0" fontId="44" fillId="0" borderId="32" xfId="0" applyFont="1" applyBorder="1"/>
    <xf numFmtId="0" fontId="43" fillId="0" borderId="3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4" xfId="0" applyFont="1" applyBorder="1"/>
    <xf numFmtId="0" fontId="37" fillId="0" borderId="35" xfId="0" applyFont="1" applyBorder="1"/>
    <xf numFmtId="0" fontId="37" fillId="0" borderId="35" xfId="0" applyFont="1" applyBorder="1" applyAlignment="1">
      <alignment horizontal="center"/>
    </xf>
    <xf numFmtId="166" fontId="37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37" xfId="0" applyNumberFormat="1" applyFont="1" applyBorder="1" applyAlignment="1">
      <alignment horizontal="center"/>
    </xf>
    <xf numFmtId="166" fontId="37" fillId="0" borderId="38" xfId="0" applyNumberFormat="1" applyFont="1" applyBorder="1" applyAlignment="1">
      <alignment horizontal="center" wrapText="1"/>
    </xf>
    <xf numFmtId="166" fontId="37" fillId="0" borderId="38" xfId="0" applyNumberFormat="1" applyFont="1" applyBorder="1" applyAlignment="1">
      <alignment horizontal="center"/>
    </xf>
    <xf numFmtId="166" fontId="37" fillId="0" borderId="36" xfId="0" applyNumberFormat="1" applyFont="1" applyBorder="1" applyAlignment="1">
      <alignment horizontal="center"/>
    </xf>
    <xf numFmtId="0" fontId="37" fillId="0" borderId="39" xfId="0" applyFont="1" applyBorder="1"/>
    <xf numFmtId="166" fontId="37" fillId="0" borderId="39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48" fillId="2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1" xfId="0" quotePrefix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1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2" xfId="0" applyFont="1" applyFill="1" applyBorder="1" applyAlignment="1">
      <alignment horizontal="left" vertical="center"/>
    </xf>
    <xf numFmtId="0" fontId="65" fillId="2" borderId="2" xfId="0" applyFont="1" applyFill="1" applyBorder="1" applyAlignment="1">
      <alignment vertical="center"/>
    </xf>
    <xf numFmtId="0" fontId="65" fillId="2" borderId="2" xfId="0" applyFont="1" applyFill="1" applyBorder="1" applyAlignment="1">
      <alignment horizontal="center" vertical="center"/>
    </xf>
    <xf numFmtId="3" fontId="65" fillId="2" borderId="2" xfId="0" applyNumberFormat="1" applyFont="1" applyFill="1" applyBorder="1" applyAlignment="1">
      <alignment horizontal="center" vertical="center"/>
    </xf>
    <xf numFmtId="0" fontId="65" fillId="2" borderId="2" xfId="62" applyNumberFormat="1" applyFont="1" applyFill="1" applyBorder="1" applyAlignment="1">
      <alignment horizontal="center" vertical="center"/>
    </xf>
    <xf numFmtId="0" fontId="65" fillId="13" borderId="2" xfId="0" applyFont="1" applyFill="1" applyBorder="1" applyAlignment="1">
      <alignment horizontal="center" vertical="center"/>
    </xf>
    <xf numFmtId="0" fontId="65" fillId="5" borderId="2" xfId="0" applyFont="1" applyFill="1" applyBorder="1" applyAlignment="1">
      <alignment vertical="center"/>
    </xf>
    <xf numFmtId="1" fontId="65" fillId="13" borderId="2" xfId="0" applyNumberFormat="1" applyFont="1" applyFill="1" applyBorder="1" applyAlignment="1">
      <alignment vertical="center"/>
    </xf>
    <xf numFmtId="1" fontId="65" fillId="13" borderId="2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3" xfId="0" applyFont="1" applyFill="1" applyBorder="1" applyAlignment="1">
      <alignment vertical="center" wrapText="1"/>
    </xf>
    <xf numFmtId="0" fontId="65" fillId="2" borderId="1" xfId="0" applyFont="1" applyFill="1" applyBorder="1" applyAlignment="1">
      <alignment horizontal="right" vertical="center"/>
    </xf>
    <xf numFmtId="0" fontId="49" fillId="2" borderId="0" xfId="0" applyFont="1" applyFill="1" applyAlignment="1">
      <alignment vertical="center"/>
    </xf>
    <xf numFmtId="0" fontId="49" fillId="2" borderId="50" xfId="0" applyFont="1" applyFill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65" fillId="13" borderId="1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1" xfId="0" applyFont="1" applyFill="1" applyBorder="1" applyAlignment="1">
      <alignment horizontal="center" vertical="center"/>
    </xf>
    <xf numFmtId="0" fontId="66" fillId="13" borderId="1" xfId="0" applyFont="1" applyFill="1" applyBorder="1" applyAlignment="1">
      <alignment horizontal="center" vertical="center"/>
    </xf>
    <xf numFmtId="0" fontId="65" fillId="5" borderId="1" xfId="0" quotePrefix="1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0" fontId="32" fillId="0" borderId="50" xfId="0" applyFont="1" applyBorder="1" applyAlignment="1">
      <alignment horizontal="center" vertical="center"/>
    </xf>
    <xf numFmtId="0" fontId="32" fillId="0" borderId="50" xfId="0" applyFont="1" applyBorder="1" applyAlignment="1">
      <alignment vertical="center" wrapText="1"/>
    </xf>
    <xf numFmtId="1" fontId="31" fillId="2" borderId="50" xfId="0" applyNumberFormat="1" applyFont="1" applyFill="1" applyBorder="1" applyAlignment="1">
      <alignment vertical="center" wrapText="1"/>
    </xf>
    <xf numFmtId="0" fontId="31" fillId="2" borderId="50" xfId="0" quotePrefix="1" applyFont="1" applyFill="1" applyBorder="1" applyAlignment="1">
      <alignment vertical="center" wrapText="1"/>
    </xf>
    <xf numFmtId="0" fontId="53" fillId="12" borderId="50" xfId="2" applyFont="1" applyFill="1" applyBorder="1" applyAlignment="1">
      <alignment horizontal="center" vertical="center" wrapText="1"/>
    </xf>
    <xf numFmtId="1" fontId="50" fillId="0" borderId="50" xfId="2" applyNumberFormat="1" applyFont="1" applyBorder="1" applyAlignment="1">
      <alignment horizontal="center" vertical="center" wrapText="1"/>
    </xf>
    <xf numFmtId="0" fontId="50" fillId="5" borderId="50" xfId="2" applyFont="1" applyFill="1" applyBorder="1" applyAlignment="1">
      <alignment horizontal="center" vertical="center" wrapText="1"/>
    </xf>
    <xf numFmtId="0" fontId="51" fillId="0" borderId="50" xfId="2" applyFont="1" applyBorder="1" applyAlignment="1">
      <alignment horizontal="center" vertical="center" wrapText="1"/>
    </xf>
    <xf numFmtId="0" fontId="52" fillId="0" borderId="50" xfId="2" applyFont="1" applyBorder="1" applyAlignment="1">
      <alignment horizontal="center" vertical="center" wrapText="1"/>
    </xf>
    <xf numFmtId="0" fontId="52" fillId="0" borderId="50" xfId="2" applyFont="1" applyBorder="1" applyAlignment="1">
      <alignment vertical="center" wrapText="1"/>
    </xf>
    <xf numFmtId="1" fontId="50" fillId="5" borderId="50" xfId="2" applyNumberFormat="1" applyFont="1" applyFill="1" applyBorder="1" applyAlignment="1">
      <alignment horizontal="center" vertical="center" wrapText="1"/>
    </xf>
    <xf numFmtId="0" fontId="51" fillId="0" borderId="50" xfId="2" quotePrefix="1" applyFont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1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1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1" xfId="0" applyFont="1" applyFill="1" applyBorder="1" applyAlignment="1">
      <alignment horizontal="left" vertical="center"/>
    </xf>
    <xf numFmtId="0" fontId="72" fillId="2" borderId="1" xfId="0" applyFont="1" applyFill="1" applyBorder="1" applyAlignment="1">
      <alignment horizontal="left" vertical="center"/>
    </xf>
    <xf numFmtId="0" fontId="74" fillId="2" borderId="2" xfId="0" applyFont="1" applyFill="1" applyBorder="1" applyAlignment="1">
      <alignment horizontal="left" vertical="center"/>
    </xf>
    <xf numFmtId="0" fontId="74" fillId="2" borderId="2" xfId="0" applyFont="1" applyFill="1" applyBorder="1" applyAlignment="1">
      <alignment vertical="center"/>
    </xf>
    <xf numFmtId="0" fontId="74" fillId="2" borderId="2" xfId="0" applyFont="1" applyFill="1" applyBorder="1" applyAlignment="1">
      <alignment horizontal="center" vertical="center"/>
    </xf>
    <xf numFmtId="3" fontId="74" fillId="2" borderId="2" xfId="0" applyNumberFormat="1" applyFont="1" applyFill="1" applyBorder="1" applyAlignment="1">
      <alignment horizontal="center" vertical="center"/>
    </xf>
    <xf numFmtId="0" fontId="74" fillId="2" borderId="2" xfId="62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/>
    </xf>
    <xf numFmtId="0" fontId="74" fillId="5" borderId="2" xfId="0" applyFont="1" applyFill="1" applyBorder="1" applyAlignment="1">
      <alignment vertical="center"/>
    </xf>
    <xf numFmtId="1" fontId="74" fillId="13" borderId="2" xfId="0" applyNumberFormat="1" applyFont="1" applyFill="1" applyBorder="1" applyAlignment="1">
      <alignment vertical="center"/>
    </xf>
    <xf numFmtId="1" fontId="74" fillId="13" borderId="2" xfId="0" applyNumberFormat="1" applyFont="1" applyFill="1" applyBorder="1" applyAlignment="1">
      <alignment horizontal="center" vertical="center"/>
    </xf>
    <xf numFmtId="1" fontId="74" fillId="13" borderId="1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0" xfId="0" applyNumberFormat="1" applyFont="1" applyFill="1" applyBorder="1" applyAlignment="1">
      <alignment horizontal="center" vertical="center"/>
    </xf>
    <xf numFmtId="1" fontId="49" fillId="2" borderId="50" xfId="0" applyNumberFormat="1" applyFont="1" applyFill="1" applyBorder="1" applyAlignment="1">
      <alignment horizontal="center" vertical="center"/>
    </xf>
    <xf numFmtId="166" fontId="49" fillId="2" borderId="9" xfId="0" applyNumberFormat="1" applyFont="1" applyFill="1" applyBorder="1" applyAlignment="1">
      <alignment horizontal="center" vertical="center"/>
    </xf>
    <xf numFmtId="1" fontId="49" fillId="2" borderId="9" xfId="0" applyNumberFormat="1" applyFont="1" applyFill="1" applyBorder="1" applyAlignment="1">
      <alignment horizontal="center" vertical="center"/>
    </xf>
    <xf numFmtId="12" fontId="32" fillId="0" borderId="51" xfId="0" quotePrefix="1" applyNumberFormat="1" applyFont="1" applyBorder="1" applyAlignment="1">
      <alignment vertical="center" wrapText="1"/>
    </xf>
    <xf numFmtId="12" fontId="32" fillId="0" borderId="50" xfId="0" quotePrefix="1" applyNumberFormat="1" applyFont="1" applyBorder="1" applyAlignment="1">
      <alignment horizontal="center" vertical="center" wrapText="1"/>
    </xf>
    <xf numFmtId="0" fontId="95" fillId="52" borderId="0" xfId="0" applyFont="1" applyFill="1"/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15" fontId="96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vertical="center"/>
    </xf>
    <xf numFmtId="0" fontId="92" fillId="0" borderId="0" xfId="0" applyFont="1"/>
    <xf numFmtId="0" fontId="96" fillId="0" borderId="67" xfId="0" applyFont="1" applyBorder="1" applyAlignment="1">
      <alignment horizontal="left" vertical="center"/>
    </xf>
    <xf numFmtId="0" fontId="97" fillId="0" borderId="68" xfId="0" applyFont="1" applyBorder="1" applyAlignment="1">
      <alignment vertical="center"/>
    </xf>
    <xf numFmtId="0" fontId="96" fillId="0" borderId="32" xfId="0" applyFont="1" applyBorder="1" applyAlignment="1">
      <alignment horizontal="center" vertical="center"/>
    </xf>
    <xf numFmtId="0" fontId="99" fillId="48" borderId="32" xfId="0" applyFont="1" applyFill="1" applyBorder="1" applyAlignment="1">
      <alignment horizontal="left" vertical="center"/>
    </xf>
    <xf numFmtId="15" fontId="96" fillId="48" borderId="32" xfId="0" applyNumberFormat="1" applyFont="1" applyFill="1" applyBorder="1" applyAlignment="1">
      <alignment horizontal="center" vertical="center"/>
    </xf>
    <xf numFmtId="15" fontId="96" fillId="0" borderId="32" xfId="0" applyNumberFormat="1" applyFont="1" applyBorder="1" applyAlignment="1">
      <alignment horizontal="center" vertical="center"/>
    </xf>
    <xf numFmtId="0" fontId="96" fillId="0" borderId="73" xfId="0" applyFont="1" applyBorder="1" applyAlignment="1">
      <alignment horizontal="left" vertical="center"/>
    </xf>
    <xf numFmtId="0" fontId="97" fillId="0" borderId="74" xfId="0" applyFont="1" applyBorder="1" applyAlignment="1">
      <alignment horizontal="right" vertical="center"/>
    </xf>
    <xf numFmtId="0" fontId="97" fillId="0" borderId="74" xfId="0" applyFont="1" applyBorder="1" applyAlignment="1">
      <alignment horizontal="left" vertical="center"/>
    </xf>
    <xf numFmtId="0" fontId="96" fillId="0" borderId="37" xfId="0" applyFont="1" applyBorder="1" applyAlignment="1">
      <alignment horizontal="center" vertical="center"/>
    </xf>
    <xf numFmtId="0" fontId="96" fillId="0" borderId="37" xfId="0" applyFont="1" applyBorder="1" applyAlignment="1">
      <alignment horizontal="left" vertical="center"/>
    </xf>
    <xf numFmtId="0" fontId="97" fillId="0" borderId="74" xfId="0" applyFont="1" applyBorder="1" applyAlignment="1">
      <alignment vertical="center"/>
    </xf>
    <xf numFmtId="15" fontId="96" fillId="0" borderId="37" xfId="0" applyNumberFormat="1" applyFont="1" applyBorder="1" applyAlignment="1">
      <alignment horizontal="center" vertical="center"/>
    </xf>
    <xf numFmtId="0" fontId="96" fillId="0" borderId="78" xfId="0" applyFont="1" applyBorder="1" applyAlignment="1">
      <alignment horizontal="left" vertical="center"/>
    </xf>
    <xf numFmtId="0" fontId="96" fillId="49" borderId="29" xfId="0" applyFont="1" applyFill="1" applyBorder="1"/>
    <xf numFmtId="0" fontId="96" fillId="0" borderId="79" xfId="0" applyFont="1" applyBorder="1" applyAlignment="1">
      <alignment horizontal="center" vertical="center"/>
    </xf>
    <xf numFmtId="0" fontId="96" fillId="0" borderId="79" xfId="0" applyFont="1" applyBorder="1" applyAlignment="1">
      <alignment horizontal="left" vertical="center"/>
    </xf>
    <xf numFmtId="0" fontId="96" fillId="0" borderId="83" xfId="0" applyFont="1" applyBorder="1" applyAlignment="1">
      <alignment horizontal="left" vertical="center"/>
    </xf>
    <xf numFmtId="0" fontId="96" fillId="0" borderId="0" xfId="0" applyFont="1"/>
    <xf numFmtId="0" fontId="98" fillId="0" borderId="76" xfId="0" applyFont="1" applyBorder="1" applyAlignment="1">
      <alignment horizontal="center" vertical="center"/>
    </xf>
    <xf numFmtId="0" fontId="95" fillId="0" borderId="0" xfId="0" applyFont="1"/>
    <xf numFmtId="0" fontId="99" fillId="0" borderId="67" xfId="0" applyFont="1" applyBorder="1" applyAlignment="1">
      <alignment horizontal="center" vertical="center"/>
    </xf>
    <xf numFmtId="0" fontId="99" fillId="0" borderId="32" xfId="0" applyFont="1" applyBorder="1" applyAlignment="1">
      <alignment horizontal="left" vertical="center"/>
    </xf>
    <xf numFmtId="0" fontId="99" fillId="0" borderId="32" xfId="0" applyFont="1" applyBorder="1" applyAlignment="1">
      <alignment horizontal="center" vertical="center"/>
    </xf>
    <xf numFmtId="0" fontId="99" fillId="51" borderId="32" xfId="0" applyFont="1" applyFill="1" applyBorder="1" applyAlignment="1">
      <alignment horizontal="center" vertical="center"/>
    </xf>
    <xf numFmtId="0" fontId="99" fillId="0" borderId="68" xfId="0" applyFont="1" applyBorder="1" applyAlignment="1">
      <alignment horizontal="center" vertical="center"/>
    </xf>
    <xf numFmtId="0" fontId="99" fillId="0" borderId="87" xfId="0" applyFont="1" applyBorder="1" applyAlignment="1">
      <alignment horizontal="center" vertical="center"/>
    </xf>
    <xf numFmtId="0" fontId="96" fillId="0" borderId="73" xfId="0" applyFont="1" applyBorder="1" applyAlignment="1">
      <alignment horizontal="center"/>
    </xf>
    <xf numFmtId="0" fontId="96" fillId="0" borderId="37" xfId="0" applyFont="1" applyBorder="1" applyAlignment="1">
      <alignment vertical="center"/>
    </xf>
    <xf numFmtId="0" fontId="96" fillId="53" borderId="37" xfId="0" applyFont="1" applyFill="1" applyBorder="1" applyAlignment="1">
      <alignment horizontal="left" vertical="center"/>
    </xf>
    <xf numFmtId="12" fontId="96" fillId="53" borderId="37" xfId="0" applyNumberFormat="1" applyFont="1" applyFill="1" applyBorder="1" applyAlignment="1">
      <alignment horizontal="center" vertical="center"/>
    </xf>
    <xf numFmtId="12" fontId="96" fillId="51" borderId="37" xfId="0" applyNumberFormat="1" applyFont="1" applyFill="1" applyBorder="1" applyAlignment="1">
      <alignment horizontal="center" vertical="center"/>
    </xf>
    <xf numFmtId="166" fontId="96" fillId="0" borderId="74" xfId="0" applyNumberFormat="1" applyFont="1" applyBorder="1" applyAlignment="1">
      <alignment horizontal="center" vertical="center"/>
    </xf>
    <xf numFmtId="179" fontId="96" fillId="0" borderId="88" xfId="0" applyNumberFormat="1" applyFont="1" applyBorder="1" applyAlignment="1">
      <alignment horizontal="center" vertical="center"/>
    </xf>
    <xf numFmtId="0" fontId="92" fillId="52" borderId="0" xfId="0" applyFont="1" applyFill="1"/>
    <xf numFmtId="12" fontId="96" fillId="51" borderId="37" xfId="0" applyNumberFormat="1" applyFont="1" applyFill="1" applyBorder="1" applyAlignment="1">
      <alignment horizontal="center"/>
    </xf>
    <xf numFmtId="12" fontId="96" fillId="0" borderId="88" xfId="0" applyNumberFormat="1" applyFont="1" applyBorder="1" applyAlignment="1">
      <alignment horizontal="center" vertical="center"/>
    </xf>
    <xf numFmtId="12" fontId="96" fillId="0" borderId="37" xfId="0" applyNumberFormat="1" applyFont="1" applyBorder="1" applyAlignment="1">
      <alignment horizontal="center" vertical="center"/>
    </xf>
    <xf numFmtId="12" fontId="99" fillId="54" borderId="37" xfId="0" applyNumberFormat="1" applyFont="1" applyFill="1" applyBorder="1" applyAlignment="1">
      <alignment horizontal="center"/>
    </xf>
    <xf numFmtId="0" fontId="101" fillId="0" borderId="0" xfId="0" applyFont="1" applyAlignment="1">
      <alignment vertical="center" wrapText="1"/>
    </xf>
    <xf numFmtId="12" fontId="92" fillId="0" borderId="0" xfId="0" applyNumberFormat="1" applyFont="1"/>
    <xf numFmtId="166" fontId="92" fillId="0" borderId="0" xfId="0" applyNumberFormat="1" applyFont="1"/>
    <xf numFmtId="0" fontId="96" fillId="0" borderId="37" xfId="0" applyFont="1" applyBorder="1" applyAlignment="1">
      <alignment horizontal="left" vertical="center" wrapText="1"/>
    </xf>
    <xf numFmtId="12" fontId="99" fillId="54" borderId="37" xfId="0" applyNumberFormat="1" applyFont="1" applyFill="1" applyBorder="1" applyAlignment="1">
      <alignment horizontal="center" vertical="center"/>
    </xf>
    <xf numFmtId="12" fontId="5" fillId="3" borderId="37" xfId="0" applyNumberFormat="1" applyFont="1" applyFill="1" applyBorder="1" applyAlignment="1">
      <alignment horizontal="center" vertical="center"/>
    </xf>
    <xf numFmtId="0" fontId="102" fillId="47" borderId="0" xfId="0" applyFont="1" applyFill="1" applyAlignment="1">
      <alignment vertical="center" wrapText="1"/>
    </xf>
    <xf numFmtId="0" fontId="98" fillId="0" borderId="0" xfId="0" applyFont="1" applyAlignment="1">
      <alignment horizontal="left" vertical="center"/>
    </xf>
    <xf numFmtId="12" fontId="99" fillId="51" borderId="37" xfId="0" applyNumberFormat="1" applyFont="1" applyFill="1" applyBorder="1" applyAlignment="1">
      <alignment horizontal="center" vertical="center"/>
    </xf>
    <xf numFmtId="12" fontId="96" fillId="53" borderId="88" xfId="0" applyNumberFormat="1" applyFont="1" applyFill="1" applyBorder="1" applyAlignment="1">
      <alignment horizontal="center" vertical="center"/>
    </xf>
    <xf numFmtId="12" fontId="96" fillId="0" borderId="74" xfId="0" applyNumberFormat="1" applyFont="1" applyBorder="1" applyAlignment="1">
      <alignment horizontal="center" vertical="center"/>
    </xf>
    <xf numFmtId="177" fontId="96" fillId="53" borderId="37" xfId="0" applyNumberFormat="1" applyFont="1" applyFill="1" applyBorder="1" applyAlignment="1">
      <alignment horizontal="center" vertical="center"/>
    </xf>
    <xf numFmtId="176" fontId="96" fillId="53" borderId="37" xfId="0" applyNumberFormat="1" applyFont="1" applyFill="1" applyBorder="1" applyAlignment="1">
      <alignment horizontal="center" vertical="center"/>
    </xf>
    <xf numFmtId="12" fontId="98" fillId="53" borderId="37" xfId="0" applyNumberFormat="1" applyFont="1" applyFill="1" applyBorder="1" applyAlignment="1">
      <alignment horizontal="center" vertical="center"/>
    </xf>
    <xf numFmtId="178" fontId="96" fillId="53" borderId="37" xfId="0" applyNumberFormat="1" applyFont="1" applyFill="1" applyBorder="1" applyAlignment="1">
      <alignment horizontal="center" vertical="center"/>
    </xf>
    <xf numFmtId="177" fontId="98" fillId="53" borderId="37" xfId="0" applyNumberFormat="1" applyFont="1" applyFill="1" applyBorder="1" applyAlignment="1">
      <alignment horizontal="center" vertical="center"/>
    </xf>
    <xf numFmtId="0" fontId="98" fillId="0" borderId="73" xfId="0" applyFont="1" applyBorder="1" applyAlignment="1">
      <alignment horizontal="center"/>
    </xf>
    <xf numFmtId="0" fontId="98" fillId="0" borderId="37" xfId="0" applyFont="1" applyBorder="1"/>
    <xf numFmtId="0" fontId="98" fillId="53" borderId="37" xfId="0" applyFont="1" applyFill="1" applyBorder="1" applyAlignment="1">
      <alignment horizontal="left" vertical="center"/>
    </xf>
    <xf numFmtId="12" fontId="98" fillId="53" borderId="37" xfId="0" applyNumberFormat="1" applyFont="1" applyFill="1" applyBorder="1" applyAlignment="1">
      <alignment horizontal="center"/>
    </xf>
    <xf numFmtId="12" fontId="104" fillId="51" borderId="37" xfId="0" applyNumberFormat="1" applyFont="1" applyFill="1" applyBorder="1" applyAlignment="1">
      <alignment horizontal="center"/>
    </xf>
    <xf numFmtId="166" fontId="98" fillId="0" borderId="37" xfId="0" applyNumberFormat="1" applyFont="1" applyBorder="1" applyAlignment="1">
      <alignment horizontal="center" vertical="center"/>
    </xf>
    <xf numFmtId="0" fontId="98" fillId="0" borderId="37" xfId="0" applyFont="1" applyBorder="1" applyAlignment="1">
      <alignment horizontal="left" vertical="center"/>
    </xf>
    <xf numFmtId="12" fontId="98" fillId="0" borderId="37" xfId="0" applyNumberFormat="1" applyFont="1" applyBorder="1" applyAlignment="1">
      <alignment horizontal="center"/>
    </xf>
    <xf numFmtId="12" fontId="104" fillId="54" borderId="37" xfId="0" applyNumberFormat="1" applyFont="1" applyFill="1" applyBorder="1" applyAlignment="1">
      <alignment horizontal="center" vertical="center"/>
    </xf>
    <xf numFmtId="12" fontId="98" fillId="0" borderId="37" xfId="0" applyNumberFormat="1" applyFont="1" applyBorder="1" applyAlignment="1">
      <alignment horizontal="center" vertical="center"/>
    </xf>
    <xf numFmtId="12" fontId="104" fillId="51" borderId="37" xfId="0" applyNumberFormat="1" applyFont="1" applyFill="1" applyBorder="1" applyAlignment="1">
      <alignment horizontal="center" vertical="center"/>
    </xf>
    <xf numFmtId="12" fontId="98" fillId="0" borderId="89" xfId="0" applyNumberFormat="1" applyFont="1" applyBorder="1" applyAlignment="1">
      <alignment horizontal="center"/>
    </xf>
    <xf numFmtId="176" fontId="98" fillId="0" borderId="89" xfId="0" applyNumberFormat="1" applyFont="1" applyBorder="1" applyAlignment="1">
      <alignment horizontal="center"/>
    </xf>
    <xf numFmtId="12" fontId="104" fillId="54" borderId="89" xfId="0" applyNumberFormat="1" applyFont="1" applyFill="1" applyBorder="1" applyAlignment="1">
      <alignment horizontal="center" vertical="center"/>
    </xf>
    <xf numFmtId="176" fontId="96" fillId="0" borderId="89" xfId="0" applyNumberFormat="1" applyFont="1" applyBorder="1" applyAlignment="1">
      <alignment horizontal="center" vertical="center"/>
    </xf>
    <xf numFmtId="12" fontId="98" fillId="0" borderId="89" xfId="0" applyNumberFormat="1" applyFont="1" applyBorder="1" applyAlignment="1">
      <alignment horizontal="center" vertical="center"/>
    </xf>
    <xf numFmtId="12" fontId="104" fillId="51" borderId="89" xfId="0" applyNumberFormat="1" applyFont="1" applyFill="1" applyBorder="1" applyAlignment="1">
      <alignment horizontal="center" vertical="center"/>
    </xf>
    <xf numFmtId="12" fontId="96" fillId="0" borderId="89" xfId="0" applyNumberFormat="1" applyFont="1" applyBorder="1" applyAlignment="1">
      <alignment horizontal="center" vertical="center"/>
    </xf>
    <xf numFmtId="166" fontId="98" fillId="0" borderId="89" xfId="0" applyNumberFormat="1" applyFont="1" applyBorder="1" applyAlignment="1">
      <alignment horizontal="center" vertical="center"/>
    </xf>
    <xf numFmtId="0" fontId="96" fillId="53" borderId="84" xfId="0" applyFont="1" applyFill="1" applyBorder="1" applyAlignment="1">
      <alignment vertical="center"/>
    </xf>
    <xf numFmtId="0" fontId="105" fillId="53" borderId="85" xfId="0" applyFont="1" applyFill="1" applyBorder="1"/>
    <xf numFmtId="0" fontId="105" fillId="53" borderId="85" xfId="0" applyFont="1" applyFill="1" applyBorder="1" applyAlignment="1">
      <alignment horizontal="left" vertical="center"/>
    </xf>
    <xf numFmtId="12" fontId="98" fillId="0" borderId="85" xfId="0" applyNumberFormat="1" applyFont="1" applyBorder="1"/>
    <xf numFmtId="12" fontId="104" fillId="51" borderId="85" xfId="0" applyNumberFormat="1" applyFont="1" applyFill="1" applyBorder="1"/>
    <xf numFmtId="0" fontId="104" fillId="53" borderId="85" xfId="0" applyFont="1" applyFill="1" applyBorder="1" applyAlignment="1">
      <alignment horizontal="center" vertical="center"/>
    </xf>
    <xf numFmtId="0" fontId="98" fillId="53" borderId="86" xfId="0" applyFont="1" applyFill="1" applyBorder="1" applyAlignment="1">
      <alignment vertical="center"/>
    </xf>
    <xf numFmtId="0" fontId="98" fillId="0" borderId="90" xfId="0" applyFont="1" applyBorder="1" applyAlignment="1">
      <alignment horizontal="center" vertical="center"/>
    </xf>
    <xf numFmtId="0" fontId="98" fillId="0" borderId="91" xfId="0" applyFont="1" applyBorder="1" applyAlignment="1">
      <alignment horizontal="left" vertical="center"/>
    </xf>
    <xf numFmtId="12" fontId="98" fillId="0" borderId="91" xfId="0" applyNumberFormat="1" applyFont="1" applyBorder="1" applyAlignment="1">
      <alignment horizontal="center" vertical="center"/>
    </xf>
    <xf numFmtId="12" fontId="106" fillId="51" borderId="91" xfId="0" applyNumberFormat="1" applyFont="1" applyFill="1" applyBorder="1" applyAlignment="1">
      <alignment horizontal="center" vertical="center"/>
    </xf>
    <xf numFmtId="12" fontId="98" fillId="0" borderId="35" xfId="0" applyNumberFormat="1" applyFont="1" applyBorder="1" applyAlignment="1">
      <alignment horizontal="center" vertical="center"/>
    </xf>
    <xf numFmtId="12" fontId="98" fillId="0" borderId="92" xfId="0" applyNumberFormat="1" applyFont="1" applyBorder="1" applyAlignment="1">
      <alignment horizontal="center" vertical="center"/>
    </xf>
    <xf numFmtId="0" fontId="98" fillId="0" borderId="93" xfId="0" applyFont="1" applyBorder="1" applyAlignment="1">
      <alignment horizontal="left" vertical="center"/>
    </xf>
    <xf numFmtId="0" fontId="98" fillId="0" borderId="73" xfId="0" applyFont="1" applyBorder="1" applyAlignment="1">
      <alignment horizontal="center" vertical="center"/>
    </xf>
    <xf numFmtId="0" fontId="98" fillId="0" borderId="37" xfId="0" applyFont="1" applyBorder="1" applyAlignment="1">
      <alignment vertical="center"/>
    </xf>
    <xf numFmtId="176" fontId="98" fillId="0" borderId="88" xfId="0" applyNumberFormat="1" applyFont="1" applyBorder="1" applyAlignment="1">
      <alignment horizontal="center" vertical="center"/>
    </xf>
    <xf numFmtId="177" fontId="98" fillId="0" borderId="37" xfId="0" applyNumberFormat="1" applyFont="1" applyBorder="1" applyAlignment="1">
      <alignment horizontal="center" vertical="center"/>
    </xf>
    <xf numFmtId="176" fontId="98" fillId="0" borderId="37" xfId="0" applyNumberFormat="1" applyFont="1" applyBorder="1" applyAlignment="1">
      <alignment horizontal="center" vertical="center"/>
    </xf>
    <xf numFmtId="12" fontId="106" fillId="51" borderId="37" xfId="0" applyNumberFormat="1" applyFont="1" applyFill="1" applyBorder="1" applyAlignment="1">
      <alignment horizontal="center" vertical="center"/>
    </xf>
    <xf numFmtId="12" fontId="104" fillId="0" borderId="37" xfId="0" applyNumberFormat="1" applyFont="1" applyBorder="1" applyAlignment="1">
      <alignment horizontal="center" vertical="center"/>
    </xf>
    <xf numFmtId="0" fontId="98" fillId="0" borderId="94" xfId="0" applyFont="1" applyBorder="1" applyAlignment="1">
      <alignment horizontal="center" vertical="center"/>
    </xf>
    <xf numFmtId="0" fontId="98" fillId="0" borderId="89" xfId="0" applyFont="1" applyBorder="1" applyAlignment="1">
      <alignment vertical="center"/>
    </xf>
    <xf numFmtId="0" fontId="98" fillId="0" borderId="89" xfId="0" applyFont="1" applyBorder="1" applyAlignment="1">
      <alignment horizontal="left" vertical="center"/>
    </xf>
    <xf numFmtId="12" fontId="106" fillId="51" borderId="89" xfId="0" applyNumberFormat="1" applyFont="1" applyFill="1" applyBorder="1" applyAlignment="1">
      <alignment horizontal="center" vertical="center"/>
    </xf>
    <xf numFmtId="0" fontId="98" fillId="0" borderId="89" xfId="0" applyFont="1" applyBorder="1" applyAlignment="1">
      <alignment horizontal="center" vertical="center"/>
    </xf>
    <xf numFmtId="177" fontId="98" fillId="0" borderId="95" xfId="0" applyNumberFormat="1" applyFont="1" applyBorder="1" applyAlignment="1">
      <alignment horizontal="center" vertical="center"/>
    </xf>
    <xf numFmtId="0" fontId="98" fillId="0" borderId="50" xfId="0" applyFont="1" applyBorder="1" applyAlignment="1">
      <alignment horizontal="center" vertical="center"/>
    </xf>
    <xf numFmtId="0" fontId="98" fillId="0" borderId="50" xfId="0" applyFont="1" applyBorder="1" applyAlignment="1">
      <alignment vertical="center"/>
    </xf>
    <xf numFmtId="0" fontId="98" fillId="0" borderId="50" xfId="0" applyFont="1" applyBorder="1" applyAlignment="1">
      <alignment horizontal="left" vertical="center"/>
    </xf>
    <xf numFmtId="12" fontId="107" fillId="0" borderId="50" xfId="0" applyNumberFormat="1" applyFont="1" applyBorder="1" applyAlignment="1">
      <alignment horizontal="center" vertical="center"/>
    </xf>
    <xf numFmtId="12" fontId="107" fillId="54" borderId="50" xfId="0" applyNumberFormat="1" applyFont="1" applyFill="1" applyBorder="1" applyAlignment="1">
      <alignment horizontal="center" vertical="center"/>
    </xf>
    <xf numFmtId="0" fontId="98" fillId="0" borderId="83" xfId="0" applyFont="1" applyBorder="1" applyAlignment="1">
      <alignment horizontal="center" vertical="center"/>
    </xf>
    <xf numFmtId="0" fontId="104" fillId="0" borderId="0" xfId="0" applyFont="1" applyAlignment="1">
      <alignment vertical="center"/>
    </xf>
    <xf numFmtId="12" fontId="98" fillId="0" borderId="50" xfId="0" applyNumberFormat="1" applyFont="1" applyBorder="1" applyAlignment="1">
      <alignment horizontal="center" vertical="center"/>
    </xf>
    <xf numFmtId="0" fontId="106" fillId="0" borderId="50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8" fillId="47" borderId="73" xfId="0" applyFont="1" applyFill="1" applyBorder="1" applyAlignment="1">
      <alignment horizontal="center"/>
    </xf>
    <xf numFmtId="0" fontId="98" fillId="47" borderId="37" xfId="0" applyFont="1" applyFill="1" applyBorder="1" applyAlignment="1">
      <alignment horizontal="left" vertical="center"/>
    </xf>
    <xf numFmtId="0" fontId="98" fillId="47" borderId="0" xfId="0" applyFont="1" applyFill="1" applyAlignment="1">
      <alignment horizontal="left" vertical="center"/>
    </xf>
    <xf numFmtId="12" fontId="98" fillId="47" borderId="37" xfId="0" applyNumberFormat="1" applyFont="1" applyFill="1" applyBorder="1" applyAlignment="1">
      <alignment horizontal="center"/>
    </xf>
    <xf numFmtId="12" fontId="104" fillId="47" borderId="37" xfId="0" applyNumberFormat="1" applyFont="1" applyFill="1" applyBorder="1" applyAlignment="1">
      <alignment horizontal="center" vertical="center"/>
    </xf>
    <xf numFmtId="12" fontId="98" fillId="47" borderId="89" xfId="0" applyNumberFormat="1" applyFont="1" applyFill="1" applyBorder="1" applyAlignment="1">
      <alignment horizontal="center"/>
    </xf>
    <xf numFmtId="176" fontId="98" fillId="47" borderId="89" xfId="0" applyNumberFormat="1" applyFont="1" applyFill="1" applyBorder="1" applyAlignment="1">
      <alignment horizontal="center"/>
    </xf>
    <xf numFmtId="12" fontId="104" fillId="47" borderId="89" xfId="0" applyNumberFormat="1" applyFont="1" applyFill="1" applyBorder="1" applyAlignment="1">
      <alignment horizontal="center" vertical="center"/>
    </xf>
    <xf numFmtId="176" fontId="96" fillId="47" borderId="89" xfId="0" applyNumberFormat="1" applyFont="1" applyFill="1" applyBorder="1" applyAlignment="1">
      <alignment horizontal="center" vertical="center"/>
    </xf>
    <xf numFmtId="12" fontId="96" fillId="47" borderId="37" xfId="0" applyNumberFormat="1" applyFont="1" applyFill="1" applyBorder="1" applyAlignment="1">
      <alignment horizontal="center" vertical="center"/>
    </xf>
    <xf numFmtId="0" fontId="98" fillId="0" borderId="94" xfId="0" applyFont="1" applyBorder="1" applyAlignment="1">
      <alignment horizontal="center"/>
    </xf>
    <xf numFmtId="12" fontId="96" fillId="0" borderId="95" xfId="0" applyNumberFormat="1" applyFont="1" applyBorder="1" applyAlignment="1">
      <alignment horizontal="center" vertical="center"/>
    </xf>
    <xf numFmtId="0" fontId="96" fillId="53" borderId="50" xfId="0" applyFont="1" applyFill="1" applyBorder="1" applyAlignment="1">
      <alignment vertical="center"/>
    </xf>
    <xf numFmtId="0" fontId="105" fillId="55" borderId="50" xfId="0" applyFont="1" applyFill="1" applyBorder="1"/>
    <xf numFmtId="0" fontId="105" fillId="55" borderId="50" xfId="0" applyFont="1" applyFill="1" applyBorder="1" applyAlignment="1">
      <alignment horizontal="left" vertical="center"/>
    </xf>
    <xf numFmtId="12" fontId="98" fillId="47" borderId="50" xfId="0" applyNumberFormat="1" applyFont="1" applyFill="1" applyBorder="1"/>
    <xf numFmtId="12" fontId="104" fillId="56" borderId="50" xfId="0" applyNumberFormat="1" applyFont="1" applyFill="1" applyBorder="1"/>
    <xf numFmtId="0" fontId="104" fillId="55" borderId="50" xfId="0" applyFont="1" applyFill="1" applyBorder="1" applyAlignment="1">
      <alignment horizontal="center" vertical="center"/>
    </xf>
    <xf numFmtId="176" fontId="98" fillId="55" borderId="50" xfId="0" applyNumberFormat="1" applyFont="1" applyFill="1" applyBorder="1" applyAlignment="1">
      <alignment horizontal="center" vertical="center"/>
    </xf>
    <xf numFmtId="0" fontId="98" fillId="47" borderId="0" xfId="0" applyFont="1" applyFill="1" applyAlignment="1">
      <alignment vertical="center"/>
    </xf>
    <xf numFmtId="0" fontId="101" fillId="47" borderId="50" xfId="0" applyFont="1" applyFill="1" applyBorder="1" applyAlignment="1">
      <alignment vertical="center" wrapText="1"/>
    </xf>
    <xf numFmtId="0" fontId="95" fillId="47" borderId="50" xfId="0" applyFont="1" applyFill="1" applyBorder="1" applyAlignment="1">
      <alignment horizontal="center" vertical="center"/>
    </xf>
    <xf numFmtId="0" fontId="97" fillId="3" borderId="68" xfId="0" applyFont="1" applyFill="1" applyBorder="1" applyAlignment="1">
      <alignment vertical="center"/>
    </xf>
    <xf numFmtId="0" fontId="96" fillId="3" borderId="32" xfId="0" applyFont="1" applyFill="1" applyBorder="1" applyAlignment="1">
      <alignment horizontal="center" vertical="center"/>
    </xf>
    <xf numFmtId="0" fontId="99" fillId="57" borderId="32" xfId="0" applyFont="1" applyFill="1" applyBorder="1" applyAlignment="1">
      <alignment horizontal="left" vertical="center"/>
    </xf>
    <xf numFmtId="15" fontId="96" fillId="57" borderId="32" xfId="0" applyNumberFormat="1" applyFont="1" applyFill="1" applyBorder="1" applyAlignment="1">
      <alignment horizontal="center" vertical="center"/>
    </xf>
    <xf numFmtId="15" fontId="96" fillId="3" borderId="32" xfId="0" applyNumberFormat="1" applyFont="1" applyFill="1" applyBorder="1" applyAlignment="1">
      <alignment horizontal="center" vertical="center"/>
    </xf>
    <xf numFmtId="0" fontId="97" fillId="3" borderId="74" xfId="0" applyFont="1" applyFill="1" applyBorder="1" applyAlignment="1">
      <alignment horizontal="left" vertical="center"/>
    </xf>
    <xf numFmtId="0" fontId="96" fillId="3" borderId="37" xfId="0" applyFont="1" applyFill="1" applyBorder="1" applyAlignment="1">
      <alignment horizontal="center" vertical="center"/>
    </xf>
    <xf numFmtId="0" fontId="96" fillId="3" borderId="37" xfId="0" applyFont="1" applyFill="1" applyBorder="1" applyAlignment="1">
      <alignment horizontal="left" vertical="center"/>
    </xf>
    <xf numFmtId="0" fontId="97" fillId="3" borderId="74" xfId="0" applyFont="1" applyFill="1" applyBorder="1" applyAlignment="1">
      <alignment vertical="center"/>
    </xf>
    <xf numFmtId="15" fontId="96" fillId="3" borderId="37" xfId="0" applyNumberFormat="1" applyFont="1" applyFill="1" applyBorder="1" applyAlignment="1">
      <alignment horizontal="center" vertical="center"/>
    </xf>
    <xf numFmtId="0" fontId="96" fillId="58" borderId="29" xfId="0" applyFont="1" applyFill="1" applyBorder="1"/>
    <xf numFmtId="0" fontId="96" fillId="3" borderId="79" xfId="0" applyFont="1" applyFill="1" applyBorder="1" applyAlignment="1">
      <alignment horizontal="center" vertical="center"/>
    </xf>
    <xf numFmtId="0" fontId="96" fillId="3" borderId="79" xfId="0" applyFont="1" applyFill="1" applyBorder="1" applyAlignment="1">
      <alignment horizontal="left" vertical="center"/>
    </xf>
    <xf numFmtId="15" fontId="96" fillId="3" borderId="69" xfId="0" applyNumberFormat="1" applyFont="1" applyFill="1" applyBorder="1" applyAlignment="1">
      <alignment horizontal="center" vertical="center"/>
    </xf>
    <xf numFmtId="0" fontId="96" fillId="3" borderId="75" xfId="0" applyFont="1" applyFill="1" applyBorder="1" applyAlignment="1">
      <alignment horizontal="center" vertical="center"/>
    </xf>
    <xf numFmtId="15" fontId="96" fillId="3" borderId="75" xfId="0" applyNumberFormat="1" applyFont="1" applyFill="1" applyBorder="1" applyAlignment="1">
      <alignment horizontal="center" vertical="center"/>
    </xf>
    <xf numFmtId="0" fontId="96" fillId="3" borderId="80" xfId="0" applyFont="1" applyFill="1" applyBorder="1" applyAlignment="1">
      <alignment horizontal="center" vertical="center"/>
    </xf>
    <xf numFmtId="1" fontId="57" fillId="0" borderId="50" xfId="1" applyNumberFormat="1" applyFont="1" applyBorder="1" applyAlignment="1">
      <alignment horizontal="center" vertical="center" wrapText="1"/>
    </xf>
    <xf numFmtId="0" fontId="31" fillId="2" borderId="56" xfId="0" quotePrefix="1" applyFont="1" applyFill="1" applyBorder="1" applyAlignment="1">
      <alignment horizontal="center" vertical="center" wrapText="1"/>
    </xf>
    <xf numFmtId="0" fontId="31" fillId="2" borderId="25" xfId="0" quotePrefix="1" applyFont="1" applyFill="1" applyBorder="1" applyAlignment="1">
      <alignment horizontal="center" vertical="center" wrapText="1"/>
    </xf>
    <xf numFmtId="0" fontId="31" fillId="2" borderId="26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5" xfId="0" quotePrefix="1" applyFont="1" applyFill="1" applyBorder="1" applyAlignment="1">
      <alignment horizontal="center" vertical="center" wrapText="1"/>
    </xf>
    <xf numFmtId="0" fontId="31" fillId="2" borderId="54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51" xfId="0" applyFont="1" applyFill="1" applyBorder="1" applyAlignment="1">
      <alignment horizontal="left" vertical="center" wrapText="1"/>
    </xf>
    <xf numFmtId="0" fontId="31" fillId="9" borderId="49" xfId="0" applyFont="1" applyFill="1" applyBorder="1" applyAlignment="1">
      <alignment horizontal="left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1" fillId="2" borderId="51" xfId="0" quotePrefix="1" applyFont="1" applyFill="1" applyBorder="1" applyAlignment="1">
      <alignment horizontal="center" vertical="center" wrapText="1"/>
    </xf>
    <xf numFmtId="0" fontId="31" fillId="2" borderId="48" xfId="0" quotePrefix="1" applyFont="1" applyFill="1" applyBorder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9" xfId="0" quotePrefix="1" applyFont="1" applyFill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43" xfId="1" applyNumberFormat="1" applyFont="1" applyBorder="1" applyAlignment="1">
      <alignment horizontal="center" vertical="center" wrapText="1"/>
    </xf>
    <xf numFmtId="1" fontId="57" fillId="0" borderId="9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43" xfId="1" applyNumberFormat="1" applyFont="1" applyBorder="1" applyAlignment="1">
      <alignment horizontal="center" vertical="center" wrapText="1"/>
    </xf>
    <xf numFmtId="1" fontId="60" fillId="0" borderId="9" xfId="1" applyNumberFormat="1" applyFont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horizontal="center" vertical="center" wrapText="1"/>
    </xf>
    <xf numFmtId="1" fontId="57" fillId="0" borderId="50" xfId="1" applyNumberFormat="1" applyFont="1" applyBorder="1" applyAlignment="1">
      <alignment horizontal="center" vertical="center" wrapText="1"/>
    </xf>
    <xf numFmtId="1" fontId="60" fillId="0" borderId="50" xfId="1" applyNumberFormat="1" applyFont="1" applyBorder="1" applyAlignment="1">
      <alignment horizontal="center" vertical="center" wrapText="1"/>
    </xf>
    <xf numFmtId="1" fontId="31" fillId="2" borderId="56" xfId="0" applyNumberFormat="1" applyFont="1" applyFill="1" applyBorder="1" applyAlignment="1">
      <alignment horizontal="center" vertical="center" wrapText="1"/>
    </xf>
    <xf numFmtId="1" fontId="31" fillId="2" borderId="26" xfId="0" applyNumberFormat="1" applyFont="1" applyFill="1" applyBorder="1" applyAlignment="1">
      <alignment horizontal="center" vertical="center" wrapText="1"/>
    </xf>
    <xf numFmtId="1" fontId="31" fillId="2" borderId="50" xfId="0" applyNumberFormat="1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32" fillId="10" borderId="44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left" vertical="center" wrapText="1"/>
    </xf>
    <xf numFmtId="0" fontId="65" fillId="13" borderId="2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4" xfId="0" applyFont="1" applyFill="1" applyBorder="1" applyAlignment="1">
      <alignment horizontal="left"/>
    </xf>
    <xf numFmtId="0" fontId="27" fillId="5" borderId="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0" fontId="96" fillId="0" borderId="69" xfId="0" applyFont="1" applyBorder="1" applyAlignment="1">
      <alignment horizontal="center" vertical="center"/>
    </xf>
    <xf numFmtId="0" fontId="98" fillId="0" borderId="72" xfId="0" applyFont="1" applyBorder="1" applyAlignment="1">
      <alignment horizontal="center" vertical="center"/>
    </xf>
    <xf numFmtId="0" fontId="96" fillId="50" borderId="84" xfId="0" applyFont="1" applyFill="1" applyBorder="1" applyAlignment="1">
      <alignment horizontal="center" vertical="center"/>
    </xf>
    <xf numFmtId="1" fontId="51" fillId="0" borderId="48" xfId="2" applyNumberFormat="1" applyFont="1" applyBorder="1" applyAlignment="1">
      <alignment horizontal="center" vertical="center" wrapText="1"/>
    </xf>
    <xf numFmtId="1" fontId="50" fillId="5" borderId="48" xfId="2" applyNumberFormat="1" applyFont="1" applyFill="1" applyBorder="1" applyAlignment="1">
      <alignment horizontal="center" vertical="center"/>
    </xf>
    <xf numFmtId="1" fontId="51" fillId="0" borderId="50" xfId="2" applyNumberFormat="1" applyFont="1" applyBorder="1" applyAlignment="1">
      <alignment horizontal="center" vertical="center" wrapText="1"/>
    </xf>
    <xf numFmtId="1" fontId="50" fillId="5" borderId="48" xfId="2" applyNumberFormat="1" applyFont="1" applyFill="1" applyBorder="1" applyAlignment="1">
      <alignment horizontal="center" vertical="center" wrapText="1"/>
    </xf>
    <xf numFmtId="0" fontId="50" fillId="0" borderId="48" xfId="2" applyFont="1" applyBorder="1" applyAlignment="1">
      <alignment horizontal="center"/>
    </xf>
    <xf numFmtId="1" fontId="50" fillId="5" borderId="51" xfId="2" applyNumberFormat="1" applyFont="1" applyFill="1" applyBorder="1" applyAlignment="1">
      <alignment horizontal="center" vertical="center" wrapText="1"/>
    </xf>
    <xf numFmtId="1" fontId="50" fillId="5" borderId="49" xfId="2" applyNumberFormat="1" applyFont="1" applyFill="1" applyBorder="1" applyAlignment="1">
      <alignment horizontal="center" vertical="center" wrapText="1"/>
    </xf>
    <xf numFmtId="0" fontId="35" fillId="0" borderId="48" xfId="2" quotePrefix="1" applyFont="1" applyBorder="1" applyAlignment="1">
      <alignment horizontal="left" wrapText="1"/>
    </xf>
    <xf numFmtId="0" fontId="50" fillId="0" borderId="48" xfId="2" applyFont="1" applyBorder="1" applyAlignment="1">
      <alignment horizontal="left"/>
    </xf>
    <xf numFmtId="0" fontId="53" fillId="0" borderId="48" xfId="2" applyFont="1" applyBorder="1" applyAlignment="1">
      <alignment horizontal="center"/>
    </xf>
    <xf numFmtId="1" fontId="50" fillId="0" borderId="48" xfId="2" applyNumberFormat="1" applyFont="1" applyBorder="1" applyAlignment="1">
      <alignment horizontal="center"/>
    </xf>
    <xf numFmtId="0" fontId="50" fillId="5" borderId="51" xfId="2" applyFont="1" applyFill="1" applyBorder="1" applyAlignment="1">
      <alignment horizontal="center" vertical="center" wrapText="1"/>
    </xf>
    <xf numFmtId="0" fontId="50" fillId="5" borderId="48" xfId="2" applyFont="1" applyFill="1" applyBorder="1" applyAlignment="1">
      <alignment horizontal="center" vertical="center" wrapText="1"/>
    </xf>
    <xf numFmtId="0" fontId="50" fillId="5" borderId="49" xfId="2" applyFont="1" applyFill="1" applyBorder="1" applyAlignment="1">
      <alignment horizontal="center" vertical="center" wrapText="1"/>
    </xf>
    <xf numFmtId="0" fontId="52" fillId="0" borderId="48" xfId="2" applyFont="1" applyBorder="1" applyAlignment="1">
      <alignment horizontal="center" vertical="center" wrapText="1"/>
    </xf>
    <xf numFmtId="1" fontId="50" fillId="0" borderId="48" xfId="2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11" borderId="50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0" xfId="0" quotePrefix="1" applyFont="1" applyBorder="1" applyAlignment="1">
      <alignment horizontal="center" vertical="center"/>
    </xf>
    <xf numFmtId="16" fontId="28" fillId="0" borderId="50" xfId="0" quotePrefix="1" applyNumberFormat="1" applyFont="1" applyBorder="1" applyAlignment="1">
      <alignment horizontal="center" vertical="center"/>
    </xf>
    <xf numFmtId="0" fontId="32" fillId="2" borderId="46" xfId="0" applyFont="1" applyFill="1" applyBorder="1" applyAlignment="1" applyProtection="1">
      <alignment vertical="center"/>
      <protection hidden="1"/>
    </xf>
    <xf numFmtId="0" fontId="33" fillId="2" borderId="46" xfId="0" applyFont="1" applyFill="1" applyBorder="1" applyAlignment="1">
      <alignment horizontal="left" vertical="center" wrapText="1"/>
    </xf>
    <xf numFmtId="0" fontId="32" fillId="2" borderId="46" xfId="0" applyFont="1" applyFill="1" applyBorder="1" applyAlignment="1">
      <alignment vertical="center"/>
    </xf>
    <xf numFmtId="0" fontId="32" fillId="2" borderId="46" xfId="0" applyFont="1" applyFill="1" applyBorder="1" applyAlignment="1">
      <alignment horizontal="left" vertical="center"/>
    </xf>
    <xf numFmtId="15" fontId="32" fillId="2" borderId="46" xfId="0" quotePrefix="1" applyNumberFormat="1" applyFont="1" applyFill="1" applyBorder="1" applyAlignment="1">
      <alignment horizontal="left" vertical="center"/>
    </xf>
    <xf numFmtId="15" fontId="32" fillId="2" borderId="46" xfId="0" applyNumberFormat="1" applyFont="1" applyFill="1" applyBorder="1" applyAlignment="1">
      <alignment horizontal="left" vertical="center"/>
    </xf>
    <xf numFmtId="15" fontId="32" fillId="2" borderId="46" xfId="0" applyNumberFormat="1" applyFont="1" applyFill="1" applyBorder="1" applyAlignment="1">
      <alignment horizontal="left" vertical="center" wrapText="1"/>
    </xf>
    <xf numFmtId="15" fontId="32" fillId="2" borderId="46" xfId="0" applyNumberFormat="1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left" vertical="center" wrapText="1"/>
    </xf>
    <xf numFmtId="165" fontId="32" fillId="2" borderId="46" xfId="0" quotePrefix="1" applyNumberFormat="1" applyFont="1" applyFill="1" applyBorder="1" applyAlignment="1">
      <alignment horizontal="left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vertical="center" wrapText="1"/>
    </xf>
    <xf numFmtId="0" fontId="49" fillId="2" borderId="50" xfId="0" applyFont="1" applyFill="1" applyBorder="1" applyAlignment="1">
      <alignment horizontal="center" vertical="center" wrapText="1"/>
    </xf>
    <xf numFmtId="0" fontId="49" fillId="2" borderId="50" xfId="0" applyFont="1" applyFill="1" applyBorder="1" applyAlignment="1">
      <alignment horizontal="center" vertical="center" wrapText="1"/>
    </xf>
    <xf numFmtId="1" fontId="49" fillId="2" borderId="50" xfId="0" applyNumberFormat="1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/>
    </xf>
    <xf numFmtId="166" fontId="49" fillId="0" borderId="50" xfId="0" applyNumberFormat="1" applyFont="1" applyBorder="1" applyAlignment="1">
      <alignment horizontal="center" vertical="center"/>
    </xf>
    <xf numFmtId="1" fontId="49" fillId="0" borderId="50" xfId="0" applyNumberFormat="1" applyFont="1" applyBorder="1" applyAlignment="1">
      <alignment horizontal="center" vertical="center"/>
    </xf>
    <xf numFmtId="1" fontId="69" fillId="0" borderId="51" xfId="0" applyNumberFormat="1" applyFont="1" applyBorder="1" applyAlignment="1">
      <alignment horizontal="center" vertical="center" wrapText="1"/>
    </xf>
    <xf numFmtId="1" fontId="69" fillId="0" borderId="48" xfId="0" applyNumberFormat="1" applyFont="1" applyBorder="1" applyAlignment="1">
      <alignment horizontal="center" vertical="center" wrapText="1"/>
    </xf>
    <xf numFmtId="1" fontId="69" fillId="0" borderId="49" xfId="0" applyNumberFormat="1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47" borderId="50" xfId="0" applyFont="1" applyFill="1" applyBorder="1" applyAlignment="1">
      <alignment horizontal="center" vertical="center"/>
    </xf>
    <xf numFmtId="1" fontId="49" fillId="47" borderId="50" xfId="0" applyNumberFormat="1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1" fontId="32" fillId="0" borderId="50" xfId="1" applyNumberFormat="1" applyFont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horizontal="center" vertical="center" wrapText="1"/>
    </xf>
    <xf numFmtId="1" fontId="31" fillId="2" borderId="49" xfId="0" applyNumberFormat="1" applyFont="1" applyFill="1" applyBorder="1" applyAlignment="1">
      <alignment horizontal="center" vertical="center" wrapText="1"/>
    </xf>
    <xf numFmtId="1" fontId="31" fillId="2" borderId="50" xfId="0" applyNumberFormat="1" applyFont="1" applyFill="1" applyBorder="1" applyAlignment="1">
      <alignment horizontal="center" vertical="center"/>
    </xf>
    <xf numFmtId="2" fontId="71" fillId="2" borderId="50" xfId="0" applyNumberFormat="1" applyFont="1" applyFill="1" applyBorder="1" applyAlignment="1">
      <alignment horizontal="center" vertical="center"/>
    </xf>
    <xf numFmtId="166" fontId="31" fillId="2" borderId="50" xfId="0" applyNumberFormat="1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vertical="center"/>
    </xf>
    <xf numFmtId="174" fontId="31" fillId="2" borderId="50" xfId="0" applyNumberFormat="1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 wrapText="1"/>
    </xf>
    <xf numFmtId="1" fontId="32" fillId="2" borderId="49" xfId="0" applyNumberFormat="1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2" fontId="31" fillId="2" borderId="50" xfId="0" applyNumberFormat="1" applyFont="1" applyFill="1" applyBorder="1" applyAlignment="1">
      <alignment horizontal="center" vertical="center"/>
    </xf>
    <xf numFmtId="1" fontId="57" fillId="3" borderId="50" xfId="1" applyNumberFormat="1" applyFont="1" applyFill="1" applyBorder="1" applyAlignment="1">
      <alignment horizontal="center" vertical="center" wrapText="1"/>
    </xf>
    <xf numFmtId="1" fontId="31" fillId="2" borderId="51" xfId="0" quotePrefix="1" applyNumberFormat="1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1" fontId="31" fillId="2" borderId="51" xfId="0" applyNumberFormat="1" applyFont="1" applyFill="1" applyBorder="1" applyAlignment="1">
      <alignment vertical="center" wrapText="1"/>
    </xf>
    <xf numFmtId="0" fontId="31" fillId="2" borderId="47" xfId="0" quotePrefix="1" applyFont="1" applyFill="1" applyBorder="1" applyAlignment="1">
      <alignment horizontal="center" vertical="center" wrapText="1"/>
    </xf>
    <xf numFmtId="0" fontId="62" fillId="2" borderId="49" xfId="0" quotePrefix="1" applyFont="1" applyFill="1" applyBorder="1" applyAlignment="1">
      <alignment horizontal="center" vertical="center" wrapText="1"/>
    </xf>
    <xf numFmtId="0" fontId="62" fillId="2" borderId="50" xfId="0" quotePrefix="1" applyFont="1" applyFill="1" applyBorder="1" applyAlignment="1">
      <alignment horizontal="center" vertical="center" wrapText="1"/>
    </xf>
    <xf numFmtId="0" fontId="31" fillId="2" borderId="50" xfId="0" quotePrefix="1" applyFont="1" applyFill="1" applyBorder="1" applyAlignment="1">
      <alignment horizontal="center" vertical="center" wrapText="1"/>
    </xf>
    <xf numFmtId="0" fontId="32" fillId="0" borderId="47" xfId="0" quotePrefix="1" applyFont="1" applyBorder="1" applyAlignment="1">
      <alignment horizontal="center" vertical="center"/>
    </xf>
    <xf numFmtId="0" fontId="49" fillId="9" borderId="50" xfId="0" applyFont="1" applyFill="1" applyBorder="1" applyAlignment="1">
      <alignment horizontal="left" vertical="center" wrapText="1"/>
    </xf>
    <xf numFmtId="12" fontId="48" fillId="0" borderId="50" xfId="0" quotePrefix="1" applyNumberFormat="1" applyFont="1" applyBorder="1" applyAlignment="1">
      <alignment horizontal="center" vertical="center" wrapText="1"/>
    </xf>
    <xf numFmtId="12" fontId="48" fillId="0" borderId="51" xfId="0" quotePrefix="1" applyNumberFormat="1" applyFont="1" applyBorder="1" applyAlignment="1">
      <alignment horizontal="center" vertical="center" wrapText="1"/>
    </xf>
    <xf numFmtId="12" fontId="48" fillId="0" borderId="48" xfId="0" quotePrefix="1" applyNumberFormat="1" applyFont="1" applyBorder="1" applyAlignment="1">
      <alignment horizontal="center" vertical="center" wrapText="1"/>
    </xf>
    <xf numFmtId="12" fontId="48" fillId="0" borderId="49" xfId="0" quotePrefix="1" applyNumberFormat="1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2" borderId="50" xfId="0" quotePrefix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/>
    </xf>
    <xf numFmtId="0" fontId="100" fillId="0" borderId="70" xfId="0" applyFont="1" applyBorder="1" applyAlignment="1"/>
    <xf numFmtId="0" fontId="100" fillId="0" borderId="71" xfId="0" applyFont="1" applyBorder="1" applyAlignment="1"/>
    <xf numFmtId="0" fontId="100" fillId="0" borderId="75" xfId="0" applyFont="1" applyBorder="1" applyAlignment="1"/>
    <xf numFmtId="0" fontId="92" fillId="0" borderId="0" xfId="0" applyFont="1" applyAlignment="1"/>
    <xf numFmtId="0" fontId="100" fillId="0" borderId="76" xfId="0" applyFont="1" applyBorder="1" applyAlignment="1"/>
    <xf numFmtId="0" fontId="100" fillId="0" borderId="77" xfId="0" applyFont="1" applyBorder="1" applyAlignment="1"/>
    <xf numFmtId="0" fontId="100" fillId="0" borderId="80" xfId="0" applyFont="1" applyBorder="1" applyAlignment="1"/>
    <xf numFmtId="0" fontId="100" fillId="0" borderId="29" xfId="0" applyFont="1" applyBorder="1" applyAlignment="1"/>
    <xf numFmtId="0" fontId="100" fillId="0" borderId="81" xfId="0" applyFont="1" applyBorder="1" applyAlignment="1"/>
    <xf numFmtId="0" fontId="100" fillId="0" borderId="82" xfId="0" applyFont="1" applyBorder="1" applyAlignment="1"/>
    <xf numFmtId="0" fontId="100" fillId="0" borderId="85" xfId="0" applyFont="1" applyBorder="1" applyAlignment="1"/>
    <xf numFmtId="0" fontId="100" fillId="0" borderId="86" xfId="0" applyFont="1" applyBorder="1" applyAlignment="1"/>
    <xf numFmtId="0" fontId="50" fillId="5" borderId="50" xfId="2" applyFont="1" applyFill="1" applyBorder="1" applyAlignment="1">
      <alignment horizontal="center" vertical="center"/>
    </xf>
    <xf numFmtId="0" fontId="52" fillId="0" borderId="51" xfId="2" applyFont="1" applyBorder="1" applyAlignment="1">
      <alignment horizontal="center" vertical="center" wrapText="1"/>
    </xf>
    <xf numFmtId="0" fontId="52" fillId="0" borderId="49" xfId="2" applyFont="1" applyBorder="1" applyAlignment="1">
      <alignment horizontal="center" vertical="center" wrapText="1"/>
    </xf>
    <xf numFmtId="0" fontId="52" fillId="0" borderId="49" xfId="2" applyFont="1" applyBorder="1" applyAlignment="1">
      <alignment vertical="center" wrapText="1"/>
    </xf>
    <xf numFmtId="1" fontId="50" fillId="0" borderId="51" xfId="2" applyNumberFormat="1" applyFont="1" applyBorder="1" applyAlignment="1">
      <alignment horizontal="center" vertical="center" wrapText="1"/>
    </xf>
    <xf numFmtId="1" fontId="50" fillId="0" borderId="49" xfId="2" applyNumberFormat="1" applyFont="1" applyBorder="1" applyAlignment="1">
      <alignment horizontal="center" vertical="center" wrapText="1"/>
    </xf>
    <xf numFmtId="0" fontId="50" fillId="0" borderId="51" xfId="2" applyFont="1" applyBorder="1" applyAlignment="1">
      <alignment horizontal="center"/>
    </xf>
    <xf numFmtId="0" fontId="35" fillId="0" borderId="51" xfId="2" quotePrefix="1" applyFont="1" applyBorder="1" applyAlignment="1">
      <alignment horizontal="left" wrapText="1"/>
    </xf>
    <xf numFmtId="0" fontId="35" fillId="0" borderId="48" xfId="2" applyFont="1" applyBorder="1" applyAlignment="1">
      <alignment horizontal="left"/>
    </xf>
    <xf numFmtId="1" fontId="50" fillId="5" borderId="48" xfId="2" applyNumberFormat="1" applyFont="1" applyFill="1" applyBorder="1" applyAlignment="1">
      <alignment vertical="center" wrapText="1"/>
    </xf>
    <xf numFmtId="0" fontId="50" fillId="0" borderId="51" xfId="2" applyFont="1" applyBorder="1" applyAlignment="1">
      <alignment horizontal="left"/>
    </xf>
    <xf numFmtId="0" fontId="53" fillId="0" borderId="51" xfId="2" applyFont="1" applyBorder="1" applyAlignment="1">
      <alignment horizontal="center"/>
    </xf>
    <xf numFmtId="0" fontId="64" fillId="0" borderId="48" xfId="2" applyFont="1" applyBorder="1" applyAlignment="1">
      <alignment vertical="center"/>
    </xf>
    <xf numFmtId="0" fontId="50" fillId="5" borderId="48" xfId="2" applyFont="1" applyFill="1" applyBorder="1" applyAlignment="1">
      <alignment vertical="center" wrapText="1"/>
    </xf>
    <xf numFmtId="1" fontId="50" fillId="0" borderId="51" xfId="2" applyNumberFormat="1" applyFont="1" applyBorder="1" applyAlignment="1">
      <alignment horizontal="center"/>
    </xf>
    <xf numFmtId="1" fontId="51" fillId="0" borderId="51" xfId="2" applyNumberFormat="1" applyFont="1" applyBorder="1" applyAlignment="1">
      <alignment horizontal="center" vertical="center" wrapText="1"/>
    </xf>
    <xf numFmtId="0" fontId="50" fillId="5" borderId="50" xfId="2" applyFont="1" applyFill="1" applyBorder="1" applyAlignment="1">
      <alignment horizontal="left" vertical="center" wrapText="1"/>
    </xf>
    <xf numFmtId="1" fontId="50" fillId="5" borderId="51" xfId="2" applyNumberFormat="1" applyFont="1" applyFill="1" applyBorder="1" applyAlignment="1">
      <alignment horizontal="center" vertical="center"/>
    </xf>
    <xf numFmtId="1" fontId="50" fillId="5" borderId="49" xfId="2" applyNumberFormat="1" applyFont="1" applyFill="1" applyBorder="1" applyAlignment="1">
      <alignment horizontal="center" vertical="center"/>
    </xf>
    <xf numFmtId="1" fontId="50" fillId="5" borderId="50" xfId="2" applyNumberFormat="1" applyFont="1" applyFill="1" applyBorder="1" applyAlignment="1">
      <alignment vertic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microsoft.com/office/2017/06/relationships/rdRichValueStructure" Target="richData/rdrichvaluestructure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microsoft.com/office/2017/06/relationships/rdRichValue" Target="richData/rdrichvalue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0.emf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19.emf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2.emf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</xdr:row>
      <xdr:rowOff>13607</xdr:rowOff>
    </xdr:from>
    <xdr:to>
      <xdr:col>8</xdr:col>
      <xdr:colOff>591396</xdr:colOff>
      <xdr:row>4</xdr:row>
      <xdr:rowOff>8165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0429A-4426-426F-BFD7-CFB24C76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6" y="185057"/>
          <a:ext cx="572345" cy="50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40625" defaultRowHeight="14.1"/>
  <cols>
    <col min="1" max="1" width="8.42578125" style="38" customWidth="1"/>
    <col min="2" max="2" width="25" style="38" customWidth="1"/>
    <col min="3" max="3" width="24.140625" style="38" customWidth="1"/>
    <col min="4" max="4" width="29.5703125" style="38" customWidth="1"/>
    <col min="5" max="5" width="29.140625" style="38" customWidth="1"/>
    <col min="6" max="6" width="24.5703125" style="38" customWidth="1"/>
    <col min="7" max="7" width="20" style="39" customWidth="1"/>
    <col min="8" max="8" width="16" style="38" customWidth="1"/>
    <col min="9" max="9" width="18.5703125" style="38" customWidth="1"/>
    <col min="10" max="10" width="16" style="38" customWidth="1"/>
    <col min="11" max="11" width="22.140625" style="38" customWidth="1"/>
    <col min="12" max="12" width="18.85546875" style="38" customWidth="1"/>
    <col min="13" max="13" width="14.140625" style="38" customWidth="1"/>
    <col min="14" max="15" width="13.42578125" style="38" customWidth="1"/>
    <col min="16" max="16" width="24.140625" style="38" customWidth="1"/>
    <col min="17" max="17" width="14.85546875" style="38" bestFit="1" customWidth="1"/>
    <col min="18" max="16384" width="9.140625" style="38"/>
  </cols>
  <sheetData>
    <row r="1" spans="1:16" s="4" customFormat="1" ht="39.950000000000003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428" t="s">
        <v>0</v>
      </c>
      <c r="N1" s="428" t="s">
        <v>0</v>
      </c>
      <c r="O1" s="429" t="s">
        <v>1</v>
      </c>
      <c r="P1" s="429"/>
    </row>
    <row r="2" spans="1:16" s="4" customFormat="1" ht="39.950000000000003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428" t="s">
        <v>2</v>
      </c>
      <c r="N2" s="428" t="s">
        <v>2</v>
      </c>
      <c r="O2" s="430" t="s">
        <v>3</v>
      </c>
      <c r="P2" s="430"/>
    </row>
    <row r="3" spans="1:16" s="4" customFormat="1" ht="39.950000000000003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428" t="s">
        <v>4</v>
      </c>
      <c r="N3" s="428" t="s">
        <v>4</v>
      </c>
      <c r="O3" s="431" t="s">
        <v>5</v>
      </c>
      <c r="P3" s="429"/>
    </row>
    <row r="4" spans="1:16" s="5" customFormat="1" ht="33" customHeight="1" thickBot="1">
      <c r="B4" s="6" t="s">
        <v>6</v>
      </c>
      <c r="G4" s="7"/>
    </row>
    <row r="5" spans="1:16" s="5" customFormat="1" ht="57.95" customHeight="1">
      <c r="B5" s="8" t="s">
        <v>7</v>
      </c>
      <c r="C5" s="8"/>
      <c r="D5" s="6"/>
      <c r="F5" s="9"/>
      <c r="G5" s="396" t="s">
        <v>8</v>
      </c>
      <c r="H5" s="397"/>
      <c r="I5" s="397"/>
      <c r="J5" s="397"/>
      <c r="K5" s="397"/>
      <c r="L5" s="398"/>
    </row>
    <row r="6" spans="1:16" s="10" customFormat="1" ht="57.95" customHeight="1">
      <c r="B6" s="11" t="s">
        <v>9</v>
      </c>
      <c r="C6" s="11"/>
      <c r="D6" s="12" t="s">
        <v>10</v>
      </c>
      <c r="E6" s="14"/>
      <c r="F6" s="11"/>
      <c r="G6" s="399"/>
      <c r="H6" s="400"/>
      <c r="I6" s="400"/>
      <c r="J6" s="400"/>
      <c r="K6" s="400"/>
      <c r="L6" s="401"/>
      <c r="M6" s="13"/>
      <c r="N6" s="13"/>
      <c r="O6" s="13"/>
      <c r="P6" s="13"/>
    </row>
    <row r="7" spans="1:16" s="10" customFormat="1" ht="57.95" customHeight="1">
      <c r="B7" s="11" t="s">
        <v>11</v>
      </c>
      <c r="C7" s="11"/>
      <c r="D7" s="12" t="s">
        <v>12</v>
      </c>
      <c r="E7" s="12"/>
      <c r="F7" s="11"/>
      <c r="G7" s="399"/>
      <c r="H7" s="400"/>
      <c r="I7" s="400"/>
      <c r="J7" s="400"/>
      <c r="K7" s="400"/>
      <c r="L7" s="401"/>
      <c r="M7" s="13"/>
      <c r="N7" s="13"/>
      <c r="O7" s="13"/>
      <c r="P7" s="13"/>
    </row>
    <row r="8" spans="1:16" s="10" customFormat="1" ht="57.95" customHeight="1" thickBot="1">
      <c r="B8" s="11" t="s">
        <v>13</v>
      </c>
      <c r="C8" s="11"/>
      <c r="D8" s="405" t="s">
        <v>14</v>
      </c>
      <c r="E8" s="405"/>
      <c r="F8" s="405"/>
      <c r="G8" s="402"/>
      <c r="H8" s="403"/>
      <c r="I8" s="403"/>
      <c r="J8" s="403"/>
      <c r="K8" s="403"/>
      <c r="L8" s="404"/>
      <c r="M8" s="13"/>
      <c r="N8" s="13"/>
      <c r="O8" s="13"/>
      <c r="P8" s="13"/>
    </row>
    <row r="9" spans="1:16" s="15" customFormat="1" ht="27.95">
      <c r="B9" s="16" t="s">
        <v>15</v>
      </c>
      <c r="C9" s="16"/>
      <c r="D9" s="137" t="s">
        <v>16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7.95">
      <c r="B10" s="432" t="s">
        <v>17</v>
      </c>
      <c r="C10" s="432"/>
      <c r="D10" s="136" t="s">
        <v>18</v>
      </c>
      <c r="E10" s="136"/>
      <c r="F10" s="136"/>
      <c r="G10" s="433"/>
      <c r="H10" s="136"/>
      <c r="I10" s="434"/>
      <c r="J10" s="434" t="s">
        <v>19</v>
      </c>
      <c r="K10" s="434"/>
      <c r="L10" s="434" t="s">
        <v>20</v>
      </c>
      <c r="M10" s="435"/>
      <c r="N10" s="435"/>
      <c r="O10" s="435"/>
      <c r="P10" s="435"/>
    </row>
    <row r="11" spans="1:16" s="15" customFormat="1" ht="68.25" customHeight="1">
      <c r="B11" s="434" t="s">
        <v>21</v>
      </c>
      <c r="C11" s="434"/>
      <c r="D11" s="436">
        <v>44964</v>
      </c>
      <c r="E11" s="437"/>
      <c r="F11" s="437"/>
      <c r="G11" s="438"/>
      <c r="H11" s="439"/>
      <c r="I11" s="434"/>
      <c r="J11" s="434" t="s">
        <v>22</v>
      </c>
      <c r="K11" s="434"/>
      <c r="L11" s="440" t="s">
        <v>23</v>
      </c>
      <c r="M11" s="440"/>
      <c r="N11" s="440"/>
      <c r="O11" s="440"/>
      <c r="P11" s="440"/>
    </row>
    <row r="12" spans="1:16" s="15" customFormat="1" ht="27.95">
      <c r="B12" s="434" t="s">
        <v>24</v>
      </c>
      <c r="C12" s="434"/>
      <c r="D12" s="441"/>
      <c r="E12" s="434"/>
      <c r="F12" s="434"/>
      <c r="G12" s="442"/>
      <c r="H12" s="443"/>
      <c r="I12" s="434"/>
      <c r="J12" s="434" t="s">
        <v>25</v>
      </c>
      <c r="L12" s="434" t="s">
        <v>26</v>
      </c>
      <c r="M12" s="434"/>
      <c r="N12" s="443"/>
      <c r="O12" s="443"/>
      <c r="P12" s="435"/>
    </row>
    <row r="13" spans="1:16" s="15" customFormat="1" ht="27.95">
      <c r="B13" s="444"/>
      <c r="C13" s="444"/>
      <c r="D13" s="444"/>
      <c r="E13" s="444"/>
      <c r="F13" s="444"/>
      <c r="G13" s="442"/>
      <c r="H13" s="443"/>
      <c r="I13" s="434"/>
      <c r="J13" s="434" t="s">
        <v>27</v>
      </c>
      <c r="K13" s="434"/>
      <c r="L13" s="434" t="s">
        <v>28</v>
      </c>
      <c r="M13" s="443"/>
      <c r="N13" s="435"/>
      <c r="O13" s="435"/>
      <c r="P13" s="443"/>
    </row>
    <row r="14" spans="1:16" s="15" customFormat="1" ht="27.95">
      <c r="B14" s="434" t="s">
        <v>29</v>
      </c>
      <c r="C14" s="434"/>
      <c r="D14" s="434" t="s">
        <v>30</v>
      </c>
      <c r="E14" s="434"/>
      <c r="F14" s="434"/>
      <c r="G14" s="445"/>
      <c r="H14" s="434"/>
      <c r="I14" s="434"/>
      <c r="J14" s="434" t="s">
        <v>31</v>
      </c>
      <c r="K14" s="434"/>
      <c r="L14" s="435" t="s">
        <v>32</v>
      </c>
      <c r="M14" s="435"/>
      <c r="N14" s="435"/>
      <c r="O14" s="435"/>
      <c r="P14" s="435"/>
    </row>
    <row r="15" spans="1:16" s="15" customFormat="1" ht="21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34</v>
      </c>
      <c r="D17" s="108" t="s">
        <v>35</v>
      </c>
      <c r="E17" s="109" t="s">
        <v>36</v>
      </c>
      <c r="F17" s="109"/>
      <c r="G17" s="109" t="s">
        <v>37</v>
      </c>
      <c r="H17" s="109" t="s">
        <v>38</v>
      </c>
      <c r="I17" s="109" t="s">
        <v>39</v>
      </c>
      <c r="J17" s="109" t="s">
        <v>40</v>
      </c>
      <c r="K17" s="109" t="s">
        <v>41</v>
      </c>
      <c r="L17" s="109"/>
      <c r="M17" s="109"/>
      <c r="N17" s="109"/>
      <c r="O17" s="109"/>
      <c r="P17" s="110" t="s">
        <v>42</v>
      </c>
    </row>
    <row r="18" spans="2:16" s="111" customFormat="1" ht="80.25" hidden="1" customHeight="1">
      <c r="B18" s="112" t="s">
        <v>43</v>
      </c>
      <c r="C18" s="113"/>
      <c r="D18" s="114" t="s">
        <v>44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45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46</v>
      </c>
      <c r="C20" s="119"/>
      <c r="D20" s="120" t="str">
        <f>+D19</f>
        <v>BLACK</v>
      </c>
      <c r="E20" s="121"/>
      <c r="F20" s="122"/>
      <c r="G20" s="135">
        <f>SUM(G18:G19)</f>
        <v>0</v>
      </c>
      <c r="H20" s="135">
        <f>SUM(H18:H19)</f>
        <v>0</v>
      </c>
      <c r="I20" s="135">
        <f>SUM(I18:I19)</f>
        <v>0</v>
      </c>
      <c r="J20" s="135">
        <f>SUM(J18:J19)</f>
        <v>0</v>
      </c>
      <c r="K20" s="135">
        <f>SUM(K18:K19)</f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55" customFormat="1" ht="91.5" customHeight="1">
      <c r="B22" s="150"/>
      <c r="C22" s="151" t="s">
        <v>34</v>
      </c>
      <c r="D22" s="151" t="s">
        <v>35</v>
      </c>
      <c r="E22" s="152" t="s">
        <v>36</v>
      </c>
      <c r="F22" s="152"/>
      <c r="G22" s="152" t="s">
        <v>37</v>
      </c>
      <c r="H22" s="152" t="s">
        <v>38</v>
      </c>
      <c r="I22" s="152" t="s">
        <v>39</v>
      </c>
      <c r="J22" s="152" t="s">
        <v>40</v>
      </c>
      <c r="K22" s="152" t="s">
        <v>41</v>
      </c>
      <c r="L22" s="153"/>
      <c r="M22" s="153"/>
      <c r="N22" s="153"/>
      <c r="O22" s="153"/>
      <c r="P22" s="154" t="s">
        <v>42</v>
      </c>
    </row>
    <row r="23" spans="2:16" s="155" customFormat="1" ht="91.5" customHeight="1">
      <c r="B23" s="156" t="s">
        <v>43</v>
      </c>
      <c r="C23" s="157"/>
      <c r="D23" s="158" t="s">
        <v>47</v>
      </c>
      <c r="E23" s="159"/>
      <c r="F23" s="160"/>
      <c r="G23" s="160">
        <v>126</v>
      </c>
      <c r="H23" s="160">
        <v>255</v>
      </c>
      <c r="I23" s="160">
        <v>236</v>
      </c>
      <c r="J23" s="160">
        <v>100</v>
      </c>
      <c r="K23" s="160">
        <v>14</v>
      </c>
      <c r="L23" s="160"/>
      <c r="M23" s="160"/>
      <c r="N23" s="160"/>
      <c r="O23" s="160"/>
      <c r="P23" s="161">
        <f>SUM(E23:O23)</f>
        <v>731</v>
      </c>
    </row>
    <row r="24" spans="2:16" s="155" customFormat="1" ht="91.5" customHeight="1">
      <c r="B24" s="156" t="s">
        <v>45</v>
      </c>
      <c r="C24" s="157"/>
      <c r="D24" s="159" t="str">
        <f>+D23</f>
        <v>GREY HEATHER</v>
      </c>
      <c r="E24" s="159"/>
      <c r="F24" s="160"/>
      <c r="G24" s="162">
        <f>ROUNDUP(G23*5%,0)</f>
        <v>7</v>
      </c>
      <c r="H24" s="162">
        <f>ROUNDUP(H23*5%,0)</f>
        <v>13</v>
      </c>
      <c r="I24" s="162">
        <f>ROUNDUP(I23*5%,0)</f>
        <v>12</v>
      </c>
      <c r="J24" s="162">
        <f>ROUNDUP(J23*5%,0)</f>
        <v>5</v>
      </c>
      <c r="K24" s="162">
        <f>ROUNDUP(K23*5%,0)</f>
        <v>1</v>
      </c>
      <c r="L24" s="162"/>
      <c r="M24" s="162"/>
      <c r="N24" s="162"/>
      <c r="O24" s="162"/>
      <c r="P24" s="161">
        <f>SUM(E24:O24)</f>
        <v>38</v>
      </c>
    </row>
    <row r="25" spans="2:16" s="168" customFormat="1" ht="91.5" customHeight="1">
      <c r="B25" s="163" t="s">
        <v>46</v>
      </c>
      <c r="C25" s="163"/>
      <c r="D25" s="164" t="str">
        <f>+D24</f>
        <v>GREY HEATHER</v>
      </c>
      <c r="E25" s="165"/>
      <c r="F25" s="166"/>
      <c r="G25" s="166">
        <f>SUM(G23:G24)</f>
        <v>133</v>
      </c>
      <c r="H25" s="166">
        <f>SUM(H23:H24)</f>
        <v>268</v>
      </c>
      <c r="I25" s="166">
        <f>SUM(I23:I24)</f>
        <v>248</v>
      </c>
      <c r="J25" s="166">
        <f>SUM(J23:J24)</f>
        <v>105</v>
      </c>
      <c r="K25" s="166">
        <f>SUM(K23:K24)</f>
        <v>15</v>
      </c>
      <c r="L25" s="167"/>
      <c r="M25" s="167"/>
      <c r="N25" s="167"/>
      <c r="O25" s="167"/>
      <c r="P25" s="166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34</v>
      </c>
      <c r="D27" s="114" t="s">
        <v>35</v>
      </c>
      <c r="E27" s="115" t="s">
        <v>36</v>
      </c>
      <c r="F27" s="116"/>
      <c r="G27" s="116" t="s">
        <v>37</v>
      </c>
      <c r="H27" s="116" t="s">
        <v>38</v>
      </c>
      <c r="I27" s="116" t="s">
        <v>39</v>
      </c>
      <c r="J27" s="116" t="s">
        <v>40</v>
      </c>
      <c r="K27" s="116" t="s">
        <v>41</v>
      </c>
      <c r="L27" s="116"/>
      <c r="M27" s="116"/>
      <c r="N27" s="116"/>
      <c r="O27" s="116"/>
      <c r="P27" s="117" t="s">
        <v>42</v>
      </c>
    </row>
    <row r="28" spans="2:16" s="111" customFormat="1" ht="111.75" hidden="1" customHeight="1">
      <c r="B28" s="112" t="s">
        <v>43</v>
      </c>
      <c r="C28" s="113"/>
      <c r="D28" s="387" t="s">
        <v>48</v>
      </c>
      <c r="E28" s="387"/>
      <c r="F28" s="387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45</v>
      </c>
      <c r="C29" s="113"/>
      <c r="D29" s="387" t="str">
        <f>+D28</f>
        <v>WASHED BURGUNDY</v>
      </c>
      <c r="E29" s="387"/>
      <c r="F29" s="387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4" t="s">
        <v>46</v>
      </c>
      <c r="C30" s="132"/>
      <c r="D30" s="388" t="str">
        <f>+D29</f>
        <v>WASHED BURGUNDY</v>
      </c>
      <c r="E30" s="388"/>
      <c r="F30" s="388"/>
      <c r="G30" s="131">
        <f>SUM(G28:G29)</f>
        <v>0</v>
      </c>
      <c r="H30" s="131">
        <f>SUM(H28:H29)</f>
        <v>0</v>
      </c>
      <c r="I30" s="131">
        <f>SUM(I28:I29)</f>
        <v>0</v>
      </c>
      <c r="J30" s="131">
        <f>SUM(J28:J29)</f>
        <v>0</v>
      </c>
      <c r="K30" s="131">
        <f>SUM(K28:K29)</f>
        <v>0</v>
      </c>
      <c r="L30" s="131"/>
      <c r="M30" s="131"/>
      <c r="N30" s="131"/>
      <c r="O30" s="131"/>
      <c r="P30" s="133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34</v>
      </c>
      <c r="D32" s="108" t="s">
        <v>35</v>
      </c>
      <c r="E32" s="131" t="s">
        <v>36</v>
      </c>
      <c r="F32" s="131"/>
      <c r="G32" s="131" t="s">
        <v>37</v>
      </c>
      <c r="H32" s="131" t="s">
        <v>38</v>
      </c>
      <c r="I32" s="131" t="s">
        <v>39</v>
      </c>
      <c r="J32" s="131" t="s">
        <v>40</v>
      </c>
      <c r="K32" s="131" t="s">
        <v>41</v>
      </c>
      <c r="L32" s="131"/>
      <c r="M32" s="131"/>
      <c r="N32" s="131"/>
      <c r="O32" s="131"/>
      <c r="P32" s="110" t="s">
        <v>42</v>
      </c>
    </row>
    <row r="33" spans="1:16" s="111" customFormat="1" ht="74.25" hidden="1" customHeight="1">
      <c r="B33" s="112" t="s">
        <v>43</v>
      </c>
      <c r="C33" s="113"/>
      <c r="D33" s="114" t="s">
        <v>49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45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46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>SUM(H33:H34)</f>
        <v>0</v>
      </c>
      <c r="I35" s="122">
        <f>SUM(I33:I34)</f>
        <v>0</v>
      </c>
      <c r="J35" s="122">
        <f>SUM(J33:J34)</f>
        <v>0</v>
      </c>
      <c r="K35" s="122">
        <f>SUM(K33:K34)</f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34</v>
      </c>
      <c r="D37" s="108" t="s">
        <v>35</v>
      </c>
      <c r="E37" s="109" t="s">
        <v>36</v>
      </c>
      <c r="F37" s="109"/>
      <c r="G37" s="109" t="s">
        <v>37</v>
      </c>
      <c r="H37" s="109" t="s">
        <v>38</v>
      </c>
      <c r="I37" s="109" t="s">
        <v>39</v>
      </c>
      <c r="J37" s="109" t="s">
        <v>40</v>
      </c>
      <c r="K37" s="109" t="s">
        <v>41</v>
      </c>
      <c r="L37" s="109"/>
      <c r="M37" s="109"/>
      <c r="N37" s="109"/>
      <c r="O37" s="109"/>
      <c r="P37" s="110" t="s">
        <v>42</v>
      </c>
    </row>
    <row r="38" spans="1:16" s="111" customFormat="1" ht="74.25" hidden="1" customHeight="1">
      <c r="B38" s="112" t="s">
        <v>43</v>
      </c>
      <c r="C38" s="113"/>
      <c r="D38" s="114" t="s">
        <v>50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45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46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2.450000000000003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68" customFormat="1" ht="102.75" customHeight="1">
      <c r="B42" s="169" t="s">
        <v>51</v>
      </c>
      <c r="C42" s="170"/>
      <c r="D42" s="169"/>
      <c r="E42" s="171"/>
      <c r="F42" s="172"/>
      <c r="G42" s="172">
        <f>G20+G25+G30+G35</f>
        <v>133</v>
      </c>
      <c r="H42" s="172">
        <f>H20+H25+H30+H35</f>
        <v>268</v>
      </c>
      <c r="I42" s="172">
        <f>I20+I25+I30+I35</f>
        <v>248</v>
      </c>
      <c r="J42" s="172">
        <f>J20+J25+J30+J35</f>
        <v>105</v>
      </c>
      <c r="K42" s="172">
        <f>K20+K25+K30+K35</f>
        <v>15</v>
      </c>
      <c r="L42" s="172"/>
      <c r="M42" s="172"/>
      <c r="N42" s="172"/>
      <c r="O42" s="172"/>
      <c r="P42" s="172">
        <f>P20+P25+P30+P35</f>
        <v>769</v>
      </c>
    </row>
    <row r="43" spans="1:16" s="99" customFormat="1" ht="20.25" customHeight="1">
      <c r="B43" s="100"/>
      <c r="C43" s="101"/>
      <c r="D43" s="389" t="s">
        <v>52</v>
      </c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</row>
    <row r="44" spans="1:16" s="4" customFormat="1" ht="59.1" customHeight="1" thickBot="1">
      <c r="B44" s="87" t="s">
        <v>53</v>
      </c>
      <c r="C44" s="24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</row>
    <row r="45" spans="1:16" s="25" customFormat="1" ht="100.5" thickBot="1">
      <c r="A45" s="391" t="s">
        <v>54</v>
      </c>
      <c r="B45" s="392"/>
      <c r="C45" s="392"/>
      <c r="D45" s="81" t="s">
        <v>55</v>
      </c>
      <c r="E45" s="82" t="s">
        <v>56</v>
      </c>
      <c r="F45" s="81" t="s">
        <v>57</v>
      </c>
      <c r="G45" s="83" t="s">
        <v>58</v>
      </c>
      <c r="H45" s="83" t="s">
        <v>59</v>
      </c>
      <c r="I45" s="83" t="s">
        <v>60</v>
      </c>
      <c r="J45" s="83" t="s">
        <v>61</v>
      </c>
      <c r="K45" s="83" t="s">
        <v>62</v>
      </c>
      <c r="L45" s="83" t="s">
        <v>63</v>
      </c>
      <c r="M45" s="393" t="s">
        <v>64</v>
      </c>
      <c r="N45" s="394"/>
      <c r="O45" s="394"/>
      <c r="P45" s="395"/>
    </row>
    <row r="46" spans="1:16" s="34" customFormat="1" ht="45.75" hidden="1" customHeight="1">
      <c r="A46" s="384" t="str">
        <f>D18</f>
        <v>BLACK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6"/>
    </row>
    <row r="47" spans="1:16" s="128" customFormat="1" ht="120" hidden="1" customHeight="1">
      <c r="A47" s="129">
        <v>1</v>
      </c>
      <c r="B47" s="446" t="str">
        <f>$L$11</f>
        <v>100% DRY COTTON FLEECE 410GSM</v>
      </c>
      <c r="C47" s="446"/>
      <c r="D47" s="447" t="s">
        <v>65</v>
      </c>
      <c r="E47" s="447" t="str">
        <f>A46</f>
        <v>BLACK</v>
      </c>
      <c r="F47" s="129" t="s">
        <v>38</v>
      </c>
      <c r="G47" s="448">
        <f>$P$20</f>
        <v>0</v>
      </c>
      <c r="H47" s="449">
        <v>1.5</v>
      </c>
      <c r="I47" s="450">
        <f>G47*H47</f>
        <v>0</v>
      </c>
      <c r="J47" s="450"/>
      <c r="K47" s="450"/>
      <c r="L47" s="451"/>
      <c r="M47" s="452"/>
      <c r="N47" s="453"/>
      <c r="O47" s="453"/>
      <c r="P47" s="454"/>
    </row>
    <row r="48" spans="1:16" s="128" customFormat="1" ht="89.25" hidden="1" customHeight="1">
      <c r="A48" s="129">
        <v>2</v>
      </c>
      <c r="B48" s="446" t="s">
        <v>66</v>
      </c>
      <c r="C48" s="446"/>
      <c r="D48" s="447" t="s">
        <v>67</v>
      </c>
      <c r="E48" s="447" t="str">
        <f>E47</f>
        <v>BLACK</v>
      </c>
      <c r="F48" s="129" t="s">
        <v>38</v>
      </c>
      <c r="G48" s="448">
        <f>$P$20</f>
        <v>0</v>
      </c>
      <c r="H48" s="449">
        <v>0.3</v>
      </c>
      <c r="I48" s="450">
        <f>G48*H48</f>
        <v>0</v>
      </c>
      <c r="J48" s="450"/>
      <c r="K48" s="450"/>
      <c r="L48" s="451"/>
      <c r="M48" s="452"/>
      <c r="N48" s="453"/>
      <c r="O48" s="453"/>
      <c r="P48" s="454"/>
    </row>
    <row r="49" spans="1:16" s="128" customFormat="1" ht="129" hidden="1" customHeight="1">
      <c r="A49" s="129">
        <v>3</v>
      </c>
      <c r="B49" s="455" t="s">
        <v>68</v>
      </c>
      <c r="C49" s="455"/>
      <c r="D49" s="447" t="s">
        <v>69</v>
      </c>
      <c r="E49" s="447" t="str">
        <f>E48</f>
        <v>BLACK</v>
      </c>
      <c r="F49" s="129" t="s">
        <v>38</v>
      </c>
      <c r="G49" s="448">
        <f>$P$20</f>
        <v>0</v>
      </c>
      <c r="H49" s="130">
        <v>0.3</v>
      </c>
      <c r="I49" s="450">
        <f>G49*H49</f>
        <v>0</v>
      </c>
      <c r="J49" s="450"/>
      <c r="K49" s="450"/>
      <c r="L49" s="451"/>
      <c r="M49" s="452"/>
      <c r="N49" s="453"/>
      <c r="O49" s="453"/>
      <c r="P49" s="454"/>
    </row>
    <row r="50" spans="1:16" s="34" customFormat="1" ht="51.75" customHeight="1">
      <c r="A50" s="381" t="str">
        <f>D23</f>
        <v>GREY HEATHER</v>
      </c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3"/>
    </row>
    <row r="51" spans="1:16" s="128" customFormat="1" ht="186.75" customHeight="1">
      <c r="A51" s="129">
        <v>1</v>
      </c>
      <c r="B51" s="446" t="str">
        <f>$L$11</f>
        <v>100% DRY COTTON FLEECE 410GSM</v>
      </c>
      <c r="C51" s="446"/>
      <c r="D51" s="447" t="s">
        <v>65</v>
      </c>
      <c r="E51" s="447" t="str">
        <f>A50</f>
        <v>GREY HEATHER</v>
      </c>
      <c r="F51" s="129" t="s">
        <v>38</v>
      </c>
      <c r="G51" s="448">
        <f>$P$25</f>
        <v>769</v>
      </c>
      <c r="H51" s="456">
        <v>0.61</v>
      </c>
      <c r="I51" s="450">
        <f>G51*H51</f>
        <v>469.09</v>
      </c>
      <c r="J51" s="174">
        <f>I51*0.7%+(I51/50)*0.5+4</f>
        <v>11.97453</v>
      </c>
      <c r="K51" s="173">
        <v>2</v>
      </c>
      <c r="L51" s="457">
        <f>SUBTOTAL(9,I51:K51)</f>
        <v>483.06452999999999</v>
      </c>
      <c r="M51" s="452" t="s">
        <v>70</v>
      </c>
      <c r="N51" s="453"/>
      <c r="O51" s="453"/>
      <c r="P51" s="454"/>
    </row>
    <row r="52" spans="1:16" s="128" customFormat="1" ht="186.75" customHeight="1">
      <c r="A52" s="129">
        <v>2</v>
      </c>
      <c r="B52" s="446" t="s">
        <v>66</v>
      </c>
      <c r="C52" s="446"/>
      <c r="D52" s="447" t="s">
        <v>67</v>
      </c>
      <c r="E52" s="447" t="str">
        <f>E51</f>
        <v>GREY HEATHER</v>
      </c>
      <c r="F52" s="129" t="s">
        <v>38</v>
      </c>
      <c r="G52" s="448">
        <f>$P$25</f>
        <v>769</v>
      </c>
      <c r="H52" s="449">
        <v>0.255</v>
      </c>
      <c r="I52" s="450">
        <f>G52*H52</f>
        <v>196.095</v>
      </c>
      <c r="J52" s="176">
        <f>I52*0.7%+(I52/50)*0.5+2</f>
        <v>5.333615</v>
      </c>
      <c r="K52" s="175"/>
      <c r="L52" s="451">
        <f>SUBTOTAL(9,I52:K52)</f>
        <v>201.42861500000001</v>
      </c>
      <c r="M52" s="452" t="s">
        <v>71</v>
      </c>
      <c r="N52" s="453"/>
      <c r="O52" s="453"/>
      <c r="P52" s="454"/>
    </row>
    <row r="53" spans="1:16" s="128" customFormat="1" ht="186.75" customHeight="1">
      <c r="A53" s="129">
        <v>3</v>
      </c>
      <c r="B53" s="455" t="s">
        <v>68</v>
      </c>
      <c r="C53" s="455"/>
      <c r="D53" s="447" t="s">
        <v>69</v>
      </c>
      <c r="E53" s="447" t="str">
        <f>E52</f>
        <v>GREY HEATHER</v>
      </c>
      <c r="F53" s="129" t="s">
        <v>38</v>
      </c>
      <c r="G53" s="448">
        <f>$P$25</f>
        <v>769</v>
      </c>
      <c r="H53" s="130">
        <v>1.4999999999999999E-2</v>
      </c>
      <c r="I53" s="450">
        <f>G53*H53</f>
        <v>11.535</v>
      </c>
      <c r="J53" s="176">
        <f>I53*0.7%+(I53/50)*0.5+1</f>
        <v>1.1960950000000001</v>
      </c>
      <c r="K53" s="175"/>
      <c r="L53" s="451">
        <f>SUBTOTAL(9,I53:K53)</f>
        <v>12.731095</v>
      </c>
      <c r="M53" s="452" t="s">
        <v>72</v>
      </c>
      <c r="N53" s="453"/>
      <c r="O53" s="453"/>
      <c r="P53" s="454"/>
    </row>
    <row r="54" spans="1:16" s="34" customFormat="1" ht="51.75" hidden="1" customHeight="1">
      <c r="A54" s="381" t="str">
        <f>D28</f>
        <v>WASHED BURGUNDY</v>
      </c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3"/>
    </row>
    <row r="55" spans="1:16" s="128" customFormat="1" ht="96.75" hidden="1" customHeight="1">
      <c r="A55" s="129">
        <v>1</v>
      </c>
      <c r="B55" s="446" t="str">
        <f>$L$11</f>
        <v>100% DRY COTTON FLEECE 410GSM</v>
      </c>
      <c r="C55" s="446"/>
      <c r="D55" s="447" t="s">
        <v>65</v>
      </c>
      <c r="E55" s="447" t="str">
        <f>A54</f>
        <v>WASHED BURGUNDY</v>
      </c>
      <c r="F55" s="129" t="s">
        <v>38</v>
      </c>
      <c r="G55" s="448">
        <f>$P$20</f>
        <v>0</v>
      </c>
      <c r="H55" s="449">
        <v>1.5</v>
      </c>
      <c r="I55" s="450">
        <f>G55*H55</f>
        <v>0</v>
      </c>
      <c r="J55" s="450"/>
      <c r="K55" s="450"/>
      <c r="L55" s="451"/>
      <c r="M55" s="452"/>
      <c r="N55" s="453"/>
      <c r="O55" s="453"/>
      <c r="P55" s="454"/>
    </row>
    <row r="56" spans="1:16" s="128" customFormat="1" ht="70.5" hidden="1" customHeight="1">
      <c r="A56" s="129">
        <v>2</v>
      </c>
      <c r="B56" s="446" t="s">
        <v>66</v>
      </c>
      <c r="C56" s="446"/>
      <c r="D56" s="447" t="s">
        <v>67</v>
      </c>
      <c r="E56" s="447" t="str">
        <f>E55</f>
        <v>WASHED BURGUNDY</v>
      </c>
      <c r="F56" s="129" t="s">
        <v>38</v>
      </c>
      <c r="G56" s="448">
        <f>$P$20</f>
        <v>0</v>
      </c>
      <c r="H56" s="449">
        <v>0.3</v>
      </c>
      <c r="I56" s="450">
        <f>G56*H56</f>
        <v>0</v>
      </c>
      <c r="J56" s="450"/>
      <c r="K56" s="450"/>
      <c r="L56" s="451"/>
      <c r="M56" s="452"/>
      <c r="N56" s="453"/>
      <c r="O56" s="453"/>
      <c r="P56" s="454"/>
    </row>
    <row r="57" spans="1:16" s="128" customFormat="1" ht="125.25" hidden="1" customHeight="1">
      <c r="A57" s="129">
        <v>3</v>
      </c>
      <c r="B57" s="455" t="s">
        <v>68</v>
      </c>
      <c r="C57" s="455"/>
      <c r="D57" s="447" t="s">
        <v>69</v>
      </c>
      <c r="E57" s="447" t="str">
        <f>E56</f>
        <v>WASHED BURGUNDY</v>
      </c>
      <c r="F57" s="129" t="s">
        <v>38</v>
      </c>
      <c r="G57" s="448">
        <f>$P$20</f>
        <v>0</v>
      </c>
      <c r="H57" s="130">
        <v>0.3</v>
      </c>
      <c r="I57" s="450">
        <f>G57*H57</f>
        <v>0</v>
      </c>
      <c r="J57" s="450"/>
      <c r="K57" s="450"/>
      <c r="L57" s="451"/>
      <c r="M57" s="452"/>
      <c r="N57" s="453"/>
      <c r="O57" s="453"/>
      <c r="P57" s="454"/>
    </row>
    <row r="58" spans="1:16" s="34" customFormat="1" ht="51.75" hidden="1" customHeight="1">
      <c r="A58" s="381" t="str">
        <f>D33</f>
        <v>LIME</v>
      </c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3"/>
    </row>
    <row r="59" spans="1:16" s="128" customFormat="1" ht="96.75" hidden="1" customHeight="1">
      <c r="A59" s="129">
        <v>1</v>
      </c>
      <c r="B59" s="446" t="str">
        <f>$L$11</f>
        <v>100% DRY COTTON FLEECE 410GSM</v>
      </c>
      <c r="C59" s="446"/>
      <c r="D59" s="447" t="s">
        <v>65</v>
      </c>
      <c r="E59" s="447" t="str">
        <f>A58</f>
        <v>LIME</v>
      </c>
      <c r="F59" s="129" t="s">
        <v>38</v>
      </c>
      <c r="G59" s="448">
        <f>$P$20</f>
        <v>0</v>
      </c>
      <c r="H59" s="449">
        <v>1.5</v>
      </c>
      <c r="I59" s="450">
        <f>G59*H59</f>
        <v>0</v>
      </c>
      <c r="J59" s="450"/>
      <c r="K59" s="450"/>
      <c r="L59" s="451"/>
      <c r="M59" s="452"/>
      <c r="N59" s="453"/>
      <c r="O59" s="453"/>
      <c r="P59" s="454"/>
    </row>
    <row r="60" spans="1:16" s="128" customFormat="1" ht="70.5" hidden="1" customHeight="1">
      <c r="A60" s="129">
        <v>2</v>
      </c>
      <c r="B60" s="446" t="s">
        <v>66</v>
      </c>
      <c r="C60" s="446"/>
      <c r="D60" s="447" t="s">
        <v>67</v>
      </c>
      <c r="E60" s="447" t="str">
        <f>E59</f>
        <v>LIME</v>
      </c>
      <c r="F60" s="129" t="s">
        <v>38</v>
      </c>
      <c r="G60" s="448">
        <f>$P$20</f>
        <v>0</v>
      </c>
      <c r="H60" s="449">
        <v>0.3</v>
      </c>
      <c r="I60" s="450">
        <f>G60*H60</f>
        <v>0</v>
      </c>
      <c r="J60" s="450"/>
      <c r="K60" s="450"/>
      <c r="L60" s="451"/>
      <c r="M60" s="452"/>
      <c r="N60" s="453"/>
      <c r="O60" s="453"/>
      <c r="P60" s="454"/>
    </row>
    <row r="61" spans="1:16" s="128" customFormat="1" ht="125.25" hidden="1" customHeight="1">
      <c r="A61" s="129">
        <v>3</v>
      </c>
      <c r="B61" s="455" t="s">
        <v>68</v>
      </c>
      <c r="C61" s="455"/>
      <c r="D61" s="447" t="s">
        <v>69</v>
      </c>
      <c r="E61" s="447" t="str">
        <f>E60</f>
        <v>LIME</v>
      </c>
      <c r="F61" s="129" t="s">
        <v>38</v>
      </c>
      <c r="G61" s="448">
        <f>$P$20</f>
        <v>0</v>
      </c>
      <c r="H61" s="130">
        <v>0.3</v>
      </c>
      <c r="I61" s="450">
        <f>G61*H61</f>
        <v>0</v>
      </c>
      <c r="J61" s="450"/>
      <c r="K61" s="450"/>
      <c r="L61" s="451"/>
      <c r="M61" s="452"/>
      <c r="N61" s="453"/>
      <c r="O61" s="453"/>
      <c r="P61" s="454"/>
    </row>
    <row r="62" spans="1:16" s="34" customFormat="1" ht="21.75" customHeight="1">
      <c r="A62" s="381"/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3"/>
    </row>
    <row r="63" spans="1:16" s="26" customFormat="1" ht="28.5" thickBot="1">
      <c r="B63" s="87" t="s">
        <v>73</v>
      </c>
      <c r="C63" s="27"/>
      <c r="D63" s="27"/>
      <c r="E63" s="27"/>
      <c r="G63" s="28"/>
      <c r="P63" s="29"/>
    </row>
    <row r="64" spans="1:16" s="40" customFormat="1" ht="80.099999999999994">
      <c r="A64" s="369" t="s">
        <v>74</v>
      </c>
      <c r="B64" s="370"/>
      <c r="C64" s="370"/>
      <c r="D64" s="370"/>
      <c r="E64" s="371"/>
      <c r="F64" s="84" t="s">
        <v>75</v>
      </c>
      <c r="G64" s="84" t="s">
        <v>76</v>
      </c>
      <c r="H64" s="372" t="s">
        <v>77</v>
      </c>
      <c r="I64" s="373"/>
      <c r="J64" s="85" t="s">
        <v>57</v>
      </c>
      <c r="K64" s="84" t="s">
        <v>78</v>
      </c>
      <c r="L64" s="84" t="s">
        <v>79</v>
      </c>
      <c r="M64" s="86" t="s">
        <v>80</v>
      </c>
      <c r="N64" s="86" t="s">
        <v>81</v>
      </c>
      <c r="O64" s="86" t="s">
        <v>82</v>
      </c>
      <c r="P64" s="86" t="s">
        <v>83</v>
      </c>
    </row>
    <row r="65" spans="1:16" s="15" customFormat="1" ht="57.75" hidden="1" customHeight="1">
      <c r="A65" s="458">
        <v>1</v>
      </c>
      <c r="B65" s="459" t="s">
        <v>84</v>
      </c>
      <c r="C65" s="459"/>
      <c r="D65" s="459"/>
      <c r="E65" s="459"/>
      <c r="F65" s="338" t="str">
        <f>H65</f>
        <v>BLACK</v>
      </c>
      <c r="G65" s="460"/>
      <c r="H65" s="461" t="str">
        <f>$D$18</f>
        <v>BLACK</v>
      </c>
      <c r="I65" s="462" t="str">
        <f t="shared" ref="I65:I88" si="0">$E$47</f>
        <v>BLACK</v>
      </c>
      <c r="J65" s="463" t="s">
        <v>85</v>
      </c>
      <c r="K65" s="463">
        <f>$P$20</f>
        <v>0</v>
      </c>
      <c r="L65" s="464">
        <f>195/5000</f>
        <v>3.9E-2</v>
      </c>
      <c r="M65" s="465">
        <f t="shared" ref="M65:M72" si="1">K65*L65</f>
        <v>0</v>
      </c>
      <c r="N65" s="465"/>
      <c r="O65" s="466">
        <f t="shared" ref="O65:O88" si="2">ROUNDUP(N65+M65,0)</f>
        <v>0</v>
      </c>
      <c r="P65" s="467"/>
    </row>
    <row r="66" spans="1:16" s="15" customFormat="1" ht="84" customHeight="1">
      <c r="A66" s="458">
        <v>1</v>
      </c>
      <c r="B66" s="459" t="s">
        <v>84</v>
      </c>
      <c r="C66" s="459"/>
      <c r="D66" s="459"/>
      <c r="E66" s="459"/>
      <c r="F66" s="338" t="str">
        <f>H66</f>
        <v>GREY HEATHER</v>
      </c>
      <c r="G66" s="460" t="s">
        <v>86</v>
      </c>
      <c r="H66" s="461" t="str">
        <f>$D$23</f>
        <v>GREY HEATHER</v>
      </c>
      <c r="I66" s="462" t="str">
        <f t="shared" si="0"/>
        <v>BLACK</v>
      </c>
      <c r="J66" s="463" t="s">
        <v>85</v>
      </c>
      <c r="K66" s="463">
        <f>$P$25</f>
        <v>769</v>
      </c>
      <c r="L66" s="464">
        <f>185/5000</f>
        <v>3.6999999999999998E-2</v>
      </c>
      <c r="M66" s="465">
        <f t="shared" si="1"/>
        <v>28.452999999999999</v>
      </c>
      <c r="N66" s="465"/>
      <c r="O66" s="466">
        <f t="shared" si="2"/>
        <v>29</v>
      </c>
      <c r="P66" s="467"/>
    </row>
    <row r="67" spans="1:16" s="15" customFormat="1" ht="57.75" hidden="1" customHeight="1">
      <c r="A67" s="458">
        <v>1</v>
      </c>
      <c r="B67" s="459" t="s">
        <v>84</v>
      </c>
      <c r="C67" s="459"/>
      <c r="D67" s="459"/>
      <c r="E67" s="459"/>
      <c r="F67" s="338" t="str">
        <f>H67</f>
        <v>WASHED BURGUNDY</v>
      </c>
      <c r="G67" s="460"/>
      <c r="H67" s="461" t="str">
        <f>$D$28</f>
        <v>WASHED BURGUNDY</v>
      </c>
      <c r="I67" s="462" t="str">
        <f t="shared" si="0"/>
        <v>BLACK</v>
      </c>
      <c r="J67" s="463" t="s">
        <v>85</v>
      </c>
      <c r="K67" s="463">
        <f>$P$30</f>
        <v>0</v>
      </c>
      <c r="L67" s="464">
        <f>195/5000</f>
        <v>3.9E-2</v>
      </c>
      <c r="M67" s="465">
        <f t="shared" si="1"/>
        <v>0</v>
      </c>
      <c r="N67" s="465"/>
      <c r="O67" s="466">
        <f t="shared" si="2"/>
        <v>0</v>
      </c>
      <c r="P67" s="467"/>
    </row>
    <row r="68" spans="1:16" s="15" customFormat="1" ht="57.75" hidden="1" customHeight="1">
      <c r="A68" s="458">
        <v>1</v>
      </c>
      <c r="B68" s="459" t="s">
        <v>84</v>
      </c>
      <c r="C68" s="459"/>
      <c r="D68" s="459"/>
      <c r="E68" s="459"/>
      <c r="F68" s="338" t="str">
        <f>H68</f>
        <v>LIME</v>
      </c>
      <c r="G68" s="460"/>
      <c r="H68" s="461" t="str">
        <f>$D$33</f>
        <v>LIME</v>
      </c>
      <c r="I68" s="462" t="str">
        <f t="shared" si="0"/>
        <v>BLACK</v>
      </c>
      <c r="J68" s="463" t="s">
        <v>85</v>
      </c>
      <c r="K68" s="463">
        <f>$P$35</f>
        <v>0</v>
      </c>
      <c r="L68" s="464">
        <f>195/5000</f>
        <v>3.9E-2</v>
      </c>
      <c r="M68" s="465">
        <f t="shared" si="1"/>
        <v>0</v>
      </c>
      <c r="N68" s="465"/>
      <c r="O68" s="466">
        <f t="shared" si="2"/>
        <v>0</v>
      </c>
      <c r="P68" s="467"/>
    </row>
    <row r="69" spans="1:16" s="15" customFormat="1" ht="57.75" hidden="1" customHeight="1">
      <c r="A69" s="458">
        <v>2</v>
      </c>
      <c r="B69" s="459" t="s">
        <v>87</v>
      </c>
      <c r="C69" s="459"/>
      <c r="D69" s="459"/>
      <c r="E69" s="459"/>
      <c r="F69" s="363" t="s">
        <v>44</v>
      </c>
      <c r="G69" s="366" t="s">
        <v>88</v>
      </c>
      <c r="H69" s="378" t="str">
        <f>$D$18</f>
        <v>BLACK</v>
      </c>
      <c r="I69" s="379" t="str">
        <f t="shared" si="0"/>
        <v>BLACK</v>
      </c>
      <c r="J69" s="463" t="s">
        <v>85</v>
      </c>
      <c r="K69" s="463">
        <f>$P$20</f>
        <v>0</v>
      </c>
      <c r="L69" s="468">
        <f>4/4500</f>
        <v>8.8888888888888893E-4</v>
      </c>
      <c r="M69" s="465">
        <f t="shared" si="1"/>
        <v>0</v>
      </c>
      <c r="N69" s="465"/>
      <c r="O69" s="466">
        <f t="shared" si="2"/>
        <v>0</v>
      </c>
      <c r="P69" s="467"/>
    </row>
    <row r="70" spans="1:16" s="15" customFormat="1" ht="84" customHeight="1">
      <c r="A70" s="458">
        <v>2</v>
      </c>
      <c r="B70" s="459" t="s">
        <v>87</v>
      </c>
      <c r="C70" s="459"/>
      <c r="D70" s="459"/>
      <c r="E70" s="459"/>
      <c r="F70" s="376" t="s">
        <v>44</v>
      </c>
      <c r="G70" s="377" t="s">
        <v>88</v>
      </c>
      <c r="H70" s="380" t="str">
        <f>$D$23</f>
        <v>GREY HEATHER</v>
      </c>
      <c r="I70" s="380" t="str">
        <f t="shared" si="0"/>
        <v>BLACK</v>
      </c>
      <c r="J70" s="463" t="s">
        <v>85</v>
      </c>
      <c r="K70" s="463">
        <f>$P$25</f>
        <v>769</v>
      </c>
      <c r="L70" s="468">
        <f>4/4500</f>
        <v>8.8888888888888893E-4</v>
      </c>
      <c r="M70" s="465">
        <f t="shared" si="1"/>
        <v>0.68355555555555558</v>
      </c>
      <c r="N70" s="465"/>
      <c r="O70" s="466">
        <f t="shared" si="2"/>
        <v>1</v>
      </c>
      <c r="P70" s="467"/>
    </row>
    <row r="71" spans="1:16" s="15" customFormat="1" ht="57.75" hidden="1" customHeight="1">
      <c r="A71" s="458">
        <v>2</v>
      </c>
      <c r="B71" s="459" t="s">
        <v>87</v>
      </c>
      <c r="C71" s="459"/>
      <c r="D71" s="459"/>
      <c r="E71" s="459"/>
      <c r="F71" s="364" t="s">
        <v>44</v>
      </c>
      <c r="G71" s="367" t="s">
        <v>88</v>
      </c>
      <c r="H71" s="374" t="str">
        <f>$D$28</f>
        <v>WASHED BURGUNDY</v>
      </c>
      <c r="I71" s="375" t="str">
        <f t="shared" si="0"/>
        <v>BLACK</v>
      </c>
      <c r="J71" s="463" t="s">
        <v>85</v>
      </c>
      <c r="K71" s="463">
        <f>$P$30</f>
        <v>0</v>
      </c>
      <c r="L71" s="468">
        <f>4/4500</f>
        <v>8.8888888888888893E-4</v>
      </c>
      <c r="M71" s="465">
        <f t="shared" si="1"/>
        <v>0</v>
      </c>
      <c r="N71" s="465"/>
      <c r="O71" s="466">
        <f t="shared" si="2"/>
        <v>0</v>
      </c>
      <c r="P71" s="467"/>
    </row>
    <row r="72" spans="1:16" s="15" customFormat="1" ht="57.75" hidden="1" customHeight="1">
      <c r="A72" s="458">
        <v>2</v>
      </c>
      <c r="B72" s="459" t="s">
        <v>87</v>
      </c>
      <c r="C72" s="459"/>
      <c r="D72" s="459"/>
      <c r="E72" s="459"/>
      <c r="F72" s="365" t="s">
        <v>44</v>
      </c>
      <c r="G72" s="368" t="s">
        <v>88</v>
      </c>
      <c r="H72" s="461" t="str">
        <f>$D$33</f>
        <v>LIME</v>
      </c>
      <c r="I72" s="462" t="str">
        <f t="shared" si="0"/>
        <v>BLACK</v>
      </c>
      <c r="J72" s="463" t="s">
        <v>85</v>
      </c>
      <c r="K72" s="463">
        <f>$P$35</f>
        <v>0</v>
      </c>
      <c r="L72" s="468">
        <f>4/4500</f>
        <v>8.8888888888888893E-4</v>
      </c>
      <c r="M72" s="465">
        <f t="shared" si="1"/>
        <v>0</v>
      </c>
      <c r="N72" s="465"/>
      <c r="O72" s="466">
        <f t="shared" si="2"/>
        <v>0</v>
      </c>
      <c r="P72" s="467"/>
    </row>
    <row r="73" spans="1:16" s="15" customFormat="1" ht="57.75" hidden="1" customHeight="1">
      <c r="A73" s="458">
        <v>3</v>
      </c>
      <c r="B73" s="469" t="s">
        <v>89</v>
      </c>
      <c r="C73" s="459"/>
      <c r="D73" s="459"/>
      <c r="E73" s="459"/>
      <c r="F73" s="363" t="s">
        <v>90</v>
      </c>
      <c r="G73" s="366" t="s">
        <v>91</v>
      </c>
      <c r="H73" s="378" t="str">
        <f>$D$18</f>
        <v>BLACK</v>
      </c>
      <c r="I73" s="379" t="str">
        <f t="shared" si="0"/>
        <v>BLACK</v>
      </c>
      <c r="J73" s="463" t="s">
        <v>92</v>
      </c>
      <c r="K73" s="463">
        <f>$P$20</f>
        <v>0</v>
      </c>
      <c r="L73" s="463">
        <v>1</v>
      </c>
      <c r="M73" s="463">
        <f t="shared" ref="M73:M84" si="3">L73*K73</f>
        <v>0</v>
      </c>
      <c r="N73" s="465"/>
      <c r="O73" s="466">
        <f t="shared" si="2"/>
        <v>0</v>
      </c>
      <c r="P73" s="467"/>
    </row>
    <row r="74" spans="1:16" s="15" customFormat="1" ht="84" customHeight="1">
      <c r="A74" s="458">
        <v>3</v>
      </c>
      <c r="B74" s="469" t="s">
        <v>89</v>
      </c>
      <c r="C74" s="459"/>
      <c r="D74" s="459"/>
      <c r="E74" s="459"/>
      <c r="F74" s="376"/>
      <c r="G74" s="377"/>
      <c r="H74" s="380" t="str">
        <f>$D$23</f>
        <v>GREY HEATHER</v>
      </c>
      <c r="I74" s="380" t="str">
        <f t="shared" si="0"/>
        <v>BLACK</v>
      </c>
      <c r="J74" s="463" t="s">
        <v>92</v>
      </c>
      <c r="K74" s="463">
        <f>$P$25</f>
        <v>769</v>
      </c>
      <c r="L74" s="463">
        <v>1</v>
      </c>
      <c r="M74" s="463">
        <f t="shared" si="3"/>
        <v>769</v>
      </c>
      <c r="N74" s="465"/>
      <c r="O74" s="466">
        <f t="shared" si="2"/>
        <v>769</v>
      </c>
      <c r="P74" s="467"/>
    </row>
    <row r="75" spans="1:16" s="15" customFormat="1" ht="57.75" hidden="1" customHeight="1">
      <c r="A75" s="458">
        <v>3</v>
      </c>
      <c r="B75" s="469" t="s">
        <v>89</v>
      </c>
      <c r="C75" s="459"/>
      <c r="D75" s="459"/>
      <c r="E75" s="459"/>
      <c r="F75" s="364"/>
      <c r="G75" s="367"/>
      <c r="H75" s="374" t="str">
        <f>$D$28</f>
        <v>WASHED BURGUNDY</v>
      </c>
      <c r="I75" s="375" t="str">
        <f t="shared" si="0"/>
        <v>BLACK</v>
      </c>
      <c r="J75" s="463" t="s">
        <v>92</v>
      </c>
      <c r="K75" s="463">
        <f>$P$30</f>
        <v>0</v>
      </c>
      <c r="L75" s="463">
        <v>1</v>
      </c>
      <c r="M75" s="463">
        <f t="shared" si="3"/>
        <v>0</v>
      </c>
      <c r="N75" s="465"/>
      <c r="O75" s="466">
        <f t="shared" si="2"/>
        <v>0</v>
      </c>
      <c r="P75" s="467"/>
    </row>
    <row r="76" spans="1:16" s="15" customFormat="1" ht="57.75" hidden="1" customHeight="1">
      <c r="A76" s="458">
        <v>3</v>
      </c>
      <c r="B76" s="469" t="s">
        <v>89</v>
      </c>
      <c r="C76" s="459"/>
      <c r="D76" s="459"/>
      <c r="E76" s="459"/>
      <c r="F76" s="365"/>
      <c r="G76" s="368"/>
      <c r="H76" s="461" t="str">
        <f>$D$33</f>
        <v>LIME</v>
      </c>
      <c r="I76" s="462" t="str">
        <f t="shared" si="0"/>
        <v>BLACK</v>
      </c>
      <c r="J76" s="463" t="s">
        <v>92</v>
      </c>
      <c r="K76" s="463">
        <f>$P$35</f>
        <v>0</v>
      </c>
      <c r="L76" s="463">
        <v>1</v>
      </c>
      <c r="M76" s="463">
        <f t="shared" si="3"/>
        <v>0</v>
      </c>
      <c r="N76" s="465"/>
      <c r="O76" s="466">
        <f t="shared" si="2"/>
        <v>0</v>
      </c>
      <c r="P76" s="467"/>
    </row>
    <row r="77" spans="1:16" s="15" customFormat="1" ht="57.75" hidden="1" customHeight="1">
      <c r="A77" s="458">
        <v>4</v>
      </c>
      <c r="B77" s="469" t="s">
        <v>93</v>
      </c>
      <c r="C77" s="459"/>
      <c r="D77" s="459"/>
      <c r="E77" s="459"/>
      <c r="F77" s="363" t="s">
        <v>90</v>
      </c>
      <c r="G77" s="366" t="s">
        <v>94</v>
      </c>
      <c r="H77" s="378" t="str">
        <f>$D$18</f>
        <v>BLACK</v>
      </c>
      <c r="I77" s="379" t="str">
        <f t="shared" si="0"/>
        <v>BLACK</v>
      </c>
      <c r="J77" s="463" t="s">
        <v>92</v>
      </c>
      <c r="K77" s="463">
        <f>$P$20</f>
        <v>0</v>
      </c>
      <c r="L77" s="463">
        <v>1</v>
      </c>
      <c r="M77" s="463">
        <f t="shared" si="3"/>
        <v>0</v>
      </c>
      <c r="N77" s="465"/>
      <c r="O77" s="466">
        <f t="shared" si="2"/>
        <v>0</v>
      </c>
      <c r="P77" s="467"/>
    </row>
    <row r="78" spans="1:16" s="15" customFormat="1" ht="84" customHeight="1">
      <c r="A78" s="458">
        <v>4</v>
      </c>
      <c r="B78" s="469" t="s">
        <v>93</v>
      </c>
      <c r="C78" s="459"/>
      <c r="D78" s="459"/>
      <c r="E78" s="459"/>
      <c r="F78" s="376"/>
      <c r="G78" s="377"/>
      <c r="H78" s="380" t="str">
        <f>$D$23</f>
        <v>GREY HEATHER</v>
      </c>
      <c r="I78" s="380" t="str">
        <f t="shared" si="0"/>
        <v>BLACK</v>
      </c>
      <c r="J78" s="463" t="s">
        <v>92</v>
      </c>
      <c r="K78" s="463">
        <f>$P$25</f>
        <v>769</v>
      </c>
      <c r="L78" s="463">
        <v>1</v>
      </c>
      <c r="M78" s="463">
        <f t="shared" si="3"/>
        <v>769</v>
      </c>
      <c r="N78" s="465"/>
      <c r="O78" s="466">
        <f t="shared" si="2"/>
        <v>769</v>
      </c>
      <c r="P78" s="467"/>
    </row>
    <row r="79" spans="1:16" s="15" customFormat="1" ht="57.75" hidden="1" customHeight="1">
      <c r="A79" s="458">
        <v>4</v>
      </c>
      <c r="B79" s="469" t="s">
        <v>93</v>
      </c>
      <c r="C79" s="459"/>
      <c r="D79" s="459"/>
      <c r="E79" s="459"/>
      <c r="F79" s="364"/>
      <c r="G79" s="367"/>
      <c r="H79" s="374" t="str">
        <f>$D$28</f>
        <v>WASHED BURGUNDY</v>
      </c>
      <c r="I79" s="375" t="str">
        <f t="shared" si="0"/>
        <v>BLACK</v>
      </c>
      <c r="J79" s="463" t="s">
        <v>92</v>
      </c>
      <c r="K79" s="463">
        <f>$P$30</f>
        <v>0</v>
      </c>
      <c r="L79" s="463">
        <v>1</v>
      </c>
      <c r="M79" s="463">
        <f t="shared" si="3"/>
        <v>0</v>
      </c>
      <c r="N79" s="465"/>
      <c r="O79" s="466">
        <f t="shared" si="2"/>
        <v>0</v>
      </c>
      <c r="P79" s="467"/>
    </row>
    <row r="80" spans="1:16" s="15" customFormat="1" ht="57.75" hidden="1" customHeight="1">
      <c r="A80" s="458">
        <v>4</v>
      </c>
      <c r="B80" s="469" t="s">
        <v>93</v>
      </c>
      <c r="C80" s="459"/>
      <c r="D80" s="459"/>
      <c r="E80" s="459"/>
      <c r="F80" s="365"/>
      <c r="G80" s="368"/>
      <c r="H80" s="461" t="str">
        <f>$D$33</f>
        <v>LIME</v>
      </c>
      <c r="I80" s="462" t="str">
        <f t="shared" si="0"/>
        <v>BLACK</v>
      </c>
      <c r="J80" s="463" t="s">
        <v>92</v>
      </c>
      <c r="K80" s="463">
        <f>$P$35</f>
        <v>0</v>
      </c>
      <c r="L80" s="463">
        <v>1</v>
      </c>
      <c r="M80" s="463">
        <f t="shared" si="3"/>
        <v>0</v>
      </c>
      <c r="N80" s="465"/>
      <c r="O80" s="466">
        <f t="shared" si="2"/>
        <v>0</v>
      </c>
      <c r="P80" s="467"/>
    </row>
    <row r="81" spans="1:16" s="15" customFormat="1" ht="57.75" hidden="1" customHeight="1">
      <c r="A81" s="458">
        <v>5</v>
      </c>
      <c r="B81" s="469" t="s">
        <v>95</v>
      </c>
      <c r="C81" s="459"/>
      <c r="D81" s="459"/>
      <c r="E81" s="459"/>
      <c r="F81" s="363" t="s">
        <v>96</v>
      </c>
      <c r="G81" s="366"/>
      <c r="H81" s="378" t="str">
        <f>$D$18</f>
        <v>BLACK</v>
      </c>
      <c r="I81" s="379" t="str">
        <f t="shared" si="0"/>
        <v>BLACK</v>
      </c>
      <c r="J81" s="463" t="s">
        <v>92</v>
      </c>
      <c r="K81" s="463">
        <f>$P$20</f>
        <v>0</v>
      </c>
      <c r="L81" s="463">
        <v>1</v>
      </c>
      <c r="M81" s="463">
        <f t="shared" si="3"/>
        <v>0</v>
      </c>
      <c r="N81" s="465"/>
      <c r="O81" s="466">
        <f t="shared" si="2"/>
        <v>0</v>
      </c>
      <c r="P81" s="467"/>
    </row>
    <row r="82" spans="1:16" s="15" customFormat="1" ht="84" customHeight="1">
      <c r="A82" s="458">
        <v>5</v>
      </c>
      <c r="B82" s="469" t="s">
        <v>95</v>
      </c>
      <c r="C82" s="459"/>
      <c r="D82" s="459"/>
      <c r="E82" s="459"/>
      <c r="F82" s="376"/>
      <c r="G82" s="377"/>
      <c r="H82" s="380" t="str">
        <f>$D$23</f>
        <v>GREY HEATHER</v>
      </c>
      <c r="I82" s="380" t="str">
        <f t="shared" si="0"/>
        <v>BLACK</v>
      </c>
      <c r="J82" s="463" t="s">
        <v>92</v>
      </c>
      <c r="K82" s="463">
        <f>$P$25</f>
        <v>769</v>
      </c>
      <c r="L82" s="463">
        <v>1</v>
      </c>
      <c r="M82" s="463">
        <f t="shared" si="3"/>
        <v>769</v>
      </c>
      <c r="N82" s="465"/>
      <c r="O82" s="466">
        <f t="shared" si="2"/>
        <v>769</v>
      </c>
      <c r="P82" s="467" t="s">
        <v>97</v>
      </c>
    </row>
    <row r="83" spans="1:16" s="15" customFormat="1" ht="57.75" hidden="1" customHeight="1">
      <c r="A83" s="458">
        <v>5</v>
      </c>
      <c r="B83" s="469" t="s">
        <v>95</v>
      </c>
      <c r="C83" s="459"/>
      <c r="D83" s="459"/>
      <c r="E83" s="459"/>
      <c r="F83" s="364"/>
      <c r="G83" s="367"/>
      <c r="H83" s="374" t="str">
        <f>$D$28</f>
        <v>WASHED BURGUNDY</v>
      </c>
      <c r="I83" s="375" t="str">
        <f t="shared" si="0"/>
        <v>BLACK</v>
      </c>
      <c r="J83" s="463" t="s">
        <v>92</v>
      </c>
      <c r="K83" s="463">
        <f>$P$30</f>
        <v>0</v>
      </c>
      <c r="L83" s="463">
        <v>1</v>
      </c>
      <c r="M83" s="463">
        <f t="shared" si="3"/>
        <v>0</v>
      </c>
      <c r="N83" s="465"/>
      <c r="O83" s="466">
        <f t="shared" si="2"/>
        <v>0</v>
      </c>
      <c r="P83" s="467"/>
    </row>
    <row r="84" spans="1:16" s="15" customFormat="1" ht="57.75" hidden="1" customHeight="1">
      <c r="A84" s="458">
        <v>5</v>
      </c>
      <c r="B84" s="469" t="s">
        <v>95</v>
      </c>
      <c r="C84" s="459"/>
      <c r="D84" s="459"/>
      <c r="E84" s="459"/>
      <c r="F84" s="365"/>
      <c r="G84" s="368"/>
      <c r="H84" s="461" t="str">
        <f>$D$33</f>
        <v>LIME</v>
      </c>
      <c r="I84" s="462" t="str">
        <f t="shared" si="0"/>
        <v>BLACK</v>
      </c>
      <c r="J84" s="463" t="s">
        <v>92</v>
      </c>
      <c r="K84" s="463">
        <f>$P$35</f>
        <v>0</v>
      </c>
      <c r="L84" s="463">
        <v>1</v>
      </c>
      <c r="M84" s="463">
        <f t="shared" si="3"/>
        <v>0</v>
      </c>
      <c r="N84" s="465"/>
      <c r="O84" s="466">
        <f t="shared" si="2"/>
        <v>0</v>
      </c>
      <c r="P84" s="467"/>
    </row>
    <row r="85" spans="1:16" s="15" customFormat="1" ht="57.75" hidden="1" customHeight="1">
      <c r="A85" s="458">
        <v>6</v>
      </c>
      <c r="B85" s="459" t="s">
        <v>98</v>
      </c>
      <c r="C85" s="459"/>
      <c r="D85" s="459"/>
      <c r="E85" s="459"/>
      <c r="F85" s="363" t="s">
        <v>99</v>
      </c>
      <c r="G85" s="366" t="s">
        <v>100</v>
      </c>
      <c r="H85" s="378" t="str">
        <f>$D$18</f>
        <v>BLACK</v>
      </c>
      <c r="I85" s="379" t="str">
        <f t="shared" si="0"/>
        <v>BLACK</v>
      </c>
      <c r="J85" s="463" t="s">
        <v>92</v>
      </c>
      <c r="K85" s="463">
        <f>$P$20</f>
        <v>0</v>
      </c>
      <c r="L85" s="463">
        <v>1</v>
      </c>
      <c r="M85" s="465">
        <f>K85*L85</f>
        <v>0</v>
      </c>
      <c r="N85" s="465"/>
      <c r="O85" s="466">
        <f t="shared" si="2"/>
        <v>0</v>
      </c>
      <c r="P85" s="467"/>
    </row>
    <row r="86" spans="1:16" s="15" customFormat="1" ht="95.25" customHeight="1">
      <c r="A86" s="458">
        <v>6</v>
      </c>
      <c r="B86" s="459" t="s">
        <v>98</v>
      </c>
      <c r="C86" s="459"/>
      <c r="D86" s="459"/>
      <c r="E86" s="459"/>
      <c r="F86" s="376"/>
      <c r="G86" s="377"/>
      <c r="H86" s="380" t="str">
        <f>$D$23</f>
        <v>GREY HEATHER</v>
      </c>
      <c r="I86" s="380" t="str">
        <f t="shared" si="0"/>
        <v>BLACK</v>
      </c>
      <c r="J86" s="463" t="s">
        <v>92</v>
      </c>
      <c r="K86" s="463">
        <f>$P$25</f>
        <v>769</v>
      </c>
      <c r="L86" s="463">
        <v>1</v>
      </c>
      <c r="M86" s="465">
        <f>K86*L86</f>
        <v>769</v>
      </c>
      <c r="N86" s="465"/>
      <c r="O86" s="466">
        <f t="shared" si="2"/>
        <v>769</v>
      </c>
      <c r="P86" s="467"/>
    </row>
    <row r="87" spans="1:16" s="15" customFormat="1" ht="27.95" hidden="1">
      <c r="A87" s="458">
        <v>6</v>
      </c>
      <c r="B87" s="459" t="s">
        <v>98</v>
      </c>
      <c r="C87" s="459"/>
      <c r="D87" s="459"/>
      <c r="E87" s="459"/>
      <c r="F87" s="364"/>
      <c r="G87" s="367"/>
      <c r="H87" s="374" t="str">
        <f>$D$28</f>
        <v>WASHED BURGUNDY</v>
      </c>
      <c r="I87" s="375" t="str">
        <f t="shared" si="0"/>
        <v>BLACK</v>
      </c>
      <c r="J87" s="463" t="s">
        <v>92</v>
      </c>
      <c r="K87" s="463">
        <f>$P$30</f>
        <v>0</v>
      </c>
      <c r="L87" s="463">
        <v>1</v>
      </c>
      <c r="M87" s="465">
        <f>K87*L87</f>
        <v>0</v>
      </c>
      <c r="N87" s="465"/>
      <c r="O87" s="466">
        <f t="shared" si="2"/>
        <v>0</v>
      </c>
      <c r="P87" s="467"/>
    </row>
    <row r="88" spans="1:16" s="15" customFormat="1" ht="27.95" hidden="1">
      <c r="A88" s="458">
        <v>6</v>
      </c>
      <c r="B88" s="459" t="s">
        <v>98</v>
      </c>
      <c r="C88" s="459"/>
      <c r="D88" s="459"/>
      <c r="E88" s="459"/>
      <c r="F88" s="365"/>
      <c r="G88" s="368"/>
      <c r="H88" s="461" t="str">
        <f>$D$33</f>
        <v>LIME</v>
      </c>
      <c r="I88" s="462" t="str">
        <f t="shared" si="0"/>
        <v>BLACK</v>
      </c>
      <c r="J88" s="463" t="s">
        <v>92</v>
      </c>
      <c r="K88" s="463">
        <f>$P$35</f>
        <v>0</v>
      </c>
      <c r="L88" s="463">
        <v>1</v>
      </c>
      <c r="M88" s="465">
        <f>K88*L88</f>
        <v>0</v>
      </c>
      <c r="N88" s="465"/>
      <c r="O88" s="466">
        <f t="shared" si="2"/>
        <v>0</v>
      </c>
      <c r="P88" s="467"/>
    </row>
    <row r="89" spans="1:16" s="26" customFormat="1" ht="28.5" thickBot="1">
      <c r="B89" s="91" t="s">
        <v>101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80.099999999999994">
      <c r="A90" s="369" t="s">
        <v>74</v>
      </c>
      <c r="B90" s="370"/>
      <c r="C90" s="370"/>
      <c r="D90" s="370"/>
      <c r="E90" s="371"/>
      <c r="F90" s="84" t="s">
        <v>75</v>
      </c>
      <c r="G90" s="84" t="s">
        <v>76</v>
      </c>
      <c r="H90" s="372" t="s">
        <v>77</v>
      </c>
      <c r="I90" s="373"/>
      <c r="J90" s="85" t="s">
        <v>57</v>
      </c>
      <c r="K90" s="84" t="s">
        <v>78</v>
      </c>
      <c r="L90" s="84" t="s">
        <v>79</v>
      </c>
      <c r="M90" s="86" t="s">
        <v>80</v>
      </c>
      <c r="N90" s="86" t="s">
        <v>81</v>
      </c>
      <c r="O90" s="86" t="s">
        <v>82</v>
      </c>
      <c r="P90" s="86" t="s">
        <v>83</v>
      </c>
    </row>
    <row r="91" spans="1:16" s="34" customFormat="1" ht="27.95" hidden="1">
      <c r="A91" s="458">
        <v>1</v>
      </c>
      <c r="B91" s="469" t="s">
        <v>102</v>
      </c>
      <c r="C91" s="459"/>
      <c r="D91" s="459"/>
      <c r="E91" s="459"/>
      <c r="F91" s="363" t="s">
        <v>96</v>
      </c>
      <c r="G91" s="366" t="s">
        <v>103</v>
      </c>
      <c r="H91" s="461" t="str">
        <f>$D$18</f>
        <v>BLACK</v>
      </c>
      <c r="I91" s="462" t="str">
        <f t="shared" ref="I91:I126" si="4">$E$47</f>
        <v>BLACK</v>
      </c>
      <c r="J91" s="463" t="s">
        <v>104</v>
      </c>
      <c r="K91" s="463">
        <f>$P$20</f>
        <v>0</v>
      </c>
      <c r="L91" s="463">
        <v>2</v>
      </c>
      <c r="M91" s="463">
        <f t="shared" ref="M91:M118" si="5">K91*L91</f>
        <v>0</v>
      </c>
      <c r="N91" s="465"/>
      <c r="O91" s="466">
        <f t="shared" ref="O91:O131" si="6">ROUNDUP(N91+M91,0)</f>
        <v>0</v>
      </c>
      <c r="P91" s="470"/>
    </row>
    <row r="92" spans="1:16" s="34" customFormat="1" ht="98.25" customHeight="1">
      <c r="A92" s="458">
        <v>1</v>
      </c>
      <c r="B92" s="469" t="s">
        <v>102</v>
      </c>
      <c r="C92" s="459"/>
      <c r="D92" s="459"/>
      <c r="E92" s="459"/>
      <c r="F92" s="364"/>
      <c r="G92" s="367"/>
      <c r="H92" s="461" t="str">
        <f>$D$23</f>
        <v>GREY HEATHER</v>
      </c>
      <c r="I92" s="462" t="str">
        <f t="shared" si="4"/>
        <v>BLACK</v>
      </c>
      <c r="J92" s="463" t="s">
        <v>104</v>
      </c>
      <c r="K92" s="463">
        <f>$P$25</f>
        <v>769</v>
      </c>
      <c r="L92" s="463">
        <v>2</v>
      </c>
      <c r="M92" s="463">
        <f t="shared" si="5"/>
        <v>1538</v>
      </c>
      <c r="N92" s="465"/>
      <c r="O92" s="466">
        <f t="shared" si="6"/>
        <v>1538</v>
      </c>
      <c r="P92" s="470" t="s">
        <v>105</v>
      </c>
    </row>
    <row r="93" spans="1:16" s="34" customFormat="1" ht="27.95" hidden="1">
      <c r="A93" s="458">
        <v>1</v>
      </c>
      <c r="B93" s="469" t="s">
        <v>102</v>
      </c>
      <c r="C93" s="459"/>
      <c r="D93" s="459"/>
      <c r="E93" s="459"/>
      <c r="F93" s="364"/>
      <c r="G93" s="367"/>
      <c r="H93" s="461" t="str">
        <f>$D$28</f>
        <v>WASHED BURGUNDY</v>
      </c>
      <c r="I93" s="462" t="str">
        <f t="shared" si="4"/>
        <v>BLACK</v>
      </c>
      <c r="J93" s="463" t="s">
        <v>104</v>
      </c>
      <c r="K93" s="463">
        <f>$P$30</f>
        <v>0</v>
      </c>
      <c r="L93" s="463">
        <v>2</v>
      </c>
      <c r="M93" s="463">
        <f t="shared" si="5"/>
        <v>0</v>
      </c>
      <c r="N93" s="465"/>
      <c r="O93" s="466">
        <f t="shared" si="6"/>
        <v>0</v>
      </c>
      <c r="P93" s="470"/>
    </row>
    <row r="94" spans="1:16" s="34" customFormat="1" ht="27.95" hidden="1">
      <c r="A94" s="458">
        <v>1</v>
      </c>
      <c r="B94" s="469" t="s">
        <v>102</v>
      </c>
      <c r="C94" s="459"/>
      <c r="D94" s="459"/>
      <c r="E94" s="459"/>
      <c r="F94" s="365"/>
      <c r="G94" s="368"/>
      <c r="H94" s="461" t="str">
        <f>$D$33</f>
        <v>LIME</v>
      </c>
      <c r="I94" s="462" t="str">
        <f t="shared" si="4"/>
        <v>BLACK</v>
      </c>
      <c r="J94" s="463" t="s">
        <v>104</v>
      </c>
      <c r="K94" s="463">
        <f>$P$35</f>
        <v>0</v>
      </c>
      <c r="L94" s="463">
        <v>2</v>
      </c>
      <c r="M94" s="463">
        <f t="shared" si="5"/>
        <v>0</v>
      </c>
      <c r="N94" s="465"/>
      <c r="O94" s="466">
        <f t="shared" si="6"/>
        <v>0</v>
      </c>
      <c r="P94" s="470"/>
    </row>
    <row r="95" spans="1:16" s="34" customFormat="1" ht="27.95" hidden="1">
      <c r="A95" s="458">
        <v>2</v>
      </c>
      <c r="B95" s="471" t="s">
        <v>106</v>
      </c>
      <c r="C95" s="472"/>
      <c r="D95" s="472"/>
      <c r="E95" s="473"/>
      <c r="F95" s="363" t="s">
        <v>96</v>
      </c>
      <c r="G95" s="366" t="s">
        <v>103</v>
      </c>
      <c r="H95" s="461" t="str">
        <f>$D$18</f>
        <v>BLACK</v>
      </c>
      <c r="I95" s="462" t="str">
        <f t="shared" si="4"/>
        <v>BLACK</v>
      </c>
      <c r="J95" s="463" t="s">
        <v>104</v>
      </c>
      <c r="K95" s="463">
        <f>$P$20</f>
        <v>0</v>
      </c>
      <c r="L95" s="474">
        <f>L107*2</f>
        <v>0.08</v>
      </c>
      <c r="M95" s="463">
        <f t="shared" si="5"/>
        <v>0</v>
      </c>
      <c r="N95" s="465"/>
      <c r="O95" s="466">
        <f t="shared" si="6"/>
        <v>0</v>
      </c>
      <c r="P95" s="470"/>
    </row>
    <row r="96" spans="1:16" s="34" customFormat="1" ht="98.25" customHeight="1">
      <c r="A96" s="458">
        <v>2</v>
      </c>
      <c r="B96" s="471" t="s">
        <v>106</v>
      </c>
      <c r="C96" s="472"/>
      <c r="D96" s="472"/>
      <c r="E96" s="473"/>
      <c r="F96" s="364"/>
      <c r="G96" s="367"/>
      <c r="H96" s="461" t="str">
        <f>$D$23</f>
        <v>GREY HEATHER</v>
      </c>
      <c r="I96" s="462" t="str">
        <f t="shared" si="4"/>
        <v>BLACK</v>
      </c>
      <c r="J96" s="463" t="s">
        <v>104</v>
      </c>
      <c r="K96" s="463">
        <f>$P$25</f>
        <v>769</v>
      </c>
      <c r="L96" s="474">
        <f>L108*2</f>
        <v>0.08</v>
      </c>
      <c r="M96" s="463">
        <f t="shared" si="5"/>
        <v>61.52</v>
      </c>
      <c r="N96" s="465"/>
      <c r="O96" s="466">
        <f t="shared" si="6"/>
        <v>62</v>
      </c>
      <c r="P96" s="470" t="s">
        <v>105</v>
      </c>
    </row>
    <row r="97" spans="1:16" s="34" customFormat="1" ht="27.95" hidden="1">
      <c r="A97" s="458">
        <v>2</v>
      </c>
      <c r="B97" s="471" t="s">
        <v>106</v>
      </c>
      <c r="C97" s="472"/>
      <c r="D97" s="472"/>
      <c r="E97" s="473"/>
      <c r="F97" s="364"/>
      <c r="G97" s="367"/>
      <c r="H97" s="461" t="str">
        <f>$D$28</f>
        <v>WASHED BURGUNDY</v>
      </c>
      <c r="I97" s="462" t="str">
        <f t="shared" si="4"/>
        <v>BLACK</v>
      </c>
      <c r="J97" s="463" t="s">
        <v>104</v>
      </c>
      <c r="K97" s="463">
        <f>$P$30</f>
        <v>0</v>
      </c>
      <c r="L97" s="474">
        <f>L109*2</f>
        <v>0.08</v>
      </c>
      <c r="M97" s="463">
        <f t="shared" si="5"/>
        <v>0</v>
      </c>
      <c r="N97" s="465"/>
      <c r="O97" s="466">
        <f t="shared" si="6"/>
        <v>0</v>
      </c>
      <c r="P97" s="470"/>
    </row>
    <row r="98" spans="1:16" s="34" customFormat="1" ht="27.95" hidden="1">
      <c r="A98" s="458">
        <v>2</v>
      </c>
      <c r="B98" s="471" t="s">
        <v>106</v>
      </c>
      <c r="C98" s="472"/>
      <c r="D98" s="472"/>
      <c r="E98" s="473"/>
      <c r="F98" s="365"/>
      <c r="G98" s="368"/>
      <c r="H98" s="461" t="str">
        <f>$D$33</f>
        <v>LIME</v>
      </c>
      <c r="I98" s="462" t="str">
        <f t="shared" si="4"/>
        <v>BLACK</v>
      </c>
      <c r="J98" s="463" t="s">
        <v>104</v>
      </c>
      <c r="K98" s="463">
        <f>$P$35</f>
        <v>0</v>
      </c>
      <c r="L98" s="474">
        <f>L110*2</f>
        <v>0.08</v>
      </c>
      <c r="M98" s="463">
        <f t="shared" si="5"/>
        <v>0</v>
      </c>
      <c r="N98" s="465"/>
      <c r="O98" s="466">
        <f t="shared" si="6"/>
        <v>0</v>
      </c>
      <c r="P98" s="470"/>
    </row>
    <row r="99" spans="1:16" s="34" customFormat="1" ht="27.95" hidden="1">
      <c r="A99" s="458">
        <v>3</v>
      </c>
      <c r="B99" s="471" t="s">
        <v>107</v>
      </c>
      <c r="C99" s="472"/>
      <c r="D99" s="472"/>
      <c r="E99" s="473"/>
      <c r="F99" s="363" t="s">
        <v>108</v>
      </c>
      <c r="G99" s="366" t="s">
        <v>109</v>
      </c>
      <c r="H99" s="461" t="str">
        <f>$D$18</f>
        <v>BLACK</v>
      </c>
      <c r="I99" s="462" t="str">
        <f t="shared" si="4"/>
        <v>BLACK</v>
      </c>
      <c r="J99" s="463" t="s">
        <v>104</v>
      </c>
      <c r="K99" s="463">
        <f>$P$20</f>
        <v>0</v>
      </c>
      <c r="L99" s="463">
        <v>1</v>
      </c>
      <c r="M99" s="463">
        <f t="shared" si="5"/>
        <v>0</v>
      </c>
      <c r="N99" s="465"/>
      <c r="O99" s="466">
        <f t="shared" si="6"/>
        <v>0</v>
      </c>
      <c r="P99" s="470"/>
    </row>
    <row r="100" spans="1:16" s="34" customFormat="1" ht="98.25" customHeight="1">
      <c r="A100" s="458">
        <v>3</v>
      </c>
      <c r="B100" s="471" t="s">
        <v>107</v>
      </c>
      <c r="C100" s="472"/>
      <c r="D100" s="472"/>
      <c r="E100" s="473"/>
      <c r="F100" s="364"/>
      <c r="G100" s="367"/>
      <c r="H100" s="461" t="str">
        <f>$D$23</f>
        <v>GREY HEATHER</v>
      </c>
      <c r="I100" s="462" t="str">
        <f t="shared" si="4"/>
        <v>BLACK</v>
      </c>
      <c r="J100" s="463" t="s">
        <v>104</v>
      </c>
      <c r="K100" s="463">
        <f>$P$25</f>
        <v>769</v>
      </c>
      <c r="L100" s="463">
        <v>1</v>
      </c>
      <c r="M100" s="463">
        <f t="shared" si="5"/>
        <v>769</v>
      </c>
      <c r="N100" s="465"/>
      <c r="O100" s="466">
        <f t="shared" si="6"/>
        <v>769</v>
      </c>
      <c r="P100" s="470"/>
    </row>
    <row r="101" spans="1:16" s="34" customFormat="1" ht="27.95" hidden="1">
      <c r="A101" s="458">
        <v>3</v>
      </c>
      <c r="B101" s="471" t="s">
        <v>107</v>
      </c>
      <c r="C101" s="472"/>
      <c r="D101" s="472"/>
      <c r="E101" s="473"/>
      <c r="F101" s="364"/>
      <c r="G101" s="367"/>
      <c r="H101" s="461" t="str">
        <f>$D$28</f>
        <v>WASHED BURGUNDY</v>
      </c>
      <c r="I101" s="462" t="str">
        <f t="shared" si="4"/>
        <v>BLACK</v>
      </c>
      <c r="J101" s="463" t="s">
        <v>104</v>
      </c>
      <c r="K101" s="463">
        <f>$P$30</f>
        <v>0</v>
      </c>
      <c r="L101" s="463">
        <v>1</v>
      </c>
      <c r="M101" s="463">
        <f t="shared" si="5"/>
        <v>0</v>
      </c>
      <c r="N101" s="465"/>
      <c r="O101" s="466">
        <f t="shared" si="6"/>
        <v>0</v>
      </c>
      <c r="P101" s="470"/>
    </row>
    <row r="102" spans="1:16" s="34" customFormat="1" ht="27.95" hidden="1">
      <c r="A102" s="458">
        <v>3</v>
      </c>
      <c r="B102" s="471" t="s">
        <v>107</v>
      </c>
      <c r="C102" s="472"/>
      <c r="D102" s="472"/>
      <c r="E102" s="473"/>
      <c r="F102" s="365"/>
      <c r="G102" s="368"/>
      <c r="H102" s="461" t="str">
        <f>$D$33</f>
        <v>LIME</v>
      </c>
      <c r="I102" s="462" t="str">
        <f t="shared" si="4"/>
        <v>BLACK</v>
      </c>
      <c r="J102" s="463" t="s">
        <v>104</v>
      </c>
      <c r="K102" s="463">
        <f>$P$35</f>
        <v>0</v>
      </c>
      <c r="L102" s="463">
        <v>1</v>
      </c>
      <c r="M102" s="463">
        <f t="shared" si="5"/>
        <v>0</v>
      </c>
      <c r="N102" s="465"/>
      <c r="O102" s="466">
        <f t="shared" si="6"/>
        <v>0</v>
      </c>
      <c r="P102" s="470"/>
    </row>
    <row r="103" spans="1:16" s="34" customFormat="1" ht="27.95" hidden="1">
      <c r="A103" s="458">
        <v>4</v>
      </c>
      <c r="B103" s="471" t="s">
        <v>110</v>
      </c>
      <c r="C103" s="472"/>
      <c r="D103" s="472"/>
      <c r="E103" s="473"/>
      <c r="F103" s="338" t="s">
        <v>111</v>
      </c>
      <c r="G103" s="338"/>
      <c r="H103" s="461" t="str">
        <f>$D$18</f>
        <v>BLACK</v>
      </c>
      <c r="I103" s="462" t="str">
        <f t="shared" si="4"/>
        <v>BLACK</v>
      </c>
      <c r="J103" s="463" t="s">
        <v>104</v>
      </c>
      <c r="K103" s="463">
        <f>$P$20</f>
        <v>0</v>
      </c>
      <c r="L103" s="463">
        <v>1</v>
      </c>
      <c r="M103" s="463">
        <f t="shared" si="5"/>
        <v>0</v>
      </c>
      <c r="N103" s="465"/>
      <c r="O103" s="466">
        <f t="shared" si="6"/>
        <v>0</v>
      </c>
      <c r="P103" s="470"/>
    </row>
    <row r="104" spans="1:16" s="34" customFormat="1" ht="63.75" customHeight="1">
      <c r="A104" s="458">
        <v>4</v>
      </c>
      <c r="B104" s="471" t="s">
        <v>110</v>
      </c>
      <c r="C104" s="472"/>
      <c r="D104" s="472"/>
      <c r="E104" s="473"/>
      <c r="F104" s="338" t="s">
        <v>111</v>
      </c>
      <c r="G104" s="338"/>
      <c r="H104" s="461" t="str">
        <f>$D$23</f>
        <v>GREY HEATHER</v>
      </c>
      <c r="I104" s="462" t="str">
        <f t="shared" si="4"/>
        <v>BLACK</v>
      </c>
      <c r="J104" s="463" t="s">
        <v>104</v>
      </c>
      <c r="K104" s="463">
        <f>$P$25</f>
        <v>769</v>
      </c>
      <c r="L104" s="463">
        <v>1</v>
      </c>
      <c r="M104" s="463">
        <f t="shared" si="5"/>
        <v>769</v>
      </c>
      <c r="N104" s="465"/>
      <c r="O104" s="466">
        <f t="shared" si="6"/>
        <v>769</v>
      </c>
      <c r="P104" s="470"/>
    </row>
    <row r="105" spans="1:16" s="34" customFormat="1" ht="27.95" hidden="1">
      <c r="A105" s="458">
        <v>4</v>
      </c>
      <c r="B105" s="471" t="s">
        <v>110</v>
      </c>
      <c r="C105" s="472"/>
      <c r="D105" s="472"/>
      <c r="E105" s="473"/>
      <c r="F105" s="338" t="s">
        <v>111</v>
      </c>
      <c r="G105" s="338"/>
      <c r="H105" s="461" t="str">
        <f>$D$28</f>
        <v>WASHED BURGUNDY</v>
      </c>
      <c r="I105" s="462" t="str">
        <f t="shared" si="4"/>
        <v>BLACK</v>
      </c>
      <c r="J105" s="463" t="s">
        <v>104</v>
      </c>
      <c r="K105" s="463">
        <f>$P$30</f>
        <v>0</v>
      </c>
      <c r="L105" s="463">
        <v>1</v>
      </c>
      <c r="M105" s="463">
        <f t="shared" si="5"/>
        <v>0</v>
      </c>
      <c r="N105" s="465"/>
      <c r="O105" s="466">
        <f t="shared" si="6"/>
        <v>0</v>
      </c>
      <c r="P105" s="470"/>
    </row>
    <row r="106" spans="1:16" s="34" customFormat="1" ht="27.95" hidden="1">
      <c r="A106" s="458">
        <v>4</v>
      </c>
      <c r="B106" s="471" t="s">
        <v>110</v>
      </c>
      <c r="C106" s="472"/>
      <c r="D106" s="472"/>
      <c r="E106" s="473"/>
      <c r="F106" s="338" t="s">
        <v>111</v>
      </c>
      <c r="G106" s="338"/>
      <c r="H106" s="461" t="str">
        <f>$D$33</f>
        <v>LIME</v>
      </c>
      <c r="I106" s="462" t="str">
        <f t="shared" si="4"/>
        <v>BLACK</v>
      </c>
      <c r="J106" s="463" t="s">
        <v>104</v>
      </c>
      <c r="K106" s="463">
        <f>$P$35</f>
        <v>0</v>
      </c>
      <c r="L106" s="463">
        <v>1</v>
      </c>
      <c r="M106" s="463">
        <f t="shared" si="5"/>
        <v>0</v>
      </c>
      <c r="N106" s="465"/>
      <c r="O106" s="466">
        <f t="shared" si="6"/>
        <v>0</v>
      </c>
      <c r="P106" s="470"/>
    </row>
    <row r="107" spans="1:16" s="34" customFormat="1" ht="27.95" hidden="1">
      <c r="A107" s="458">
        <v>5</v>
      </c>
      <c r="B107" s="469" t="s">
        <v>112</v>
      </c>
      <c r="C107" s="459"/>
      <c r="D107" s="459"/>
      <c r="E107" s="459"/>
      <c r="F107" s="338" t="s">
        <v>113</v>
      </c>
      <c r="G107" s="338"/>
      <c r="H107" s="461" t="str">
        <f>$D$18</f>
        <v>BLACK</v>
      </c>
      <c r="I107" s="462" t="str">
        <f t="shared" si="4"/>
        <v>BLACK</v>
      </c>
      <c r="J107" s="463" t="s">
        <v>104</v>
      </c>
      <c r="K107" s="463">
        <f>$P$20</f>
        <v>0</v>
      </c>
      <c r="L107" s="474">
        <f>1/25</f>
        <v>0.04</v>
      </c>
      <c r="M107" s="463">
        <f t="shared" si="5"/>
        <v>0</v>
      </c>
      <c r="N107" s="465"/>
      <c r="O107" s="466">
        <f t="shared" si="6"/>
        <v>0</v>
      </c>
      <c r="P107" s="470"/>
    </row>
    <row r="108" spans="1:16" s="34" customFormat="1" ht="63.75" customHeight="1">
      <c r="A108" s="458">
        <v>5</v>
      </c>
      <c r="B108" s="469" t="s">
        <v>112</v>
      </c>
      <c r="C108" s="459"/>
      <c r="D108" s="459"/>
      <c r="E108" s="459"/>
      <c r="F108" s="338" t="s">
        <v>113</v>
      </c>
      <c r="G108" s="338"/>
      <c r="H108" s="461" t="str">
        <f>$D$23</f>
        <v>GREY HEATHER</v>
      </c>
      <c r="I108" s="462" t="str">
        <f t="shared" si="4"/>
        <v>BLACK</v>
      </c>
      <c r="J108" s="463" t="s">
        <v>104</v>
      </c>
      <c r="K108" s="463">
        <f>$P$25</f>
        <v>769</v>
      </c>
      <c r="L108" s="474">
        <f>1/25</f>
        <v>0.04</v>
      </c>
      <c r="M108" s="463">
        <f t="shared" si="5"/>
        <v>30.76</v>
      </c>
      <c r="N108" s="465"/>
      <c r="O108" s="466">
        <f t="shared" si="6"/>
        <v>31</v>
      </c>
      <c r="P108" s="470"/>
    </row>
    <row r="109" spans="1:16" s="34" customFormat="1" ht="27.95" hidden="1">
      <c r="A109" s="458">
        <v>5</v>
      </c>
      <c r="B109" s="469" t="s">
        <v>112</v>
      </c>
      <c r="C109" s="459"/>
      <c r="D109" s="459"/>
      <c r="E109" s="459"/>
      <c r="F109" s="338" t="s">
        <v>113</v>
      </c>
      <c r="G109" s="338"/>
      <c r="H109" s="461" t="str">
        <f>$D$28</f>
        <v>WASHED BURGUNDY</v>
      </c>
      <c r="I109" s="462" t="str">
        <f t="shared" si="4"/>
        <v>BLACK</v>
      </c>
      <c r="J109" s="463" t="s">
        <v>104</v>
      </c>
      <c r="K109" s="463">
        <f>$P$30</f>
        <v>0</v>
      </c>
      <c r="L109" s="474">
        <f>1/25</f>
        <v>0.04</v>
      </c>
      <c r="M109" s="463">
        <f t="shared" si="5"/>
        <v>0</v>
      </c>
      <c r="N109" s="465"/>
      <c r="O109" s="466">
        <f t="shared" si="6"/>
        <v>0</v>
      </c>
      <c r="P109" s="470"/>
    </row>
    <row r="110" spans="1:16" s="34" customFormat="1" ht="27.95" hidden="1">
      <c r="A110" s="458">
        <v>5</v>
      </c>
      <c r="B110" s="469" t="s">
        <v>112</v>
      </c>
      <c r="C110" s="459"/>
      <c r="D110" s="459"/>
      <c r="E110" s="459"/>
      <c r="F110" s="338" t="s">
        <v>113</v>
      </c>
      <c r="G110" s="338"/>
      <c r="H110" s="461" t="str">
        <f>$D$33</f>
        <v>LIME</v>
      </c>
      <c r="I110" s="462" t="str">
        <f t="shared" si="4"/>
        <v>BLACK</v>
      </c>
      <c r="J110" s="463" t="s">
        <v>104</v>
      </c>
      <c r="K110" s="463">
        <f>$P$35</f>
        <v>0</v>
      </c>
      <c r="L110" s="474">
        <f>1/25</f>
        <v>0.04</v>
      </c>
      <c r="M110" s="463">
        <f t="shared" si="5"/>
        <v>0</v>
      </c>
      <c r="N110" s="465"/>
      <c r="O110" s="466">
        <f t="shared" si="6"/>
        <v>0</v>
      </c>
      <c r="P110" s="470"/>
    </row>
    <row r="111" spans="1:16" s="34" customFormat="1" ht="27.95" hidden="1">
      <c r="A111" s="458">
        <v>6</v>
      </c>
      <c r="B111" s="469" t="s">
        <v>114</v>
      </c>
      <c r="C111" s="459"/>
      <c r="D111" s="459"/>
      <c r="E111" s="459"/>
      <c r="F111" s="338" t="s">
        <v>113</v>
      </c>
      <c r="G111" s="338"/>
      <c r="H111" s="461" t="str">
        <f>$D$18</f>
        <v>BLACK</v>
      </c>
      <c r="I111" s="462" t="str">
        <f t="shared" si="4"/>
        <v>BLACK</v>
      </c>
      <c r="J111" s="463" t="s">
        <v>104</v>
      </c>
      <c r="K111" s="463">
        <f>$P$20</f>
        <v>0</v>
      </c>
      <c r="L111" s="474">
        <f>L107*2</f>
        <v>0.08</v>
      </c>
      <c r="M111" s="463">
        <f t="shared" si="5"/>
        <v>0</v>
      </c>
      <c r="N111" s="465"/>
      <c r="O111" s="466">
        <f t="shared" si="6"/>
        <v>0</v>
      </c>
      <c r="P111" s="470"/>
    </row>
    <row r="112" spans="1:16" s="34" customFormat="1" ht="63.75" customHeight="1">
      <c r="A112" s="458">
        <v>6</v>
      </c>
      <c r="B112" s="469" t="s">
        <v>114</v>
      </c>
      <c r="C112" s="459"/>
      <c r="D112" s="459"/>
      <c r="E112" s="459"/>
      <c r="F112" s="338" t="s">
        <v>113</v>
      </c>
      <c r="G112" s="338"/>
      <c r="H112" s="461" t="str">
        <f>$D$23</f>
        <v>GREY HEATHER</v>
      </c>
      <c r="I112" s="462" t="str">
        <f t="shared" si="4"/>
        <v>BLACK</v>
      </c>
      <c r="J112" s="463" t="s">
        <v>104</v>
      </c>
      <c r="K112" s="463">
        <f>$P$25</f>
        <v>769</v>
      </c>
      <c r="L112" s="474">
        <f>L108*2</f>
        <v>0.08</v>
      </c>
      <c r="M112" s="463">
        <f t="shared" si="5"/>
        <v>61.52</v>
      </c>
      <c r="N112" s="465"/>
      <c r="O112" s="466">
        <f t="shared" si="6"/>
        <v>62</v>
      </c>
      <c r="P112" s="470"/>
    </row>
    <row r="113" spans="1:16" s="34" customFormat="1" ht="27.95" hidden="1">
      <c r="A113" s="458">
        <v>6</v>
      </c>
      <c r="B113" s="469" t="s">
        <v>114</v>
      </c>
      <c r="C113" s="459"/>
      <c r="D113" s="459"/>
      <c r="E113" s="459"/>
      <c r="F113" s="338" t="s">
        <v>113</v>
      </c>
      <c r="G113" s="338"/>
      <c r="H113" s="461" t="str">
        <f>$D$28</f>
        <v>WASHED BURGUNDY</v>
      </c>
      <c r="I113" s="462" t="str">
        <f t="shared" si="4"/>
        <v>BLACK</v>
      </c>
      <c r="J113" s="463" t="s">
        <v>104</v>
      </c>
      <c r="K113" s="463">
        <f>$P$30</f>
        <v>0</v>
      </c>
      <c r="L113" s="474">
        <f>L109*2</f>
        <v>0.08</v>
      </c>
      <c r="M113" s="463">
        <f t="shared" si="5"/>
        <v>0</v>
      </c>
      <c r="N113" s="465"/>
      <c r="O113" s="466">
        <f t="shared" si="6"/>
        <v>0</v>
      </c>
      <c r="P113" s="470"/>
    </row>
    <row r="114" spans="1:16" s="34" customFormat="1" ht="27.95" hidden="1">
      <c r="A114" s="458">
        <v>6</v>
      </c>
      <c r="B114" s="469" t="s">
        <v>114</v>
      </c>
      <c r="C114" s="459"/>
      <c r="D114" s="459"/>
      <c r="E114" s="459"/>
      <c r="F114" s="338" t="s">
        <v>113</v>
      </c>
      <c r="G114" s="338"/>
      <c r="H114" s="461" t="str">
        <f>$D$33</f>
        <v>LIME</v>
      </c>
      <c r="I114" s="462" t="str">
        <f t="shared" si="4"/>
        <v>BLACK</v>
      </c>
      <c r="J114" s="463" t="s">
        <v>104</v>
      </c>
      <c r="K114" s="463">
        <f>$P$35</f>
        <v>0</v>
      </c>
      <c r="L114" s="474">
        <f>L110*2</f>
        <v>0.08</v>
      </c>
      <c r="M114" s="463">
        <f t="shared" si="5"/>
        <v>0</v>
      </c>
      <c r="N114" s="465"/>
      <c r="O114" s="466">
        <f t="shared" si="6"/>
        <v>0</v>
      </c>
      <c r="P114" s="470"/>
    </row>
    <row r="115" spans="1:16" s="34" customFormat="1" ht="27.95" hidden="1">
      <c r="A115" s="458">
        <v>7</v>
      </c>
      <c r="B115" s="469" t="s">
        <v>115</v>
      </c>
      <c r="C115" s="459"/>
      <c r="D115" s="459"/>
      <c r="E115" s="459"/>
      <c r="F115" s="338" t="s">
        <v>111</v>
      </c>
      <c r="G115" s="338"/>
      <c r="H115" s="461" t="str">
        <f>$D$18</f>
        <v>BLACK</v>
      </c>
      <c r="I115" s="462" t="str">
        <f t="shared" si="4"/>
        <v>BLACK</v>
      </c>
      <c r="J115" s="463" t="s">
        <v>104</v>
      </c>
      <c r="K115" s="463">
        <f>$P$20</f>
        <v>0</v>
      </c>
      <c r="L115" s="474">
        <f>L107</f>
        <v>0.04</v>
      </c>
      <c r="M115" s="463">
        <f t="shared" si="5"/>
        <v>0</v>
      </c>
      <c r="N115" s="465"/>
      <c r="O115" s="466">
        <f t="shared" si="6"/>
        <v>0</v>
      </c>
      <c r="P115" s="470"/>
    </row>
    <row r="116" spans="1:16" s="34" customFormat="1" ht="63.75" customHeight="1">
      <c r="A116" s="458">
        <v>7</v>
      </c>
      <c r="B116" s="469" t="s">
        <v>115</v>
      </c>
      <c r="C116" s="459"/>
      <c r="D116" s="459"/>
      <c r="E116" s="459"/>
      <c r="F116" s="338" t="s">
        <v>111</v>
      </c>
      <c r="G116" s="338"/>
      <c r="H116" s="461" t="str">
        <f>$D$23</f>
        <v>GREY HEATHER</v>
      </c>
      <c r="I116" s="462" t="str">
        <f t="shared" si="4"/>
        <v>BLACK</v>
      </c>
      <c r="J116" s="463" t="s">
        <v>104</v>
      </c>
      <c r="K116" s="463">
        <f>$P$25</f>
        <v>769</v>
      </c>
      <c r="L116" s="474">
        <f>L108</f>
        <v>0.04</v>
      </c>
      <c r="M116" s="463">
        <f t="shared" si="5"/>
        <v>30.76</v>
      </c>
      <c r="N116" s="465"/>
      <c r="O116" s="466">
        <f t="shared" si="6"/>
        <v>31</v>
      </c>
      <c r="P116" s="470"/>
    </row>
    <row r="117" spans="1:16" s="34" customFormat="1" ht="27.95" hidden="1">
      <c r="A117" s="458">
        <v>7</v>
      </c>
      <c r="B117" s="469" t="s">
        <v>115</v>
      </c>
      <c r="C117" s="459"/>
      <c r="D117" s="459"/>
      <c r="E117" s="459"/>
      <c r="F117" s="338" t="s">
        <v>111</v>
      </c>
      <c r="G117" s="338"/>
      <c r="H117" s="461" t="str">
        <f>$D$28</f>
        <v>WASHED BURGUNDY</v>
      </c>
      <c r="I117" s="462" t="str">
        <f t="shared" si="4"/>
        <v>BLACK</v>
      </c>
      <c r="J117" s="463" t="s">
        <v>104</v>
      </c>
      <c r="K117" s="463">
        <f>$P$30</f>
        <v>0</v>
      </c>
      <c r="L117" s="474">
        <f>L109</f>
        <v>0.04</v>
      </c>
      <c r="M117" s="463">
        <f t="shared" si="5"/>
        <v>0</v>
      </c>
      <c r="N117" s="465"/>
      <c r="O117" s="466">
        <f t="shared" si="6"/>
        <v>0</v>
      </c>
      <c r="P117" s="470"/>
    </row>
    <row r="118" spans="1:16" s="34" customFormat="1" ht="27.95" hidden="1">
      <c r="A118" s="458">
        <v>7</v>
      </c>
      <c r="B118" s="469" t="s">
        <v>115</v>
      </c>
      <c r="C118" s="459"/>
      <c r="D118" s="459"/>
      <c r="E118" s="459"/>
      <c r="F118" s="338" t="s">
        <v>111</v>
      </c>
      <c r="G118" s="338"/>
      <c r="H118" s="461" t="str">
        <f>$D$33</f>
        <v>LIME</v>
      </c>
      <c r="I118" s="462" t="str">
        <f t="shared" si="4"/>
        <v>BLACK</v>
      </c>
      <c r="J118" s="463" t="s">
        <v>104</v>
      </c>
      <c r="K118" s="463">
        <f>$P$35</f>
        <v>0</v>
      </c>
      <c r="L118" s="474">
        <f>L110</f>
        <v>0.04</v>
      </c>
      <c r="M118" s="463">
        <f t="shared" si="5"/>
        <v>0</v>
      </c>
      <c r="N118" s="465"/>
      <c r="O118" s="466">
        <f t="shared" si="6"/>
        <v>0</v>
      </c>
      <c r="P118" s="470"/>
    </row>
    <row r="119" spans="1:16" s="34" customFormat="1" ht="27.95" hidden="1">
      <c r="A119" s="458">
        <v>8</v>
      </c>
      <c r="B119" s="471" t="s">
        <v>116</v>
      </c>
      <c r="C119" s="472"/>
      <c r="D119" s="472"/>
      <c r="E119" s="473"/>
      <c r="F119" s="338" t="s">
        <v>117</v>
      </c>
      <c r="G119" s="338"/>
      <c r="H119" s="461" t="str">
        <f>$D$18</f>
        <v>BLACK</v>
      </c>
      <c r="I119" s="462" t="str">
        <f t="shared" si="4"/>
        <v>BLACK</v>
      </c>
      <c r="J119" s="463" t="s">
        <v>104</v>
      </c>
      <c r="K119" s="463">
        <f>$P$20</f>
        <v>0</v>
      </c>
      <c r="L119" s="463">
        <v>1</v>
      </c>
      <c r="M119" s="463">
        <f>K119*L119</f>
        <v>0</v>
      </c>
      <c r="N119" s="465"/>
      <c r="O119" s="466">
        <f t="shared" si="6"/>
        <v>0</v>
      </c>
      <c r="P119" s="470"/>
    </row>
    <row r="120" spans="1:16" s="34" customFormat="1" ht="63.75" customHeight="1">
      <c r="A120" s="458">
        <v>8</v>
      </c>
      <c r="B120" s="469" t="s">
        <v>116</v>
      </c>
      <c r="C120" s="459"/>
      <c r="D120" s="459"/>
      <c r="E120" s="459"/>
      <c r="F120" s="338" t="s">
        <v>117</v>
      </c>
      <c r="G120" s="338"/>
      <c r="H120" s="461" t="str">
        <f>$D$23</f>
        <v>GREY HEATHER</v>
      </c>
      <c r="I120" s="462" t="str">
        <f t="shared" si="4"/>
        <v>BLACK</v>
      </c>
      <c r="J120" s="463" t="s">
        <v>104</v>
      </c>
      <c r="K120" s="463">
        <f>$P$25</f>
        <v>769</v>
      </c>
      <c r="L120" s="463">
        <v>1</v>
      </c>
      <c r="M120" s="463">
        <f t="shared" ref="M120:M131" si="7">K120*L120</f>
        <v>769</v>
      </c>
      <c r="N120" s="465"/>
      <c r="O120" s="466">
        <f t="shared" si="6"/>
        <v>769</v>
      </c>
      <c r="P120" s="470"/>
    </row>
    <row r="121" spans="1:16" s="34" customFormat="1" ht="27.95" hidden="1">
      <c r="A121" s="458">
        <v>8</v>
      </c>
      <c r="B121" s="469" t="s">
        <v>116</v>
      </c>
      <c r="C121" s="459"/>
      <c r="D121" s="459"/>
      <c r="E121" s="459"/>
      <c r="F121" s="338" t="s">
        <v>117</v>
      </c>
      <c r="G121" s="338"/>
      <c r="H121" s="461" t="str">
        <f>$D$28</f>
        <v>WASHED BURGUNDY</v>
      </c>
      <c r="I121" s="462" t="str">
        <f t="shared" si="4"/>
        <v>BLACK</v>
      </c>
      <c r="J121" s="463" t="s">
        <v>104</v>
      </c>
      <c r="K121" s="463">
        <f>$P$30</f>
        <v>0</v>
      </c>
      <c r="L121" s="463">
        <v>1</v>
      </c>
      <c r="M121" s="463">
        <f t="shared" si="7"/>
        <v>0</v>
      </c>
      <c r="N121" s="465"/>
      <c r="O121" s="466">
        <f t="shared" si="6"/>
        <v>0</v>
      </c>
      <c r="P121" s="470"/>
    </row>
    <row r="122" spans="1:16" s="34" customFormat="1" ht="27.95" hidden="1">
      <c r="A122" s="458">
        <v>8</v>
      </c>
      <c r="B122" s="469" t="s">
        <v>116</v>
      </c>
      <c r="C122" s="459"/>
      <c r="D122" s="459"/>
      <c r="E122" s="459"/>
      <c r="F122" s="338" t="s">
        <v>117</v>
      </c>
      <c r="G122" s="338"/>
      <c r="H122" s="461" t="str">
        <f>$D$33</f>
        <v>LIME</v>
      </c>
      <c r="I122" s="462" t="str">
        <f t="shared" si="4"/>
        <v>BLACK</v>
      </c>
      <c r="J122" s="463" t="s">
        <v>104</v>
      </c>
      <c r="K122" s="463">
        <f>$P$35</f>
        <v>0</v>
      </c>
      <c r="L122" s="463">
        <v>1</v>
      </c>
      <c r="M122" s="463">
        <f t="shared" si="7"/>
        <v>0</v>
      </c>
      <c r="N122" s="465"/>
      <c r="O122" s="466">
        <f t="shared" si="6"/>
        <v>0</v>
      </c>
      <c r="P122" s="470"/>
    </row>
    <row r="123" spans="1:16" s="34" customFormat="1" ht="27.95" hidden="1">
      <c r="A123" s="458">
        <v>9</v>
      </c>
      <c r="B123" s="469" t="s">
        <v>118</v>
      </c>
      <c r="C123" s="459"/>
      <c r="D123" s="459"/>
      <c r="E123" s="459"/>
      <c r="F123" s="338" t="s">
        <v>111</v>
      </c>
      <c r="G123" s="338"/>
      <c r="H123" s="461" t="str">
        <f>$D$18</f>
        <v>BLACK</v>
      </c>
      <c r="I123" s="462" t="str">
        <f t="shared" si="4"/>
        <v>BLACK</v>
      </c>
      <c r="J123" s="463" t="s">
        <v>104</v>
      </c>
      <c r="K123" s="463">
        <f>$P$20</f>
        <v>0</v>
      </c>
      <c r="L123" s="463">
        <v>1.1000000000000001</v>
      </c>
      <c r="M123" s="463">
        <f t="shared" si="7"/>
        <v>0</v>
      </c>
      <c r="N123" s="465"/>
      <c r="O123" s="466">
        <f t="shared" si="6"/>
        <v>0</v>
      </c>
      <c r="P123" s="470"/>
    </row>
    <row r="124" spans="1:16" s="34" customFormat="1" ht="63.75" customHeight="1">
      <c r="A124" s="458">
        <v>9</v>
      </c>
      <c r="B124" s="471" t="s">
        <v>118</v>
      </c>
      <c r="C124" s="472"/>
      <c r="D124" s="472"/>
      <c r="E124" s="473"/>
      <c r="F124" s="338" t="s">
        <v>111</v>
      </c>
      <c r="G124" s="338"/>
      <c r="H124" s="461" t="str">
        <f>$D$23</f>
        <v>GREY HEATHER</v>
      </c>
      <c r="I124" s="462" t="str">
        <f t="shared" si="4"/>
        <v>BLACK</v>
      </c>
      <c r="J124" s="463" t="s">
        <v>104</v>
      </c>
      <c r="K124" s="463">
        <f>$P$25</f>
        <v>769</v>
      </c>
      <c r="L124" s="463">
        <v>1.1000000000000001</v>
      </c>
      <c r="M124" s="463">
        <f t="shared" si="7"/>
        <v>845.90000000000009</v>
      </c>
      <c r="N124" s="465"/>
      <c r="O124" s="466">
        <f t="shared" si="6"/>
        <v>846</v>
      </c>
      <c r="P124" s="470"/>
    </row>
    <row r="125" spans="1:16" s="34" customFormat="1" ht="27.95" hidden="1">
      <c r="A125" s="458">
        <v>9</v>
      </c>
      <c r="B125" s="471" t="s">
        <v>118</v>
      </c>
      <c r="C125" s="472"/>
      <c r="D125" s="472"/>
      <c r="E125" s="473"/>
      <c r="F125" s="338" t="s">
        <v>111</v>
      </c>
      <c r="G125" s="338"/>
      <c r="H125" s="461" t="str">
        <f>$D$28</f>
        <v>WASHED BURGUNDY</v>
      </c>
      <c r="I125" s="462" t="str">
        <f t="shared" si="4"/>
        <v>BLACK</v>
      </c>
      <c r="J125" s="463" t="s">
        <v>104</v>
      </c>
      <c r="K125" s="463">
        <f>$P$30</f>
        <v>0</v>
      </c>
      <c r="L125" s="463">
        <v>1.1000000000000001</v>
      </c>
      <c r="M125" s="463">
        <f t="shared" si="7"/>
        <v>0</v>
      </c>
      <c r="N125" s="465"/>
      <c r="O125" s="466">
        <f t="shared" si="6"/>
        <v>0</v>
      </c>
      <c r="P125" s="470"/>
    </row>
    <row r="126" spans="1:16" s="34" customFormat="1" ht="27.95" hidden="1">
      <c r="A126" s="458">
        <v>9</v>
      </c>
      <c r="B126" s="471" t="s">
        <v>118</v>
      </c>
      <c r="C126" s="472"/>
      <c r="D126" s="472"/>
      <c r="E126" s="473"/>
      <c r="F126" s="338" t="s">
        <v>111</v>
      </c>
      <c r="G126" s="338"/>
      <c r="H126" s="461" t="str">
        <f>$D$33</f>
        <v>LIME</v>
      </c>
      <c r="I126" s="462" t="str">
        <f t="shared" si="4"/>
        <v>BLACK</v>
      </c>
      <c r="J126" s="463" t="s">
        <v>104</v>
      </c>
      <c r="K126" s="463">
        <f>$P$35</f>
        <v>0</v>
      </c>
      <c r="L126" s="463">
        <v>1.1000000000000001</v>
      </c>
      <c r="M126" s="463">
        <f t="shared" si="7"/>
        <v>0</v>
      </c>
      <c r="N126" s="465"/>
      <c r="O126" s="466">
        <f t="shared" si="6"/>
        <v>0</v>
      </c>
      <c r="P126" s="470"/>
    </row>
    <row r="127" spans="1:16" s="34" customFormat="1" ht="46.5" customHeight="1">
      <c r="A127" s="458">
        <v>10</v>
      </c>
      <c r="B127" s="469" t="s">
        <v>119</v>
      </c>
      <c r="C127" s="459"/>
      <c r="D127" s="459"/>
      <c r="E127" s="459"/>
      <c r="F127" s="475" t="s">
        <v>120</v>
      </c>
      <c r="G127" s="338"/>
      <c r="H127" s="476" t="s">
        <v>121</v>
      </c>
      <c r="I127" s="462"/>
      <c r="J127" s="463" t="s">
        <v>104</v>
      </c>
      <c r="K127" s="463">
        <v>9</v>
      </c>
      <c r="L127" s="474">
        <f>$L$107*2</f>
        <v>0.08</v>
      </c>
      <c r="M127" s="463">
        <f t="shared" si="7"/>
        <v>0.72</v>
      </c>
      <c r="N127" s="465"/>
      <c r="O127" s="466">
        <f t="shared" si="6"/>
        <v>1</v>
      </c>
      <c r="P127" s="470"/>
    </row>
    <row r="128" spans="1:16" s="34" customFormat="1" ht="46.5" customHeight="1">
      <c r="A128" s="458">
        <v>10</v>
      </c>
      <c r="B128" s="469" t="s">
        <v>119</v>
      </c>
      <c r="C128" s="459"/>
      <c r="D128" s="459"/>
      <c r="E128" s="459"/>
      <c r="F128" s="475"/>
      <c r="G128" s="338"/>
      <c r="H128" s="476" t="s">
        <v>122</v>
      </c>
      <c r="I128" s="462"/>
      <c r="J128" s="463" t="s">
        <v>104</v>
      </c>
      <c r="K128" s="463">
        <v>24</v>
      </c>
      <c r="L128" s="474">
        <f>$L$107*2</f>
        <v>0.08</v>
      </c>
      <c r="M128" s="463">
        <f t="shared" si="7"/>
        <v>1.92</v>
      </c>
      <c r="N128" s="465"/>
      <c r="O128" s="466">
        <f t="shared" si="6"/>
        <v>2</v>
      </c>
      <c r="P128" s="470"/>
    </row>
    <row r="129" spans="1:16" s="34" customFormat="1" ht="46.5" customHeight="1">
      <c r="A129" s="458">
        <v>10</v>
      </c>
      <c r="B129" s="469" t="s">
        <v>119</v>
      </c>
      <c r="C129" s="459"/>
      <c r="D129" s="459"/>
      <c r="E129" s="459"/>
      <c r="F129" s="475"/>
      <c r="G129" s="338"/>
      <c r="H129" s="476" t="s">
        <v>123</v>
      </c>
      <c r="I129" s="462"/>
      <c r="J129" s="463" t="s">
        <v>104</v>
      </c>
      <c r="K129" s="463">
        <v>12</v>
      </c>
      <c r="L129" s="474">
        <f>$L$107*2</f>
        <v>0.08</v>
      </c>
      <c r="M129" s="463">
        <f t="shared" si="7"/>
        <v>0.96</v>
      </c>
      <c r="N129" s="465"/>
      <c r="O129" s="466">
        <f t="shared" si="6"/>
        <v>1</v>
      </c>
      <c r="P129" s="470"/>
    </row>
    <row r="130" spans="1:16" s="34" customFormat="1" ht="46.5" customHeight="1">
      <c r="A130" s="458">
        <v>10</v>
      </c>
      <c r="B130" s="469" t="s">
        <v>119</v>
      </c>
      <c r="C130" s="459"/>
      <c r="D130" s="459"/>
      <c r="E130" s="459"/>
      <c r="F130" s="475"/>
      <c r="G130" s="338"/>
      <c r="H130" s="476">
        <v>41</v>
      </c>
      <c r="I130" s="462"/>
      <c r="J130" s="463" t="s">
        <v>104</v>
      </c>
      <c r="K130" s="463">
        <v>30</v>
      </c>
      <c r="L130" s="474">
        <f>$L$107*2</f>
        <v>0.08</v>
      </c>
      <c r="M130" s="463">
        <f t="shared" si="7"/>
        <v>2.4</v>
      </c>
      <c r="N130" s="465"/>
      <c r="O130" s="466">
        <f t="shared" si="6"/>
        <v>3</v>
      </c>
      <c r="P130" s="470"/>
    </row>
    <row r="131" spans="1:16" s="34" customFormat="1" ht="46.5" customHeight="1">
      <c r="A131" s="458">
        <v>10</v>
      </c>
      <c r="B131" s="469" t="s">
        <v>119</v>
      </c>
      <c r="C131" s="459"/>
      <c r="D131" s="459"/>
      <c r="E131" s="459"/>
      <c r="F131" s="475"/>
      <c r="G131" s="338"/>
      <c r="H131" s="461">
        <v>42</v>
      </c>
      <c r="I131" s="462"/>
      <c r="J131" s="463" t="s">
        <v>104</v>
      </c>
      <c r="K131" s="463">
        <v>67</v>
      </c>
      <c r="L131" s="474">
        <f>$L$107*2</f>
        <v>0.08</v>
      </c>
      <c r="M131" s="463">
        <f t="shared" si="7"/>
        <v>5.36</v>
      </c>
      <c r="N131" s="465"/>
      <c r="O131" s="466">
        <f t="shared" si="6"/>
        <v>6</v>
      </c>
      <c r="P131" s="470"/>
    </row>
    <row r="132" spans="1:16" s="15" customFormat="1" ht="27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124</v>
      </c>
      <c r="C133" s="88"/>
      <c r="D133" s="89"/>
      <c r="E133" s="89"/>
      <c r="F133" s="89"/>
      <c r="G133" s="90"/>
      <c r="H133" s="89"/>
      <c r="I133" s="89"/>
      <c r="J133" s="348" t="s">
        <v>125</v>
      </c>
      <c r="K133" s="348"/>
      <c r="L133" s="348"/>
      <c r="M133" s="348"/>
      <c r="N133" s="33"/>
      <c r="O133" s="33"/>
      <c r="P133" s="34"/>
    </row>
    <row r="134" spans="1:16" s="92" customFormat="1" ht="34.5" customHeight="1">
      <c r="A134" s="92">
        <v>1</v>
      </c>
      <c r="B134" s="94" t="s">
        <v>126</v>
      </c>
      <c r="C134" s="98" t="s">
        <v>127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477" t="s">
        <v>128</v>
      </c>
      <c r="C135" s="478"/>
      <c r="D135" s="478"/>
      <c r="E135" s="478"/>
      <c r="F135" s="478"/>
      <c r="G135" s="478"/>
      <c r="H135" s="478"/>
      <c r="I135" s="479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138" t="s">
        <v>77</v>
      </c>
      <c r="C136" s="480" t="s">
        <v>129</v>
      </c>
      <c r="D136" s="481" t="s">
        <v>130</v>
      </c>
      <c r="E136" s="481"/>
      <c r="F136" s="481" t="s">
        <v>131</v>
      </c>
      <c r="G136" s="481"/>
      <c r="H136" s="481"/>
      <c r="I136" s="481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482" t="str">
        <f>$D$18</f>
        <v>BLACK</v>
      </c>
      <c r="C137" s="483" t="s">
        <v>132</v>
      </c>
      <c r="D137" s="484" t="s">
        <v>133</v>
      </c>
      <c r="E137" s="485"/>
      <c r="F137" s="486" t="s">
        <v>134</v>
      </c>
      <c r="G137" s="486"/>
      <c r="H137" s="486"/>
      <c r="I137" s="486"/>
      <c r="J137" s="35"/>
      <c r="K137" s="35"/>
      <c r="L137" s="35"/>
      <c r="M137" s="35"/>
      <c r="N137" s="35"/>
    </row>
    <row r="138" spans="1:16" s="15" customFormat="1" ht="54.95" hidden="1">
      <c r="A138" s="92"/>
      <c r="B138" s="482" t="str">
        <f>$D$23</f>
        <v>GREY HEATHER</v>
      </c>
      <c r="C138" s="362"/>
      <c r="D138" s="356" t="s">
        <v>135</v>
      </c>
      <c r="E138" s="358"/>
      <c r="F138" s="486" t="s">
        <v>136</v>
      </c>
      <c r="G138" s="486"/>
      <c r="H138" s="486"/>
      <c r="I138" s="486"/>
      <c r="J138" s="35"/>
      <c r="K138" s="35"/>
      <c r="L138" s="35"/>
      <c r="M138" s="35"/>
      <c r="N138" s="35"/>
    </row>
    <row r="139" spans="1:16" s="15" customFormat="1" ht="27.6" hidden="1"/>
    <row r="140" spans="1:16" s="15" customFormat="1" ht="27.95" hidden="1">
      <c r="A140" s="92"/>
      <c r="B140" s="477"/>
      <c r="C140" s="478"/>
      <c r="D140" s="359"/>
      <c r="E140" s="359"/>
      <c r="F140" s="359"/>
      <c r="G140" s="359"/>
      <c r="H140" s="359"/>
      <c r="I140" s="360"/>
      <c r="J140" s="35"/>
      <c r="K140" s="35"/>
    </row>
    <row r="141" spans="1:16" s="15" customFormat="1" ht="27.95" hidden="1">
      <c r="A141" s="92"/>
      <c r="B141" s="471"/>
      <c r="C141" s="473"/>
      <c r="D141" s="487" t="s">
        <v>36</v>
      </c>
      <c r="E141" s="487" t="s">
        <v>37</v>
      </c>
      <c r="F141" s="487" t="s">
        <v>38</v>
      </c>
      <c r="G141" s="487" t="s">
        <v>39</v>
      </c>
      <c r="H141" s="487" t="s">
        <v>40</v>
      </c>
      <c r="I141" s="487" t="s">
        <v>41</v>
      </c>
      <c r="J141" s="35"/>
    </row>
    <row r="142" spans="1:16" s="15" customFormat="1" ht="178.5" hidden="1" customHeight="1">
      <c r="A142" s="92"/>
      <c r="B142" s="488" t="s">
        <v>137</v>
      </c>
      <c r="C142" s="488"/>
      <c r="D142" s="489"/>
      <c r="E142" s="489">
        <v>2.2000000000000002</v>
      </c>
      <c r="F142" s="490">
        <v>3</v>
      </c>
      <c r="G142" s="491"/>
      <c r="H142" s="491"/>
      <c r="I142" s="492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27.95">
      <c r="A144" s="16">
        <v>2</v>
      </c>
      <c r="B144" s="94" t="s">
        <v>138</v>
      </c>
      <c r="C144" s="361" t="s">
        <v>139</v>
      </c>
      <c r="D144" s="361"/>
      <c r="E144" s="361"/>
      <c r="F144" s="361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27.95">
      <c r="A145" s="92"/>
      <c r="B145" s="477" t="s">
        <v>128</v>
      </c>
      <c r="C145" s="478"/>
      <c r="D145" s="478"/>
      <c r="E145" s="478"/>
      <c r="F145" s="478"/>
      <c r="G145" s="478"/>
      <c r="H145" s="478"/>
      <c r="I145" s="479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138" t="s">
        <v>77</v>
      </c>
      <c r="C146" s="139" t="s">
        <v>140</v>
      </c>
      <c r="D146" s="139" t="s">
        <v>141</v>
      </c>
      <c r="E146" s="353" t="s">
        <v>142</v>
      </c>
      <c r="F146" s="354"/>
      <c r="G146" s="354"/>
      <c r="H146" s="354"/>
      <c r="I146" s="355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140" t="str">
        <f>$E$47</f>
        <v>BLACK</v>
      </c>
      <c r="C147" s="141" t="s">
        <v>143</v>
      </c>
      <c r="D147" s="141" t="s">
        <v>144</v>
      </c>
      <c r="E147" s="356" t="s">
        <v>145</v>
      </c>
      <c r="F147" s="357"/>
      <c r="G147" s="357"/>
      <c r="H147" s="357"/>
      <c r="I147" s="358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140" t="str">
        <f>$E$51</f>
        <v>GREY HEATHER</v>
      </c>
      <c r="C148" s="141" t="s">
        <v>143</v>
      </c>
      <c r="D148" s="141" t="s">
        <v>144</v>
      </c>
      <c r="E148" s="356" t="s">
        <v>146</v>
      </c>
      <c r="F148" s="357"/>
      <c r="G148" s="357"/>
      <c r="H148" s="357"/>
      <c r="I148" s="358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140" t="str">
        <f>$D$28</f>
        <v>WASHED BURGUNDY</v>
      </c>
      <c r="C149" s="141" t="s">
        <v>143</v>
      </c>
      <c r="D149" s="141" t="s">
        <v>144</v>
      </c>
      <c r="E149" s="356" t="s">
        <v>145</v>
      </c>
      <c r="F149" s="357"/>
      <c r="G149" s="357"/>
      <c r="H149" s="357"/>
      <c r="I149" s="358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140" t="str">
        <f>$D$33</f>
        <v>LIME</v>
      </c>
      <c r="C150" s="141" t="s">
        <v>143</v>
      </c>
      <c r="D150" s="141" t="s">
        <v>144</v>
      </c>
      <c r="E150" s="356" t="s">
        <v>145</v>
      </c>
      <c r="F150" s="357"/>
      <c r="G150" s="357"/>
      <c r="H150" s="357"/>
      <c r="I150" s="358"/>
      <c r="J150" s="35"/>
      <c r="K150" s="35"/>
      <c r="L150" s="35"/>
      <c r="M150" s="35"/>
      <c r="N150" s="35"/>
    </row>
    <row r="151" spans="1:16" s="15" customFormat="1" ht="27.95">
      <c r="A151" s="92"/>
      <c r="B151" s="477" t="s">
        <v>147</v>
      </c>
      <c r="C151" s="478"/>
      <c r="D151" s="359"/>
      <c r="E151" s="359"/>
      <c r="F151" s="359"/>
      <c r="G151" s="359"/>
      <c r="H151" s="359"/>
      <c r="I151" s="360"/>
      <c r="J151" s="35"/>
      <c r="K151" s="35"/>
    </row>
    <row r="152" spans="1:16" s="15" customFormat="1" ht="56.25" customHeight="1">
      <c r="A152" s="92"/>
      <c r="B152" s="471"/>
      <c r="C152" s="473"/>
      <c r="D152" s="487" t="s">
        <v>36</v>
      </c>
      <c r="E152" s="487" t="s">
        <v>37</v>
      </c>
      <c r="F152" s="487" t="s">
        <v>38</v>
      </c>
      <c r="G152" s="487" t="s">
        <v>39</v>
      </c>
      <c r="H152" s="487" t="s">
        <v>40</v>
      </c>
      <c r="I152" s="487" t="s">
        <v>41</v>
      </c>
      <c r="J152" s="35"/>
    </row>
    <row r="153" spans="1:16" s="15" customFormat="1" ht="111.75" customHeight="1">
      <c r="A153" s="92"/>
      <c r="B153" s="351" t="s">
        <v>148</v>
      </c>
      <c r="C153" s="352"/>
      <c r="D153" s="177"/>
      <c r="E153" s="178">
        <v>8.25</v>
      </c>
      <c r="F153" s="178">
        <v>8.5</v>
      </c>
      <c r="G153" s="178">
        <v>8.75</v>
      </c>
      <c r="H153" s="178">
        <v>9</v>
      </c>
      <c r="I153" s="178">
        <v>9.25</v>
      </c>
      <c r="J153" s="35"/>
    </row>
    <row r="154" spans="1:16" s="15" customFormat="1" ht="78" customHeight="1">
      <c r="A154" s="92"/>
      <c r="B154" s="351" t="s">
        <v>149</v>
      </c>
      <c r="C154" s="352"/>
      <c r="D154" s="177"/>
      <c r="E154" s="178">
        <v>2.875</v>
      </c>
      <c r="F154" s="178">
        <v>3</v>
      </c>
      <c r="G154" s="178">
        <v>3.125</v>
      </c>
      <c r="H154" s="178">
        <v>3.25</v>
      </c>
      <c r="I154" s="178">
        <v>3.375</v>
      </c>
      <c r="J154" s="35"/>
    </row>
    <row r="155" spans="1:16" s="15" customFormat="1" ht="27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27.95">
      <c r="A156" s="16">
        <v>3</v>
      </c>
      <c r="B156" s="94" t="s">
        <v>150</v>
      </c>
      <c r="C156" s="18" t="s">
        <v>151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138" t="s">
        <v>77</v>
      </c>
      <c r="C157" s="493" t="s">
        <v>152</v>
      </c>
      <c r="D157" s="494"/>
      <c r="E157" s="494"/>
      <c r="F157" s="494"/>
      <c r="G157" s="494"/>
      <c r="H157" s="494"/>
      <c r="I157" s="495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482" t="str">
        <f>$D$18</f>
        <v>BLACK</v>
      </c>
      <c r="C158" s="356" t="s">
        <v>153</v>
      </c>
      <c r="D158" s="357"/>
      <c r="E158" s="357"/>
      <c r="F158" s="357"/>
      <c r="G158" s="357"/>
      <c r="H158" s="357"/>
      <c r="I158" s="358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482" t="str">
        <f>$D$23</f>
        <v>GREY HEATHER</v>
      </c>
      <c r="C159" s="356" t="s">
        <v>154</v>
      </c>
      <c r="D159" s="357"/>
      <c r="E159" s="357"/>
      <c r="F159" s="357"/>
      <c r="G159" s="357"/>
      <c r="H159" s="357"/>
      <c r="I159" s="358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482" t="s">
        <v>155</v>
      </c>
      <c r="C160" s="339" t="s">
        <v>153</v>
      </c>
      <c r="D160" s="340"/>
      <c r="E160" s="340"/>
      <c r="F160" s="340"/>
      <c r="G160" s="340"/>
      <c r="H160" s="340"/>
      <c r="I160" s="341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482" t="s">
        <v>156</v>
      </c>
      <c r="C161" s="342"/>
      <c r="D161" s="343"/>
      <c r="E161" s="343"/>
      <c r="F161" s="343"/>
      <c r="G161" s="343"/>
      <c r="H161" s="343"/>
      <c r="I161" s="344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482" t="s">
        <v>50</v>
      </c>
      <c r="C162" s="345"/>
      <c r="D162" s="346"/>
      <c r="E162" s="346"/>
      <c r="F162" s="346"/>
      <c r="G162" s="346"/>
      <c r="H162" s="346"/>
      <c r="I162" s="347"/>
      <c r="J162" s="35"/>
      <c r="K162" s="35"/>
      <c r="L162" s="35"/>
      <c r="M162" s="35"/>
      <c r="N162" s="35"/>
    </row>
    <row r="163" spans="1:16" s="15" customFormat="1" ht="27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348" t="s">
        <v>157</v>
      </c>
      <c r="C164" s="348"/>
      <c r="D164" s="348"/>
      <c r="E164" s="348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158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159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160</v>
      </c>
      <c r="C167" s="92"/>
      <c r="D167" s="92"/>
      <c r="G167" s="35"/>
      <c r="M167" s="34"/>
      <c r="N167" s="33"/>
      <c r="O167" s="33"/>
      <c r="P167" s="34"/>
    </row>
    <row r="168" spans="1:16" s="18" customFormat="1" ht="27.95">
      <c r="A168" s="16"/>
      <c r="B168" s="496" t="s">
        <v>161</v>
      </c>
      <c r="C168" s="497" t="s">
        <v>37</v>
      </c>
      <c r="D168" s="497" t="s">
        <v>38</v>
      </c>
      <c r="E168" s="497" t="s">
        <v>39</v>
      </c>
      <c r="F168" s="497" t="s">
        <v>40</v>
      </c>
      <c r="G168" s="497" t="s">
        <v>41</v>
      </c>
      <c r="H168" s="497" t="s">
        <v>42</v>
      </c>
      <c r="L168" s="36"/>
      <c r="M168" s="37"/>
      <c r="N168" s="37"/>
      <c r="O168" s="36"/>
    </row>
    <row r="169" spans="1:16" s="18" customFormat="1" ht="50.1" customHeight="1">
      <c r="A169" s="16"/>
      <c r="B169" s="496" t="s">
        <v>162</v>
      </c>
      <c r="C169" s="466">
        <f>G42</f>
        <v>133</v>
      </c>
      <c r="D169" s="466">
        <f>H42</f>
        <v>268</v>
      </c>
      <c r="E169" s="466">
        <f>I42</f>
        <v>248</v>
      </c>
      <c r="F169" s="466">
        <f>J42</f>
        <v>105</v>
      </c>
      <c r="G169" s="466">
        <f>K42</f>
        <v>15</v>
      </c>
      <c r="H169" s="466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349"/>
      <c r="B170" s="350"/>
      <c r="C170" s="350"/>
      <c r="D170" s="350"/>
      <c r="E170" s="350"/>
      <c r="F170" s="350"/>
      <c r="G170" s="350"/>
      <c r="H170" s="350"/>
      <c r="I170" s="350"/>
      <c r="J170" s="350"/>
      <c r="K170" s="350"/>
      <c r="L170" s="350"/>
      <c r="M170" s="350"/>
      <c r="N170" s="350"/>
      <c r="O170" s="350"/>
      <c r="P170" s="350"/>
    </row>
    <row r="171" spans="1:16" s="96" customFormat="1" ht="132.94999999999999" customHeight="1">
      <c r="G171" s="97"/>
    </row>
    <row r="172" spans="1:16" s="96" customFormat="1" ht="27.6">
      <c r="G172" s="97"/>
    </row>
    <row r="173" spans="1:16" s="96" customFormat="1" ht="27.6">
      <c r="G173" s="97"/>
    </row>
    <row r="174" spans="1:16" s="96" customFormat="1" ht="27.6">
      <c r="G174" s="97"/>
    </row>
    <row r="175" spans="1:16" s="96" customFormat="1" ht="27.6">
      <c r="G175" s="97"/>
    </row>
    <row r="176" spans="1:16" s="96" customFormat="1" ht="27.6">
      <c r="G176" s="97"/>
    </row>
    <row r="177" spans="7:7" s="96" customFormat="1" ht="27.6">
      <c r="G177" s="97"/>
    </row>
    <row r="178" spans="7:7" s="96" customFormat="1" ht="27.6">
      <c r="G178" s="97"/>
    </row>
    <row r="179" spans="7:7" s="96" customFormat="1" ht="27.6">
      <c r="G179" s="97"/>
    </row>
    <row r="180" spans="7:7" s="96" customFormat="1" ht="27.6">
      <c r="G180" s="97"/>
    </row>
    <row r="181" spans="7:7" s="96" customFormat="1" ht="27.6">
      <c r="G181" s="97"/>
    </row>
    <row r="182" spans="7:7" s="96" customFormat="1" ht="27.6">
      <c r="G182" s="97"/>
    </row>
    <row r="183" spans="7:7" s="96" customFormat="1" ht="27.6">
      <c r="G183" s="97"/>
    </row>
    <row r="184" spans="7:7" s="96" customFormat="1" ht="27.6">
      <c r="G184" s="97"/>
    </row>
    <row r="185" spans="7:7" s="96" customFormat="1" ht="27.6">
      <c r="G185" s="97"/>
    </row>
    <row r="186" spans="7:7" s="96" customFormat="1" ht="27.6">
      <c r="G186" s="97"/>
    </row>
    <row r="187" spans="7:7" s="96" customFormat="1" ht="27.6">
      <c r="G187" s="97"/>
    </row>
    <row r="188" spans="7:7" s="96" customFormat="1" ht="27.6">
      <c r="G188" s="97"/>
    </row>
    <row r="189" spans="7:7" s="96" customFormat="1" ht="27.6">
      <c r="G189" s="97"/>
    </row>
    <row r="190" spans="7:7" s="96" customFormat="1" ht="27.6">
      <c r="G190" s="97"/>
    </row>
    <row r="191" spans="7:7" s="96" customFormat="1" ht="27.6">
      <c r="G191" s="97"/>
    </row>
    <row r="192" spans="7:7" s="96" customFormat="1" ht="27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1DE-041D-47A9-9CC2-2D00604173CA}">
  <sheetPr>
    <pageSetUpPr fitToPage="1"/>
  </sheetPr>
  <dimension ref="A1:X942"/>
  <sheetViews>
    <sheetView tabSelected="1" view="pageBreakPreview" topLeftCell="C16" zoomScaleNormal="100" zoomScaleSheetLayoutView="100" workbookViewId="0">
      <selection activeCell="G30" sqref="G30"/>
    </sheetView>
  </sheetViews>
  <sheetFormatPr defaultColWidth="14.42578125" defaultRowHeight="12.95"/>
  <cols>
    <col min="1" max="1" width="10.140625" style="186" customWidth="1"/>
    <col min="2" max="2" width="44.42578125" style="186" customWidth="1"/>
    <col min="3" max="3" width="39" style="186" customWidth="1"/>
    <col min="4" max="8" width="10.140625" style="186" customWidth="1"/>
    <col min="9" max="10" width="10.140625" style="186" hidden="1" customWidth="1"/>
    <col min="11" max="11" width="10.140625" style="186" customWidth="1"/>
    <col min="12" max="12" width="15.85546875" style="186" customWidth="1"/>
    <col min="13" max="13" width="52.7109375" style="186" customWidth="1"/>
    <col min="14" max="24" width="10.85546875" style="186" customWidth="1"/>
    <col min="25" max="16384" width="14.42578125" style="186"/>
  </cols>
  <sheetData>
    <row r="1" spans="1:24" ht="13.5" customHeight="1" thickBot="1">
      <c r="A1" s="180"/>
      <c r="B1" s="181"/>
      <c r="C1" s="181"/>
      <c r="D1" s="182"/>
      <c r="E1" s="180"/>
      <c r="F1" s="183"/>
      <c r="G1" s="183"/>
      <c r="H1" s="183"/>
      <c r="I1" s="182"/>
      <c r="J1" s="182"/>
      <c r="K1" s="182"/>
      <c r="L1" s="184"/>
      <c r="M1" s="185"/>
      <c r="N1" s="185"/>
      <c r="O1" s="185"/>
      <c r="P1" s="185"/>
    </row>
    <row r="2" spans="1:24" ht="13.5" customHeight="1">
      <c r="A2" s="187" t="s">
        <v>163</v>
      </c>
      <c r="B2" s="188" t="s">
        <v>164</v>
      </c>
      <c r="C2" s="321"/>
      <c r="D2" s="322"/>
      <c r="E2" s="323"/>
      <c r="F2" s="324"/>
      <c r="G2" s="325"/>
      <c r="H2" s="334"/>
      <c r="I2" s="406" t="e" vm="1">
        <v>#VALUE!</v>
      </c>
      <c r="J2" s="498"/>
      <c r="K2" s="499"/>
      <c r="L2" s="407"/>
      <c r="M2" s="185"/>
      <c r="N2" s="185"/>
      <c r="O2" s="185"/>
      <c r="P2" s="185"/>
    </row>
    <row r="3" spans="1:24" ht="13.5" customHeight="1">
      <c r="A3" s="193" t="s">
        <v>165</v>
      </c>
      <c r="B3" s="195" t="s">
        <v>166</v>
      </c>
      <c r="C3" s="326"/>
      <c r="D3" s="327"/>
      <c r="E3" s="328"/>
      <c r="F3" s="327"/>
      <c r="G3" s="327"/>
      <c r="H3" s="335"/>
      <c r="I3" s="500"/>
      <c r="J3" s="501"/>
      <c r="K3" s="502"/>
      <c r="L3" s="503"/>
      <c r="M3" s="185"/>
      <c r="N3" s="185"/>
      <c r="O3" s="185"/>
      <c r="P3" s="185"/>
    </row>
    <row r="4" spans="1:24" ht="13.5" customHeight="1">
      <c r="A4" s="193" t="s">
        <v>167</v>
      </c>
      <c r="B4" s="195" t="s">
        <v>168</v>
      </c>
      <c r="C4" s="329"/>
      <c r="D4" s="330"/>
      <c r="E4" s="328"/>
      <c r="F4" s="330"/>
      <c r="G4" s="330"/>
      <c r="H4" s="336"/>
      <c r="I4" s="500"/>
      <c r="J4" s="501"/>
      <c r="K4" s="502"/>
      <c r="L4" s="503"/>
      <c r="M4" s="185"/>
      <c r="N4" s="185"/>
      <c r="O4" s="185"/>
      <c r="P4" s="185"/>
    </row>
    <row r="5" spans="1:24" ht="13.5" customHeight="1" thickBot="1">
      <c r="A5" s="200" t="s">
        <v>169</v>
      </c>
      <c r="B5" s="331"/>
      <c r="C5" s="331"/>
      <c r="D5" s="332"/>
      <c r="E5" s="333"/>
      <c r="F5" s="332"/>
      <c r="G5" s="332"/>
      <c r="H5" s="337"/>
      <c r="I5" s="504"/>
      <c r="J5" s="505"/>
      <c r="K5" s="506"/>
      <c r="L5" s="507"/>
      <c r="M5" s="185"/>
      <c r="N5" s="185"/>
      <c r="O5" s="185"/>
      <c r="P5" s="185"/>
    </row>
    <row r="6" spans="1:24" ht="13.5" customHeight="1" thickBot="1">
      <c r="A6" s="204"/>
      <c r="B6" s="205"/>
      <c r="C6" s="205"/>
      <c r="D6" s="182"/>
      <c r="E6" s="180"/>
      <c r="F6" s="182"/>
      <c r="G6" s="182"/>
      <c r="H6" s="182"/>
      <c r="I6" s="182"/>
      <c r="J6" s="182"/>
      <c r="K6" s="182"/>
      <c r="L6" s="206"/>
      <c r="M6" s="185"/>
      <c r="N6" s="185"/>
      <c r="O6" s="185"/>
      <c r="P6" s="185"/>
    </row>
    <row r="7" spans="1:24" ht="9" customHeight="1" thickBot="1">
      <c r="A7" s="408"/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9"/>
    </row>
    <row r="8" spans="1:24" ht="13.5" customHeight="1">
      <c r="A8" s="208" t="s">
        <v>170</v>
      </c>
      <c r="B8" s="209" t="s">
        <v>171</v>
      </c>
      <c r="C8" s="209"/>
      <c r="D8" s="210" t="s">
        <v>172</v>
      </c>
      <c r="E8" s="210" t="s">
        <v>37</v>
      </c>
      <c r="F8" s="211" t="s">
        <v>38</v>
      </c>
      <c r="G8" s="210" t="s">
        <v>39</v>
      </c>
      <c r="H8" s="210"/>
      <c r="I8" s="210" t="s">
        <v>40</v>
      </c>
      <c r="J8" s="210" t="s">
        <v>41</v>
      </c>
      <c r="K8" s="212" t="s">
        <v>173</v>
      </c>
      <c r="L8" s="212" t="s">
        <v>174</v>
      </c>
      <c r="M8" s="320" t="s">
        <v>175</v>
      </c>
    </row>
    <row r="9" spans="1:24" ht="15.75" customHeight="1">
      <c r="A9" s="214" t="s">
        <v>176</v>
      </c>
      <c r="B9" s="215" t="s">
        <v>177</v>
      </c>
      <c r="C9" s="216" t="s">
        <v>178</v>
      </c>
      <c r="D9" s="217">
        <f t="shared" ref="D9:D27" si="0">E9-K9</f>
        <v>24.5</v>
      </c>
      <c r="E9" s="217">
        <f t="shared" ref="E9:E27" si="1">F9-K9</f>
        <v>25.5</v>
      </c>
      <c r="F9" s="218">
        <v>26.5</v>
      </c>
      <c r="G9" s="217">
        <f t="shared" ref="G9:G27" si="2">F9+K9</f>
        <v>27.5</v>
      </c>
      <c r="H9" s="217"/>
      <c r="I9" s="217">
        <f t="shared" ref="I9:I27" si="3">G9+K9</f>
        <v>28.5</v>
      </c>
      <c r="J9" s="217">
        <f t="shared" ref="J9:J27" si="4">I9+K9</f>
        <v>29.5</v>
      </c>
      <c r="K9" s="219">
        <v>1</v>
      </c>
      <c r="L9" s="220">
        <v>44928</v>
      </c>
    </row>
    <row r="10" spans="1:24" ht="15.75" customHeight="1">
      <c r="A10" s="214" t="s">
        <v>179</v>
      </c>
      <c r="B10" s="215" t="s">
        <v>180</v>
      </c>
      <c r="C10" s="216" t="s">
        <v>181</v>
      </c>
      <c r="D10" s="217">
        <f t="shared" si="0"/>
        <v>24</v>
      </c>
      <c r="E10" s="217">
        <f t="shared" si="1"/>
        <v>25</v>
      </c>
      <c r="F10" s="222">
        <v>26</v>
      </c>
      <c r="G10" s="217">
        <f t="shared" si="2"/>
        <v>27</v>
      </c>
      <c r="H10" s="217"/>
      <c r="I10" s="217">
        <f t="shared" si="3"/>
        <v>28</v>
      </c>
      <c r="J10" s="217">
        <f t="shared" si="4"/>
        <v>29</v>
      </c>
      <c r="K10" s="219">
        <v>1</v>
      </c>
      <c r="L10" s="223">
        <v>0.5</v>
      </c>
    </row>
    <row r="11" spans="1:24" ht="15.75" customHeight="1">
      <c r="A11" s="214" t="s">
        <v>182</v>
      </c>
      <c r="B11" s="215" t="s">
        <v>183</v>
      </c>
      <c r="C11" s="197" t="s">
        <v>184</v>
      </c>
      <c r="D11" s="224">
        <f t="shared" si="0"/>
        <v>18</v>
      </c>
      <c r="E11" s="224">
        <f t="shared" si="1"/>
        <v>19</v>
      </c>
      <c r="F11" s="225">
        <v>20</v>
      </c>
      <c r="G11" s="224">
        <f t="shared" si="2"/>
        <v>21</v>
      </c>
      <c r="H11" s="224"/>
      <c r="I11" s="224">
        <f t="shared" si="3"/>
        <v>22</v>
      </c>
      <c r="J11" s="224">
        <f t="shared" si="4"/>
        <v>23</v>
      </c>
      <c r="K11" s="219">
        <v>1</v>
      </c>
      <c r="L11" s="223">
        <v>0.5</v>
      </c>
      <c r="M11" s="226"/>
      <c r="N11" s="226"/>
      <c r="Q11" s="227"/>
      <c r="R11" s="227"/>
      <c r="S11" s="227"/>
      <c r="T11" s="227"/>
      <c r="U11" s="227"/>
      <c r="V11" s="227"/>
      <c r="W11" s="228"/>
      <c r="X11" s="227"/>
    </row>
    <row r="12" spans="1:24" ht="15.75" customHeight="1">
      <c r="A12" s="214" t="s">
        <v>185</v>
      </c>
      <c r="B12" s="215" t="s">
        <v>186</v>
      </c>
      <c r="C12" s="197" t="s">
        <v>187</v>
      </c>
      <c r="D12" s="224">
        <f t="shared" si="0"/>
        <v>15.5</v>
      </c>
      <c r="E12" s="224">
        <f t="shared" si="1"/>
        <v>16.5</v>
      </c>
      <c r="F12" s="225">
        <v>17.5</v>
      </c>
      <c r="G12" s="224">
        <f t="shared" si="2"/>
        <v>18.5</v>
      </c>
      <c r="H12" s="224"/>
      <c r="I12" s="224">
        <f t="shared" si="3"/>
        <v>19.5</v>
      </c>
      <c r="J12" s="224">
        <f t="shared" si="4"/>
        <v>20.5</v>
      </c>
      <c r="K12" s="219">
        <v>1</v>
      </c>
      <c r="L12" s="223">
        <v>0.5</v>
      </c>
      <c r="M12" s="226"/>
      <c r="N12" s="226"/>
      <c r="Q12" s="227"/>
      <c r="R12" s="227"/>
      <c r="S12" s="227"/>
      <c r="T12" s="227"/>
      <c r="U12" s="227"/>
      <c r="V12" s="227"/>
      <c r="W12" s="228"/>
      <c r="X12" s="227"/>
    </row>
    <row r="13" spans="1:24" ht="27" customHeight="1">
      <c r="A13" s="214" t="s">
        <v>188</v>
      </c>
      <c r="B13" s="215" t="s">
        <v>189</v>
      </c>
      <c r="C13" s="229" t="s">
        <v>190</v>
      </c>
      <c r="D13" s="224">
        <f t="shared" si="0"/>
        <v>23</v>
      </c>
      <c r="E13" s="224">
        <f t="shared" si="1"/>
        <v>23.5</v>
      </c>
      <c r="F13" s="230">
        <v>24</v>
      </c>
      <c r="G13" s="224">
        <f t="shared" si="2"/>
        <v>24.5</v>
      </c>
      <c r="H13" s="224"/>
      <c r="I13" s="224">
        <f t="shared" si="3"/>
        <v>25</v>
      </c>
      <c r="J13" s="224">
        <f t="shared" si="4"/>
        <v>25.5</v>
      </c>
      <c r="K13" s="223">
        <v>0.5</v>
      </c>
      <c r="L13" s="223">
        <v>0.5</v>
      </c>
      <c r="M13" s="226"/>
      <c r="N13" s="226"/>
    </row>
    <row r="14" spans="1:24" ht="15.75" customHeight="1">
      <c r="A14" s="214" t="s">
        <v>191</v>
      </c>
      <c r="B14" s="215" t="s">
        <v>192</v>
      </c>
      <c r="C14" s="233" t="s">
        <v>193</v>
      </c>
      <c r="D14" s="224">
        <f t="shared" si="0"/>
        <v>22</v>
      </c>
      <c r="E14" s="224">
        <f t="shared" si="1"/>
        <v>23</v>
      </c>
      <c r="F14" s="230">
        <v>24</v>
      </c>
      <c r="G14" s="224">
        <f t="shared" si="2"/>
        <v>25</v>
      </c>
      <c r="H14" s="224"/>
      <c r="I14" s="224">
        <f t="shared" si="3"/>
        <v>26</v>
      </c>
      <c r="J14" s="224">
        <f t="shared" si="4"/>
        <v>27</v>
      </c>
      <c r="K14" s="219">
        <v>1</v>
      </c>
      <c r="L14" s="223">
        <v>0.375</v>
      </c>
      <c r="M14" s="226"/>
      <c r="N14" s="226"/>
    </row>
    <row r="15" spans="1:24" ht="15.75" customHeight="1">
      <c r="A15" s="214" t="s">
        <v>194</v>
      </c>
      <c r="B15" s="215" t="s">
        <v>195</v>
      </c>
      <c r="C15" s="216" t="s">
        <v>196</v>
      </c>
      <c r="D15" s="217">
        <f t="shared" si="0"/>
        <v>21</v>
      </c>
      <c r="E15" s="217">
        <f t="shared" si="1"/>
        <v>22</v>
      </c>
      <c r="F15" s="234">
        <v>23</v>
      </c>
      <c r="G15" s="217">
        <f t="shared" si="2"/>
        <v>24</v>
      </c>
      <c r="H15" s="217"/>
      <c r="I15" s="217">
        <f t="shared" si="3"/>
        <v>25</v>
      </c>
      <c r="J15" s="217">
        <f t="shared" si="4"/>
        <v>26</v>
      </c>
      <c r="K15" s="219">
        <v>1</v>
      </c>
      <c r="L15" s="235">
        <v>0.25</v>
      </c>
      <c r="M15" s="226"/>
      <c r="N15" s="226"/>
    </row>
    <row r="16" spans="1:24" ht="15.75" customHeight="1">
      <c r="A16" s="214" t="s">
        <v>197</v>
      </c>
      <c r="B16" s="215" t="s">
        <v>198</v>
      </c>
      <c r="C16" s="216" t="s">
        <v>199</v>
      </c>
      <c r="D16" s="217">
        <f t="shared" si="0"/>
        <v>21</v>
      </c>
      <c r="E16" s="217">
        <f t="shared" si="1"/>
        <v>22</v>
      </c>
      <c r="F16" s="234">
        <v>23</v>
      </c>
      <c r="G16" s="217">
        <f t="shared" si="2"/>
        <v>24</v>
      </c>
      <c r="H16" s="217"/>
      <c r="I16" s="217">
        <f t="shared" si="3"/>
        <v>25</v>
      </c>
      <c r="J16" s="217">
        <f t="shared" si="4"/>
        <v>26</v>
      </c>
      <c r="K16" s="219">
        <v>1</v>
      </c>
      <c r="L16" s="235">
        <v>0.25</v>
      </c>
      <c r="M16" s="226"/>
      <c r="N16" s="226"/>
    </row>
    <row r="17" spans="1:16" ht="15.75" customHeight="1">
      <c r="A17" s="214" t="s">
        <v>200</v>
      </c>
      <c r="B17" s="215" t="s">
        <v>201</v>
      </c>
      <c r="C17" s="216" t="s">
        <v>202</v>
      </c>
      <c r="D17" s="217">
        <f t="shared" si="0"/>
        <v>9.875</v>
      </c>
      <c r="E17" s="217">
        <f t="shared" si="1"/>
        <v>10.25</v>
      </c>
      <c r="F17" s="234">
        <v>10.625</v>
      </c>
      <c r="G17" s="217">
        <f t="shared" si="2"/>
        <v>11</v>
      </c>
      <c r="H17" s="217"/>
      <c r="I17" s="217">
        <f t="shared" si="3"/>
        <v>11.375</v>
      </c>
      <c r="J17" s="217">
        <f t="shared" si="4"/>
        <v>11.75</v>
      </c>
      <c r="K17" s="236">
        <v>0.375</v>
      </c>
      <c r="L17" s="223">
        <v>0.375</v>
      </c>
      <c r="M17" s="226"/>
      <c r="N17" s="226"/>
    </row>
    <row r="18" spans="1:16" ht="15.75" customHeight="1">
      <c r="A18" s="214" t="s">
        <v>203</v>
      </c>
      <c r="B18" s="215" t="s">
        <v>204</v>
      </c>
      <c r="C18" s="233" t="s">
        <v>205</v>
      </c>
      <c r="D18" s="217">
        <f t="shared" si="0"/>
        <v>10.625</v>
      </c>
      <c r="E18" s="217">
        <f t="shared" si="1"/>
        <v>11</v>
      </c>
      <c r="F18" s="234">
        <v>11.375</v>
      </c>
      <c r="G18" s="217">
        <f t="shared" si="2"/>
        <v>11.75</v>
      </c>
      <c r="H18" s="217"/>
      <c r="I18" s="217">
        <f t="shared" si="3"/>
        <v>12.125</v>
      </c>
      <c r="J18" s="217">
        <f t="shared" si="4"/>
        <v>12.5</v>
      </c>
      <c r="K18" s="236">
        <v>0.375</v>
      </c>
      <c r="L18" s="223">
        <v>0.375</v>
      </c>
    </row>
    <row r="19" spans="1:16" ht="15.75" customHeight="1">
      <c r="A19" s="214" t="s">
        <v>206</v>
      </c>
      <c r="B19" s="215" t="s">
        <v>207</v>
      </c>
      <c r="C19" s="216" t="s">
        <v>208</v>
      </c>
      <c r="D19" s="237">
        <f t="shared" si="0"/>
        <v>7.75</v>
      </c>
      <c r="E19" s="238">
        <f t="shared" si="1"/>
        <v>8.125</v>
      </c>
      <c r="F19" s="234">
        <v>8.5</v>
      </c>
      <c r="G19" s="238">
        <f t="shared" si="2"/>
        <v>8.875</v>
      </c>
      <c r="H19" s="238"/>
      <c r="I19" s="237">
        <f t="shared" si="3"/>
        <v>9.25</v>
      </c>
      <c r="J19" s="238">
        <f t="shared" si="4"/>
        <v>9.625</v>
      </c>
      <c r="K19" s="236">
        <v>0.375</v>
      </c>
      <c r="L19" s="223">
        <v>0.25</v>
      </c>
      <c r="M19" s="226"/>
      <c r="N19" s="226"/>
    </row>
    <row r="20" spans="1:16" ht="15.75" customHeight="1">
      <c r="A20" s="214" t="s">
        <v>209</v>
      </c>
      <c r="B20" s="215" t="s">
        <v>210</v>
      </c>
      <c r="C20" s="216" t="s">
        <v>211</v>
      </c>
      <c r="D20" s="217">
        <f t="shared" si="0"/>
        <v>5.125</v>
      </c>
      <c r="E20" s="217">
        <f t="shared" si="1"/>
        <v>5.375</v>
      </c>
      <c r="F20" s="234">
        <v>5.625</v>
      </c>
      <c r="G20" s="217">
        <f t="shared" si="2"/>
        <v>5.875</v>
      </c>
      <c r="H20" s="217"/>
      <c r="I20" s="217">
        <f t="shared" si="3"/>
        <v>6.125</v>
      </c>
      <c r="J20" s="239">
        <f t="shared" si="4"/>
        <v>6.375</v>
      </c>
      <c r="K20" s="236">
        <v>0.25</v>
      </c>
      <c r="L20" s="223">
        <v>0.25</v>
      </c>
      <c r="M20" s="226"/>
      <c r="N20" s="226"/>
    </row>
    <row r="21" spans="1:16" ht="15.75" customHeight="1">
      <c r="A21" s="214" t="s">
        <v>212</v>
      </c>
      <c r="B21" s="215" t="s">
        <v>213</v>
      </c>
      <c r="C21" s="216" t="s">
        <v>214</v>
      </c>
      <c r="D21" s="240">
        <f t="shared" si="0"/>
        <v>3.5</v>
      </c>
      <c r="E21" s="237">
        <f t="shared" si="1"/>
        <v>3.75</v>
      </c>
      <c r="F21" s="234">
        <v>4</v>
      </c>
      <c r="G21" s="237">
        <f t="shared" si="2"/>
        <v>4.25</v>
      </c>
      <c r="H21" s="237"/>
      <c r="I21" s="240">
        <f t="shared" si="3"/>
        <v>4.5</v>
      </c>
      <c r="J21" s="241">
        <f t="shared" si="4"/>
        <v>4.75</v>
      </c>
      <c r="K21" s="236">
        <v>0.25</v>
      </c>
      <c r="L21" s="223">
        <v>0.25</v>
      </c>
      <c r="M21" s="226"/>
      <c r="N21" s="226"/>
    </row>
    <row r="22" spans="1:16" ht="15.75" customHeight="1">
      <c r="A22" s="242" t="s">
        <v>39</v>
      </c>
      <c r="B22" s="243" t="s">
        <v>215</v>
      </c>
      <c r="C22" s="244" t="s">
        <v>216</v>
      </c>
      <c r="D22" s="245">
        <f t="shared" si="0"/>
        <v>2.75</v>
      </c>
      <c r="E22" s="245">
        <f t="shared" si="1"/>
        <v>2.75</v>
      </c>
      <c r="F22" s="246">
        <v>2.75</v>
      </c>
      <c r="G22" s="245">
        <f t="shared" si="2"/>
        <v>2.75</v>
      </c>
      <c r="H22" s="245"/>
      <c r="I22" s="245">
        <f t="shared" si="3"/>
        <v>2.75</v>
      </c>
      <c r="J22" s="217">
        <f t="shared" si="4"/>
        <v>2.75</v>
      </c>
      <c r="K22" s="247">
        <v>0</v>
      </c>
      <c r="L22" s="223">
        <v>0.25</v>
      </c>
      <c r="M22" s="226"/>
      <c r="N22" s="226"/>
    </row>
    <row r="23" spans="1:16" ht="15.75" customHeight="1">
      <c r="A23" s="242" t="s">
        <v>38</v>
      </c>
      <c r="B23" s="243" t="s">
        <v>217</v>
      </c>
      <c r="C23" s="244" t="s">
        <v>218</v>
      </c>
      <c r="D23" s="245">
        <f t="shared" si="0"/>
        <v>2.75</v>
      </c>
      <c r="E23" s="245">
        <f t="shared" si="1"/>
        <v>2.75</v>
      </c>
      <c r="F23" s="246">
        <v>2.75</v>
      </c>
      <c r="G23" s="245">
        <f t="shared" si="2"/>
        <v>2.75</v>
      </c>
      <c r="H23" s="245"/>
      <c r="I23" s="245">
        <f t="shared" si="3"/>
        <v>2.75</v>
      </c>
      <c r="J23" s="217">
        <f t="shared" si="4"/>
        <v>2.75</v>
      </c>
      <c r="K23" s="247">
        <v>0</v>
      </c>
      <c r="L23" s="223">
        <v>0.25</v>
      </c>
      <c r="M23" s="226"/>
      <c r="N23" s="226"/>
    </row>
    <row r="24" spans="1:16" ht="15.75" customHeight="1">
      <c r="A24" s="299" t="s">
        <v>219</v>
      </c>
      <c r="B24" s="300" t="s">
        <v>220</v>
      </c>
      <c r="C24" s="301" t="s">
        <v>221</v>
      </c>
      <c r="D24" s="302">
        <f t="shared" si="0"/>
        <v>7</v>
      </c>
      <c r="E24" s="302">
        <f t="shared" si="1"/>
        <v>7.25</v>
      </c>
      <c r="F24" s="303">
        <v>7.5</v>
      </c>
      <c r="G24" s="302">
        <f t="shared" si="2"/>
        <v>7.75</v>
      </c>
      <c r="H24" s="302"/>
      <c r="I24" s="302">
        <f t="shared" si="3"/>
        <v>8</v>
      </c>
      <c r="J24" s="308">
        <f t="shared" si="4"/>
        <v>8.25</v>
      </c>
      <c r="K24" s="251">
        <v>0.25</v>
      </c>
      <c r="L24" s="236">
        <v>0.25</v>
      </c>
      <c r="M24" s="319" t="s">
        <v>222</v>
      </c>
      <c r="N24" s="226"/>
    </row>
    <row r="25" spans="1:16" ht="15.75" customHeight="1">
      <c r="A25" s="242" t="s">
        <v>223</v>
      </c>
      <c r="B25" s="248" t="s">
        <v>224</v>
      </c>
      <c r="C25" s="248" t="s">
        <v>225</v>
      </c>
      <c r="D25" s="249">
        <f t="shared" si="0"/>
        <v>0.75</v>
      </c>
      <c r="E25" s="249">
        <f t="shared" si="1"/>
        <v>0.75</v>
      </c>
      <c r="F25" s="252">
        <v>0.75</v>
      </c>
      <c r="G25" s="249">
        <f t="shared" si="2"/>
        <v>0.75</v>
      </c>
      <c r="H25" s="249"/>
      <c r="I25" s="249">
        <f t="shared" si="3"/>
        <v>0.75</v>
      </c>
      <c r="J25" s="224">
        <f t="shared" si="4"/>
        <v>0.75</v>
      </c>
      <c r="K25" s="247">
        <v>0</v>
      </c>
      <c r="L25" s="223">
        <v>0.25</v>
      </c>
      <c r="M25" s="226"/>
      <c r="N25" s="226"/>
    </row>
    <row r="26" spans="1:16" ht="15.75" customHeight="1">
      <c r="A26" s="299" t="s">
        <v>226</v>
      </c>
      <c r="B26" s="300" t="s">
        <v>227</v>
      </c>
      <c r="C26" s="300" t="s">
        <v>228</v>
      </c>
      <c r="D26" s="304">
        <f t="shared" si="0"/>
        <v>3.75</v>
      </c>
      <c r="E26" s="305">
        <f t="shared" si="1"/>
        <v>3.875</v>
      </c>
      <c r="F26" s="306">
        <v>4</v>
      </c>
      <c r="G26" s="305">
        <f t="shared" si="2"/>
        <v>4.125</v>
      </c>
      <c r="H26" s="305"/>
      <c r="I26" s="304">
        <f t="shared" si="3"/>
        <v>4.25</v>
      </c>
      <c r="J26" s="307">
        <f t="shared" si="4"/>
        <v>4.375</v>
      </c>
      <c r="K26" s="257">
        <v>0.125</v>
      </c>
      <c r="L26" s="236">
        <v>0.25</v>
      </c>
      <c r="M26" s="319" t="s">
        <v>222</v>
      </c>
      <c r="N26" s="226"/>
    </row>
    <row r="27" spans="1:16" ht="12" customHeight="1">
      <c r="A27" s="309" t="s">
        <v>37</v>
      </c>
      <c r="B27" s="284" t="s">
        <v>229</v>
      </c>
      <c r="C27" s="284" t="s">
        <v>230</v>
      </c>
      <c r="D27" s="253">
        <f t="shared" si="0"/>
        <v>0.375</v>
      </c>
      <c r="E27" s="253">
        <f t="shared" si="1"/>
        <v>0.375</v>
      </c>
      <c r="F27" s="258">
        <v>0.375</v>
      </c>
      <c r="G27" s="253">
        <f t="shared" si="2"/>
        <v>0.375</v>
      </c>
      <c r="H27" s="253"/>
      <c r="I27" s="253">
        <f t="shared" si="3"/>
        <v>0.375</v>
      </c>
      <c r="J27" s="259">
        <f t="shared" si="4"/>
        <v>0.375</v>
      </c>
      <c r="K27" s="260">
        <v>0</v>
      </c>
      <c r="L27" s="310">
        <v>0.25</v>
      </c>
    </row>
    <row r="28" spans="1:16" ht="15.75" customHeight="1">
      <c r="A28" s="311"/>
      <c r="B28" s="312" t="s">
        <v>231</v>
      </c>
      <c r="C28" s="313" t="s">
        <v>232</v>
      </c>
      <c r="D28" s="314">
        <f>E28</f>
        <v>1</v>
      </c>
      <c r="E28" s="314">
        <f>F28</f>
        <v>1</v>
      </c>
      <c r="F28" s="315">
        <v>1</v>
      </c>
      <c r="G28" s="314">
        <f>F28</f>
        <v>1</v>
      </c>
      <c r="H28" s="314"/>
      <c r="I28" s="314">
        <f>G28</f>
        <v>1</v>
      </c>
      <c r="J28" s="314">
        <f>I28</f>
        <v>1</v>
      </c>
      <c r="K28" s="316">
        <v>0</v>
      </c>
      <c r="L28" s="317">
        <v>0.125</v>
      </c>
      <c r="M28" s="318" t="s">
        <v>233</v>
      </c>
      <c r="N28" s="185"/>
      <c r="O28" s="185"/>
      <c r="P28" s="185"/>
    </row>
    <row r="29" spans="1:16" ht="20.25" customHeight="1">
      <c r="A29" s="293"/>
      <c r="B29" s="294"/>
      <c r="C29" s="294"/>
      <c r="D29" s="184"/>
      <c r="E29" s="184"/>
      <c r="F29" s="297"/>
      <c r="G29" s="184"/>
      <c r="H29" s="184"/>
      <c r="I29" s="184"/>
      <c r="J29" s="184"/>
      <c r="K29" s="184"/>
    </row>
    <row r="30" spans="1:16" ht="20.25" customHeight="1">
      <c r="A30" s="293"/>
      <c r="B30" s="185"/>
      <c r="C30" s="233"/>
      <c r="D30" s="184"/>
      <c r="E30" s="184"/>
      <c r="F30" s="297"/>
      <c r="G30" s="184"/>
      <c r="H30" s="184"/>
      <c r="I30" s="184"/>
      <c r="J30" s="184"/>
      <c r="K30" s="184"/>
    </row>
    <row r="31" spans="1:16" ht="13.5" customHeight="1">
      <c r="A31" s="293"/>
      <c r="B31" s="185"/>
      <c r="C31" s="233"/>
      <c r="D31" s="184"/>
      <c r="E31" s="184"/>
      <c r="G31" s="184"/>
      <c r="H31" s="184"/>
      <c r="I31" s="184"/>
      <c r="J31" s="184"/>
      <c r="K31" s="184"/>
    </row>
    <row r="32" spans="1:16" ht="14.25" customHeight="1">
      <c r="A32" s="233"/>
      <c r="B32" s="233"/>
      <c r="C32" s="233"/>
      <c r="D32" s="185"/>
      <c r="E32" s="185"/>
      <c r="F32" s="185"/>
      <c r="G32" s="185"/>
      <c r="H32" s="185"/>
      <c r="I32" s="185"/>
      <c r="J32" s="185"/>
      <c r="K32" s="298"/>
      <c r="L32" s="185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</sheetData>
  <mergeCells count="3">
    <mergeCell ref="I2:K5"/>
    <mergeCell ref="L2:L5"/>
    <mergeCell ref="A7:L7"/>
  </mergeCells>
  <printOptions horizontalCentered="1"/>
  <pageMargins left="0.25" right="0.25" top="0.75" bottom="0.75" header="0.3" footer="0.3"/>
  <pageSetup paperSize="9" scale="83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5649-CF9A-45C6-8E26-135461607806}">
  <sheetPr codeName="Sheet2"/>
  <dimension ref="A1:X956"/>
  <sheetViews>
    <sheetView view="pageBreakPreview" topLeftCell="A14" zoomScaleNormal="100" zoomScaleSheetLayoutView="100" workbookViewId="0">
      <selection activeCell="B36" sqref="B36"/>
    </sheetView>
  </sheetViews>
  <sheetFormatPr defaultColWidth="14.42578125" defaultRowHeight="12.95"/>
  <cols>
    <col min="1" max="1" width="10.140625" style="186" customWidth="1"/>
    <col min="2" max="2" width="44.42578125" style="186" customWidth="1"/>
    <col min="3" max="3" width="39" style="186" customWidth="1"/>
    <col min="4" max="10" width="10.140625" style="186" customWidth="1"/>
    <col min="11" max="11" width="12.85546875" style="186" customWidth="1"/>
    <col min="12" max="12" width="43.140625" style="186" hidden="1" customWidth="1"/>
    <col min="13" max="13" width="24.85546875" style="186" hidden="1" customWidth="1"/>
    <col min="14" max="24" width="10.85546875" style="186" customWidth="1"/>
    <col min="25" max="16384" width="14.42578125" style="186"/>
  </cols>
  <sheetData>
    <row r="1" spans="1:24" ht="13.5" customHeight="1" thickBot="1">
      <c r="A1" s="180"/>
      <c r="B1" s="181"/>
      <c r="C1" s="181"/>
      <c r="D1" s="182"/>
      <c r="E1" s="180"/>
      <c r="F1" s="183"/>
      <c r="G1" s="183"/>
      <c r="H1" s="182"/>
      <c r="I1" s="182"/>
      <c r="J1" s="182"/>
      <c r="K1" s="184"/>
      <c r="L1" s="185"/>
      <c r="M1" s="185"/>
      <c r="N1" s="185"/>
      <c r="O1" s="185"/>
      <c r="P1" s="185"/>
    </row>
    <row r="2" spans="1:24" ht="13.5" customHeight="1">
      <c r="A2" s="187" t="s">
        <v>163</v>
      </c>
      <c r="B2" s="188">
        <v>2024</v>
      </c>
      <c r="C2" s="188" t="s">
        <v>234</v>
      </c>
      <c r="D2" s="189" t="s">
        <v>235</v>
      </c>
      <c r="E2" s="190" t="s">
        <v>236</v>
      </c>
      <c r="F2" s="191"/>
      <c r="G2" s="192"/>
      <c r="H2" s="406"/>
      <c r="I2" s="498"/>
      <c r="J2" s="499"/>
      <c r="K2" s="407"/>
      <c r="L2" s="185"/>
      <c r="M2" s="185"/>
      <c r="N2" s="185"/>
      <c r="O2" s="185"/>
      <c r="P2" s="185"/>
    </row>
    <row r="3" spans="1:24" ht="13.5" customHeight="1">
      <c r="A3" s="193" t="s">
        <v>165</v>
      </c>
      <c r="B3" s="194" t="s">
        <v>237</v>
      </c>
      <c r="C3" s="195" t="s">
        <v>238</v>
      </c>
      <c r="D3" s="196" t="s">
        <v>239</v>
      </c>
      <c r="E3" s="197"/>
      <c r="F3" s="196"/>
      <c r="G3" s="196"/>
      <c r="H3" s="500"/>
      <c r="I3" s="501"/>
      <c r="J3" s="502"/>
      <c r="K3" s="503"/>
      <c r="L3" s="185"/>
      <c r="M3" s="185"/>
      <c r="N3" s="185"/>
      <c r="O3" s="185"/>
      <c r="P3" s="185"/>
    </row>
    <row r="4" spans="1:24" ht="13.5" customHeight="1">
      <c r="A4" s="193" t="s">
        <v>240</v>
      </c>
      <c r="B4" s="198"/>
      <c r="C4" s="198"/>
      <c r="D4" s="199"/>
      <c r="E4" s="197"/>
      <c r="F4" s="199"/>
      <c r="G4" s="199"/>
      <c r="H4" s="500"/>
      <c r="I4" s="501"/>
      <c r="J4" s="502"/>
      <c r="K4" s="503"/>
      <c r="L4" s="185"/>
      <c r="M4" s="185"/>
      <c r="N4" s="185"/>
      <c r="O4" s="185"/>
      <c r="P4" s="185"/>
    </row>
    <row r="5" spans="1:24" ht="13.5" customHeight="1" thickBot="1">
      <c r="A5" s="200" t="s">
        <v>169</v>
      </c>
      <c r="B5" s="201"/>
      <c r="C5" s="201"/>
      <c r="D5" s="202"/>
      <c r="E5" s="203"/>
      <c r="F5" s="202"/>
      <c r="G5" s="202"/>
      <c r="H5" s="504"/>
      <c r="I5" s="505"/>
      <c r="J5" s="506"/>
      <c r="K5" s="507"/>
      <c r="M5" s="185"/>
      <c r="N5" s="185"/>
      <c r="O5" s="185"/>
      <c r="P5" s="185"/>
    </row>
    <row r="6" spans="1:24" ht="13.5" customHeight="1" thickBot="1">
      <c r="A6" s="204"/>
      <c r="B6" s="205"/>
      <c r="C6" s="205"/>
      <c r="D6" s="182"/>
      <c r="E6" s="180"/>
      <c r="F6" s="182"/>
      <c r="G6" s="182"/>
      <c r="H6" s="182"/>
      <c r="I6" s="182"/>
      <c r="J6" s="182"/>
      <c r="K6" s="206"/>
      <c r="M6" s="185"/>
      <c r="N6" s="185"/>
      <c r="O6" s="185"/>
      <c r="P6" s="185"/>
    </row>
    <row r="7" spans="1:24" ht="9" customHeight="1" thickBot="1">
      <c r="A7" s="408"/>
      <c r="B7" s="508"/>
      <c r="C7" s="508"/>
      <c r="D7" s="508"/>
      <c r="E7" s="508"/>
      <c r="F7" s="508"/>
      <c r="G7" s="508"/>
      <c r="H7" s="508"/>
      <c r="I7" s="508"/>
      <c r="J7" s="508"/>
      <c r="K7" s="509"/>
      <c r="L7" s="207"/>
    </row>
    <row r="8" spans="1:24" ht="13.5" customHeight="1">
      <c r="A8" s="208" t="s">
        <v>170</v>
      </c>
      <c r="B8" s="209" t="s">
        <v>171</v>
      </c>
      <c r="C8" s="209"/>
      <c r="D8" s="210" t="s">
        <v>172</v>
      </c>
      <c r="E8" s="210" t="s">
        <v>37</v>
      </c>
      <c r="F8" s="211" t="s">
        <v>38</v>
      </c>
      <c r="G8" s="210" t="s">
        <v>39</v>
      </c>
      <c r="H8" s="210" t="s">
        <v>40</v>
      </c>
      <c r="I8" s="210" t="s">
        <v>41</v>
      </c>
      <c r="J8" s="212" t="s">
        <v>173</v>
      </c>
      <c r="K8" s="213" t="s">
        <v>174</v>
      </c>
      <c r="L8" s="179" t="s">
        <v>241</v>
      </c>
    </row>
    <row r="9" spans="1:24" ht="15.75" customHeight="1">
      <c r="A9" s="214" t="s">
        <v>176</v>
      </c>
      <c r="B9" s="215" t="s">
        <v>177</v>
      </c>
      <c r="C9" s="216" t="s">
        <v>178</v>
      </c>
      <c r="D9" s="217">
        <f t="shared" ref="D9:D14" si="0">E9-J9</f>
        <v>24.5</v>
      </c>
      <c r="E9" s="217">
        <f t="shared" ref="E9:E14" si="1">F9-J9</f>
        <v>25.5</v>
      </c>
      <c r="F9" s="218">
        <v>26.5</v>
      </c>
      <c r="G9" s="217">
        <f t="shared" ref="G9:G28" si="2">F9+J9</f>
        <v>27.5</v>
      </c>
      <c r="H9" s="217">
        <f t="shared" ref="H9:H28" si="3">G9+J9</f>
        <v>28.5</v>
      </c>
      <c r="I9" s="217">
        <f t="shared" ref="I9:I28" si="4">H9+J9</f>
        <v>29.5</v>
      </c>
      <c r="J9" s="219">
        <v>1</v>
      </c>
      <c r="K9" s="220">
        <v>44928</v>
      </c>
      <c r="L9" s="221" t="s">
        <v>242</v>
      </c>
    </row>
    <row r="10" spans="1:24" ht="15.75" customHeight="1">
      <c r="A10" s="214" t="s">
        <v>179</v>
      </c>
      <c r="B10" s="215" t="s">
        <v>180</v>
      </c>
      <c r="C10" s="216" t="s">
        <v>181</v>
      </c>
      <c r="D10" s="217">
        <f t="shared" si="0"/>
        <v>24</v>
      </c>
      <c r="E10" s="217">
        <f t="shared" si="1"/>
        <v>25</v>
      </c>
      <c r="F10" s="222">
        <v>26</v>
      </c>
      <c r="G10" s="217">
        <f t="shared" si="2"/>
        <v>27</v>
      </c>
      <c r="H10" s="217">
        <f t="shared" si="3"/>
        <v>28</v>
      </c>
      <c r="I10" s="217">
        <f t="shared" si="4"/>
        <v>29</v>
      </c>
      <c r="J10" s="219">
        <v>1</v>
      </c>
      <c r="K10" s="223">
        <v>0.5</v>
      </c>
      <c r="L10" s="221" t="s">
        <v>242</v>
      </c>
    </row>
    <row r="11" spans="1:24" ht="15.75" customHeight="1">
      <c r="A11" s="214" t="s">
        <v>182</v>
      </c>
      <c r="B11" s="215" t="s">
        <v>183</v>
      </c>
      <c r="C11" s="197" t="s">
        <v>184</v>
      </c>
      <c r="D11" s="224">
        <f t="shared" si="0"/>
        <v>18</v>
      </c>
      <c r="E11" s="224">
        <f t="shared" si="1"/>
        <v>19</v>
      </c>
      <c r="F11" s="225">
        <v>20</v>
      </c>
      <c r="G11" s="224">
        <f t="shared" si="2"/>
        <v>21</v>
      </c>
      <c r="H11" s="224">
        <f t="shared" si="3"/>
        <v>22</v>
      </c>
      <c r="I11" s="224">
        <f t="shared" si="4"/>
        <v>23</v>
      </c>
      <c r="J11" s="219">
        <v>1</v>
      </c>
      <c r="K11" s="223">
        <v>0.5</v>
      </c>
      <c r="L11" s="186" t="s">
        <v>242</v>
      </c>
      <c r="M11" s="226"/>
      <c r="N11" s="226"/>
      <c r="Q11" s="227"/>
      <c r="R11" s="227"/>
      <c r="S11" s="227"/>
      <c r="T11" s="227"/>
      <c r="U11" s="227"/>
      <c r="V11" s="227"/>
      <c r="W11" s="228"/>
      <c r="X11" s="227"/>
    </row>
    <row r="12" spans="1:24" ht="15.75" customHeight="1">
      <c r="A12" s="214" t="s">
        <v>185</v>
      </c>
      <c r="B12" s="215" t="s">
        <v>186</v>
      </c>
      <c r="C12" s="197" t="s">
        <v>187</v>
      </c>
      <c r="D12" s="224">
        <f t="shared" si="0"/>
        <v>15.5</v>
      </c>
      <c r="E12" s="224">
        <f t="shared" si="1"/>
        <v>16.5</v>
      </c>
      <c r="F12" s="225">
        <v>17.5</v>
      </c>
      <c r="G12" s="224">
        <f t="shared" si="2"/>
        <v>18.5</v>
      </c>
      <c r="H12" s="224">
        <f t="shared" si="3"/>
        <v>19.5</v>
      </c>
      <c r="I12" s="224">
        <f t="shared" si="4"/>
        <v>20.5</v>
      </c>
      <c r="J12" s="219">
        <v>1</v>
      </c>
      <c r="K12" s="223">
        <v>0.5</v>
      </c>
      <c r="L12" s="186" t="s">
        <v>242</v>
      </c>
      <c r="M12" s="226"/>
      <c r="N12" s="226"/>
      <c r="Q12" s="227"/>
      <c r="R12" s="227"/>
      <c r="S12" s="227"/>
      <c r="T12" s="227"/>
      <c r="U12" s="227"/>
      <c r="V12" s="227"/>
      <c r="W12" s="228"/>
      <c r="X12" s="227"/>
    </row>
    <row r="13" spans="1:24" ht="18.75" customHeight="1">
      <c r="A13" s="214" t="s">
        <v>188</v>
      </c>
      <c r="B13" s="215" t="s">
        <v>189</v>
      </c>
      <c r="C13" s="229" t="s">
        <v>190</v>
      </c>
      <c r="D13" s="224">
        <f t="shared" si="0"/>
        <v>23</v>
      </c>
      <c r="E13" s="224">
        <f t="shared" si="1"/>
        <v>23.5</v>
      </c>
      <c r="F13" s="230">
        <v>24</v>
      </c>
      <c r="G13" s="224">
        <f t="shared" si="2"/>
        <v>24.5</v>
      </c>
      <c r="H13" s="224">
        <f t="shared" si="3"/>
        <v>25</v>
      </c>
      <c r="I13" s="224">
        <f t="shared" si="4"/>
        <v>25.5</v>
      </c>
      <c r="J13" s="223">
        <v>0.5</v>
      </c>
      <c r="K13" s="223">
        <v>0.5</v>
      </c>
      <c r="L13" s="186" t="s">
        <v>242</v>
      </c>
      <c r="M13" s="226"/>
      <c r="N13" s="226"/>
    </row>
    <row r="14" spans="1:24" ht="15.75" customHeight="1">
      <c r="A14" s="214" t="s">
        <v>243</v>
      </c>
      <c r="B14" s="215" t="s">
        <v>244</v>
      </c>
      <c r="C14" s="197" t="s">
        <v>245</v>
      </c>
      <c r="D14" s="231">
        <f t="shared" si="0"/>
        <v>22</v>
      </c>
      <c r="E14" s="231">
        <f t="shared" si="1"/>
        <v>22.5</v>
      </c>
      <c r="F14" s="230">
        <v>23</v>
      </c>
      <c r="G14" s="224">
        <f t="shared" si="2"/>
        <v>23.5</v>
      </c>
      <c r="H14" s="224">
        <f t="shared" si="3"/>
        <v>24</v>
      </c>
      <c r="I14" s="224">
        <f t="shared" si="4"/>
        <v>24.5</v>
      </c>
      <c r="J14" s="223">
        <v>0.5</v>
      </c>
      <c r="K14" s="223">
        <v>0.5</v>
      </c>
      <c r="L14" s="186" t="s">
        <v>242</v>
      </c>
      <c r="M14" s="232" t="s">
        <v>246</v>
      </c>
      <c r="N14" s="226"/>
    </row>
    <row r="15" spans="1:24" ht="15.75" customHeight="1">
      <c r="A15" s="214" t="s">
        <v>191</v>
      </c>
      <c r="B15" s="215" t="s">
        <v>192</v>
      </c>
      <c r="C15" s="233" t="s">
        <v>193</v>
      </c>
      <c r="D15" s="224">
        <f t="shared" ref="D15:D28" si="5">E15-J15</f>
        <v>22</v>
      </c>
      <c r="E15" s="224">
        <f t="shared" ref="E15:E28" si="6">F15-J15</f>
        <v>23</v>
      </c>
      <c r="F15" s="230">
        <v>24</v>
      </c>
      <c r="G15" s="224">
        <f t="shared" si="2"/>
        <v>25</v>
      </c>
      <c r="H15" s="224">
        <f t="shared" si="3"/>
        <v>26</v>
      </c>
      <c r="I15" s="224">
        <f t="shared" si="4"/>
        <v>27</v>
      </c>
      <c r="J15" s="219">
        <v>1</v>
      </c>
      <c r="K15" s="223">
        <v>0.375</v>
      </c>
      <c r="L15" s="186" t="s">
        <v>242</v>
      </c>
      <c r="M15" s="226"/>
      <c r="N15" s="226"/>
    </row>
    <row r="16" spans="1:24" ht="15.75" customHeight="1">
      <c r="A16" s="214" t="s">
        <v>194</v>
      </c>
      <c r="B16" s="215" t="s">
        <v>195</v>
      </c>
      <c r="C16" s="216" t="s">
        <v>196</v>
      </c>
      <c r="D16" s="217">
        <f t="shared" si="5"/>
        <v>21</v>
      </c>
      <c r="E16" s="217">
        <f t="shared" si="6"/>
        <v>22</v>
      </c>
      <c r="F16" s="234">
        <v>23</v>
      </c>
      <c r="G16" s="217">
        <f t="shared" si="2"/>
        <v>24</v>
      </c>
      <c r="H16" s="217">
        <f t="shared" si="3"/>
        <v>25</v>
      </c>
      <c r="I16" s="217">
        <f t="shared" si="4"/>
        <v>26</v>
      </c>
      <c r="J16" s="219">
        <v>1</v>
      </c>
      <c r="K16" s="235">
        <v>0.25</v>
      </c>
      <c r="L16" s="221" t="s">
        <v>242</v>
      </c>
      <c r="M16" s="226"/>
      <c r="N16" s="226"/>
    </row>
    <row r="17" spans="1:16" ht="15.75" customHeight="1">
      <c r="A17" s="214" t="s">
        <v>197</v>
      </c>
      <c r="B17" s="215" t="s">
        <v>198</v>
      </c>
      <c r="C17" s="216" t="s">
        <v>199</v>
      </c>
      <c r="D17" s="217">
        <f t="shared" si="5"/>
        <v>21</v>
      </c>
      <c r="E17" s="217">
        <f t="shared" si="6"/>
        <v>22</v>
      </c>
      <c r="F17" s="234">
        <v>23</v>
      </c>
      <c r="G17" s="217">
        <f t="shared" si="2"/>
        <v>24</v>
      </c>
      <c r="H17" s="217">
        <f t="shared" si="3"/>
        <v>25</v>
      </c>
      <c r="I17" s="217">
        <f t="shared" si="4"/>
        <v>26</v>
      </c>
      <c r="J17" s="219">
        <v>1</v>
      </c>
      <c r="K17" s="235">
        <v>0.25</v>
      </c>
      <c r="L17" s="221" t="s">
        <v>242</v>
      </c>
      <c r="M17" s="226"/>
      <c r="N17" s="226"/>
    </row>
    <row r="18" spans="1:16" ht="15.75" customHeight="1">
      <c r="A18" s="214" t="s">
        <v>200</v>
      </c>
      <c r="B18" s="215" t="s">
        <v>201</v>
      </c>
      <c r="C18" s="216" t="s">
        <v>202</v>
      </c>
      <c r="D18" s="217">
        <f t="shared" si="5"/>
        <v>9.875</v>
      </c>
      <c r="E18" s="217">
        <f t="shared" si="6"/>
        <v>10.25</v>
      </c>
      <c r="F18" s="234">
        <v>10.625</v>
      </c>
      <c r="G18" s="217">
        <f t="shared" si="2"/>
        <v>11</v>
      </c>
      <c r="H18" s="217">
        <f t="shared" si="3"/>
        <v>11.375</v>
      </c>
      <c r="I18" s="217">
        <f t="shared" si="4"/>
        <v>11.75</v>
      </c>
      <c r="J18" s="236">
        <v>0.375</v>
      </c>
      <c r="K18" s="223">
        <v>0.375</v>
      </c>
      <c r="L18" s="221" t="s">
        <v>242</v>
      </c>
      <c r="M18" s="226"/>
      <c r="N18" s="226"/>
    </row>
    <row r="19" spans="1:16" ht="15.75" customHeight="1">
      <c r="A19" s="214" t="s">
        <v>203</v>
      </c>
      <c r="B19" s="215" t="s">
        <v>204</v>
      </c>
      <c r="C19" s="233" t="s">
        <v>205</v>
      </c>
      <c r="D19" s="217">
        <f t="shared" si="5"/>
        <v>10.625</v>
      </c>
      <c r="E19" s="217">
        <f t="shared" si="6"/>
        <v>11</v>
      </c>
      <c r="F19" s="234">
        <v>11.375</v>
      </c>
      <c r="G19" s="217">
        <f t="shared" si="2"/>
        <v>11.75</v>
      </c>
      <c r="H19" s="217">
        <f t="shared" si="3"/>
        <v>12.125</v>
      </c>
      <c r="I19" s="217">
        <f t="shared" si="4"/>
        <v>12.5</v>
      </c>
      <c r="J19" s="236">
        <v>0.375</v>
      </c>
      <c r="K19" s="223">
        <v>0.375</v>
      </c>
      <c r="L19" s="221" t="s">
        <v>242</v>
      </c>
    </row>
    <row r="20" spans="1:16" ht="15.75" customHeight="1">
      <c r="A20" s="214" t="s">
        <v>206</v>
      </c>
      <c r="B20" s="215" t="s">
        <v>207</v>
      </c>
      <c r="C20" s="216" t="s">
        <v>208</v>
      </c>
      <c r="D20" s="237">
        <f t="shared" si="5"/>
        <v>7.75</v>
      </c>
      <c r="E20" s="238">
        <f t="shared" si="6"/>
        <v>8.125</v>
      </c>
      <c r="F20" s="234">
        <v>8.5</v>
      </c>
      <c r="G20" s="238">
        <f t="shared" si="2"/>
        <v>8.875</v>
      </c>
      <c r="H20" s="237">
        <f t="shared" si="3"/>
        <v>9.25</v>
      </c>
      <c r="I20" s="238">
        <f t="shared" si="4"/>
        <v>9.625</v>
      </c>
      <c r="J20" s="236">
        <v>0.375</v>
      </c>
      <c r="K20" s="223">
        <v>0.25</v>
      </c>
      <c r="L20" s="221" t="s">
        <v>242</v>
      </c>
      <c r="M20" s="226"/>
      <c r="N20" s="226"/>
    </row>
    <row r="21" spans="1:16" ht="15.75" customHeight="1">
      <c r="A21" s="214" t="s">
        <v>209</v>
      </c>
      <c r="B21" s="215" t="s">
        <v>210</v>
      </c>
      <c r="C21" s="216" t="s">
        <v>211</v>
      </c>
      <c r="D21" s="217">
        <f t="shared" si="5"/>
        <v>5.125</v>
      </c>
      <c r="E21" s="217">
        <f t="shared" si="6"/>
        <v>5.375</v>
      </c>
      <c r="F21" s="234">
        <v>5.625</v>
      </c>
      <c r="G21" s="217">
        <f t="shared" si="2"/>
        <v>5.875</v>
      </c>
      <c r="H21" s="217">
        <f t="shared" si="3"/>
        <v>6.125</v>
      </c>
      <c r="I21" s="239">
        <f t="shared" si="4"/>
        <v>6.375</v>
      </c>
      <c r="J21" s="236">
        <v>0.25</v>
      </c>
      <c r="K21" s="223">
        <v>0.25</v>
      </c>
      <c r="L21" s="221" t="s">
        <v>242</v>
      </c>
      <c r="M21" s="226"/>
      <c r="N21" s="226"/>
    </row>
    <row r="22" spans="1:16" ht="15.75" customHeight="1">
      <c r="A22" s="214" t="s">
        <v>212</v>
      </c>
      <c r="B22" s="215" t="s">
        <v>213</v>
      </c>
      <c r="C22" s="216" t="s">
        <v>214</v>
      </c>
      <c r="D22" s="240">
        <f t="shared" si="5"/>
        <v>3.5</v>
      </c>
      <c r="E22" s="237">
        <f t="shared" si="6"/>
        <v>3.75</v>
      </c>
      <c r="F22" s="234">
        <v>4</v>
      </c>
      <c r="G22" s="237">
        <f t="shared" si="2"/>
        <v>4.25</v>
      </c>
      <c r="H22" s="240">
        <f t="shared" si="3"/>
        <v>4.5</v>
      </c>
      <c r="I22" s="241">
        <f t="shared" si="4"/>
        <v>4.75</v>
      </c>
      <c r="J22" s="236">
        <v>0.25</v>
      </c>
      <c r="K22" s="223">
        <v>0.25</v>
      </c>
      <c r="L22" s="221" t="s">
        <v>242</v>
      </c>
      <c r="M22" s="226"/>
      <c r="N22" s="226"/>
    </row>
    <row r="23" spans="1:16" ht="15.75" customHeight="1">
      <c r="A23" s="242" t="s">
        <v>39</v>
      </c>
      <c r="B23" s="243" t="s">
        <v>215</v>
      </c>
      <c r="C23" s="244" t="s">
        <v>216</v>
      </c>
      <c r="D23" s="245">
        <f t="shared" si="5"/>
        <v>2.75</v>
      </c>
      <c r="E23" s="245">
        <f t="shared" si="6"/>
        <v>2.75</v>
      </c>
      <c r="F23" s="246">
        <v>2.75</v>
      </c>
      <c r="G23" s="245">
        <f t="shared" si="2"/>
        <v>2.75</v>
      </c>
      <c r="H23" s="245">
        <f t="shared" si="3"/>
        <v>2.75</v>
      </c>
      <c r="I23" s="217">
        <f t="shared" si="4"/>
        <v>2.75</v>
      </c>
      <c r="J23" s="247">
        <v>0</v>
      </c>
      <c r="K23" s="223">
        <v>0.25</v>
      </c>
      <c r="L23" s="221" t="s">
        <v>242</v>
      </c>
      <c r="M23" s="226"/>
      <c r="N23" s="226"/>
    </row>
    <row r="24" spans="1:16" ht="15.75" customHeight="1">
      <c r="A24" s="242" t="s">
        <v>38</v>
      </c>
      <c r="B24" s="243" t="s">
        <v>217</v>
      </c>
      <c r="C24" s="244" t="s">
        <v>218</v>
      </c>
      <c r="D24" s="245">
        <f t="shared" si="5"/>
        <v>2.75</v>
      </c>
      <c r="E24" s="245">
        <f t="shared" si="6"/>
        <v>2.75</v>
      </c>
      <c r="F24" s="246">
        <v>2.75</v>
      </c>
      <c r="G24" s="245">
        <f t="shared" si="2"/>
        <v>2.75</v>
      </c>
      <c r="H24" s="245">
        <f t="shared" si="3"/>
        <v>2.75</v>
      </c>
      <c r="I24" s="217">
        <f t="shared" si="4"/>
        <v>2.75</v>
      </c>
      <c r="J24" s="247">
        <v>0</v>
      </c>
      <c r="K24" s="223">
        <v>0.25</v>
      </c>
      <c r="L24" s="221" t="s">
        <v>242</v>
      </c>
      <c r="M24" s="226"/>
      <c r="N24" s="226"/>
    </row>
    <row r="25" spans="1:16" ht="15.75" customHeight="1">
      <c r="A25" s="242" t="s">
        <v>219</v>
      </c>
      <c r="B25" s="248" t="s">
        <v>220</v>
      </c>
      <c r="C25" s="233" t="s">
        <v>221</v>
      </c>
      <c r="D25" s="249">
        <f t="shared" si="5"/>
        <v>8.5</v>
      </c>
      <c r="E25" s="249">
        <f t="shared" si="6"/>
        <v>8.75</v>
      </c>
      <c r="F25" s="250">
        <v>9</v>
      </c>
      <c r="G25" s="249">
        <f t="shared" si="2"/>
        <v>9.25</v>
      </c>
      <c r="H25" s="249">
        <f t="shared" si="3"/>
        <v>9.5</v>
      </c>
      <c r="I25" s="224">
        <f t="shared" si="4"/>
        <v>9.75</v>
      </c>
      <c r="J25" s="251">
        <v>0.25</v>
      </c>
      <c r="K25" s="223">
        <v>0.25</v>
      </c>
      <c r="L25" s="186" t="s">
        <v>242</v>
      </c>
      <c r="M25" s="226"/>
      <c r="N25" s="226"/>
    </row>
    <row r="26" spans="1:16" ht="15.75" customHeight="1">
      <c r="A26" s="242" t="s">
        <v>223</v>
      </c>
      <c r="B26" s="248" t="s">
        <v>224</v>
      </c>
      <c r="C26" s="248" t="s">
        <v>225</v>
      </c>
      <c r="D26" s="249">
        <f t="shared" si="5"/>
        <v>0.75</v>
      </c>
      <c r="E26" s="249">
        <f t="shared" si="6"/>
        <v>0.75</v>
      </c>
      <c r="F26" s="252">
        <v>0.75</v>
      </c>
      <c r="G26" s="249">
        <f t="shared" si="2"/>
        <v>0.75</v>
      </c>
      <c r="H26" s="249">
        <f t="shared" si="3"/>
        <v>0.75</v>
      </c>
      <c r="I26" s="224">
        <f t="shared" si="4"/>
        <v>0.75</v>
      </c>
      <c r="J26" s="247">
        <v>0</v>
      </c>
      <c r="K26" s="223">
        <v>0.25</v>
      </c>
      <c r="L26" s="221" t="s">
        <v>242</v>
      </c>
      <c r="M26" s="226"/>
      <c r="N26" s="226"/>
    </row>
    <row r="27" spans="1:16" ht="15.75" customHeight="1">
      <c r="A27" s="242" t="s">
        <v>226</v>
      </c>
      <c r="B27" s="248" t="s">
        <v>227</v>
      </c>
      <c r="C27" s="248" t="s">
        <v>228</v>
      </c>
      <c r="D27" s="253">
        <f t="shared" si="5"/>
        <v>3.25</v>
      </c>
      <c r="E27" s="254">
        <f t="shared" si="6"/>
        <v>3.375</v>
      </c>
      <c r="F27" s="255">
        <v>3.5</v>
      </c>
      <c r="G27" s="254">
        <f t="shared" si="2"/>
        <v>3.625</v>
      </c>
      <c r="H27" s="253">
        <f t="shared" si="3"/>
        <v>3.75</v>
      </c>
      <c r="I27" s="256">
        <f t="shared" si="4"/>
        <v>3.875</v>
      </c>
      <c r="J27" s="257">
        <v>0.125</v>
      </c>
      <c r="K27" s="223">
        <v>0.25</v>
      </c>
      <c r="L27" s="186" t="s">
        <v>242</v>
      </c>
      <c r="M27" s="226"/>
      <c r="N27" s="226"/>
    </row>
    <row r="28" spans="1:16" ht="12" customHeight="1" thickBot="1">
      <c r="A28" s="242" t="s">
        <v>37</v>
      </c>
      <c r="B28" s="248" t="s">
        <v>229</v>
      </c>
      <c r="C28" s="248" t="s">
        <v>230</v>
      </c>
      <c r="D28" s="249">
        <f t="shared" si="5"/>
        <v>0.375</v>
      </c>
      <c r="E28" s="249">
        <f t="shared" si="6"/>
        <v>0.375</v>
      </c>
      <c r="F28" s="258">
        <v>0.375</v>
      </c>
      <c r="G28" s="253">
        <f t="shared" si="2"/>
        <v>0.375</v>
      </c>
      <c r="H28" s="253">
        <f t="shared" si="3"/>
        <v>0.375</v>
      </c>
      <c r="I28" s="259">
        <f t="shared" si="4"/>
        <v>0.375</v>
      </c>
      <c r="J28" s="260">
        <v>0</v>
      </c>
      <c r="K28" s="223">
        <v>0.25</v>
      </c>
      <c r="L28" s="221" t="s">
        <v>242</v>
      </c>
    </row>
    <row r="29" spans="1:16" ht="15.75" customHeight="1" thickBot="1">
      <c r="A29" s="261" t="s">
        <v>247</v>
      </c>
      <c r="B29" s="262"/>
      <c r="C29" s="263"/>
      <c r="D29" s="264"/>
      <c r="E29" s="264"/>
      <c r="F29" s="265"/>
      <c r="G29" s="264"/>
      <c r="H29" s="264"/>
      <c r="I29" s="264"/>
      <c r="J29" s="266"/>
      <c r="K29" s="267"/>
      <c r="M29" s="185"/>
      <c r="N29" s="185"/>
      <c r="O29" s="185"/>
      <c r="P29" s="185"/>
    </row>
    <row r="30" spans="1:16" ht="15.75" customHeight="1">
      <c r="A30" s="268" t="s">
        <v>37</v>
      </c>
      <c r="B30" s="269" t="s">
        <v>248</v>
      </c>
      <c r="C30" s="269" t="s">
        <v>249</v>
      </c>
      <c r="D30" s="270">
        <f>E30-J30</f>
        <v>15</v>
      </c>
      <c r="E30" s="270">
        <f>F30-J30</f>
        <v>15.25</v>
      </c>
      <c r="F30" s="271">
        <v>15.5</v>
      </c>
      <c r="G30" s="270">
        <f>F30+J30</f>
        <v>15.75</v>
      </c>
      <c r="H30" s="270">
        <f>G30+J30</f>
        <v>16</v>
      </c>
      <c r="I30" s="272">
        <f>H30+J30</f>
        <v>16.25</v>
      </c>
      <c r="J30" s="272">
        <v>0.25</v>
      </c>
      <c r="K30" s="273">
        <v>0.375</v>
      </c>
      <c r="L30" s="221" t="s">
        <v>242</v>
      </c>
    </row>
    <row r="31" spans="1:16" ht="15.75" customHeight="1">
      <c r="A31" s="268" t="s">
        <v>250</v>
      </c>
      <c r="B31" s="269" t="s">
        <v>251</v>
      </c>
      <c r="C31" s="269" t="s">
        <v>252</v>
      </c>
      <c r="D31" s="270">
        <f>E31-J31</f>
        <v>13.75</v>
      </c>
      <c r="E31" s="270">
        <f>F31-J31</f>
        <v>14</v>
      </c>
      <c r="F31" s="271">
        <v>14.25</v>
      </c>
      <c r="G31" s="270">
        <f>F31+J31</f>
        <v>14.5</v>
      </c>
      <c r="H31" s="270">
        <f>G31+J31</f>
        <v>14.75</v>
      </c>
      <c r="I31" s="272">
        <f>H31+J31</f>
        <v>15</v>
      </c>
      <c r="J31" s="251">
        <v>0.25</v>
      </c>
      <c r="K31" s="273">
        <v>0.375</v>
      </c>
      <c r="L31" s="221" t="s">
        <v>242</v>
      </c>
    </row>
    <row r="32" spans="1:16" ht="15.75" customHeight="1">
      <c r="A32" s="268" t="s">
        <v>253</v>
      </c>
      <c r="B32" s="269" t="s">
        <v>254</v>
      </c>
      <c r="C32" s="274" t="s">
        <v>255</v>
      </c>
      <c r="D32" s="270">
        <f>E32-J32</f>
        <v>10.25</v>
      </c>
      <c r="E32" s="270">
        <f>F32-J32</f>
        <v>10.5</v>
      </c>
      <c r="F32" s="271">
        <v>10.75</v>
      </c>
      <c r="G32" s="270">
        <f>F32+J32</f>
        <v>11</v>
      </c>
      <c r="H32" s="270">
        <f>G32+J32</f>
        <v>11.25</v>
      </c>
      <c r="I32" s="272">
        <f>H32+J32</f>
        <v>11.5</v>
      </c>
      <c r="J32" s="251">
        <v>0.25</v>
      </c>
      <c r="K32" s="273">
        <v>0.25</v>
      </c>
      <c r="L32" s="221" t="s">
        <v>242</v>
      </c>
    </row>
    <row r="33" spans="1:24" ht="15.75" customHeight="1">
      <c r="A33" s="275" t="s">
        <v>256</v>
      </c>
      <c r="B33" s="276" t="s">
        <v>257</v>
      </c>
      <c r="C33" s="248" t="s">
        <v>258</v>
      </c>
      <c r="D33" s="251">
        <f>E33-J33</f>
        <v>20</v>
      </c>
      <c r="E33" s="251">
        <f>F33-J33</f>
        <v>20.5</v>
      </c>
      <c r="F33" s="271">
        <v>21</v>
      </c>
      <c r="G33" s="251">
        <f>F33+J33</f>
        <v>21.5</v>
      </c>
      <c r="H33" s="251">
        <f>G33+J33</f>
        <v>22</v>
      </c>
      <c r="I33" s="251">
        <f>H33+J33</f>
        <v>22.5</v>
      </c>
      <c r="J33" s="251">
        <v>0.5</v>
      </c>
      <c r="K33" s="277">
        <v>0.375</v>
      </c>
      <c r="L33" s="221" t="s">
        <v>242</v>
      </c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</row>
    <row r="34" spans="1:24" ht="15.75" customHeight="1" thickBot="1">
      <c r="A34" s="275" t="s">
        <v>259</v>
      </c>
      <c r="B34" s="276" t="s">
        <v>260</v>
      </c>
      <c r="C34" s="248" t="s">
        <v>261</v>
      </c>
      <c r="D34" s="278">
        <f>E34-J34</f>
        <v>10.25</v>
      </c>
      <c r="E34" s="279">
        <f>F34-J34</f>
        <v>10.625</v>
      </c>
      <c r="F34" s="280">
        <v>11</v>
      </c>
      <c r="G34" s="279">
        <f>F34+J34</f>
        <v>11.375</v>
      </c>
      <c r="H34" s="278">
        <f>G34+J34</f>
        <v>11.75</v>
      </c>
      <c r="I34" s="279">
        <f>H34+J34</f>
        <v>12.125</v>
      </c>
      <c r="J34" s="251">
        <v>0.375</v>
      </c>
      <c r="K34" s="277">
        <v>0.375</v>
      </c>
      <c r="L34" s="221" t="s">
        <v>242</v>
      </c>
    </row>
    <row r="35" spans="1:24" ht="15.75" customHeight="1" thickBot="1">
      <c r="A35" s="261" t="s">
        <v>262</v>
      </c>
      <c r="B35" s="262"/>
      <c r="C35" s="263"/>
      <c r="D35" s="264"/>
      <c r="E35" s="264"/>
      <c r="F35" s="265"/>
      <c r="G35" s="264"/>
      <c r="H35" s="264"/>
      <c r="I35" s="264"/>
      <c r="J35" s="266"/>
      <c r="K35" s="277"/>
      <c r="L35" s="185"/>
    </row>
    <row r="36" spans="1:24" ht="15.75" customHeight="1">
      <c r="A36" s="275" t="s">
        <v>263</v>
      </c>
      <c r="B36" s="276" t="s">
        <v>264</v>
      </c>
      <c r="C36" s="248" t="s">
        <v>265</v>
      </c>
      <c r="D36" s="251">
        <f>E36-J36</f>
        <v>9.25</v>
      </c>
      <c r="E36" s="251">
        <f>F36-J36</f>
        <v>9.625</v>
      </c>
      <c r="F36" s="280">
        <v>10</v>
      </c>
      <c r="G36" s="251">
        <f>F36+J36</f>
        <v>10.375</v>
      </c>
      <c r="H36" s="251">
        <f>G36+J36</f>
        <v>10.75</v>
      </c>
      <c r="I36" s="251">
        <f>H36+J36</f>
        <v>11.125</v>
      </c>
      <c r="J36" s="251">
        <v>0.375</v>
      </c>
      <c r="K36" s="277">
        <v>0.375</v>
      </c>
      <c r="L36" s="221" t="s">
        <v>242</v>
      </c>
    </row>
    <row r="37" spans="1:24" ht="15.75" customHeight="1">
      <c r="A37" s="275" t="s">
        <v>266</v>
      </c>
      <c r="B37" s="276" t="s">
        <v>267</v>
      </c>
      <c r="C37" s="248" t="s">
        <v>268</v>
      </c>
      <c r="D37" s="251">
        <f>E37-J37</f>
        <v>15</v>
      </c>
      <c r="E37" s="251">
        <f>F37-J37</f>
        <v>15.375</v>
      </c>
      <c r="F37" s="280">
        <v>15.75</v>
      </c>
      <c r="G37" s="251">
        <f>F37+J37</f>
        <v>16.125</v>
      </c>
      <c r="H37" s="251">
        <f>G37+J37</f>
        <v>16.5</v>
      </c>
      <c r="I37" s="251">
        <f>H37+J37</f>
        <v>16.875</v>
      </c>
      <c r="J37" s="251">
        <v>0.375</v>
      </c>
      <c r="K37" s="277">
        <v>0.375</v>
      </c>
      <c r="L37" s="221" t="s">
        <v>242</v>
      </c>
    </row>
    <row r="38" spans="1:24" ht="15.75" customHeight="1">
      <c r="A38" s="275"/>
      <c r="B38" s="276" t="s">
        <v>269</v>
      </c>
      <c r="C38" s="248" t="s">
        <v>270</v>
      </c>
      <c r="D38" s="251">
        <f>E38-J38</f>
        <v>5.75</v>
      </c>
      <c r="E38" s="251">
        <f>F38-J38</f>
        <v>6</v>
      </c>
      <c r="F38" s="280">
        <v>6.25</v>
      </c>
      <c r="G38" s="251">
        <f>F38+J38</f>
        <v>6.5</v>
      </c>
      <c r="H38" s="251">
        <f>G38+J38</f>
        <v>6.75</v>
      </c>
      <c r="I38" s="251">
        <f>H38+J38</f>
        <v>7</v>
      </c>
      <c r="J38" s="251">
        <v>0.25</v>
      </c>
      <c r="K38" s="277">
        <v>0.375</v>
      </c>
      <c r="L38" s="221" t="s">
        <v>242</v>
      </c>
    </row>
    <row r="39" spans="1:24" ht="15.75" customHeight="1">
      <c r="A39" s="275" t="s">
        <v>271</v>
      </c>
      <c r="B39" s="276" t="s">
        <v>272</v>
      </c>
      <c r="C39" s="248" t="s">
        <v>273</v>
      </c>
      <c r="D39" s="281">
        <f>E39-J39</f>
        <v>8.5</v>
      </c>
      <c r="E39" s="281">
        <v>8.75</v>
      </c>
      <c r="F39" s="280">
        <v>9</v>
      </c>
      <c r="G39" s="251">
        <f>F39+J39</f>
        <v>9.25</v>
      </c>
      <c r="H39" s="251">
        <f>G39+J39</f>
        <v>9.5</v>
      </c>
      <c r="I39" s="251">
        <f>H39+J39</f>
        <v>9.75</v>
      </c>
      <c r="J39" s="251">
        <v>0.25</v>
      </c>
      <c r="K39" s="277">
        <v>0.375</v>
      </c>
      <c r="L39" s="221" t="s">
        <v>242</v>
      </c>
    </row>
    <row r="40" spans="1:24" ht="15.75" customHeight="1">
      <c r="A40" s="282" t="s">
        <v>274</v>
      </c>
      <c r="B40" s="283" t="s">
        <v>275</v>
      </c>
      <c r="C40" s="284" t="s">
        <v>276</v>
      </c>
      <c r="D40" s="257">
        <f>E40-J40</f>
        <v>3.5</v>
      </c>
      <c r="E40" s="257">
        <f>F40-J40</f>
        <v>3.5</v>
      </c>
      <c r="F40" s="285">
        <v>3.5</v>
      </c>
      <c r="G40" s="257">
        <f>F40+J40</f>
        <v>3.5</v>
      </c>
      <c r="H40" s="257">
        <f>G40+J40</f>
        <v>3.5</v>
      </c>
      <c r="I40" s="257">
        <f>H40+J40</f>
        <v>3.5</v>
      </c>
      <c r="J40" s="286">
        <v>0</v>
      </c>
      <c r="K40" s="287">
        <v>0.25</v>
      </c>
      <c r="L40" s="221" t="s">
        <v>242</v>
      </c>
    </row>
    <row r="41" spans="1:24" ht="26.25" customHeight="1">
      <c r="A41" s="288"/>
      <c r="B41" s="289" t="s">
        <v>277</v>
      </c>
      <c r="C41" s="290" t="s">
        <v>278</v>
      </c>
      <c r="D41" s="291">
        <f t="shared" ref="D41:I41" si="7">D9-D27</f>
        <v>21.25</v>
      </c>
      <c r="E41" s="291">
        <f t="shared" si="7"/>
        <v>22.125</v>
      </c>
      <c r="F41" s="292">
        <f t="shared" si="7"/>
        <v>23</v>
      </c>
      <c r="G41" s="291">
        <f t="shared" si="7"/>
        <v>23.875</v>
      </c>
      <c r="H41" s="291">
        <f t="shared" si="7"/>
        <v>24.75</v>
      </c>
      <c r="I41" s="291">
        <f t="shared" si="7"/>
        <v>25.625</v>
      </c>
      <c r="J41" s="288"/>
      <c r="K41" s="288"/>
      <c r="L41" s="185"/>
    </row>
    <row r="42" spans="1:24" ht="20.25" customHeight="1">
      <c r="A42" s="293"/>
      <c r="B42" s="294"/>
      <c r="C42" s="290" t="s">
        <v>279</v>
      </c>
      <c r="D42" s="295" t="s">
        <v>280</v>
      </c>
      <c r="E42" s="288" t="s">
        <v>281</v>
      </c>
      <c r="F42" s="296" t="s">
        <v>282</v>
      </c>
      <c r="G42" s="288" t="s">
        <v>283</v>
      </c>
      <c r="H42" s="288" t="s">
        <v>284</v>
      </c>
      <c r="I42" s="288" t="s">
        <v>285</v>
      </c>
      <c r="J42" s="184"/>
      <c r="L42" s="185"/>
    </row>
    <row r="43" spans="1:24" ht="20.25" customHeight="1">
      <c r="A43" s="293"/>
      <c r="B43" s="294"/>
      <c r="C43" s="294"/>
      <c r="D43" s="184"/>
      <c r="E43" s="184"/>
      <c r="F43" s="297"/>
      <c r="G43" s="184"/>
      <c r="H43" s="184"/>
      <c r="I43" s="184"/>
      <c r="J43" s="184"/>
    </row>
    <row r="44" spans="1:24" ht="20.25" customHeight="1">
      <c r="A44" s="293"/>
      <c r="B44" s="185"/>
      <c r="C44" s="233"/>
      <c r="D44" s="184"/>
      <c r="E44" s="184"/>
      <c r="F44" s="297"/>
      <c r="G44" s="184"/>
      <c r="H44" s="184"/>
      <c r="I44" s="184"/>
      <c r="J44" s="184"/>
    </row>
    <row r="45" spans="1:24" ht="13.5" customHeight="1">
      <c r="A45" s="293"/>
      <c r="B45" s="185"/>
      <c r="C45" s="233"/>
      <c r="D45" s="184"/>
      <c r="E45" s="184"/>
      <c r="G45" s="184"/>
      <c r="H45" s="184"/>
      <c r="I45" s="184"/>
      <c r="J45" s="184"/>
    </row>
    <row r="46" spans="1:24" ht="14.25" customHeight="1">
      <c r="A46" s="233"/>
      <c r="B46" s="233"/>
      <c r="C46" s="233"/>
      <c r="D46" s="185"/>
      <c r="E46" s="185"/>
      <c r="F46" s="185"/>
      <c r="G46" s="185"/>
      <c r="H46" s="185"/>
      <c r="I46" s="185"/>
      <c r="J46" s="298"/>
      <c r="K46" s="185"/>
    </row>
    <row r="47" spans="1:24" ht="14.25" customHeight="1"/>
    <row r="48" spans="1:24" ht="14.25" customHeight="1"/>
    <row r="49" s="186" customFormat="1" ht="14.25" customHeight="1"/>
    <row r="50" s="186" customFormat="1" ht="14.25" customHeight="1"/>
    <row r="51" s="186" customFormat="1" ht="14.25" customHeight="1"/>
    <row r="52" s="186" customFormat="1" ht="14.25" customHeight="1"/>
    <row r="53" s="186" customFormat="1" ht="14.25" customHeight="1"/>
    <row r="54" s="186" customFormat="1" ht="14.25" customHeight="1"/>
    <row r="55" s="186" customFormat="1" ht="14.25" customHeight="1"/>
    <row r="56" s="186" customFormat="1" ht="14.25" customHeight="1"/>
    <row r="57" s="186" customFormat="1" ht="14.25" customHeight="1"/>
    <row r="58" s="186" customFormat="1" ht="14.25" customHeight="1"/>
    <row r="59" s="186" customFormat="1" ht="14.25" customHeight="1"/>
    <row r="60" s="186" customFormat="1" ht="14.25" customHeight="1"/>
    <row r="61" s="186" customFormat="1" ht="14.25" customHeight="1"/>
    <row r="62" s="186" customFormat="1" ht="14.25" customHeight="1"/>
    <row r="63" s="186" customFormat="1" ht="14.25" customHeight="1"/>
    <row r="64" s="186" customFormat="1" ht="14.25" customHeight="1"/>
    <row r="65" s="186" customFormat="1" ht="14.25" customHeight="1"/>
    <row r="66" s="186" customFormat="1" ht="14.25" customHeight="1"/>
    <row r="67" s="186" customFormat="1" ht="14.25" customHeight="1"/>
    <row r="68" s="186" customFormat="1" ht="14.25" customHeight="1"/>
    <row r="69" s="186" customFormat="1" ht="14.25" customHeight="1"/>
    <row r="70" s="186" customFormat="1" ht="14.25" customHeight="1"/>
    <row r="71" s="186" customFormat="1" ht="14.25" customHeight="1"/>
    <row r="72" s="186" customFormat="1" ht="14.25" customHeight="1"/>
    <row r="73" s="186" customFormat="1" ht="14.25" customHeight="1"/>
    <row r="74" s="186" customFormat="1" ht="14.25" customHeight="1"/>
    <row r="75" s="186" customFormat="1" ht="14.25" customHeight="1"/>
    <row r="76" s="186" customFormat="1" ht="14.25" customHeight="1"/>
    <row r="77" s="186" customFormat="1" ht="14.25" customHeight="1"/>
    <row r="78" s="186" customFormat="1" ht="14.25" customHeight="1"/>
    <row r="79" s="186" customFormat="1" ht="14.25" customHeight="1"/>
    <row r="80" s="186" customFormat="1" ht="14.25" customHeight="1"/>
    <row r="81" s="186" customFormat="1" ht="14.25" customHeight="1"/>
    <row r="82" s="186" customFormat="1" ht="14.25" customHeight="1"/>
    <row r="83" s="186" customFormat="1" ht="14.25" customHeight="1"/>
    <row r="84" s="186" customFormat="1" ht="14.25" customHeight="1"/>
    <row r="85" s="186" customFormat="1" ht="14.25" customHeight="1"/>
    <row r="86" s="186" customFormat="1" ht="14.25" customHeight="1"/>
    <row r="87" s="186" customFormat="1" ht="14.25" customHeight="1"/>
    <row r="88" s="186" customFormat="1" ht="14.25" customHeight="1"/>
    <row r="89" s="186" customFormat="1" ht="14.25" customHeight="1"/>
    <row r="90" s="186" customFormat="1" ht="14.25" customHeight="1"/>
    <row r="91" s="186" customFormat="1" ht="14.25" customHeight="1"/>
    <row r="92" s="186" customFormat="1" ht="14.25" customHeight="1"/>
    <row r="93" s="186" customFormat="1" ht="14.25" customHeight="1"/>
    <row r="94" s="186" customFormat="1" ht="14.25" customHeight="1"/>
    <row r="95" s="186" customFormat="1" ht="14.25" customHeight="1"/>
    <row r="96" s="186" customFormat="1" ht="14.25" customHeight="1"/>
    <row r="97" s="186" customFormat="1" ht="14.25" customHeight="1"/>
    <row r="98" s="186" customFormat="1" ht="14.25" customHeight="1"/>
    <row r="99" s="186" customFormat="1" ht="14.25" customHeight="1"/>
    <row r="100" s="186" customFormat="1" ht="14.25" customHeight="1"/>
    <row r="101" s="186" customFormat="1" ht="14.25" customHeight="1"/>
    <row r="102" s="186" customFormat="1" ht="14.25" customHeight="1"/>
    <row r="103" s="186" customFormat="1" ht="14.25" customHeight="1"/>
    <row r="104" s="186" customFormat="1" ht="14.25" customHeight="1"/>
    <row r="105" s="186" customFormat="1" ht="14.25" customHeight="1"/>
    <row r="106" s="186" customFormat="1" ht="14.25" customHeight="1"/>
    <row r="107" s="186" customFormat="1" ht="14.25" customHeight="1"/>
    <row r="108" s="186" customFormat="1" ht="14.25" customHeight="1"/>
    <row r="109" s="186" customFormat="1" ht="14.25" customHeight="1"/>
    <row r="110" s="186" customFormat="1" ht="14.25" customHeight="1"/>
    <row r="111" s="186" customFormat="1" ht="14.25" customHeight="1"/>
    <row r="112" s="186" customFormat="1" ht="14.25" customHeight="1"/>
    <row r="113" s="186" customFormat="1" ht="14.25" customHeight="1"/>
    <row r="114" s="186" customFormat="1" ht="14.25" customHeight="1"/>
    <row r="115" s="186" customFormat="1" ht="14.25" customHeight="1"/>
    <row r="116" s="186" customFormat="1" ht="14.25" customHeight="1"/>
    <row r="117" s="186" customFormat="1" ht="14.25" customHeight="1"/>
    <row r="118" s="186" customFormat="1" ht="14.25" customHeight="1"/>
    <row r="119" s="186" customFormat="1" ht="14.25" customHeight="1"/>
    <row r="120" s="186" customFormat="1" ht="14.25" customHeight="1"/>
    <row r="121" s="186" customFormat="1" ht="14.25" customHeight="1"/>
    <row r="122" s="186" customFormat="1" ht="14.25" customHeight="1"/>
    <row r="123" s="186" customFormat="1" ht="14.25" customHeight="1"/>
    <row r="124" s="186" customFormat="1" ht="14.25" customHeight="1"/>
    <row r="125" s="186" customFormat="1" ht="14.25" customHeight="1"/>
    <row r="126" s="186" customFormat="1" ht="14.25" customHeight="1"/>
    <row r="127" s="186" customFormat="1" ht="14.25" customHeight="1"/>
    <row r="128" s="186" customFormat="1" ht="14.25" customHeight="1"/>
    <row r="129" s="186" customFormat="1" ht="14.25" customHeight="1"/>
    <row r="130" s="186" customFormat="1" ht="14.25" customHeight="1"/>
    <row r="131" s="186" customFormat="1" ht="14.25" customHeight="1"/>
    <row r="132" s="186" customFormat="1" ht="14.25" customHeight="1"/>
    <row r="133" s="186" customFormat="1" ht="14.25" customHeight="1"/>
    <row r="134" s="186" customFormat="1" ht="14.25" customHeight="1"/>
    <row r="135" s="186" customFormat="1" ht="14.25" customHeight="1"/>
    <row r="136" s="186" customFormat="1" ht="14.25" customHeight="1"/>
    <row r="137" s="186" customFormat="1" ht="14.25" customHeight="1"/>
    <row r="138" s="186" customFormat="1" ht="14.25" customHeight="1"/>
    <row r="139" s="186" customFormat="1" ht="14.25" customHeight="1"/>
    <row r="140" s="186" customFormat="1" ht="14.25" customHeight="1"/>
    <row r="141" s="186" customFormat="1" ht="14.25" customHeight="1"/>
    <row r="142" s="186" customFormat="1" ht="14.25" customHeight="1"/>
    <row r="143" s="186" customFormat="1" ht="14.25" customHeight="1"/>
    <row r="144" s="186" customFormat="1" ht="14.25" customHeight="1"/>
    <row r="145" s="186" customFormat="1" ht="14.25" customHeight="1"/>
    <row r="146" s="186" customFormat="1" ht="14.25" customHeight="1"/>
    <row r="147" s="186" customFormat="1" ht="14.25" customHeight="1"/>
    <row r="148" s="186" customFormat="1" ht="14.25" customHeight="1"/>
    <row r="149" s="186" customFormat="1" ht="14.25" customHeight="1"/>
    <row r="150" s="186" customFormat="1" ht="14.25" customHeight="1"/>
    <row r="151" s="186" customFormat="1" ht="14.25" customHeight="1"/>
    <row r="152" s="186" customFormat="1" ht="14.25" customHeight="1"/>
    <row r="153" s="186" customFormat="1" ht="14.25" customHeight="1"/>
    <row r="154" s="186" customFormat="1" ht="14.25" customHeight="1"/>
    <row r="155" s="186" customFormat="1" ht="14.25" customHeight="1"/>
    <row r="156" s="186" customFormat="1" ht="14.25" customHeight="1"/>
    <row r="157" s="186" customFormat="1" ht="14.25" customHeight="1"/>
    <row r="158" s="186" customFormat="1" ht="14.25" customHeight="1"/>
    <row r="159" s="186" customFormat="1" ht="14.25" customHeight="1"/>
    <row r="160" s="186" customFormat="1" ht="14.25" customHeight="1"/>
    <row r="161" s="186" customFormat="1" ht="14.25" customHeight="1"/>
    <row r="162" s="186" customFormat="1" ht="14.25" customHeight="1"/>
    <row r="163" s="186" customFormat="1" ht="14.25" customHeight="1"/>
    <row r="164" s="186" customFormat="1" ht="14.25" customHeight="1"/>
    <row r="165" s="186" customFormat="1" ht="14.25" customHeight="1"/>
    <row r="166" s="186" customFormat="1" ht="14.25" customHeight="1"/>
    <row r="167" s="186" customFormat="1" ht="14.25" customHeight="1"/>
    <row r="168" s="186" customFormat="1" ht="14.25" customHeight="1"/>
    <row r="169" s="186" customFormat="1" ht="14.25" customHeight="1"/>
    <row r="170" s="186" customFormat="1" ht="14.25" customHeight="1"/>
    <row r="171" s="186" customFormat="1" ht="14.25" customHeight="1"/>
    <row r="172" s="186" customFormat="1" ht="14.25" customHeight="1"/>
    <row r="173" s="186" customFormat="1" ht="14.25" customHeight="1"/>
    <row r="174" s="186" customFormat="1" ht="14.25" customHeight="1"/>
    <row r="175" s="186" customFormat="1" ht="14.25" customHeight="1"/>
    <row r="176" s="186" customFormat="1" ht="14.25" customHeight="1"/>
    <row r="177" s="186" customFormat="1" ht="14.25" customHeight="1"/>
    <row r="178" s="186" customFormat="1" ht="14.25" customHeight="1"/>
    <row r="179" s="186" customFormat="1" ht="14.25" customHeight="1"/>
    <row r="180" s="186" customFormat="1" ht="14.25" customHeight="1"/>
    <row r="181" s="186" customFormat="1" ht="14.25" customHeight="1"/>
    <row r="182" s="186" customFormat="1" ht="14.25" customHeight="1"/>
    <row r="183" s="186" customFormat="1" ht="14.25" customHeight="1"/>
    <row r="184" s="186" customFormat="1" ht="14.25" customHeight="1"/>
    <row r="185" s="186" customFormat="1" ht="14.25" customHeight="1"/>
    <row r="186" s="186" customFormat="1" ht="14.25" customHeight="1"/>
    <row r="187" s="186" customFormat="1" ht="14.25" customHeight="1"/>
    <row r="188" s="186" customFormat="1" ht="14.25" customHeight="1"/>
    <row r="189" s="186" customFormat="1" ht="14.25" customHeight="1"/>
    <row r="190" s="186" customFormat="1" ht="14.25" customHeight="1"/>
    <row r="191" s="186" customFormat="1" ht="14.25" customHeight="1"/>
    <row r="192" s="186" customFormat="1" ht="14.25" customHeight="1"/>
    <row r="193" s="186" customFormat="1" ht="14.25" customHeight="1"/>
    <row r="194" s="186" customFormat="1" ht="14.25" customHeight="1"/>
    <row r="195" s="186" customFormat="1" ht="14.25" customHeight="1"/>
    <row r="196" s="186" customFormat="1" ht="14.25" customHeight="1"/>
    <row r="197" s="186" customFormat="1" ht="14.25" customHeight="1"/>
    <row r="198" s="186" customFormat="1" ht="14.25" customHeight="1"/>
    <row r="199" s="186" customFormat="1" ht="14.25" customHeight="1"/>
    <row r="200" s="186" customFormat="1" ht="14.25" customHeight="1"/>
    <row r="201" s="186" customFormat="1" ht="14.25" customHeight="1"/>
    <row r="202" s="186" customFormat="1" ht="14.25" customHeight="1"/>
    <row r="203" s="186" customFormat="1" ht="14.25" customHeight="1"/>
    <row r="204" s="186" customFormat="1" ht="14.25" customHeight="1"/>
    <row r="205" s="186" customFormat="1" ht="14.25" customHeight="1"/>
    <row r="206" s="186" customFormat="1" ht="14.25" customHeight="1"/>
    <row r="207" s="186" customFormat="1" ht="14.25" customHeight="1"/>
    <row r="208" s="186" customFormat="1" ht="14.25" customHeight="1"/>
    <row r="209" s="186" customFormat="1" ht="14.25" customHeight="1"/>
    <row r="210" s="186" customFormat="1" ht="14.25" customHeight="1"/>
    <row r="211" s="186" customFormat="1" ht="14.25" customHeight="1"/>
    <row r="212" s="186" customFormat="1" ht="14.25" customHeight="1"/>
    <row r="213" s="186" customFormat="1" ht="14.25" customHeight="1"/>
    <row r="214" s="186" customFormat="1" ht="14.25" customHeight="1"/>
    <row r="215" s="186" customFormat="1" ht="14.25" customHeight="1"/>
    <row r="216" s="186" customFormat="1" ht="14.25" customHeight="1"/>
    <row r="217" s="186" customFormat="1" ht="14.25" customHeight="1"/>
    <row r="218" s="186" customFormat="1" ht="14.25" customHeight="1"/>
    <row r="219" s="186" customFormat="1" ht="14.25" customHeight="1"/>
    <row r="220" s="186" customFormat="1" ht="14.25" customHeight="1"/>
    <row r="221" s="186" customFormat="1" ht="14.25" customHeight="1"/>
    <row r="222" s="186" customFormat="1" ht="14.25" customHeight="1"/>
    <row r="223" s="186" customFormat="1" ht="14.25" customHeight="1"/>
    <row r="224" s="186" customFormat="1" ht="14.25" customHeight="1"/>
    <row r="225" s="186" customFormat="1" ht="14.25" customHeight="1"/>
    <row r="226" s="186" customFormat="1" ht="14.25" customHeight="1"/>
    <row r="227" s="186" customFormat="1" ht="14.25" customHeight="1"/>
    <row r="228" s="186" customFormat="1" ht="14.25" customHeight="1"/>
    <row r="229" s="186" customFormat="1" ht="14.25" customHeight="1"/>
    <row r="230" s="186" customFormat="1" ht="14.25" customHeight="1"/>
    <row r="231" s="186" customFormat="1" ht="14.25" customHeight="1"/>
    <row r="232" s="186" customFormat="1" ht="14.25" customHeight="1"/>
    <row r="233" s="186" customFormat="1" ht="14.25" customHeight="1"/>
    <row r="234" s="186" customFormat="1" ht="14.25" customHeight="1"/>
    <row r="235" s="186" customFormat="1" ht="14.25" customHeight="1"/>
    <row r="236" s="186" customFormat="1" ht="14.25" customHeight="1"/>
    <row r="237" s="186" customFormat="1" ht="14.25" customHeight="1"/>
    <row r="238" s="186" customFormat="1" ht="14.25" customHeight="1"/>
    <row r="239" s="186" customFormat="1" ht="14.25" customHeight="1"/>
    <row r="240" s="186" customFormat="1" ht="14.25" customHeight="1"/>
    <row r="241" s="186" customFormat="1" ht="14.25" customHeight="1"/>
    <row r="242" s="186" customFormat="1" ht="14.25" customHeight="1"/>
    <row r="243" s="186" customFormat="1" ht="14.25" customHeight="1"/>
    <row r="244" s="186" customFormat="1" ht="14.25" customHeight="1"/>
    <row r="245" s="186" customFormat="1" ht="14.25" customHeight="1"/>
    <row r="246" s="186" customFormat="1" ht="14.25" customHeight="1"/>
    <row r="247" s="186" customFormat="1" ht="14.25" customHeight="1"/>
    <row r="248" s="186" customFormat="1" ht="14.25" customHeight="1"/>
    <row r="249" s="186" customFormat="1" ht="14.25" customHeight="1"/>
    <row r="250" s="186" customFormat="1" ht="14.25" customHeight="1"/>
    <row r="251" s="186" customFormat="1" ht="14.25" customHeight="1"/>
    <row r="252" s="186" customFormat="1" ht="14.25" customHeight="1"/>
    <row r="253" s="186" customFormat="1" ht="14.25" customHeight="1"/>
    <row r="254" s="186" customFormat="1" ht="14.25" customHeight="1"/>
    <row r="255" s="186" customFormat="1" ht="14.25" customHeight="1"/>
    <row r="256" s="186" customFormat="1" ht="14.25" customHeight="1"/>
    <row r="257" s="186" customFormat="1" ht="14.25" customHeight="1"/>
    <row r="258" s="186" customFormat="1" ht="14.25" customHeight="1"/>
    <row r="259" s="186" customFormat="1" ht="14.25" customHeight="1"/>
    <row r="260" s="186" customFormat="1" ht="14.25" customHeight="1"/>
    <row r="261" s="186" customFormat="1" ht="14.25" customHeight="1"/>
    <row r="262" s="186" customFormat="1" ht="14.25" customHeight="1"/>
    <row r="263" s="186" customFormat="1" ht="14.25" customHeight="1"/>
    <row r="264" s="186" customFormat="1" ht="14.25" customHeight="1"/>
    <row r="265" s="186" customFormat="1" ht="14.25" customHeight="1"/>
    <row r="266" s="186" customFormat="1" ht="14.25" customHeight="1"/>
    <row r="267" s="186" customFormat="1" ht="14.25" customHeight="1"/>
    <row r="268" s="186" customFormat="1" ht="14.25" customHeight="1"/>
    <row r="269" s="186" customFormat="1" ht="14.25" customHeight="1"/>
    <row r="270" s="186" customFormat="1" ht="14.25" customHeight="1"/>
    <row r="271" s="186" customFormat="1" ht="14.25" customHeight="1"/>
    <row r="272" s="186" customFormat="1" ht="14.25" customHeight="1"/>
    <row r="273" s="186" customFormat="1" ht="14.25" customHeight="1"/>
    <row r="274" s="186" customFormat="1" ht="14.25" customHeight="1"/>
    <row r="275" s="186" customFormat="1" ht="14.25" customHeight="1"/>
    <row r="276" s="186" customFormat="1" ht="14.25" customHeight="1"/>
    <row r="277" s="186" customFormat="1" ht="14.25" customHeight="1"/>
    <row r="278" s="186" customFormat="1" ht="14.25" customHeight="1"/>
    <row r="279" s="186" customFormat="1" ht="14.25" customHeight="1"/>
    <row r="280" s="186" customFormat="1" ht="14.25" customHeight="1"/>
    <row r="281" s="186" customFormat="1" ht="14.25" customHeight="1"/>
    <row r="282" s="186" customFormat="1" ht="14.25" customHeight="1"/>
    <row r="283" s="186" customFormat="1" ht="14.25" customHeight="1"/>
    <row r="284" s="186" customFormat="1" ht="14.25" customHeight="1"/>
    <row r="285" s="186" customFormat="1" ht="14.25" customHeight="1"/>
    <row r="286" s="186" customFormat="1" ht="14.25" customHeight="1"/>
    <row r="287" s="186" customFormat="1" ht="14.25" customHeight="1"/>
    <row r="288" s="186" customFormat="1" ht="14.25" customHeight="1"/>
    <row r="289" s="186" customFormat="1" ht="14.25" customHeight="1"/>
    <row r="290" s="186" customFormat="1" ht="14.25" customHeight="1"/>
    <row r="291" s="186" customFormat="1" ht="14.25" customHeight="1"/>
    <row r="292" s="186" customFormat="1" ht="14.25" customHeight="1"/>
    <row r="293" s="186" customFormat="1" ht="14.25" customHeight="1"/>
    <row r="294" s="186" customFormat="1" ht="14.25" customHeight="1"/>
    <row r="295" s="186" customFormat="1" ht="14.25" customHeight="1"/>
    <row r="296" s="186" customFormat="1" ht="14.25" customHeight="1"/>
    <row r="297" s="186" customFormat="1" ht="14.25" customHeight="1"/>
    <row r="298" s="186" customFormat="1" ht="14.25" customHeight="1"/>
    <row r="299" s="186" customFormat="1" ht="14.25" customHeight="1"/>
    <row r="300" s="186" customFormat="1" ht="14.25" customHeight="1"/>
    <row r="301" s="186" customFormat="1" ht="14.25" customHeight="1"/>
    <row r="302" s="186" customFormat="1" ht="14.25" customHeight="1"/>
    <row r="303" s="186" customFormat="1" ht="14.25" customHeight="1"/>
    <row r="304" s="186" customFormat="1" ht="14.25" customHeight="1"/>
    <row r="305" s="186" customFormat="1" ht="14.25" customHeight="1"/>
    <row r="306" s="186" customFormat="1" ht="14.25" customHeight="1"/>
    <row r="307" s="186" customFormat="1" ht="14.25" customHeight="1"/>
    <row r="308" s="186" customFormat="1" ht="14.25" customHeight="1"/>
    <row r="309" s="186" customFormat="1" ht="14.25" customHeight="1"/>
    <row r="310" s="186" customFormat="1" ht="14.25" customHeight="1"/>
    <row r="311" s="186" customFormat="1" ht="14.25" customHeight="1"/>
    <row r="312" s="186" customFormat="1" ht="14.25" customHeight="1"/>
    <row r="313" s="186" customFormat="1" ht="14.25" customHeight="1"/>
    <row r="314" s="186" customFormat="1" ht="14.25" customHeight="1"/>
    <row r="315" s="186" customFormat="1" ht="14.25" customHeight="1"/>
    <row r="316" s="186" customFormat="1" ht="14.25" customHeight="1"/>
    <row r="317" s="186" customFormat="1" ht="14.25" customHeight="1"/>
    <row r="318" s="186" customFormat="1" ht="14.25" customHeight="1"/>
    <row r="319" s="186" customFormat="1" ht="14.25" customHeight="1"/>
    <row r="320" s="186" customFormat="1" ht="14.25" customHeight="1"/>
    <row r="321" s="186" customFormat="1" ht="14.25" customHeight="1"/>
    <row r="322" s="186" customFormat="1" ht="14.25" customHeight="1"/>
    <row r="323" s="186" customFormat="1" ht="14.25" customHeight="1"/>
    <row r="324" s="186" customFormat="1" ht="14.25" customHeight="1"/>
    <row r="325" s="186" customFormat="1" ht="14.25" customHeight="1"/>
    <row r="326" s="186" customFormat="1" ht="14.25" customHeight="1"/>
    <row r="327" s="186" customFormat="1" ht="14.25" customHeight="1"/>
    <row r="328" s="186" customFormat="1" ht="14.25" customHeight="1"/>
    <row r="329" s="186" customFormat="1" ht="14.25" customHeight="1"/>
    <row r="330" s="186" customFormat="1" ht="14.25" customHeight="1"/>
    <row r="331" s="186" customFormat="1" ht="14.25" customHeight="1"/>
    <row r="332" s="186" customFormat="1" ht="14.25" customHeight="1"/>
    <row r="333" s="186" customFormat="1" ht="14.25" customHeight="1"/>
    <row r="334" s="186" customFormat="1" ht="14.25" customHeight="1"/>
    <row r="335" s="186" customFormat="1" ht="14.25" customHeight="1"/>
    <row r="336" s="186" customFormat="1" ht="14.25" customHeight="1"/>
    <row r="337" s="186" customFormat="1" ht="14.25" customHeight="1"/>
    <row r="338" s="186" customFormat="1" ht="14.25" customHeight="1"/>
    <row r="339" s="186" customFormat="1" ht="14.25" customHeight="1"/>
    <row r="340" s="186" customFormat="1" ht="14.25" customHeight="1"/>
    <row r="341" s="186" customFormat="1" ht="14.25" customHeight="1"/>
    <row r="342" s="186" customFormat="1" ht="14.25" customHeight="1"/>
    <row r="343" s="186" customFormat="1" ht="14.25" customHeight="1"/>
    <row r="344" s="186" customFormat="1" ht="14.25" customHeight="1"/>
    <row r="345" s="186" customFormat="1" ht="14.25" customHeight="1"/>
    <row r="346" s="186" customFormat="1" ht="14.25" customHeight="1"/>
    <row r="347" s="186" customFormat="1" ht="14.25" customHeight="1"/>
    <row r="348" s="186" customFormat="1" ht="14.25" customHeight="1"/>
    <row r="349" s="186" customFormat="1" ht="14.25" customHeight="1"/>
    <row r="350" s="186" customFormat="1" ht="14.25" customHeight="1"/>
    <row r="351" s="186" customFormat="1" ht="14.25" customHeight="1"/>
    <row r="352" s="186" customFormat="1" ht="14.25" customHeight="1"/>
    <row r="353" s="186" customFormat="1" ht="14.25" customHeight="1"/>
    <row r="354" s="186" customFormat="1" ht="14.25" customHeight="1"/>
    <row r="355" s="186" customFormat="1" ht="14.25" customHeight="1"/>
    <row r="356" s="186" customFormat="1" ht="14.25" customHeight="1"/>
    <row r="357" s="186" customFormat="1" ht="14.25" customHeight="1"/>
    <row r="358" s="186" customFormat="1" ht="14.25" customHeight="1"/>
    <row r="359" s="186" customFormat="1" ht="14.25" customHeight="1"/>
    <row r="360" s="186" customFormat="1" ht="14.25" customHeight="1"/>
    <row r="361" s="186" customFormat="1" ht="14.25" customHeight="1"/>
    <row r="362" s="186" customFormat="1" ht="14.25" customHeight="1"/>
    <row r="363" s="186" customFormat="1" ht="14.25" customHeight="1"/>
    <row r="364" s="186" customFormat="1" ht="14.25" customHeight="1"/>
    <row r="365" s="186" customFormat="1" ht="14.25" customHeight="1"/>
    <row r="366" s="186" customFormat="1" ht="14.25" customHeight="1"/>
    <row r="367" s="186" customFormat="1" ht="14.25" customHeight="1"/>
    <row r="368" s="186" customFormat="1" ht="14.25" customHeight="1"/>
    <row r="369" s="186" customFormat="1" ht="14.25" customHeight="1"/>
    <row r="370" s="186" customFormat="1" ht="14.25" customHeight="1"/>
    <row r="371" s="186" customFormat="1" ht="14.25" customHeight="1"/>
    <row r="372" s="186" customFormat="1" ht="14.25" customHeight="1"/>
    <row r="373" s="186" customFormat="1" ht="14.25" customHeight="1"/>
    <row r="374" s="186" customFormat="1" ht="14.25" customHeight="1"/>
    <row r="375" s="186" customFormat="1" ht="14.25" customHeight="1"/>
    <row r="376" s="186" customFormat="1" ht="14.25" customHeight="1"/>
    <row r="377" s="186" customFormat="1" ht="14.25" customHeight="1"/>
    <row r="378" s="186" customFormat="1" ht="14.25" customHeight="1"/>
    <row r="379" s="186" customFormat="1" ht="14.25" customHeight="1"/>
    <row r="380" s="186" customFormat="1" ht="14.25" customHeight="1"/>
    <row r="381" s="186" customFormat="1" ht="14.25" customHeight="1"/>
    <row r="382" s="186" customFormat="1" ht="14.25" customHeight="1"/>
    <row r="383" s="186" customFormat="1" ht="14.25" customHeight="1"/>
    <row r="384" s="186" customFormat="1" ht="14.25" customHeight="1"/>
    <row r="385" s="186" customFormat="1" ht="14.25" customHeight="1"/>
    <row r="386" s="186" customFormat="1" ht="14.25" customHeight="1"/>
    <row r="387" s="186" customFormat="1" ht="14.25" customHeight="1"/>
    <row r="388" s="186" customFormat="1" ht="14.25" customHeight="1"/>
    <row r="389" s="186" customFormat="1" ht="14.25" customHeight="1"/>
    <row r="390" s="186" customFormat="1" ht="14.25" customHeight="1"/>
    <row r="391" s="186" customFormat="1" ht="14.25" customHeight="1"/>
    <row r="392" s="186" customFormat="1" ht="14.25" customHeight="1"/>
    <row r="393" s="186" customFormat="1" ht="14.25" customHeight="1"/>
    <row r="394" s="186" customFormat="1" ht="14.25" customHeight="1"/>
    <row r="395" s="186" customFormat="1" ht="14.25" customHeight="1"/>
    <row r="396" s="186" customFormat="1" ht="14.25" customHeight="1"/>
    <row r="397" s="186" customFormat="1" ht="14.25" customHeight="1"/>
    <row r="398" s="186" customFormat="1" ht="14.25" customHeight="1"/>
    <row r="399" s="186" customFormat="1" ht="14.25" customHeight="1"/>
    <row r="400" s="186" customFormat="1" ht="14.25" customHeight="1"/>
    <row r="401" s="186" customFormat="1" ht="14.25" customHeight="1"/>
    <row r="402" s="186" customFormat="1" ht="14.25" customHeight="1"/>
    <row r="403" s="186" customFormat="1" ht="14.25" customHeight="1"/>
    <row r="404" s="186" customFormat="1" ht="14.25" customHeight="1"/>
    <row r="405" s="186" customFormat="1" ht="14.25" customHeight="1"/>
    <row r="406" s="186" customFormat="1" ht="14.25" customHeight="1"/>
    <row r="407" s="186" customFormat="1" ht="14.25" customHeight="1"/>
    <row r="408" s="186" customFormat="1" ht="14.25" customHeight="1"/>
    <row r="409" s="186" customFormat="1" ht="14.25" customHeight="1"/>
    <row r="410" s="186" customFormat="1" ht="14.25" customHeight="1"/>
    <row r="411" s="186" customFormat="1" ht="14.25" customHeight="1"/>
    <row r="412" s="186" customFormat="1" ht="14.25" customHeight="1"/>
    <row r="413" s="186" customFormat="1" ht="14.25" customHeight="1"/>
    <row r="414" s="186" customFormat="1" ht="14.25" customHeight="1"/>
    <row r="415" s="186" customFormat="1" ht="14.25" customHeight="1"/>
    <row r="416" s="186" customFormat="1" ht="14.25" customHeight="1"/>
    <row r="417" s="186" customFormat="1" ht="14.25" customHeight="1"/>
    <row r="418" s="186" customFormat="1" ht="14.25" customHeight="1"/>
    <row r="419" s="186" customFormat="1" ht="14.25" customHeight="1"/>
    <row r="420" s="186" customFormat="1" ht="14.25" customHeight="1"/>
    <row r="421" s="186" customFormat="1" ht="14.25" customHeight="1"/>
    <row r="422" s="186" customFormat="1" ht="14.25" customHeight="1"/>
    <row r="423" s="186" customFormat="1" ht="14.25" customHeight="1"/>
    <row r="424" s="186" customFormat="1" ht="14.25" customHeight="1"/>
    <row r="425" s="186" customFormat="1" ht="14.25" customHeight="1"/>
    <row r="426" s="186" customFormat="1" ht="14.25" customHeight="1"/>
    <row r="427" s="186" customFormat="1" ht="14.25" customHeight="1"/>
    <row r="428" s="186" customFormat="1" ht="14.25" customHeight="1"/>
    <row r="429" s="186" customFormat="1" ht="14.25" customHeight="1"/>
    <row r="430" s="186" customFormat="1" ht="14.25" customHeight="1"/>
    <row r="431" s="186" customFormat="1" ht="14.25" customHeight="1"/>
    <row r="432" s="186" customFormat="1" ht="14.25" customHeight="1"/>
    <row r="433" s="186" customFormat="1" ht="14.25" customHeight="1"/>
    <row r="434" s="186" customFormat="1" ht="14.25" customHeight="1"/>
    <row r="435" s="186" customFormat="1" ht="14.25" customHeight="1"/>
    <row r="436" s="186" customFormat="1" ht="14.25" customHeight="1"/>
    <row r="437" s="186" customFormat="1" ht="14.25" customHeight="1"/>
    <row r="438" s="186" customFormat="1" ht="14.25" customHeight="1"/>
    <row r="439" s="186" customFormat="1" ht="14.25" customHeight="1"/>
    <row r="440" s="186" customFormat="1" ht="14.25" customHeight="1"/>
    <row r="441" s="186" customFormat="1" ht="14.25" customHeight="1"/>
    <row r="442" s="186" customFormat="1" ht="14.25" customHeight="1"/>
    <row r="443" s="186" customFormat="1" ht="14.25" customHeight="1"/>
    <row r="444" s="186" customFormat="1" ht="14.25" customHeight="1"/>
    <row r="445" s="186" customFormat="1" ht="14.25" customHeight="1"/>
    <row r="446" s="186" customFormat="1" ht="14.25" customHeight="1"/>
    <row r="447" s="186" customFormat="1" ht="14.25" customHeight="1"/>
    <row r="448" s="186" customFormat="1" ht="14.25" customHeight="1"/>
    <row r="449" s="186" customFormat="1" ht="14.25" customHeight="1"/>
    <row r="450" s="186" customFormat="1" ht="14.25" customHeight="1"/>
    <row r="451" s="186" customFormat="1" ht="14.25" customHeight="1"/>
    <row r="452" s="186" customFormat="1" ht="14.25" customHeight="1"/>
    <row r="453" s="186" customFormat="1" ht="14.25" customHeight="1"/>
    <row r="454" s="186" customFormat="1" ht="14.25" customHeight="1"/>
    <row r="455" s="186" customFormat="1" ht="14.25" customHeight="1"/>
    <row r="456" s="186" customFormat="1" ht="14.25" customHeight="1"/>
    <row r="457" s="186" customFormat="1" ht="14.25" customHeight="1"/>
    <row r="458" s="186" customFormat="1" ht="14.25" customHeight="1"/>
    <row r="459" s="186" customFormat="1" ht="14.25" customHeight="1"/>
    <row r="460" s="186" customFormat="1" ht="14.25" customHeight="1"/>
    <row r="461" s="186" customFormat="1" ht="14.25" customHeight="1"/>
    <row r="462" s="186" customFormat="1" ht="14.25" customHeight="1"/>
    <row r="463" s="186" customFormat="1" ht="14.25" customHeight="1"/>
    <row r="464" s="186" customFormat="1" ht="14.25" customHeight="1"/>
    <row r="465" s="186" customFormat="1" ht="14.25" customHeight="1"/>
    <row r="466" s="186" customFormat="1" ht="14.25" customHeight="1"/>
    <row r="467" s="186" customFormat="1" ht="14.25" customHeight="1"/>
    <row r="468" s="186" customFormat="1" ht="14.25" customHeight="1"/>
    <row r="469" s="186" customFormat="1" ht="14.25" customHeight="1"/>
    <row r="470" s="186" customFormat="1" ht="14.25" customHeight="1"/>
    <row r="471" s="186" customFormat="1" ht="14.25" customHeight="1"/>
    <row r="472" s="186" customFormat="1" ht="14.25" customHeight="1"/>
    <row r="473" s="186" customFormat="1" ht="14.25" customHeight="1"/>
    <row r="474" s="186" customFormat="1" ht="14.25" customHeight="1"/>
    <row r="475" s="186" customFormat="1" ht="14.25" customHeight="1"/>
    <row r="476" s="186" customFormat="1" ht="14.25" customHeight="1"/>
    <row r="477" s="186" customFormat="1" ht="14.25" customHeight="1"/>
    <row r="478" s="186" customFormat="1" ht="14.25" customHeight="1"/>
    <row r="479" s="186" customFormat="1" ht="14.25" customHeight="1"/>
    <row r="480" s="186" customFormat="1" ht="14.25" customHeight="1"/>
    <row r="481" s="186" customFormat="1" ht="14.25" customHeight="1"/>
    <row r="482" s="186" customFormat="1" ht="14.25" customHeight="1"/>
    <row r="483" s="186" customFormat="1" ht="14.25" customHeight="1"/>
    <row r="484" s="186" customFormat="1" ht="14.25" customHeight="1"/>
    <row r="485" s="186" customFormat="1" ht="14.25" customHeight="1"/>
    <row r="486" s="186" customFormat="1" ht="14.25" customHeight="1"/>
    <row r="487" s="186" customFormat="1" ht="14.25" customHeight="1"/>
    <row r="488" s="186" customFormat="1" ht="14.25" customHeight="1"/>
    <row r="489" s="186" customFormat="1" ht="14.25" customHeight="1"/>
    <row r="490" s="186" customFormat="1" ht="14.25" customHeight="1"/>
    <row r="491" s="186" customFormat="1" ht="14.25" customHeight="1"/>
    <row r="492" s="186" customFormat="1" ht="14.25" customHeight="1"/>
    <row r="493" s="186" customFormat="1" ht="14.25" customHeight="1"/>
    <row r="494" s="186" customFormat="1" ht="14.25" customHeight="1"/>
    <row r="495" s="186" customFormat="1" ht="14.25" customHeight="1"/>
    <row r="496" s="186" customFormat="1" ht="14.25" customHeight="1"/>
    <row r="497" s="186" customFormat="1" ht="14.25" customHeight="1"/>
    <row r="498" s="186" customFormat="1" ht="14.25" customHeight="1"/>
    <row r="499" s="186" customFormat="1" ht="14.25" customHeight="1"/>
    <row r="500" s="186" customFormat="1" ht="14.25" customHeight="1"/>
    <row r="501" s="186" customFormat="1" ht="14.25" customHeight="1"/>
    <row r="502" s="186" customFormat="1" ht="14.25" customHeight="1"/>
    <row r="503" s="186" customFormat="1" ht="14.25" customHeight="1"/>
    <row r="504" s="186" customFormat="1" ht="14.25" customHeight="1"/>
    <row r="505" s="186" customFormat="1" ht="14.25" customHeight="1"/>
    <row r="506" s="186" customFormat="1" ht="14.25" customHeight="1"/>
    <row r="507" s="186" customFormat="1" ht="14.25" customHeight="1"/>
    <row r="508" s="186" customFormat="1" ht="14.25" customHeight="1"/>
    <row r="509" s="186" customFormat="1" ht="14.25" customHeight="1"/>
    <row r="510" s="186" customFormat="1" ht="14.25" customHeight="1"/>
    <row r="511" s="186" customFormat="1" ht="14.25" customHeight="1"/>
    <row r="512" s="186" customFormat="1" ht="14.25" customHeight="1"/>
    <row r="513" s="186" customFormat="1" ht="14.25" customHeight="1"/>
    <row r="514" s="186" customFormat="1" ht="14.25" customHeight="1"/>
    <row r="515" s="186" customFormat="1" ht="14.25" customHeight="1"/>
    <row r="516" s="186" customFormat="1" ht="14.25" customHeight="1"/>
    <row r="517" s="186" customFormat="1" ht="14.25" customHeight="1"/>
    <row r="518" s="186" customFormat="1" ht="14.25" customHeight="1"/>
    <row r="519" s="186" customFormat="1" ht="14.25" customHeight="1"/>
    <row r="520" s="186" customFormat="1" ht="14.25" customHeight="1"/>
    <row r="521" s="186" customFormat="1" ht="14.25" customHeight="1"/>
    <row r="522" s="186" customFormat="1" ht="14.25" customHeight="1"/>
    <row r="523" s="186" customFormat="1" ht="14.25" customHeight="1"/>
    <row r="524" s="186" customFormat="1" ht="14.25" customHeight="1"/>
    <row r="525" s="186" customFormat="1" ht="14.25" customHeight="1"/>
    <row r="526" s="186" customFormat="1" ht="14.25" customHeight="1"/>
    <row r="527" s="186" customFormat="1" ht="14.25" customHeight="1"/>
    <row r="528" s="186" customFormat="1" ht="14.25" customHeight="1"/>
    <row r="529" s="186" customFormat="1" ht="14.25" customHeight="1"/>
    <row r="530" s="186" customFormat="1" ht="14.25" customHeight="1"/>
    <row r="531" s="186" customFormat="1" ht="14.25" customHeight="1"/>
    <row r="532" s="186" customFormat="1" ht="14.25" customHeight="1"/>
    <row r="533" s="186" customFormat="1" ht="14.25" customHeight="1"/>
    <row r="534" s="186" customFormat="1" ht="14.25" customHeight="1"/>
    <row r="535" s="186" customFormat="1" ht="14.25" customHeight="1"/>
    <row r="536" s="186" customFormat="1" ht="14.25" customHeight="1"/>
    <row r="537" s="186" customFormat="1" ht="14.25" customHeight="1"/>
    <row r="538" s="186" customFormat="1" ht="14.25" customHeight="1"/>
    <row r="539" s="186" customFormat="1" ht="14.25" customHeight="1"/>
    <row r="540" s="186" customFormat="1" ht="14.25" customHeight="1"/>
    <row r="541" s="186" customFormat="1" ht="14.25" customHeight="1"/>
    <row r="542" s="186" customFormat="1" ht="14.25" customHeight="1"/>
    <row r="543" s="186" customFormat="1" ht="14.25" customHeight="1"/>
    <row r="544" s="186" customFormat="1" ht="14.25" customHeight="1"/>
    <row r="545" s="186" customFormat="1" ht="14.25" customHeight="1"/>
    <row r="546" s="186" customFormat="1" ht="14.25" customHeight="1"/>
    <row r="547" s="186" customFormat="1" ht="14.25" customHeight="1"/>
    <row r="548" s="186" customFormat="1" ht="14.25" customHeight="1"/>
    <row r="549" s="186" customFormat="1" ht="14.25" customHeight="1"/>
    <row r="550" s="186" customFormat="1" ht="14.25" customHeight="1"/>
    <row r="551" s="186" customFormat="1" ht="14.25" customHeight="1"/>
    <row r="552" s="186" customFormat="1" ht="14.25" customHeight="1"/>
    <row r="553" s="186" customFormat="1" ht="14.25" customHeight="1"/>
    <row r="554" s="186" customFormat="1" ht="14.25" customHeight="1"/>
    <row r="555" s="186" customFormat="1" ht="14.25" customHeight="1"/>
    <row r="556" s="186" customFormat="1" ht="14.25" customHeight="1"/>
    <row r="557" s="186" customFormat="1" ht="14.25" customHeight="1"/>
    <row r="558" s="186" customFormat="1" ht="14.25" customHeight="1"/>
    <row r="559" s="186" customFormat="1" ht="14.25" customHeight="1"/>
    <row r="560" s="186" customFormat="1" ht="14.25" customHeight="1"/>
    <row r="561" s="186" customFormat="1" ht="14.25" customHeight="1"/>
    <row r="562" s="186" customFormat="1" ht="14.25" customHeight="1"/>
    <row r="563" s="186" customFormat="1" ht="14.25" customHeight="1"/>
    <row r="564" s="186" customFormat="1" ht="14.25" customHeight="1"/>
    <row r="565" s="186" customFormat="1" ht="14.25" customHeight="1"/>
    <row r="566" s="186" customFormat="1" ht="14.25" customHeight="1"/>
    <row r="567" s="186" customFormat="1" ht="14.25" customHeight="1"/>
    <row r="568" s="186" customFormat="1" ht="14.25" customHeight="1"/>
    <row r="569" s="186" customFormat="1" ht="14.25" customHeight="1"/>
    <row r="570" s="186" customFormat="1" ht="14.25" customHeight="1"/>
    <row r="571" s="186" customFormat="1" ht="14.25" customHeight="1"/>
    <row r="572" s="186" customFormat="1" ht="14.25" customHeight="1"/>
    <row r="573" s="186" customFormat="1" ht="14.25" customHeight="1"/>
    <row r="574" s="186" customFormat="1" ht="14.25" customHeight="1"/>
    <row r="575" s="186" customFormat="1" ht="14.25" customHeight="1"/>
    <row r="576" s="186" customFormat="1" ht="14.25" customHeight="1"/>
    <row r="577" s="186" customFormat="1" ht="14.25" customHeight="1"/>
    <row r="578" s="186" customFormat="1" ht="14.25" customHeight="1"/>
    <row r="579" s="186" customFormat="1" ht="14.25" customHeight="1"/>
    <row r="580" s="186" customFormat="1" ht="14.25" customHeight="1"/>
    <row r="581" s="186" customFormat="1" ht="14.25" customHeight="1"/>
    <row r="582" s="186" customFormat="1" ht="14.25" customHeight="1"/>
    <row r="583" s="186" customFormat="1" ht="14.25" customHeight="1"/>
    <row r="584" s="186" customFormat="1" ht="14.25" customHeight="1"/>
    <row r="585" s="186" customFormat="1" ht="14.25" customHeight="1"/>
    <row r="586" s="186" customFormat="1" ht="14.25" customHeight="1"/>
    <row r="587" s="186" customFormat="1" ht="14.25" customHeight="1"/>
    <row r="588" s="186" customFormat="1" ht="14.25" customHeight="1"/>
    <row r="589" s="186" customFormat="1" ht="14.25" customHeight="1"/>
    <row r="590" s="186" customFormat="1" ht="14.25" customHeight="1"/>
    <row r="591" s="186" customFormat="1" ht="14.25" customHeight="1"/>
    <row r="592" s="186" customFormat="1" ht="14.25" customHeight="1"/>
    <row r="593" s="186" customFormat="1" ht="14.25" customHeight="1"/>
    <row r="594" s="186" customFormat="1" ht="14.25" customHeight="1"/>
    <row r="595" s="186" customFormat="1" ht="14.25" customHeight="1"/>
    <row r="596" s="186" customFormat="1" ht="14.25" customHeight="1"/>
    <row r="597" s="186" customFormat="1" ht="14.25" customHeight="1"/>
    <row r="598" s="186" customFormat="1" ht="14.25" customHeight="1"/>
    <row r="599" s="186" customFormat="1" ht="14.25" customHeight="1"/>
    <row r="600" s="186" customFormat="1" ht="14.25" customHeight="1"/>
    <row r="601" s="186" customFormat="1" ht="14.25" customHeight="1"/>
    <row r="602" s="186" customFormat="1" ht="14.25" customHeight="1"/>
    <row r="603" s="186" customFormat="1" ht="14.25" customHeight="1"/>
    <row r="604" s="186" customFormat="1" ht="14.25" customHeight="1"/>
    <row r="605" s="186" customFormat="1" ht="14.25" customHeight="1"/>
    <row r="606" s="186" customFormat="1" ht="14.25" customHeight="1"/>
    <row r="607" s="186" customFormat="1" ht="14.25" customHeight="1"/>
    <row r="608" s="186" customFormat="1" ht="14.25" customHeight="1"/>
    <row r="609" s="186" customFormat="1" ht="14.25" customHeight="1"/>
    <row r="610" s="186" customFormat="1" ht="14.25" customHeight="1"/>
    <row r="611" s="186" customFormat="1" ht="14.25" customHeight="1"/>
    <row r="612" s="186" customFormat="1" ht="14.25" customHeight="1"/>
    <row r="613" s="186" customFormat="1" ht="14.25" customHeight="1"/>
    <row r="614" s="186" customFormat="1" ht="14.25" customHeight="1"/>
    <row r="615" s="186" customFormat="1" ht="14.25" customHeight="1"/>
    <row r="616" s="186" customFormat="1" ht="14.25" customHeight="1"/>
    <row r="617" s="186" customFormat="1" ht="14.25" customHeight="1"/>
    <row r="618" s="186" customFormat="1" ht="14.25" customHeight="1"/>
    <row r="619" s="186" customFormat="1" ht="14.25" customHeight="1"/>
    <row r="620" s="186" customFormat="1" ht="14.25" customHeight="1"/>
    <row r="621" s="186" customFormat="1" ht="14.25" customHeight="1"/>
    <row r="622" s="186" customFormat="1" ht="14.25" customHeight="1"/>
    <row r="623" s="186" customFormat="1" ht="14.25" customHeight="1"/>
    <row r="624" s="186" customFormat="1" ht="14.25" customHeight="1"/>
    <row r="625" s="186" customFormat="1" ht="14.25" customHeight="1"/>
    <row r="626" s="186" customFormat="1" ht="14.25" customHeight="1"/>
    <row r="627" s="186" customFormat="1" ht="14.25" customHeight="1"/>
    <row r="628" s="186" customFormat="1" ht="14.25" customHeight="1"/>
    <row r="629" s="186" customFormat="1" ht="14.25" customHeight="1"/>
    <row r="630" s="186" customFormat="1" ht="14.25" customHeight="1"/>
    <row r="631" s="186" customFormat="1" ht="14.25" customHeight="1"/>
    <row r="632" s="186" customFormat="1" ht="14.25" customHeight="1"/>
    <row r="633" s="186" customFormat="1" ht="14.25" customHeight="1"/>
    <row r="634" s="186" customFormat="1" ht="14.25" customHeight="1"/>
    <row r="635" s="186" customFormat="1" ht="14.25" customHeight="1"/>
    <row r="636" s="186" customFormat="1" ht="14.25" customHeight="1"/>
    <row r="637" s="186" customFormat="1" ht="14.25" customHeight="1"/>
    <row r="638" s="186" customFormat="1" ht="14.25" customHeight="1"/>
    <row r="639" s="186" customFormat="1" ht="14.25" customHeight="1"/>
    <row r="640" s="186" customFormat="1" ht="14.25" customHeight="1"/>
    <row r="641" s="186" customFormat="1" ht="14.25" customHeight="1"/>
    <row r="642" s="186" customFormat="1" ht="14.25" customHeight="1"/>
    <row r="643" s="186" customFormat="1" ht="14.25" customHeight="1"/>
    <row r="644" s="186" customFormat="1" ht="14.25" customHeight="1"/>
    <row r="645" s="186" customFormat="1" ht="14.25" customHeight="1"/>
    <row r="646" s="186" customFormat="1" ht="14.25" customHeight="1"/>
    <row r="647" s="186" customFormat="1" ht="14.25" customHeight="1"/>
    <row r="648" s="186" customFormat="1" ht="14.25" customHeight="1"/>
    <row r="649" s="186" customFormat="1" ht="14.25" customHeight="1"/>
    <row r="650" s="186" customFormat="1" ht="14.25" customHeight="1"/>
    <row r="651" s="186" customFormat="1" ht="14.25" customHeight="1"/>
    <row r="652" s="186" customFormat="1" ht="14.25" customHeight="1"/>
    <row r="653" s="186" customFormat="1" ht="14.25" customHeight="1"/>
    <row r="654" s="186" customFormat="1" ht="14.25" customHeight="1"/>
    <row r="655" s="186" customFormat="1" ht="14.25" customHeight="1"/>
    <row r="656" s="186" customFormat="1" ht="14.25" customHeight="1"/>
    <row r="657" s="186" customFormat="1" ht="14.25" customHeight="1"/>
    <row r="658" s="186" customFormat="1" ht="14.25" customHeight="1"/>
    <row r="659" s="186" customFormat="1" ht="14.25" customHeight="1"/>
    <row r="660" s="186" customFormat="1" ht="14.25" customHeight="1"/>
    <row r="661" s="186" customFormat="1" ht="14.25" customHeight="1"/>
    <row r="662" s="186" customFormat="1" ht="14.25" customHeight="1"/>
    <row r="663" s="186" customFormat="1" ht="14.25" customHeight="1"/>
    <row r="664" s="186" customFormat="1" ht="14.25" customHeight="1"/>
    <row r="665" s="186" customFormat="1" ht="14.25" customHeight="1"/>
    <row r="666" s="186" customFormat="1" ht="14.25" customHeight="1"/>
    <row r="667" s="186" customFormat="1" ht="14.25" customHeight="1"/>
    <row r="668" s="186" customFormat="1" ht="14.25" customHeight="1"/>
    <row r="669" s="186" customFormat="1" ht="14.25" customHeight="1"/>
    <row r="670" s="186" customFormat="1" ht="14.25" customHeight="1"/>
    <row r="671" s="186" customFormat="1" ht="14.25" customHeight="1"/>
    <row r="672" s="186" customFormat="1" ht="14.25" customHeight="1"/>
    <row r="673" s="186" customFormat="1" ht="14.25" customHeight="1"/>
    <row r="674" s="186" customFormat="1" ht="14.25" customHeight="1"/>
    <row r="675" s="186" customFormat="1" ht="14.25" customHeight="1"/>
    <row r="676" s="186" customFormat="1" ht="14.25" customHeight="1"/>
    <row r="677" s="186" customFormat="1" ht="14.25" customHeight="1"/>
    <row r="678" s="186" customFormat="1" ht="14.25" customHeight="1"/>
    <row r="679" s="186" customFormat="1" ht="14.25" customHeight="1"/>
    <row r="680" s="186" customFormat="1" ht="14.25" customHeight="1"/>
    <row r="681" s="186" customFormat="1" ht="14.25" customHeight="1"/>
    <row r="682" s="186" customFormat="1" ht="14.25" customHeight="1"/>
    <row r="683" s="186" customFormat="1" ht="14.25" customHeight="1"/>
    <row r="684" s="186" customFormat="1" ht="14.25" customHeight="1"/>
    <row r="685" s="186" customFormat="1" ht="14.25" customHeight="1"/>
    <row r="686" s="186" customFormat="1" ht="14.25" customHeight="1"/>
    <row r="687" s="186" customFormat="1" ht="14.25" customHeight="1"/>
    <row r="688" s="186" customFormat="1" ht="14.25" customHeight="1"/>
    <row r="689" s="186" customFormat="1" ht="14.25" customHeight="1"/>
    <row r="690" s="186" customFormat="1" ht="14.25" customHeight="1"/>
    <row r="691" s="186" customFormat="1" ht="14.25" customHeight="1"/>
    <row r="692" s="186" customFormat="1" ht="14.25" customHeight="1"/>
    <row r="693" s="186" customFormat="1" ht="14.25" customHeight="1"/>
    <row r="694" s="186" customFormat="1" ht="14.25" customHeight="1"/>
    <row r="695" s="186" customFormat="1" ht="14.25" customHeight="1"/>
    <row r="696" s="186" customFormat="1" ht="14.25" customHeight="1"/>
    <row r="697" s="186" customFormat="1" ht="14.25" customHeight="1"/>
    <row r="698" s="186" customFormat="1" ht="14.25" customHeight="1"/>
    <row r="699" s="186" customFormat="1" ht="14.25" customHeight="1"/>
    <row r="700" s="186" customFormat="1" ht="14.25" customHeight="1"/>
    <row r="701" s="186" customFormat="1" ht="14.25" customHeight="1"/>
    <row r="702" s="186" customFormat="1" ht="14.25" customHeight="1"/>
    <row r="703" s="186" customFormat="1" ht="14.25" customHeight="1"/>
    <row r="704" s="186" customFormat="1" ht="14.25" customHeight="1"/>
    <row r="705" s="186" customFormat="1" ht="14.25" customHeight="1"/>
    <row r="706" s="186" customFormat="1" ht="14.25" customHeight="1"/>
    <row r="707" s="186" customFormat="1" ht="14.25" customHeight="1"/>
    <row r="708" s="186" customFormat="1" ht="14.25" customHeight="1"/>
    <row r="709" s="186" customFormat="1" ht="14.25" customHeight="1"/>
    <row r="710" s="186" customFormat="1" ht="14.25" customHeight="1"/>
    <row r="711" s="186" customFormat="1" ht="14.25" customHeight="1"/>
    <row r="712" s="186" customFormat="1" ht="14.25" customHeight="1"/>
    <row r="713" s="186" customFormat="1" ht="14.25" customHeight="1"/>
    <row r="714" s="186" customFormat="1" ht="14.25" customHeight="1"/>
    <row r="715" s="186" customFormat="1" ht="14.25" customHeight="1"/>
    <row r="716" s="186" customFormat="1" ht="14.25" customHeight="1"/>
    <row r="717" s="186" customFormat="1" ht="14.25" customHeight="1"/>
    <row r="718" s="186" customFormat="1" ht="14.25" customHeight="1"/>
    <row r="719" s="186" customFormat="1" ht="14.25" customHeight="1"/>
    <row r="720" s="186" customFormat="1" ht="14.25" customHeight="1"/>
    <row r="721" s="186" customFormat="1" ht="14.25" customHeight="1"/>
    <row r="722" s="186" customFormat="1" ht="14.25" customHeight="1"/>
    <row r="723" s="186" customFormat="1" ht="14.25" customHeight="1"/>
    <row r="724" s="186" customFormat="1" ht="14.25" customHeight="1"/>
    <row r="725" s="186" customFormat="1" ht="14.25" customHeight="1"/>
    <row r="726" s="186" customFormat="1" ht="14.25" customHeight="1"/>
    <row r="727" s="186" customFormat="1" ht="14.25" customHeight="1"/>
    <row r="728" s="186" customFormat="1" ht="14.25" customHeight="1"/>
    <row r="729" s="186" customFormat="1" ht="14.25" customHeight="1"/>
    <row r="730" s="186" customFormat="1" ht="14.25" customHeight="1"/>
    <row r="731" s="186" customFormat="1" ht="14.25" customHeight="1"/>
    <row r="732" s="186" customFormat="1" ht="14.25" customHeight="1"/>
    <row r="733" s="186" customFormat="1" ht="14.25" customHeight="1"/>
    <row r="734" s="186" customFormat="1" ht="14.25" customHeight="1"/>
    <row r="735" s="186" customFormat="1" ht="14.25" customHeight="1"/>
    <row r="736" s="186" customFormat="1" ht="14.25" customHeight="1"/>
    <row r="737" s="186" customFormat="1" ht="14.25" customHeight="1"/>
    <row r="738" s="186" customFormat="1" ht="14.25" customHeight="1"/>
    <row r="739" s="186" customFormat="1" ht="14.25" customHeight="1"/>
    <row r="740" s="186" customFormat="1" ht="14.25" customHeight="1"/>
    <row r="741" s="186" customFormat="1" ht="14.25" customHeight="1"/>
    <row r="742" s="186" customFormat="1" ht="14.25" customHeight="1"/>
    <row r="743" s="186" customFormat="1" ht="14.25" customHeight="1"/>
    <row r="744" s="186" customFormat="1" ht="14.25" customHeight="1"/>
    <row r="745" s="186" customFormat="1" ht="14.25" customHeight="1"/>
    <row r="746" s="186" customFormat="1" ht="14.25" customHeight="1"/>
    <row r="747" s="186" customFormat="1" ht="14.25" customHeight="1"/>
    <row r="748" s="186" customFormat="1" ht="14.25" customHeight="1"/>
    <row r="749" s="186" customFormat="1" ht="14.25" customHeight="1"/>
    <row r="750" s="186" customFormat="1" ht="14.25" customHeight="1"/>
    <row r="751" s="186" customFormat="1" ht="14.25" customHeight="1"/>
    <row r="752" s="186" customFormat="1" ht="14.25" customHeight="1"/>
    <row r="753" s="186" customFormat="1" ht="14.25" customHeight="1"/>
    <row r="754" s="186" customFormat="1" ht="14.25" customHeight="1"/>
    <row r="755" s="186" customFormat="1" ht="14.25" customHeight="1"/>
    <row r="756" s="186" customFormat="1" ht="14.25" customHeight="1"/>
    <row r="757" s="186" customFormat="1" ht="14.25" customHeight="1"/>
    <row r="758" s="186" customFormat="1" ht="14.25" customHeight="1"/>
    <row r="759" s="186" customFormat="1" ht="14.25" customHeight="1"/>
    <row r="760" s="186" customFormat="1" ht="14.25" customHeight="1"/>
    <row r="761" s="186" customFormat="1" ht="14.25" customHeight="1"/>
    <row r="762" s="186" customFormat="1" ht="14.25" customHeight="1"/>
    <row r="763" s="186" customFormat="1" ht="14.25" customHeight="1"/>
    <row r="764" s="186" customFormat="1" ht="14.25" customHeight="1"/>
    <row r="765" s="186" customFormat="1" ht="14.25" customHeight="1"/>
    <row r="766" s="186" customFormat="1" ht="14.25" customHeight="1"/>
    <row r="767" s="186" customFormat="1" ht="14.25" customHeight="1"/>
    <row r="768" s="186" customFormat="1" ht="14.25" customHeight="1"/>
    <row r="769" s="186" customFormat="1" ht="14.25" customHeight="1"/>
    <row r="770" s="186" customFormat="1" ht="14.25" customHeight="1"/>
    <row r="771" s="186" customFormat="1" ht="14.25" customHeight="1"/>
    <row r="772" s="186" customFormat="1" ht="14.25" customHeight="1"/>
    <row r="773" s="186" customFormat="1" ht="14.25" customHeight="1"/>
    <row r="774" s="186" customFormat="1" ht="14.25" customHeight="1"/>
    <row r="775" s="186" customFormat="1" ht="14.25" customHeight="1"/>
    <row r="776" s="186" customFormat="1" ht="14.25" customHeight="1"/>
    <row r="777" s="186" customFormat="1" ht="14.25" customHeight="1"/>
    <row r="778" s="186" customFormat="1" ht="14.25" customHeight="1"/>
    <row r="779" s="186" customFormat="1" ht="14.25" customHeight="1"/>
    <row r="780" s="186" customFormat="1" ht="14.25" customHeight="1"/>
    <row r="781" s="186" customFormat="1" ht="14.25" customHeight="1"/>
    <row r="782" s="186" customFormat="1" ht="14.25" customHeight="1"/>
    <row r="783" s="186" customFormat="1" ht="14.25" customHeight="1"/>
    <row r="784" s="186" customFormat="1" ht="14.25" customHeight="1"/>
    <row r="785" s="186" customFormat="1" ht="14.25" customHeight="1"/>
    <row r="786" s="186" customFormat="1" ht="14.25" customHeight="1"/>
    <row r="787" s="186" customFormat="1" ht="14.25" customHeight="1"/>
    <row r="788" s="186" customFormat="1" ht="14.25" customHeight="1"/>
    <row r="789" s="186" customFormat="1" ht="14.25" customHeight="1"/>
    <row r="790" s="186" customFormat="1" ht="14.25" customHeight="1"/>
    <row r="791" s="186" customFormat="1" ht="14.25" customHeight="1"/>
    <row r="792" s="186" customFormat="1" ht="14.25" customHeight="1"/>
    <row r="793" s="186" customFormat="1" ht="14.25" customHeight="1"/>
    <row r="794" s="186" customFormat="1" ht="14.25" customHeight="1"/>
    <row r="795" s="186" customFormat="1" ht="14.25" customHeight="1"/>
    <row r="796" s="186" customFormat="1" ht="14.25" customHeight="1"/>
    <row r="797" s="186" customFormat="1" ht="14.25" customHeight="1"/>
    <row r="798" s="186" customFormat="1" ht="14.25" customHeight="1"/>
    <row r="799" s="186" customFormat="1" ht="14.25" customHeight="1"/>
    <row r="800" s="186" customFormat="1" ht="14.25" customHeight="1"/>
    <row r="801" s="186" customFormat="1" ht="14.25" customHeight="1"/>
    <row r="802" s="186" customFormat="1" ht="14.25" customHeight="1"/>
    <row r="803" s="186" customFormat="1" ht="14.25" customHeight="1"/>
    <row r="804" s="186" customFormat="1" ht="14.25" customHeight="1"/>
    <row r="805" s="186" customFormat="1" ht="14.25" customHeight="1"/>
    <row r="806" s="186" customFormat="1" ht="14.25" customHeight="1"/>
    <row r="807" s="186" customFormat="1" ht="14.25" customHeight="1"/>
    <row r="808" s="186" customFormat="1" ht="14.25" customHeight="1"/>
    <row r="809" s="186" customFormat="1" ht="14.25" customHeight="1"/>
    <row r="810" s="186" customFormat="1" ht="14.25" customHeight="1"/>
    <row r="811" s="186" customFormat="1" ht="14.25" customHeight="1"/>
    <row r="812" s="186" customFormat="1" ht="14.25" customHeight="1"/>
    <row r="813" s="186" customFormat="1" ht="14.25" customHeight="1"/>
    <row r="814" s="186" customFormat="1" ht="14.25" customHeight="1"/>
    <row r="815" s="186" customFormat="1" ht="14.25" customHeight="1"/>
    <row r="816" s="186" customFormat="1" ht="14.25" customHeight="1"/>
    <row r="817" s="186" customFormat="1" ht="14.25" customHeight="1"/>
    <row r="818" s="186" customFormat="1" ht="14.25" customHeight="1"/>
    <row r="819" s="186" customFormat="1" ht="14.25" customHeight="1"/>
    <row r="820" s="186" customFormat="1" ht="14.25" customHeight="1"/>
    <row r="821" s="186" customFormat="1" ht="14.25" customHeight="1"/>
    <row r="822" s="186" customFormat="1" ht="14.25" customHeight="1"/>
    <row r="823" s="186" customFormat="1" ht="14.25" customHeight="1"/>
    <row r="824" s="186" customFormat="1" ht="14.25" customHeight="1"/>
    <row r="825" s="186" customFormat="1" ht="14.25" customHeight="1"/>
    <row r="826" s="186" customFormat="1" ht="14.25" customHeight="1"/>
    <row r="827" s="186" customFormat="1" ht="14.25" customHeight="1"/>
    <row r="828" s="186" customFormat="1" ht="14.25" customHeight="1"/>
    <row r="829" s="186" customFormat="1" ht="14.25" customHeight="1"/>
    <row r="830" s="186" customFormat="1" ht="14.25" customHeight="1"/>
    <row r="831" s="186" customFormat="1" ht="14.25" customHeight="1"/>
    <row r="832" s="186" customFormat="1" ht="14.25" customHeight="1"/>
    <row r="833" s="186" customFormat="1" ht="14.25" customHeight="1"/>
    <row r="834" s="186" customFormat="1" ht="14.25" customHeight="1"/>
    <row r="835" s="186" customFormat="1" ht="14.25" customHeight="1"/>
    <row r="836" s="186" customFormat="1" ht="14.25" customHeight="1"/>
    <row r="837" s="186" customFormat="1" ht="14.25" customHeight="1"/>
    <row r="838" s="186" customFormat="1" ht="14.25" customHeight="1"/>
    <row r="839" s="186" customFormat="1" ht="14.25" customHeight="1"/>
    <row r="840" s="186" customFormat="1" ht="14.25" customHeight="1"/>
    <row r="841" s="186" customFormat="1" ht="14.25" customHeight="1"/>
    <row r="842" s="186" customFormat="1" ht="14.25" customHeight="1"/>
    <row r="843" s="186" customFormat="1" ht="14.25" customHeight="1"/>
    <row r="844" s="186" customFormat="1" ht="14.25" customHeight="1"/>
    <row r="845" s="186" customFormat="1" ht="14.25" customHeight="1"/>
    <row r="846" s="186" customFormat="1" ht="14.25" customHeight="1"/>
    <row r="847" s="186" customFormat="1" ht="14.25" customHeight="1"/>
    <row r="848" s="186" customFormat="1" ht="14.25" customHeight="1"/>
    <row r="849" s="186" customFormat="1" ht="14.25" customHeight="1"/>
    <row r="850" s="186" customFormat="1" ht="14.25" customHeight="1"/>
    <row r="851" s="186" customFormat="1" ht="14.25" customHeight="1"/>
    <row r="852" s="186" customFormat="1" ht="14.25" customHeight="1"/>
    <row r="853" s="186" customFormat="1" ht="14.25" customHeight="1"/>
    <row r="854" s="186" customFormat="1" ht="14.25" customHeight="1"/>
    <row r="855" s="186" customFormat="1" ht="14.25" customHeight="1"/>
    <row r="856" s="186" customFormat="1" ht="14.25" customHeight="1"/>
    <row r="857" s="186" customFormat="1" ht="14.25" customHeight="1"/>
    <row r="858" s="186" customFormat="1" ht="14.25" customHeight="1"/>
    <row r="859" s="186" customFormat="1" ht="14.25" customHeight="1"/>
    <row r="860" s="186" customFormat="1" ht="14.25" customHeight="1"/>
    <row r="861" s="186" customFormat="1" ht="14.25" customHeight="1"/>
    <row r="862" s="186" customFormat="1" ht="14.25" customHeight="1"/>
    <row r="863" s="186" customFormat="1" ht="14.25" customHeight="1"/>
    <row r="864" s="186" customFormat="1" ht="14.25" customHeight="1"/>
    <row r="865" s="186" customFormat="1" ht="14.25" customHeight="1"/>
    <row r="866" s="186" customFormat="1" ht="14.25" customHeight="1"/>
    <row r="867" s="186" customFormat="1" ht="14.25" customHeight="1"/>
    <row r="868" s="186" customFormat="1" ht="14.25" customHeight="1"/>
    <row r="869" s="186" customFormat="1" ht="14.25" customHeight="1"/>
    <row r="870" s="186" customFormat="1" ht="14.25" customHeight="1"/>
    <row r="871" s="186" customFormat="1" ht="14.25" customHeight="1"/>
    <row r="872" s="186" customFormat="1" ht="14.25" customHeight="1"/>
    <row r="873" s="186" customFormat="1" ht="14.25" customHeight="1"/>
    <row r="874" s="186" customFormat="1" ht="14.25" customHeight="1"/>
    <row r="875" s="186" customFormat="1" ht="14.25" customHeight="1"/>
    <row r="876" s="186" customFormat="1" ht="14.25" customHeight="1"/>
    <row r="877" s="186" customFormat="1" ht="14.25" customHeight="1"/>
    <row r="878" s="186" customFormat="1" ht="14.25" customHeight="1"/>
    <row r="879" s="186" customFormat="1" ht="14.25" customHeight="1"/>
    <row r="880" s="186" customFormat="1" ht="14.25" customHeight="1"/>
    <row r="881" s="186" customFormat="1" ht="14.25" customHeight="1"/>
    <row r="882" s="186" customFormat="1" ht="14.25" customHeight="1"/>
    <row r="883" s="186" customFormat="1" ht="14.25" customHeight="1"/>
    <row r="884" s="186" customFormat="1" ht="14.25" customHeight="1"/>
    <row r="885" s="186" customFormat="1" ht="14.25" customHeight="1"/>
    <row r="886" s="186" customFormat="1" ht="14.25" customHeight="1"/>
    <row r="887" s="186" customFormat="1" ht="14.25" customHeight="1"/>
    <row r="888" s="186" customFormat="1" ht="14.25" customHeight="1"/>
    <row r="889" s="186" customFormat="1" ht="14.25" customHeight="1"/>
    <row r="890" s="186" customFormat="1" ht="14.25" customHeight="1"/>
    <row r="891" s="186" customFormat="1" ht="14.25" customHeight="1"/>
    <row r="892" s="186" customFormat="1" ht="14.25" customHeight="1"/>
    <row r="893" s="186" customFormat="1" ht="14.25" customHeight="1"/>
    <row r="894" s="186" customFormat="1" ht="14.25" customHeight="1"/>
    <row r="895" s="186" customFormat="1" ht="14.25" customHeight="1"/>
    <row r="896" s="186" customFormat="1" ht="14.25" customHeight="1"/>
    <row r="897" s="186" customFormat="1" ht="14.25" customHeight="1"/>
    <row r="898" s="186" customFormat="1" ht="14.25" customHeight="1"/>
    <row r="899" s="186" customFormat="1" ht="14.25" customHeight="1"/>
    <row r="900" s="186" customFormat="1" ht="14.25" customHeight="1"/>
    <row r="901" s="186" customFormat="1" ht="14.25" customHeight="1"/>
    <row r="902" s="186" customFormat="1" ht="14.25" customHeight="1"/>
    <row r="903" s="186" customFormat="1" ht="14.25" customHeight="1"/>
    <row r="904" s="186" customFormat="1" ht="14.25" customHeight="1"/>
    <row r="905" s="186" customFormat="1" ht="14.25" customHeight="1"/>
    <row r="906" s="186" customFormat="1" ht="14.25" customHeight="1"/>
    <row r="907" s="186" customFormat="1" ht="14.25" customHeight="1"/>
    <row r="908" s="186" customFormat="1" ht="14.25" customHeight="1"/>
    <row r="909" s="186" customFormat="1" ht="14.25" customHeight="1"/>
    <row r="910" s="186" customFormat="1" ht="14.25" customHeight="1"/>
    <row r="911" s="186" customFormat="1" ht="14.25" customHeight="1"/>
    <row r="912" s="186" customFormat="1" ht="14.25" customHeight="1"/>
    <row r="913" s="186" customFormat="1" ht="14.25" customHeight="1"/>
    <row r="914" s="186" customFormat="1" ht="14.25" customHeight="1"/>
    <row r="915" s="186" customFormat="1" ht="14.25" customHeight="1"/>
    <row r="916" s="186" customFormat="1" ht="14.25" customHeight="1"/>
    <row r="917" s="186" customFormat="1" ht="14.25" customHeight="1"/>
    <row r="918" s="186" customFormat="1" ht="14.25" customHeight="1"/>
    <row r="919" s="186" customFormat="1" ht="14.25" customHeight="1"/>
    <row r="920" s="186" customFormat="1" ht="14.25" customHeight="1"/>
    <row r="921" s="186" customFormat="1" ht="14.25" customHeight="1"/>
    <row r="922" s="186" customFormat="1" ht="14.25" customHeight="1"/>
    <row r="923" s="186" customFormat="1" ht="14.25" customHeight="1"/>
    <row r="924" s="186" customFormat="1" ht="14.25" customHeight="1"/>
    <row r="925" s="186" customFormat="1" ht="14.25" customHeight="1"/>
    <row r="926" s="186" customFormat="1" ht="14.25" customHeight="1"/>
    <row r="927" s="186" customFormat="1" ht="14.25" customHeight="1"/>
    <row r="928" s="186" customFormat="1" ht="14.25" customHeight="1"/>
    <row r="929" s="186" customFormat="1" ht="14.25" customHeight="1"/>
    <row r="930" s="186" customFormat="1" ht="14.25" customHeight="1"/>
    <row r="931" s="186" customFormat="1" ht="14.25" customHeight="1"/>
    <row r="932" s="186" customFormat="1" ht="14.25" customHeight="1"/>
    <row r="933" s="186" customFormat="1" ht="14.25" customHeight="1"/>
    <row r="934" s="186" customFormat="1" ht="14.25" customHeight="1"/>
    <row r="935" s="186" customFormat="1" ht="14.25" customHeight="1"/>
    <row r="936" s="186" customFormat="1" ht="14.25" customHeight="1"/>
    <row r="937" s="186" customFormat="1" ht="14.25" customHeight="1"/>
    <row r="938" s="186" customFormat="1" ht="14.25" customHeight="1"/>
    <row r="939" s="186" customFormat="1" ht="14.25" customHeight="1"/>
    <row r="940" s="186" customFormat="1" ht="14.25" customHeight="1"/>
    <row r="941" s="186" customFormat="1" ht="14.25" customHeight="1"/>
    <row r="942" s="186" customFormat="1" ht="14.25" customHeight="1"/>
    <row r="943" s="186" customFormat="1" ht="14.25" customHeight="1"/>
    <row r="944" s="186" customFormat="1" ht="14.25" customHeight="1"/>
    <row r="945" s="186" customFormat="1" ht="14.25" customHeight="1"/>
    <row r="946" s="186" customFormat="1" ht="14.25" customHeight="1"/>
    <row r="947" s="186" customFormat="1" ht="14.25" customHeight="1"/>
    <row r="948" s="186" customFormat="1" ht="14.25" customHeight="1"/>
    <row r="949" s="186" customFormat="1" ht="14.25" customHeight="1"/>
    <row r="950" s="186" customFormat="1" ht="14.25" customHeight="1"/>
    <row r="951" s="186" customFormat="1" ht="14.25" customHeight="1"/>
    <row r="952" s="186" customFormat="1" ht="14.25" customHeight="1"/>
    <row r="953" s="186" customFormat="1" ht="14.25" customHeight="1"/>
    <row r="954" s="186" customFormat="1" ht="14.25" customHeight="1"/>
    <row r="955" s="186" customFormat="1" ht="14.25" customHeight="1"/>
    <row r="956" s="186" customFormat="1" ht="14.25" customHeight="1"/>
  </sheetData>
  <mergeCells count="3">
    <mergeCell ref="H2:J5"/>
    <mergeCell ref="K2:K5"/>
    <mergeCell ref="A7:K7"/>
  </mergeCells>
  <printOptions horizontalCentered="1"/>
  <pageMargins left="0" right="0" top="0" bottom="0" header="0" footer="0"/>
  <pageSetup paperSize="9" scale="80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40625" defaultRowHeight="20.100000000000001"/>
  <cols>
    <col min="1" max="1" width="64.42578125" style="79" customWidth="1"/>
    <col min="2" max="2" width="81.140625" style="80" hidden="1" customWidth="1"/>
    <col min="3" max="3" width="206" style="80" customWidth="1"/>
    <col min="4" max="4" width="70.85546875" style="80" hidden="1" customWidth="1"/>
    <col min="5" max="5" width="74.85546875" style="80" hidden="1" customWidth="1"/>
    <col min="6" max="16384" width="9.14062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e">
        <f>#REF!</f>
        <v>#REF!</v>
      </c>
      <c r="B2" s="73" t="e">
        <f>#REF!</f>
        <v>#REF!</v>
      </c>
      <c r="C2" s="73" t="s">
        <v>10</v>
      </c>
      <c r="D2" s="73"/>
      <c r="E2" s="73"/>
    </row>
    <row r="3" spans="1:12" s="74" customFormat="1" ht="37.5" customHeight="1">
      <c r="A3" s="75" t="e">
        <f>#REF!</f>
        <v>#REF!</v>
      </c>
      <c r="B3" s="75" t="e">
        <f>#REF!</f>
        <v>#REF!</v>
      </c>
      <c r="C3" s="75" t="s">
        <v>12</v>
      </c>
      <c r="D3" s="75"/>
      <c r="E3" s="75"/>
    </row>
    <row r="4" spans="1:12" s="74" customFormat="1" ht="37.5" customHeight="1">
      <c r="A4" s="75" t="e">
        <f>#REF!</f>
        <v>#REF!</v>
      </c>
      <c r="B4" s="75" t="e">
        <f>#REF!</f>
        <v>#REF!</v>
      </c>
      <c r="C4" s="75" t="s">
        <v>14</v>
      </c>
      <c r="D4" s="75"/>
      <c r="E4" s="75"/>
    </row>
    <row r="5" spans="1:12" s="74" customFormat="1" ht="75.95" customHeight="1">
      <c r="A5" s="76"/>
      <c r="B5" s="142" t="e">
        <f>#REF!</f>
        <v>#REF!</v>
      </c>
      <c r="C5" s="142" t="e">
        <f>#REF!</f>
        <v>#REF!</v>
      </c>
      <c r="D5" s="142" t="e">
        <f>#REF!</f>
        <v>#REF!</v>
      </c>
      <c r="E5" s="142" t="e">
        <f>#REF!</f>
        <v>#REF!</v>
      </c>
    </row>
    <row r="6" spans="1:12" s="77" customFormat="1" ht="69.75" customHeight="1">
      <c r="A6" s="144" t="s">
        <v>286</v>
      </c>
      <c r="B6" s="144" t="e">
        <f>#REF!</f>
        <v>#REF!</v>
      </c>
      <c r="C6" s="144" t="e">
        <f>#REF!</f>
        <v>#REF!</v>
      </c>
      <c r="D6" s="144" t="e">
        <f>#REF!</f>
        <v>#REF!</v>
      </c>
      <c r="E6" s="144" t="e">
        <f>#REF!</f>
        <v>#REF!</v>
      </c>
    </row>
    <row r="7" spans="1:12" s="77" customFormat="1" ht="75" customHeight="1">
      <c r="A7" s="510" t="s">
        <v>287</v>
      </c>
      <c r="B7" s="420" t="e">
        <f>#REF!</f>
        <v>#REF!</v>
      </c>
      <c r="C7" s="421"/>
      <c r="D7" s="421"/>
      <c r="E7" s="422"/>
    </row>
    <row r="8" spans="1:12" s="77" customFormat="1" ht="409.6" customHeight="1">
      <c r="A8" s="145" t="e">
        <f>#REF!</f>
        <v>#REF!</v>
      </c>
      <c r="B8" s="511"/>
      <c r="C8" s="423"/>
      <c r="D8" s="423"/>
      <c r="E8" s="512"/>
      <c r="L8" s="78"/>
    </row>
    <row r="9" spans="1:12" s="77" customFormat="1" ht="94.5" customHeight="1">
      <c r="A9" s="144" t="e">
        <f>#REF!</f>
        <v>#REF!</v>
      </c>
      <c r="B9" s="144" t="e">
        <f>#REF!</f>
        <v>#REF!</v>
      </c>
      <c r="C9" s="144" t="e">
        <f>#REF!</f>
        <v>#REF!</v>
      </c>
      <c r="D9" s="144" t="e">
        <f>#REF!</f>
        <v>#REF!</v>
      </c>
      <c r="E9" s="144" t="e">
        <f>#REF!</f>
        <v>#REF!</v>
      </c>
    </row>
    <row r="10" spans="1:12" s="77" customFormat="1" ht="409.5" customHeight="1">
      <c r="A10" s="145"/>
      <c r="B10" s="146"/>
      <c r="C10" s="146"/>
      <c r="D10" s="146"/>
      <c r="E10" s="146"/>
      <c r="L10" s="78"/>
    </row>
    <row r="11" spans="1:12" s="77" customFormat="1" ht="132" customHeight="1">
      <c r="A11" s="144" t="e">
        <f>#REF!</f>
        <v>#REF!</v>
      </c>
      <c r="B11" s="144" t="e">
        <f>#REF!</f>
        <v>#REF!</v>
      </c>
      <c r="C11" s="144" t="e">
        <f>#REF!</f>
        <v>#REF!</v>
      </c>
      <c r="D11" s="144" t="e">
        <f>#REF!</f>
        <v>#REF!</v>
      </c>
      <c r="E11" s="144" t="e">
        <f>#REF!</f>
        <v>#REF!</v>
      </c>
    </row>
    <row r="12" spans="1:12" s="77" customFormat="1" ht="409.6" customHeight="1">
      <c r="A12" s="145" t="e">
        <f>#REF!</f>
        <v>#REF!</v>
      </c>
      <c r="B12" s="147"/>
      <c r="C12" s="147"/>
      <c r="D12" s="147"/>
      <c r="E12" s="147"/>
      <c r="L12" s="78"/>
    </row>
    <row r="13" spans="1:12" s="77" customFormat="1" ht="135" hidden="1" customHeight="1">
      <c r="A13" s="144" t="e">
        <f>#REF!</f>
        <v>#REF!</v>
      </c>
      <c r="B13" s="420" t="e">
        <f>#REF!</f>
        <v>#REF!</v>
      </c>
      <c r="C13" s="421"/>
      <c r="D13" s="422"/>
      <c r="E13" s="144" t="e">
        <f>#REF!</f>
        <v>#REF!</v>
      </c>
    </row>
    <row r="14" spans="1:12" s="77" customFormat="1" ht="409.6" hidden="1" customHeight="1">
      <c r="A14" s="145" t="e">
        <f>#REF!</f>
        <v>#REF!</v>
      </c>
      <c r="B14" s="511"/>
      <c r="C14" s="423"/>
      <c r="D14" s="423"/>
      <c r="E14" s="513"/>
      <c r="L14" s="78"/>
    </row>
    <row r="15" spans="1:12" s="77" customFormat="1" ht="74.25" customHeight="1">
      <c r="A15" s="144" t="s">
        <v>288</v>
      </c>
      <c r="B15" s="148" t="e">
        <f>#REF!</f>
        <v>#REF!</v>
      </c>
      <c r="C15" s="148" t="e">
        <f>#REF!</f>
        <v>#REF!</v>
      </c>
      <c r="D15" s="148" t="e">
        <f>#REF!</f>
        <v>#REF!</v>
      </c>
      <c r="E15" s="148" t="e">
        <f>#REF!</f>
        <v>#REF!</v>
      </c>
    </row>
    <row r="16" spans="1:12" s="77" customFormat="1" ht="115.5" customHeight="1">
      <c r="A16" s="145" t="s">
        <v>84</v>
      </c>
      <c r="B16" s="143" t="e">
        <f>#REF!</f>
        <v>#REF!</v>
      </c>
      <c r="C16" s="143" t="e">
        <f>#REF!</f>
        <v>#REF!</v>
      </c>
      <c r="D16" s="143" t="e">
        <f>#REF!</f>
        <v>#REF!</v>
      </c>
      <c r="E16" s="143" t="e">
        <f>#REF!</f>
        <v>#REF!</v>
      </c>
    </row>
    <row r="17" spans="1:5" s="77" customFormat="1" ht="115.5" customHeight="1">
      <c r="A17" s="145" t="e">
        <f>#REF!</f>
        <v>#REF!</v>
      </c>
      <c r="B17" s="514" t="e">
        <f>#REF!</f>
        <v>#REF!</v>
      </c>
      <c r="C17" s="424"/>
      <c r="D17" s="424"/>
      <c r="E17" s="515"/>
    </row>
    <row r="18" spans="1:5" s="77" customFormat="1" ht="90" customHeight="1">
      <c r="A18" s="144" t="e">
        <f>#REF!</f>
        <v>#REF!</v>
      </c>
      <c r="B18" s="414" t="e">
        <f>#REF!</f>
        <v>#REF!</v>
      </c>
      <c r="C18" s="412"/>
      <c r="D18" s="412"/>
      <c r="E18" s="415"/>
    </row>
    <row r="19" spans="1:5" s="77" customFormat="1" ht="409.6" customHeight="1">
      <c r="A19" s="149" t="s">
        <v>289</v>
      </c>
      <c r="B19" s="516"/>
      <c r="C19" s="413"/>
      <c r="D19" s="413"/>
      <c r="E19" s="413"/>
    </row>
    <row r="20" spans="1:5" s="77" customFormat="1" ht="79.5" customHeight="1">
      <c r="A20" s="144" t="e">
        <f>#REF!</f>
        <v>#REF!</v>
      </c>
      <c r="B20" s="414" t="e">
        <f>#REF!</f>
        <v>#REF!</v>
      </c>
      <c r="C20" s="412"/>
      <c r="D20" s="412"/>
      <c r="E20" s="415"/>
    </row>
    <row r="21" spans="1:5" s="77" customFormat="1" ht="346.5" customHeight="1">
      <c r="A21" s="145" t="s">
        <v>290</v>
      </c>
      <c r="B21" s="517"/>
      <c r="C21" s="416"/>
      <c r="D21" s="416"/>
      <c r="E21" s="518"/>
    </row>
    <row r="22" spans="1:5" s="77" customFormat="1" ht="35.1">
      <c r="A22" s="144" t="e">
        <f>#REF!</f>
        <v>#REF!</v>
      </c>
      <c r="B22" s="414" t="e">
        <f>#REF!</f>
        <v>#REF!</v>
      </c>
      <c r="C22" s="412"/>
      <c r="D22" s="412"/>
      <c r="E22" s="519"/>
    </row>
    <row r="23" spans="1:5" s="77" customFormat="1" ht="299.25" customHeight="1">
      <c r="A23" s="149" t="s">
        <v>291</v>
      </c>
      <c r="B23" s="520"/>
      <c r="C23" s="417"/>
      <c r="D23" s="417"/>
      <c r="E23" s="417"/>
    </row>
    <row r="24" spans="1:5" s="77" customFormat="1" ht="101.45" customHeight="1">
      <c r="A24" s="144" t="e">
        <f>#REF!</f>
        <v>#REF!</v>
      </c>
      <c r="B24" s="414" t="e">
        <f>#REF!</f>
        <v>#REF!</v>
      </c>
      <c r="C24" s="412"/>
      <c r="D24" s="412"/>
      <c r="E24" s="519"/>
    </row>
    <row r="25" spans="1:5" s="77" customFormat="1" ht="362.25" customHeight="1">
      <c r="A25" s="149" t="s">
        <v>292</v>
      </c>
      <c r="B25" s="521" t="s">
        <v>293</v>
      </c>
      <c r="C25" s="418"/>
      <c r="D25" s="418"/>
      <c r="E25" s="522"/>
    </row>
    <row r="26" spans="1:5" s="77" customFormat="1" ht="109.5" customHeight="1">
      <c r="A26" s="144" t="s">
        <v>294</v>
      </c>
      <c r="B26" s="414" t="e">
        <f>#REF!</f>
        <v>#REF!</v>
      </c>
      <c r="C26" s="412"/>
      <c r="D26" s="412"/>
      <c r="E26" s="523"/>
    </row>
    <row r="27" spans="1:5" s="77" customFormat="1" ht="282" customHeight="1">
      <c r="A27" s="149" t="s">
        <v>295</v>
      </c>
      <c r="B27" s="524" t="s">
        <v>296</v>
      </c>
      <c r="C27" s="419"/>
      <c r="D27" s="419"/>
      <c r="E27" s="419"/>
    </row>
    <row r="28" spans="1:5" s="77" customFormat="1" ht="93.6" customHeight="1">
      <c r="A28" s="144" t="e">
        <f>#REF!</f>
        <v>#REF!</v>
      </c>
      <c r="B28" s="414" t="e">
        <f>#REF!</f>
        <v>#REF!</v>
      </c>
      <c r="C28" s="412"/>
      <c r="D28" s="412"/>
      <c r="E28" s="523"/>
    </row>
    <row r="29" spans="1:5" s="77" customFormat="1" ht="273" customHeight="1">
      <c r="A29" s="145" t="s">
        <v>297</v>
      </c>
      <c r="B29" s="525"/>
      <c r="C29" s="409"/>
      <c r="D29" s="409"/>
      <c r="E29" s="409"/>
    </row>
    <row r="30" spans="1:5" s="77" customFormat="1" ht="95.25" customHeight="1">
      <c r="A30" s="144" t="e">
        <f>#REF!</f>
        <v>#REF!</v>
      </c>
      <c r="B30" s="414" t="e">
        <f>#REF!</f>
        <v>#REF!</v>
      </c>
      <c r="C30" s="412"/>
      <c r="D30" s="412"/>
      <c r="E30" s="523"/>
    </row>
    <row r="31" spans="1:5" s="77" customFormat="1" ht="324.75" customHeight="1">
      <c r="A31" s="145"/>
      <c r="B31" s="525"/>
      <c r="C31" s="409"/>
      <c r="D31" s="409"/>
      <c r="E31" s="409"/>
    </row>
    <row r="32" spans="1:5" s="77" customFormat="1" ht="119.45" customHeight="1">
      <c r="A32" s="144" t="s">
        <v>298</v>
      </c>
      <c r="B32" s="414" t="e">
        <f>#REF!</f>
        <v>#REF!</v>
      </c>
      <c r="C32" s="412"/>
      <c r="D32" s="412"/>
      <c r="E32" s="523"/>
    </row>
    <row r="33" spans="1:9" s="77" customFormat="1" ht="287.25" customHeight="1">
      <c r="A33" s="145" t="s">
        <v>299</v>
      </c>
      <c r="B33" s="525"/>
      <c r="C33" s="409"/>
      <c r="D33" s="409"/>
      <c r="E33" s="409"/>
    </row>
    <row r="34" spans="1:9" s="77" customFormat="1" ht="71.45" customHeight="1">
      <c r="A34" s="144" t="s">
        <v>116</v>
      </c>
      <c r="B34" s="414" t="s">
        <v>117</v>
      </c>
      <c r="C34" s="412"/>
      <c r="D34" s="412"/>
      <c r="E34" s="523"/>
    </row>
    <row r="35" spans="1:9" s="77" customFormat="1" ht="87" customHeight="1">
      <c r="A35" s="145" t="s">
        <v>300</v>
      </c>
      <c r="B35" s="525"/>
      <c r="C35" s="409"/>
      <c r="D35" s="409"/>
      <c r="E35" s="409"/>
    </row>
    <row r="36" spans="1:9" s="77" customFormat="1" ht="63.6" customHeight="1">
      <c r="A36" s="144" t="s">
        <v>118</v>
      </c>
      <c r="B36" s="414" t="s">
        <v>111</v>
      </c>
      <c r="C36" s="412"/>
      <c r="D36" s="412"/>
      <c r="E36" s="523"/>
    </row>
    <row r="37" spans="1:9" s="77" customFormat="1" ht="97.5" customHeight="1">
      <c r="A37" s="145" t="s">
        <v>300</v>
      </c>
      <c r="B37" s="525"/>
      <c r="C37" s="409"/>
      <c r="D37" s="409"/>
      <c r="E37" s="409"/>
    </row>
    <row r="38" spans="1:9" s="77" customFormat="1" ht="97.5" customHeight="1">
      <c r="A38" s="526" t="e">
        <f>#REF!</f>
        <v>#REF!</v>
      </c>
      <c r="B38" s="527" t="e">
        <f>#REF!</f>
        <v>#REF!</v>
      </c>
      <c r="C38" s="410"/>
      <c r="D38" s="528"/>
      <c r="E38" s="529"/>
    </row>
    <row r="39" spans="1:9" s="77" customFormat="1" ht="221.45" customHeight="1">
      <c r="A39" s="145"/>
      <c r="B39" s="411"/>
      <c r="C39" s="411"/>
      <c r="D39" s="411"/>
      <c r="E39" s="411"/>
    </row>
    <row r="43" spans="1:9">
      <c r="I43" s="80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4.1"/>
  <cols>
    <col min="1" max="17" width="9.140625" style="41"/>
    <col min="18" max="18" width="80.140625" style="41" customWidth="1"/>
    <col min="19" max="16384" width="9.14062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47" customFormat="1" ht="30.75" customHeight="1">
      <c r="A1" s="43"/>
      <c r="B1" s="44" t="s">
        <v>301</v>
      </c>
      <c r="C1" s="44" t="s">
        <v>302</v>
      </c>
      <c r="D1" s="425" t="s">
        <v>303</v>
      </c>
      <c r="E1" s="425"/>
      <c r="F1" s="425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304</v>
      </c>
      <c r="C2" s="49" t="s">
        <v>305</v>
      </c>
      <c r="D2" s="426" t="s">
        <v>306</v>
      </c>
      <c r="E2" s="426"/>
      <c r="F2" s="426"/>
      <c r="G2" s="426"/>
      <c r="H2" s="426"/>
      <c r="I2" s="42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307</v>
      </c>
      <c r="B3" s="51" t="s">
        <v>308</v>
      </c>
      <c r="C3" s="51" t="s">
        <v>309</v>
      </c>
      <c r="D3" s="52" t="s">
        <v>37</v>
      </c>
      <c r="E3" s="52" t="s">
        <v>38</v>
      </c>
      <c r="F3" s="52" t="s">
        <v>39</v>
      </c>
      <c r="G3" s="52" t="s">
        <v>40</v>
      </c>
      <c r="H3" s="52" t="s">
        <v>41</v>
      </c>
      <c r="I3" s="53" t="s">
        <v>310</v>
      </c>
      <c r="J3" s="54"/>
      <c r="K3" s="54"/>
    </row>
    <row r="4" spans="1:25" s="61" customFormat="1" ht="27" customHeight="1">
      <c r="A4" s="56">
        <v>1</v>
      </c>
      <c r="B4" s="57" t="s">
        <v>311</v>
      </c>
      <c r="C4" s="57" t="s">
        <v>312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313</v>
      </c>
      <c r="J4" s="60"/>
      <c r="K4" s="60"/>
    </row>
    <row r="5" spans="1:25" s="61" customFormat="1" ht="27" customHeight="1">
      <c r="A5" s="56">
        <v>2</v>
      </c>
      <c r="B5" s="57" t="s">
        <v>314</v>
      </c>
      <c r="C5" s="57" t="s">
        <v>315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313</v>
      </c>
      <c r="J5" s="60"/>
      <c r="K5" s="60"/>
    </row>
    <row r="6" spans="1:25" s="61" customFormat="1" ht="27" customHeight="1">
      <c r="A6" s="56">
        <v>3</v>
      </c>
      <c r="B6" s="42" t="s">
        <v>316</v>
      </c>
      <c r="C6" s="42" t="s">
        <v>317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313</v>
      </c>
      <c r="J6" s="60"/>
      <c r="K6" s="60"/>
    </row>
    <row r="7" spans="1:25" s="61" customFormat="1" ht="27" customHeight="1">
      <c r="A7" s="56">
        <v>4</v>
      </c>
      <c r="B7" s="42" t="s">
        <v>318</v>
      </c>
      <c r="C7" s="42" t="s">
        <v>319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313</v>
      </c>
      <c r="J7" s="60"/>
      <c r="K7" s="60"/>
    </row>
    <row r="8" spans="1:25" s="61" customFormat="1" ht="27" customHeight="1">
      <c r="A8" s="56">
        <v>5</v>
      </c>
      <c r="B8" s="42" t="s">
        <v>320</v>
      </c>
      <c r="C8" s="42" t="s">
        <v>321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322</v>
      </c>
      <c r="J8" s="60"/>
      <c r="K8" s="60"/>
    </row>
    <row r="9" spans="1:25" s="61" customFormat="1" ht="27" customHeight="1">
      <c r="A9" s="56">
        <v>6</v>
      </c>
      <c r="B9" s="42" t="s">
        <v>323</v>
      </c>
      <c r="C9" s="42" t="s">
        <v>324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313</v>
      </c>
      <c r="J9" s="60"/>
      <c r="K9" s="60"/>
    </row>
    <row r="10" spans="1:25" s="61" customFormat="1" ht="27" customHeight="1">
      <c r="A10" s="56">
        <v>7</v>
      </c>
      <c r="B10" s="42" t="s">
        <v>325</v>
      </c>
      <c r="C10" s="42" t="s">
        <v>326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313</v>
      </c>
      <c r="J10" s="60"/>
      <c r="K10" s="60"/>
    </row>
    <row r="11" spans="1:25" s="61" customFormat="1" ht="27" customHeight="1">
      <c r="A11" s="56">
        <v>8</v>
      </c>
      <c r="B11" s="42" t="s">
        <v>327</v>
      </c>
      <c r="C11" s="42" t="s">
        <v>328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329</v>
      </c>
      <c r="C12" s="42" t="s">
        <v>330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322</v>
      </c>
      <c r="J12" s="60"/>
      <c r="K12" s="60"/>
    </row>
    <row r="13" spans="1:25" s="61" customFormat="1" ht="27" customHeight="1">
      <c r="A13" s="56">
        <v>10</v>
      </c>
      <c r="B13" s="42" t="s">
        <v>331</v>
      </c>
      <c r="C13" s="42" t="s">
        <v>332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322</v>
      </c>
      <c r="J13" s="60"/>
      <c r="K13" s="60"/>
    </row>
    <row r="14" spans="1:25" s="61" customFormat="1" ht="27" customHeight="1">
      <c r="A14" s="56">
        <v>11</v>
      </c>
      <c r="B14" s="42" t="s">
        <v>333</v>
      </c>
      <c r="C14" s="42" t="s">
        <v>334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335</v>
      </c>
      <c r="C15" s="42" t="s">
        <v>336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337</v>
      </c>
      <c r="C16" s="42" t="s">
        <v>338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339</v>
      </c>
      <c r="C17" s="66" t="s">
        <v>232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DF29A0-3800-4A83-80B8-E1E6BA02282E}"/>
</file>

<file path=customXml/itemProps2.xml><?xml version="1.0" encoding="utf-8"?>
<ds:datastoreItem xmlns:ds="http://schemas.openxmlformats.org/officeDocument/2006/customXml" ds:itemID="{217397EE-1B27-41A6-A019-4E814BEF1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 Nguyen Tran Anh</cp:lastModifiedBy>
  <cp:revision/>
  <dcterms:created xsi:type="dcterms:W3CDTF">2016-05-06T01:47:29Z</dcterms:created>
  <dcterms:modified xsi:type="dcterms:W3CDTF">2025-03-19T02:50:38Z</dcterms:modified>
  <cp:category/>
  <cp:contentStatus/>
</cp:coreProperties>
</file>