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4-FW24/2-PRODUCTION/2-STYLE-FILE/2. CUTTING DOCKET/BLANK/"/>
    </mc:Choice>
  </mc:AlternateContent>
  <xr:revisionPtr revIDLastSave="977" documentId="13_ncr:1_{66F22585-BC41-4ADE-BD8E-78C30022B84D}" xr6:coauthVersionLast="47" xr6:coauthVersionMax="47" xr10:uidLastSave="{80BD6518-B7DE-48CD-B679-DBDC677F68E3}"/>
  <bookViews>
    <workbookView xWindow="-110" yWindow="-110" windowWidth="19420" windowHeight="10300" tabRatio="895" firstSheet="2" activeTab="2" xr2:uid="{00000000-000D-0000-FFFF-FFFF00000000}"/>
  </bookViews>
  <sheets>
    <sheet name="1. CUTTING" sheetId="21" state="hidden" r:id="rId1"/>
    <sheet name="2. TRIM" sheetId="22" state="hidden" r:id="rId2"/>
    <sheet name="4. THÔNG SỐ SẢN XUẤT (2)" sheetId="29" r:id="rId3"/>
    <sheet name="PP MEETING" sheetId="28" state="hidden" r:id="rId4"/>
    <sheet name="1. CUTTING " sheetId="1" state="hidden" r:id="rId5"/>
    <sheet name="1099-624675" sheetId="14" state="hidden" r:id="rId6"/>
    <sheet name="3. ĐỊNH VỊ HÌNH IN.THÊU" sheetId="7" state="hidden" r:id="rId7"/>
    <sheet name="4. THÔNG SỐ SẢN XUẤT" sheetId="8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1CAP002" localSheetId="2">[1]MTP!#REF!</definedName>
    <definedName name="_1CAP002" localSheetId="3">#REF!</definedName>
    <definedName name="_1CAP002">[1]MTP!#REF!</definedName>
    <definedName name="_2STREO7" localSheetId="2">[2]MTP!#REF!</definedName>
    <definedName name="_2STREO7" localSheetId="3">#REF!</definedName>
    <definedName name="_2STREO7">[2]MTP!#REF!</definedName>
    <definedName name="_4GOIC01" localSheetId="2">[3]MTP!#REF!</definedName>
    <definedName name="_4GOIC01" localSheetId="3">#REF!</definedName>
    <definedName name="_4GOIC01">[3]MTP!#REF!</definedName>
    <definedName name="_4OSLCTT" localSheetId="2">[3]MTP!#REF!</definedName>
    <definedName name="_4OSLCTT" localSheetId="3">#REF!</definedName>
    <definedName name="_4OSLCTT">[3]MTP!#REF!</definedName>
    <definedName name="_6BNTTTH" localSheetId="2">[2]MTP1!#REF!</definedName>
    <definedName name="_6BNTTTH" localSheetId="3">#REF!</definedName>
    <definedName name="_6BNTTTH">[2]MTP1!#REF!</definedName>
    <definedName name="_6DCTTBO" localSheetId="3">#REF!</definedName>
    <definedName name="_6DCTTBO">[2]MTP1!#REF!</definedName>
    <definedName name="_6DD24TT" localSheetId="3">#REF!</definedName>
    <definedName name="_6DD24TT">[2]MTP1!#REF!</definedName>
    <definedName name="_6FCOTBU" localSheetId="3">#REF!</definedName>
    <definedName name="_6FCOTBU">[2]MTP1!#REF!</definedName>
    <definedName name="_6LATUBU" localSheetId="3">#REF!</definedName>
    <definedName name="_6LATUBU">[2]MTP1!#REF!</definedName>
    <definedName name="_6SDTT24" localSheetId="3">#REF!</definedName>
    <definedName name="_6SDTT24">[2]MTP1!#REF!</definedName>
    <definedName name="_6TBUDTT" localSheetId="3">#REF!</definedName>
    <definedName name="_6TBUDTT">[2]MTP1!#REF!</definedName>
    <definedName name="_6TDDDTT" localSheetId="3">#REF!</definedName>
    <definedName name="_6TDDDTT">[2]MTP1!#REF!</definedName>
    <definedName name="_6TLTTTH" localSheetId="3">#REF!</definedName>
    <definedName name="_6TLTTTH">[2]MTP1!#REF!</definedName>
    <definedName name="_6TUBUTT" localSheetId="3">#REF!</definedName>
    <definedName name="_6TUBUTT">[2]MTP1!#REF!</definedName>
    <definedName name="_6UCLVIS" localSheetId="3">#REF!</definedName>
    <definedName name="_6UCLVIS">[2]MTP1!#REF!</definedName>
    <definedName name="_7DNCABC" localSheetId="3">#REF!</definedName>
    <definedName name="_7DNCABC">[2]MTP1!#REF!</definedName>
    <definedName name="_7HDCTBU" localSheetId="3">#REF!</definedName>
    <definedName name="_7HDCTBU">[2]MTP1!#REF!</definedName>
    <definedName name="_7PKTUBU" localSheetId="3">#REF!</definedName>
    <definedName name="_7PKTUBU">[2]MTP1!#REF!</definedName>
    <definedName name="_7TBHT20" localSheetId="3">#REF!</definedName>
    <definedName name="_7TBHT20">[2]MTP1!#REF!</definedName>
    <definedName name="_7TBHT30" localSheetId="3">#REF!</definedName>
    <definedName name="_7TBHT30">[2]MTP1!#REF!</definedName>
    <definedName name="_7TDCABC" localSheetId="3">#REF!</definedName>
    <definedName name="_7TDCABC">[2]MTP1!#REF!</definedName>
    <definedName name="_dao1" localSheetId="3">#REF!</definedName>
    <definedName name="_dao1">'[4]CT Thang Mo'!$B$189:$H$189</definedName>
    <definedName name="_dao2" localSheetId="3">#REF!</definedName>
    <definedName name="_dao2">'[4]CT Thang Mo'!$B$161:$H$161</definedName>
    <definedName name="_dap2" localSheetId="3">#REF!</definedName>
    <definedName name="_dap2">'[4]CT Thang Mo'!$B$162:$H$162</definedName>
    <definedName name="_day1" localSheetId="5">'[5]Chiet tinh dz22'!#REF!</definedName>
    <definedName name="_day1" localSheetId="2">'[5]Chiet tinh dz22'!#REF!</definedName>
    <definedName name="_day1" localSheetId="3">#REF!</definedName>
    <definedName name="_day1">'[5]Chiet tinh dz22'!#REF!</definedName>
    <definedName name="_day2" localSheetId="3">#REF!</definedName>
    <definedName name="_day2">'[6]Chiet tinh dz35'!$H$3</definedName>
    <definedName name="_dbu1" localSheetId="5">'[4]CT Thang Mo'!#REF!</definedName>
    <definedName name="_dbu1" localSheetId="2">'[4]CT Thang Mo'!#REF!</definedName>
    <definedName name="_dbu1" localSheetId="3">#REF!</definedName>
    <definedName name="_dbu1">'[4]CT Thang Mo'!#REF!</definedName>
    <definedName name="_dbu2" localSheetId="3">#REF!</definedName>
    <definedName name="_dbu2">'[4]CT Thang Mo'!$B$93:$F$93</definedName>
    <definedName name="_Fill" localSheetId="5">#REF!</definedName>
    <definedName name="_Fill" localSheetId="2" hidden="1">#REF!</definedName>
    <definedName name="_Fill" localSheetId="3" hidden="1">#REF!</definedName>
    <definedName name="_Fill" hidden="1">#REF!</definedName>
    <definedName name="_lap1" localSheetId="5">#REF!</definedName>
    <definedName name="_lap1" localSheetId="2">#REF!</definedName>
    <definedName name="_lap1" localSheetId="3">#REF!</definedName>
    <definedName name="_lap1">#REF!</definedName>
    <definedName name="_lap2" localSheetId="5">#REF!</definedName>
    <definedName name="_lap2" localSheetId="2">#REF!</definedName>
    <definedName name="_lap2" localSheetId="3">#REF!</definedName>
    <definedName name="_lap2">#REF!</definedName>
    <definedName name="_vc1" localSheetId="3">#REF!</definedName>
    <definedName name="_vc1">'[4]CT Thang Mo'!$B$34:$H$34</definedName>
    <definedName name="_vc2" localSheetId="3">#REF!</definedName>
    <definedName name="_vc2">'[4]CT Thang Mo'!$B$35:$H$35</definedName>
    <definedName name="_vc3" localSheetId="3">#REF!</definedName>
    <definedName name="_vc3">'[4]CT Thang Mo'!$B$36:$H$36</definedName>
    <definedName name="Area_Print" localSheetId="3">#REF!</definedName>
    <definedName name="Area_Print">[7]LB!$B$1:$R$28</definedName>
    <definedName name="B_Giaù" localSheetId="5">#REF!</definedName>
    <definedName name="B_Giaù" localSheetId="2">#REF!</definedName>
    <definedName name="B_Giaù" localSheetId="3">#REF!</definedName>
    <definedName name="B_Giaù">#REF!</definedName>
    <definedName name="Bang_TK" localSheetId="3">#REF!</definedName>
    <definedName name="Bang_TK">[7]TK!$A:$IV</definedName>
    <definedName name="Bang_TK1" localSheetId="3">#REF!</definedName>
    <definedName name="Bang_TK1">[7]TK!$B$11:$Q$60</definedName>
    <definedName name="Baõng_Kieåm_Tra" localSheetId="3">#REF!</definedName>
    <definedName name="Baõng_Kieåm_Tra">[8]TK!$A$61:$E$65</definedName>
    <definedName name="Baûng_giaù" localSheetId="3">#REF!</definedName>
    <definedName name="Baûng_giaù">[8]QT!$R$2:$U$5</definedName>
    <definedName name="Baûng_HS" localSheetId="3">#REF!</definedName>
    <definedName name="Baûng_HS">[7]HS!$C$3:$C$49</definedName>
    <definedName name="Baûng_Kieåm_Tra" localSheetId="3">#REF!</definedName>
    <definedName name="Baûng_Kieåm_Tra">[7]TK!$E$62:$F$65</definedName>
    <definedName name="Baûng_QT" localSheetId="3">#REF!</definedName>
    <definedName name="Baûng_QT">[7]QT!$A$5:$K$88</definedName>
    <definedName name="Caáp_Baäc" localSheetId="3">#REF!</definedName>
    <definedName name="Caáp_Baäc">[8]QT!$D$7:$M$42</definedName>
    <definedName name="Caáp_Baät" localSheetId="5">#REF!</definedName>
    <definedName name="Caáp_Baät" localSheetId="2">#REF!</definedName>
    <definedName name="Caáp_Baät" localSheetId="3">#REF!</definedName>
    <definedName name="Caáp_Baät">#REF!</definedName>
    <definedName name="cap" localSheetId="5">#REF!</definedName>
    <definedName name="cap" localSheetId="2">#REF!</definedName>
    <definedName name="cap" localSheetId="3">#REF!</definedName>
    <definedName name="cap">#REF!</definedName>
    <definedName name="cap0.7" localSheetId="5">#REF!</definedName>
    <definedName name="cap0.7" localSheetId="2">#REF!</definedName>
    <definedName name="cap0.7" localSheetId="3">#REF!</definedName>
    <definedName name="cap0.7">#REF!</definedName>
    <definedName name="CCNK" localSheetId="5">[9]QMCT!#REF!</definedName>
    <definedName name="CCNK" localSheetId="2">[9]QMCT!#REF!</definedName>
    <definedName name="CCNK" localSheetId="3">#REF!</definedName>
    <definedName name="CCNK">[9]QMCT!#REF!</definedName>
    <definedName name="CL" localSheetId="5">#REF!</definedName>
    <definedName name="CL" localSheetId="2">#REF!</definedName>
    <definedName name="CL" localSheetId="3">#REF!</definedName>
    <definedName name="CL">#REF!</definedName>
    <definedName name="CLTMP" localSheetId="5">[9]QMCT!#REF!</definedName>
    <definedName name="CLTMP" localSheetId="2">[9]QMCT!#REF!</definedName>
    <definedName name="CLTMP" localSheetId="3">#REF!</definedName>
    <definedName name="CLTMP">[9]QMCT!#REF!</definedName>
    <definedName name="ctdn9697" localSheetId="5">#REF!</definedName>
    <definedName name="ctdn9697" localSheetId="2">#REF!</definedName>
    <definedName name="ctdn9697" localSheetId="3">#REF!</definedName>
    <definedName name="ctdn9697">#REF!</definedName>
    <definedName name="daotd" localSheetId="3">#REF!</definedName>
    <definedName name="daotd">'[4]CT Thang Mo'!$B$323:$H$323</definedName>
    <definedName name="dap" localSheetId="3">#REF!</definedName>
    <definedName name="dap">'[4]CT Thang Mo'!$B$39:$H$39</definedName>
    <definedName name="daptd" localSheetId="3">#REF!</definedName>
    <definedName name="daptd">'[4]CT Thang Mo'!$B$324:$H$324</definedName>
    <definedName name="DATA_DATA2_List" localSheetId="5">#REF!</definedName>
    <definedName name="DATA_DATA2_List" localSheetId="2">#REF!</definedName>
    <definedName name="DATA_DATA2_List" localSheetId="3">#REF!</definedName>
    <definedName name="DATA_DATA2_List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DDAY" localSheetId="5">#REF!</definedName>
    <definedName name="DDAY" localSheetId="2">#REF!</definedName>
    <definedName name="DDAY" localSheetId="3">#REF!</definedName>
    <definedName name="DDAY">#REF!</definedName>
    <definedName name="DM" localSheetId="2">#REF!</definedName>
    <definedName name="DM" localSheetId="3">#REF!</definedName>
    <definedName name="DM">#REF!</definedName>
    <definedName name="DM_1" localSheetId="3">#REF!</definedName>
    <definedName name="DM_1">[7]TK!$E$11:$E$60</definedName>
    <definedName name="DM_2" localSheetId="3">#REF!</definedName>
    <definedName name="DM_2">[7]TK!$M$11:$M$60</definedName>
    <definedName name="dobt" localSheetId="5">#REF!</definedName>
    <definedName name="dobt" localSheetId="2">#REF!</definedName>
    <definedName name="dobt" localSheetId="3">#REF!</definedName>
    <definedName name="dobt">#REF!</definedName>
    <definedName name="Döõ_Lieäu_Thoâ" localSheetId="3">#REF!,#REF!,#REF!,#REF!</definedName>
    <definedName name="Döõ_Lieäu_Thoâ">[7]TK!$E$11:$E$60,[7]TK!$G$11:$G$60,[7]TK!$M$11:$M$60,[7]TK!$Q$11:$Q$60</definedName>
    <definedName name="dulieu" localSheetId="5">#REF!</definedName>
    <definedName name="dulieu" localSheetId="2">#REF!</definedName>
    <definedName name="dulieu" localSheetId="3">#REF!</definedName>
    <definedName name="dulieu">#REF!</definedName>
    <definedName name="FHT" localSheetId="5">#REF!</definedName>
    <definedName name="FHT" localSheetId="2">#REF!</definedName>
    <definedName name="FHT" localSheetId="3">#REF!</definedName>
    <definedName name="FHT">#REF!</definedName>
    <definedName name="Full" localSheetId="5">[9]QMCT!#REF!</definedName>
    <definedName name="Full" localSheetId="2">[9]QMCT!#REF!</definedName>
    <definedName name="Full" localSheetId="3">#REF!</definedName>
    <definedName name="Full">[9]QMCT!#REF!</definedName>
    <definedName name="giaca" localSheetId="3">#REF!</definedName>
    <definedName name="giaca">'[10]dg-VTu'!$C$6:$F$55</definedName>
    <definedName name="HDCCT" localSheetId="5">[9]QMCT!#REF!</definedName>
    <definedName name="HDCCT" localSheetId="2">[9]QMCT!#REF!</definedName>
    <definedName name="HDCCT" localSheetId="3">#REF!</definedName>
    <definedName name="HDCCT">[9]QMCT!#REF!</definedName>
    <definedName name="HDCD" localSheetId="5">[9]QMCT!#REF!</definedName>
    <definedName name="HDCD" localSheetId="2">[9]QMCT!#REF!</definedName>
    <definedName name="HDCD" localSheetId="3">#REF!</definedName>
    <definedName name="HDCD">[9]QMCT!#REF!</definedName>
    <definedName name="Heâ_Soá" localSheetId="3">#REF!</definedName>
    <definedName name="Heâ_Soá">'[11]He so'!$A$1:$AU$1</definedName>
    <definedName name="Heä_Soá_NS" localSheetId="5">#REF!</definedName>
    <definedName name="Heä_Soá_NS" localSheetId="2">#REF!</definedName>
    <definedName name="Heä_Soá_NS" localSheetId="3">#REF!</definedName>
    <definedName name="Heä_Soá_NS">#REF!</definedName>
    <definedName name="Heä_Soá_TC" localSheetId="3">#REF!</definedName>
    <definedName name="Heä_Soá_TC">[7]HS!$C$66:$E$79</definedName>
    <definedName name="HS_1" localSheetId="5">[7]HS!#REF!</definedName>
    <definedName name="HS_1" localSheetId="2">[7]HS!#REF!</definedName>
    <definedName name="HS_1" localSheetId="3">#REF!</definedName>
    <definedName name="HS_1">[7]HS!#REF!</definedName>
    <definedName name="HS_2" localSheetId="5">[7]HS!#REF!</definedName>
    <definedName name="HS_2" localSheetId="2">[7]HS!#REF!</definedName>
    <definedName name="HS_2" localSheetId="3">#REF!</definedName>
    <definedName name="HS_2">[7]HS!#REF!</definedName>
    <definedName name="HS_3" localSheetId="5">[7]HS!#REF!</definedName>
    <definedName name="HS_3" localSheetId="2">[7]HS!#REF!</definedName>
    <definedName name="HS_3" localSheetId="3">#REF!</definedName>
    <definedName name="HS_3">[7]HS!#REF!</definedName>
    <definedName name="HS_4" localSheetId="5">[7]HS!#REF!</definedName>
    <definedName name="HS_4" localSheetId="2">[7]HS!#REF!</definedName>
    <definedName name="HS_4" localSheetId="3">#REF!</definedName>
    <definedName name="HS_4">[7]HS!#REF!</definedName>
    <definedName name="HS_5" localSheetId="3">#REF!</definedName>
    <definedName name="HS_5">[7]HS!#REF!</definedName>
    <definedName name="HS_6" localSheetId="3">#REF!</definedName>
    <definedName name="HS_6">[7]HS!#REF!</definedName>
    <definedName name="HS_7" localSheetId="3">#REF!</definedName>
    <definedName name="HS_7">[7]HS!#REF!</definedName>
    <definedName name="HS_8" localSheetId="3">#REF!</definedName>
    <definedName name="HS_8">[7]HS!#REF!</definedName>
    <definedName name="HS_9" localSheetId="3">#REF!</definedName>
    <definedName name="HS_9">[7]HS!#REF!</definedName>
    <definedName name="K" localSheetId="5">#REF!</definedName>
    <definedName name="K" localSheetId="2">#REF!</definedName>
    <definedName name="K" localSheetId="3">#REF!</definedName>
    <definedName name="K">#REF!</definedName>
    <definedName name="K_1" localSheetId="3">#REF!</definedName>
    <definedName name="K_1">[12]!K_1</definedName>
    <definedName name="K_2" localSheetId="3">#REF!</definedName>
    <definedName name="K_2">[12]!K_2</definedName>
    <definedName name="Khaû_Naêng" localSheetId="5">#REF!</definedName>
    <definedName name="Khaû_Naêng" localSheetId="2">#REF!</definedName>
    <definedName name="Khaû_Naêng" localSheetId="3">#REF!</definedName>
    <definedName name="Khaû_Naêng">#REF!</definedName>
    <definedName name="KN" localSheetId="5">#REF!</definedName>
    <definedName name="KN" localSheetId="2">#REF!</definedName>
    <definedName name="KN" localSheetId="3">#REF!</definedName>
    <definedName name="KN">#REF!</definedName>
    <definedName name="KNIT" localSheetId="3">#REF!</definedName>
    <definedName name="KNIT">'[13]GENERAL (K)'!$C$7:$C$4072</definedName>
    <definedName name="KVC" localSheetId="5">#REF!</definedName>
    <definedName name="KVC" localSheetId="2">#REF!</definedName>
    <definedName name="KVC" localSheetId="3">#REF!</definedName>
    <definedName name="KVC">#REF!</definedName>
    <definedName name="L" localSheetId="5">#REF!</definedName>
    <definedName name="L" localSheetId="2">#REF!</definedName>
    <definedName name="L" localSheetId="3">#REF!</definedName>
    <definedName name="L">#REF!</definedName>
    <definedName name="lapa" localSheetId="3">#REF!</definedName>
    <definedName name="lapa">'[4]CT Thang Mo'!$B$350:$H$350</definedName>
    <definedName name="lapb" localSheetId="3">#REF!</definedName>
    <definedName name="lapb">'[4]CT Thang Mo'!$B$370:$H$370</definedName>
    <definedName name="lapc" localSheetId="3">#REF!</definedName>
    <definedName name="lapc">'[4]CT Thang Mo'!$B$390:$H$390</definedName>
    <definedName name="LÑP" localSheetId="5">#REF!</definedName>
    <definedName name="LÑP" localSheetId="2">#REF!</definedName>
    <definedName name="LÑP" localSheetId="3">#REF!</definedName>
    <definedName name="LÑP">#REF!</definedName>
    <definedName name="lVC" localSheetId="5">#REF!</definedName>
    <definedName name="lVC" localSheetId="2">#REF!</definedName>
    <definedName name="lVC" localSheetId="3">#REF!</definedName>
    <definedName name="lVC">#REF!</definedName>
    <definedName name="Maõ_CÑ" localSheetId="5">#REF!</definedName>
    <definedName name="Maõ_CÑ" localSheetId="2">#REF!</definedName>
    <definedName name="Maõ_CÑ" localSheetId="3">#REF!</definedName>
    <definedName name="Maõ_CÑ">#REF!</definedName>
    <definedName name="Maõ_Haøng" localSheetId="2">#REF!</definedName>
    <definedName name="Maõ_Haøng" localSheetId="3">#REF!</definedName>
    <definedName name="Maõ_Haøng">#REF!</definedName>
    <definedName name="mat" localSheetId="3">#REF!</definedName>
    <definedName name="mat">[14]Tke!$AD$10:$AR$96</definedName>
    <definedName name="May" localSheetId="5">#REF!</definedName>
    <definedName name="May" localSheetId="2">#REF!</definedName>
    <definedName name="May" localSheetId="3">#REF!</definedName>
    <definedName name="May">#REF!</definedName>
    <definedName name="Naêng_Suaát_BQ" localSheetId="3">#REF!</definedName>
    <definedName name="Naêng_Suaát_BQ">[8]QT!$P$3</definedName>
    <definedName name="Naêng_suaát_BQ__taïm" localSheetId="5">#REF!</definedName>
    <definedName name="Naêng_suaát_BQ__taïm" localSheetId="2">#REF!</definedName>
    <definedName name="Naêng_suaát_BQ__taïm" localSheetId="3">#REF!</definedName>
    <definedName name="Naêng_suaát_BQ__taïm">#REF!</definedName>
    <definedName name="Naêng_suaát_QÑ" localSheetId="5">#REF!</definedName>
    <definedName name="Naêng_suaát_QÑ" localSheetId="2">#REF!</definedName>
    <definedName name="Naêng_suaát_QÑ" localSheetId="3">#REF!</definedName>
    <definedName name="Naêng_suaát_QÑ">#REF!</definedName>
    <definedName name="NCcap0.7" localSheetId="5">#REF!</definedName>
    <definedName name="NCcap0.7" localSheetId="2">#REF!</definedName>
    <definedName name="NCcap0.7" localSheetId="3">#REF!</definedName>
    <definedName name="NCcap0.7">#REF!</definedName>
    <definedName name="NCcap1" localSheetId="2">#REF!</definedName>
    <definedName name="NCcap1" localSheetId="3">#REF!</definedName>
    <definedName name="NCcap1">#REF!</definedName>
    <definedName name="ÑG" localSheetId="3">#REF!</definedName>
    <definedName name="ÑG">[8]QT!$K$6</definedName>
    <definedName name="Ngaøy_thaùng_HH" localSheetId="5">#REF!</definedName>
    <definedName name="Ngaøy_thaùng_HH" localSheetId="2">#REF!</definedName>
    <definedName name="Ngaøy_thaùng_HH" localSheetId="3">#REF!</definedName>
    <definedName name="Ngaøy_thaùng_HH">#REF!</definedName>
    <definedName name="NHÃN_CHÍNH_GẮN_CHIP_NFC_70MM_x_38MM" localSheetId="3">#REF!</definedName>
    <definedName name="NHÃN_CHÍNH_GẮN_CHIP_NFC_70MM_x_38MM">'1. CUTTING '!$C$67:$E$67</definedName>
    <definedName name="Ñinh_Möùc_BQ" localSheetId="3">#REF!</definedName>
    <definedName name="Ñinh_Möùc_BQ">[8]QT!$B$5</definedName>
    <definedName name="ÑMTB" localSheetId="5">#REF!</definedName>
    <definedName name="ÑMTB" localSheetId="2">#REF!</definedName>
    <definedName name="ÑMTB" localSheetId="3">#REF!</definedName>
    <definedName name="ÑMTB">#REF!</definedName>
    <definedName name="Ñoåi_teân" localSheetId="5">[7]HS!#REF!</definedName>
    <definedName name="Ñoåi_teân" localSheetId="2">[7]HS!#REF!</definedName>
    <definedName name="Ñoåi_teân" localSheetId="3">#REF!</definedName>
    <definedName name="Ñoåi_teân">[7]HS!#REF!</definedName>
    <definedName name="Ñôn_Giaù_Duyeät" localSheetId="5">#REF!</definedName>
    <definedName name="Ñôn_Giaù_Duyeät" localSheetId="2">#REF!</definedName>
    <definedName name="Ñôn_Giaù_Duyeät" localSheetId="3">#REF!</definedName>
    <definedName name="Ñôn_Giaù_Duyeät">#REF!</definedName>
    <definedName name="Ñònh_Möùc_BQ" localSheetId="5">#REF!</definedName>
    <definedName name="Ñònh_Möùc_BQ" localSheetId="2">#REF!</definedName>
    <definedName name="Ñònh_Möùc_BQ" localSheetId="3">#REF!</definedName>
    <definedName name="Ñònh_Möùc_BQ">#REF!</definedName>
    <definedName name="NSNM" localSheetId="5">#REF!</definedName>
    <definedName name="NSNM" localSheetId="2">#REF!</definedName>
    <definedName name="NSNM" localSheetId="3">#REF!</definedName>
    <definedName name="NSNM">#REF!</definedName>
    <definedName name="NToS" localSheetId="3">#REF!</definedName>
    <definedName name="NToS">[15]!NToS</definedName>
    <definedName name="PRICE" localSheetId="5">#REF!</definedName>
    <definedName name="PRICE" localSheetId="2">#REF!</definedName>
    <definedName name="PRICE" localSheetId="3">#REF!</definedName>
    <definedName name="PRICE">#REF!</definedName>
    <definedName name="_xlnm.Print_Area" localSheetId="0">'1. CUTTING'!$A$1:$P$137</definedName>
    <definedName name="_xlnm.Print_Area" localSheetId="4">'1. CUTTING '!$A$1:$P$149</definedName>
    <definedName name="_xlnm.Print_Area" localSheetId="1">'2. TRIM'!$A$1:$C$34</definedName>
    <definedName name="_xlnm.Print_Area" localSheetId="2">'4. THÔNG SỐ SẢN XUẤT (2)'!$A$1:$N$17</definedName>
    <definedName name="_xlnm.Print_Area" localSheetId="3">'PP MEETING'!$A$1:$H$23</definedName>
    <definedName name="Print_erea" localSheetId="3">#REF!</definedName>
    <definedName name="Print_erea">[8]QT!$A$1:$U$54</definedName>
    <definedName name="_xlnm.Print_Titles" localSheetId="0">'1. CUTTING'!$1:$15</definedName>
    <definedName name="_xlnm.Print_Titles" localSheetId="4">'1. CUTTING '!$1:$15</definedName>
    <definedName name="_xlnm.Print_Titles" localSheetId="1">'2. TRIM'!$1:$5</definedName>
    <definedName name="Quyõ_TG_SX" localSheetId="5">#REF!</definedName>
    <definedName name="Quyõ_TG_SX" localSheetId="2">#REF!</definedName>
    <definedName name="Quyõ_TG_SX" localSheetId="3">#REF!</definedName>
    <definedName name="Quyõ_TG_SX">#REF!</definedName>
    <definedName name="Quyõ_TGTB" localSheetId="5">#REF!</definedName>
    <definedName name="Quyõ_TGTB" localSheetId="2">#REF!</definedName>
    <definedName name="Quyõ_TGTB" localSheetId="3">#REF!</definedName>
    <definedName name="Quyõ_TGTB">#REF!</definedName>
    <definedName name="S_löôïng_BQ1toå" localSheetId="5">#REF!</definedName>
    <definedName name="S_löôïng_BQ1toå" localSheetId="2">#REF!</definedName>
    <definedName name="S_löôïng_BQ1toå" localSheetId="3">#REF!</definedName>
    <definedName name="S_löôïng_BQ1toå">#REF!</definedName>
    <definedName name="sau" localSheetId="3">#REF!</definedName>
    <definedName name="sau">'[6]Chiet tinh dz35'!$H$4</definedName>
    <definedName name="SDDL" localSheetId="5">[9]QMCT!#REF!</definedName>
    <definedName name="SDDL" localSheetId="2">[9]QMCT!#REF!</definedName>
    <definedName name="SDDL" localSheetId="3">#REF!</definedName>
    <definedName name="SDDL">[9]QMCT!#REF!</definedName>
    <definedName name="Soá_Giôø_TC" localSheetId="5">#REF!</definedName>
    <definedName name="Soá_Giôø_TC" localSheetId="2">#REF!</definedName>
    <definedName name="Soá_Giôø_TC" localSheetId="3">#REF!</definedName>
    <definedName name="Soá_Giôø_TC">#REF!</definedName>
    <definedName name="Soá_Löôïng" localSheetId="5">#REF!</definedName>
    <definedName name="Soá_Löôïng" localSheetId="2">#REF!</definedName>
    <definedName name="Soá_Löôïng" localSheetId="3">#REF!</definedName>
    <definedName name="Soá_Löôïng">#REF!</definedName>
    <definedName name="Soá_ngaøy_SX" localSheetId="5">#REF!</definedName>
    <definedName name="Soá_ngaøy_SX" localSheetId="2">#REF!</definedName>
    <definedName name="Soá_ngaøy_SX" localSheetId="3">#REF!</definedName>
    <definedName name="Soá_ngaøy_SX">#REF!</definedName>
    <definedName name="Soá_TT" localSheetId="2">#REF!</definedName>
    <definedName name="Soá_TT" localSheetId="3">#REF!</definedName>
    <definedName name="Soá_TT">#REF!</definedName>
    <definedName name="style" localSheetId="2">#REF!</definedName>
    <definedName name="style" localSheetId="3">#REF!</definedName>
    <definedName name="style">#REF!</definedName>
    <definedName name="TableStart" localSheetId="3">#REF!</definedName>
    <definedName name="TableStart">[16]Tables!$C$3</definedName>
    <definedName name="tablestart1" localSheetId="3">#REF!</definedName>
    <definedName name="tablestart1">[17]Tables!$C$3</definedName>
    <definedName name="TAMTINH" localSheetId="2">#REF!</definedName>
    <definedName name="TAMTINH" localSheetId="3">#REF!</definedName>
    <definedName name="TAMTINH">#REF!</definedName>
    <definedName name="TG_Bthöôøng" localSheetId="2">#REF!</definedName>
    <definedName name="TG_Bthöôøng" localSheetId="3">#REF!</definedName>
    <definedName name="TG_Bthöôøng">#REF!</definedName>
    <definedName name="Thôøi_gian_SX" localSheetId="2">#REF!</definedName>
    <definedName name="Thôøi_gian_SX" localSheetId="3">#REF!</definedName>
    <definedName name="Thôøi_gian_SX">#REF!</definedName>
    <definedName name="TRAM" localSheetId="2">#REF!</definedName>
    <definedName name="TRAM" localSheetId="3">#REF!</definedName>
    <definedName name="TRAM">#REF!</definedName>
    <definedName name="ttbt" localSheetId="2">#REF!</definedName>
    <definedName name="ttbt" localSheetId="3">#REF!</definedName>
    <definedName name="ttbt">#REF!</definedName>
    <definedName name="ttt" localSheetId="3">#REF!</definedName>
    <definedName name="ttt">'[4]CT Thang Mo'!$B$309:$M$309</definedName>
    <definedName name="tttb" localSheetId="3">#REF!</definedName>
    <definedName name="tttb">'[4]CT Thang Mo'!$B$431:$I$431</definedName>
    <definedName name="UH" localSheetId="5">#REF!</definedName>
    <definedName name="UH" localSheetId="2">#REF!</definedName>
    <definedName name="UH" localSheetId="3">#REF!</definedName>
    <definedName name="UH">#REF!</definedName>
    <definedName name="vc3." localSheetId="3">#REF!</definedName>
    <definedName name="vc3.">'[4]CT  PL'!$B$125:$H$125</definedName>
    <definedName name="vca" localSheetId="3">#REF!</definedName>
    <definedName name="vca">'[4]CT  PL'!$B$25:$H$25</definedName>
    <definedName name="vccot" localSheetId="5">#REF!</definedName>
    <definedName name="vccot" localSheetId="2">#REF!</definedName>
    <definedName name="vccot" localSheetId="3">#REF!</definedName>
    <definedName name="vccot">#REF!</definedName>
    <definedName name="vccot." localSheetId="3">#REF!</definedName>
    <definedName name="vccot.">'[4]CT  PL'!$B$8:$H$8</definedName>
    <definedName name="vcdbt" localSheetId="3">#REF!</definedName>
    <definedName name="vcdbt">'[4]CT Thang Mo'!$B$220:$I$220</definedName>
    <definedName name="vcdc." localSheetId="5">'[18]Chi tiet'!#REF!</definedName>
    <definedName name="vcdc." localSheetId="2">'[18]Chi tiet'!#REF!</definedName>
    <definedName name="vcdc." localSheetId="3">#REF!</definedName>
    <definedName name="vcdc.">'[18]Chi tiet'!#REF!</definedName>
    <definedName name="vcdd" localSheetId="3">#REF!</definedName>
    <definedName name="vcdd">'[4]CT Thang Mo'!$B$182:$H$182</definedName>
    <definedName name="vcdt" localSheetId="3">#REF!</definedName>
    <definedName name="vcdt">'[4]CT Thang Mo'!$B$406:$I$406</definedName>
    <definedName name="vcdtb" localSheetId="3">#REF!</definedName>
    <definedName name="vcdtb">'[4]CT Thang Mo'!$B$432:$I$432</definedName>
    <definedName name="vctb" localSheetId="5">#REF!</definedName>
    <definedName name="vctb" localSheetId="2">#REF!</definedName>
    <definedName name="vctb" localSheetId="3">#REF!</definedName>
    <definedName name="vctb">#REF!</definedName>
    <definedName name="vctt" localSheetId="3">#REF!</definedName>
    <definedName name="vctt">'[4]CT  PL'!$B$288:$H$288</definedName>
    <definedName name="VDCLY" localSheetId="5">[9]QMCT!#REF!</definedName>
    <definedName name="VDCLY" localSheetId="2">[9]QMCT!#REF!</definedName>
    <definedName name="VDCLY" localSheetId="3">#REF!</definedName>
    <definedName name="VDCLY">[9]QMCT!#REF!</definedName>
    <definedName name="Vlcap0.7" localSheetId="5">#REF!</definedName>
    <definedName name="Vlcap0.7" localSheetId="2">#REF!</definedName>
    <definedName name="Vlcap0.7" localSheetId="3">#REF!</definedName>
    <definedName name="Vlcap0.7">#REF!</definedName>
    <definedName name="VLcap1" localSheetId="5">#REF!</definedName>
    <definedName name="VLcap1" localSheetId="2">#REF!</definedName>
    <definedName name="VLcap1" localSheetId="3">#REF!</definedName>
    <definedName name="VLcap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6" i="21" l="1"/>
  <c r="E83" i="21"/>
  <c r="J66" i="21"/>
  <c r="E75" i="21"/>
  <c r="E64" i="21"/>
  <c r="J52" i="21"/>
  <c r="E50" i="21"/>
  <c r="H89" i="21"/>
  <c r="H104" i="21" s="1"/>
  <c r="B5" i="22"/>
  <c r="I33" i="21"/>
  <c r="J33" i="21"/>
  <c r="K33" i="21"/>
  <c r="L33" i="21"/>
  <c r="H33" i="21"/>
  <c r="I19" i="21"/>
  <c r="J19" i="21"/>
  <c r="K19" i="21"/>
  <c r="L19" i="21"/>
  <c r="H19" i="21"/>
  <c r="C16" i="22"/>
  <c r="C5" i="22"/>
  <c r="H88" i="21"/>
  <c r="H93" i="21" s="1"/>
  <c r="H100" i="21" l="1"/>
  <c r="H103" i="21"/>
  <c r="H95" i="21"/>
  <c r="H97" i="21"/>
  <c r="H96" i="21"/>
  <c r="H98" i="21"/>
  <c r="H99" i="21"/>
  <c r="H94" i="21"/>
  <c r="H102" i="21"/>
  <c r="H101" i="21"/>
  <c r="L87" i="21"/>
  <c r="L86" i="21"/>
  <c r="H87" i="21"/>
  <c r="Q76" i="21"/>
  <c r="L34" i="21"/>
  <c r="K34" i="21"/>
  <c r="J34" i="21"/>
  <c r="I34" i="21"/>
  <c r="H34" i="21"/>
  <c r="G33" i="21"/>
  <c r="G34" i="21" s="1"/>
  <c r="Q52" i="21"/>
  <c r="P35" i="21" l="1"/>
  <c r="D33" i="21"/>
  <c r="P32" i="21"/>
  <c r="A31" i="22"/>
  <c r="D34" i="21" l="1"/>
  <c r="D35" i="21" s="1"/>
  <c r="E66" i="21"/>
  <c r="P34" i="21"/>
  <c r="P33" i="21"/>
  <c r="G8" i="28"/>
  <c r="D8" i="28"/>
  <c r="D6" i="28"/>
  <c r="K103" i="21" l="1"/>
  <c r="M103" i="21" s="1"/>
  <c r="O103" i="21" s="1"/>
  <c r="G66" i="21"/>
  <c r="G76" i="21" s="1"/>
  <c r="I76" i="21" s="1"/>
  <c r="K91" i="21"/>
  <c r="K104" i="21"/>
  <c r="K98" i="21"/>
  <c r="K94" i="21"/>
  <c r="K96" i="21"/>
  <c r="K87" i="21"/>
  <c r="K89" i="21"/>
  <c r="E76" i="21"/>
  <c r="F87" i="21"/>
  <c r="C15" i="22" s="1"/>
  <c r="I20" i="21"/>
  <c r="I37" i="21" s="1"/>
  <c r="J20" i="21"/>
  <c r="J37" i="21" s="1"/>
  <c r="K20" i="21"/>
  <c r="K37" i="21" s="1"/>
  <c r="L20" i="21"/>
  <c r="L37" i="21" s="1"/>
  <c r="L76" i="21" l="1"/>
  <c r="L26" i="21"/>
  <c r="K26" i="21"/>
  <c r="K27" i="21" s="1"/>
  <c r="J26" i="21"/>
  <c r="J27" i="21" s="1"/>
  <c r="I26" i="21"/>
  <c r="I27" i="21" s="1"/>
  <c r="H26" i="21"/>
  <c r="H27" i="21" s="1"/>
  <c r="B29" i="22"/>
  <c r="G26" i="21"/>
  <c r="G27" i="21" s="1"/>
  <c r="G19" i="21"/>
  <c r="H17" i="29"/>
  <c r="H16" i="29"/>
  <c r="H15" i="29"/>
  <c r="H14" i="29"/>
  <c r="H13" i="29"/>
  <c r="H12" i="29"/>
  <c r="H11" i="29"/>
  <c r="H10" i="29"/>
  <c r="L5" i="29"/>
  <c r="M5" i="29" s="1"/>
  <c r="N5" i="29" s="1"/>
  <c r="J5" i="29"/>
  <c r="I5" i="29"/>
  <c r="H5" i="29"/>
  <c r="L27" i="21" l="1"/>
  <c r="B33" i="22"/>
  <c r="A33" i="22"/>
  <c r="B31" i="22"/>
  <c r="A29" i="22"/>
  <c r="B27" i="22"/>
  <c r="A27" i="22"/>
  <c r="B25" i="22"/>
  <c r="A25" i="22"/>
  <c r="B23" i="22"/>
  <c r="A23" i="22"/>
  <c r="B21" i="22"/>
  <c r="A21" i="22"/>
  <c r="B16" i="22"/>
  <c r="L98" i="21" l="1"/>
  <c r="L97" i="21"/>
  <c r="L96" i="21"/>
  <c r="L95" i="21"/>
  <c r="L94" i="21"/>
  <c r="L93" i="21"/>
  <c r="P29" i="21"/>
  <c r="P28" i="21"/>
  <c r="P22" i="21"/>
  <c r="P21" i="21"/>
  <c r="B122" i="21" l="1"/>
  <c r="B19" i="22" l="1"/>
  <c r="C6" i="22"/>
  <c r="C11" i="22" s="1"/>
  <c r="A53" i="21"/>
  <c r="E54" i="21" s="1"/>
  <c r="E55" i="21" s="1"/>
  <c r="B54" i="21"/>
  <c r="P26" i="21"/>
  <c r="D26" i="21"/>
  <c r="D27" i="21" s="1"/>
  <c r="P25" i="21"/>
  <c r="D28" i="21" l="1"/>
  <c r="D29" i="21" s="1"/>
  <c r="P27" i="21"/>
  <c r="H20" i="21"/>
  <c r="E135" i="21"/>
  <c r="F135" i="21"/>
  <c r="G135" i="21"/>
  <c r="H135" i="21"/>
  <c r="G20" i="21"/>
  <c r="G37" i="21" s="1"/>
  <c r="E42" i="21"/>
  <c r="E52" i="21" s="1"/>
  <c r="H37" i="21" l="1"/>
  <c r="P37" i="21" s="1"/>
  <c r="H91" i="21"/>
  <c r="B123" i="21" s="1"/>
  <c r="G54" i="21"/>
  <c r="I54" i="21" s="1"/>
  <c r="J54" i="21" s="1"/>
  <c r="A19" i="22"/>
  <c r="H90" i="21"/>
  <c r="B114" i="21" s="1"/>
  <c r="A17" i="22"/>
  <c r="B7" i="22"/>
  <c r="M87" i="21" l="1"/>
  <c r="O87" i="21" s="1"/>
  <c r="I66" i="21"/>
  <c r="D135" i="21"/>
  <c r="L54" i="21"/>
  <c r="G55" i="21"/>
  <c r="I55" i="21" s="1"/>
  <c r="J55" i="21" s="1"/>
  <c r="C135" i="21"/>
  <c r="H86" i="21"/>
  <c r="L66" i="21" l="1"/>
  <c r="I135" i="21"/>
  <c r="L55" i="21"/>
  <c r="B15" i="22"/>
  <c r="A8" i="22"/>
  <c r="A15" i="22"/>
  <c r="H105" i="21" l="1"/>
  <c r="H107" i="21" s="1"/>
  <c r="H106" i="21"/>
  <c r="M94" i="21"/>
  <c r="O94" i="21" s="1"/>
  <c r="B42" i="21"/>
  <c r="B66" i="21" s="1"/>
  <c r="M96" i="21" l="1"/>
  <c r="O96" i="21" s="1"/>
  <c r="M104" i="21"/>
  <c r="O104" i="21" s="1"/>
  <c r="B17" i="22"/>
  <c r="M98" i="21" l="1"/>
  <c r="O98" i="21" s="1"/>
  <c r="A12" i="22"/>
  <c r="A11" i="22"/>
  <c r="B4" i="22" l="1"/>
  <c r="A4" i="22"/>
  <c r="B3" i="22"/>
  <c r="A3" i="22"/>
  <c r="B2" i="22"/>
  <c r="A2" i="22"/>
  <c r="D19" i="21"/>
  <c r="P19" i="21"/>
  <c r="P18" i="21"/>
  <c r="B50" i="1"/>
  <c r="B46" i="1"/>
  <c r="B42" i="1"/>
  <c r="R37" i="1"/>
  <c r="S37" i="1"/>
  <c r="T37" i="1"/>
  <c r="U37" i="1"/>
  <c r="V37" i="1"/>
  <c r="Q37" i="1"/>
  <c r="L34" i="1"/>
  <c r="K34" i="1"/>
  <c r="K35" i="1" s="1"/>
  <c r="J34" i="1"/>
  <c r="J35" i="1" s="1"/>
  <c r="I34" i="1"/>
  <c r="I35" i="1" s="1"/>
  <c r="H34" i="1"/>
  <c r="G34" i="1"/>
  <c r="G35" i="1" s="1"/>
  <c r="L29" i="1"/>
  <c r="L30" i="1" s="1"/>
  <c r="K29" i="1"/>
  <c r="K30" i="1" s="1"/>
  <c r="J29" i="1"/>
  <c r="J30" i="1" s="1"/>
  <c r="I29" i="1"/>
  <c r="I30" i="1" s="1"/>
  <c r="H29" i="1"/>
  <c r="G29" i="1"/>
  <c r="L24" i="1"/>
  <c r="K24" i="1"/>
  <c r="K25" i="1" s="1"/>
  <c r="J24" i="1"/>
  <c r="I24" i="1"/>
  <c r="I25" i="1" s="1"/>
  <c r="H24" i="1"/>
  <c r="G24" i="1"/>
  <c r="G25" i="1" s="1"/>
  <c r="I19" i="1"/>
  <c r="D35" i="1"/>
  <c r="D34" i="1"/>
  <c r="D30" i="1"/>
  <c r="D29" i="1"/>
  <c r="D25" i="1"/>
  <c r="D24" i="1"/>
  <c r="D20" i="1"/>
  <c r="D19" i="1"/>
  <c r="L19" i="1"/>
  <c r="L20" i="1" s="1"/>
  <c r="K19" i="1"/>
  <c r="K20" i="1" s="1"/>
  <c r="J19" i="1"/>
  <c r="J20" i="1" s="1"/>
  <c r="H19" i="1"/>
  <c r="H20" i="1" s="1"/>
  <c r="G19" i="1"/>
  <c r="G20" i="1" s="1"/>
  <c r="L116" i="1"/>
  <c r="L117" i="1"/>
  <c r="L118" i="1"/>
  <c r="L115" i="1"/>
  <c r="L112" i="1"/>
  <c r="L113" i="1"/>
  <c r="L114" i="1"/>
  <c r="L111" i="1"/>
  <c r="L108" i="1"/>
  <c r="L109" i="1"/>
  <c r="L110" i="1"/>
  <c r="L107" i="1"/>
  <c r="L61" i="1"/>
  <c r="L62" i="1"/>
  <c r="L63" i="1"/>
  <c r="L60" i="1"/>
  <c r="L35" i="1"/>
  <c r="H35" i="1"/>
  <c r="H30" i="1"/>
  <c r="L25" i="1"/>
  <c r="J25" i="1"/>
  <c r="I20" i="1"/>
  <c r="F15" i="14"/>
  <c r="G15" i="14" s="1"/>
  <c r="H15" i="14" s="1"/>
  <c r="C15" i="14"/>
  <c r="B15" i="14"/>
  <c r="F14" i="14"/>
  <c r="G14" i="14" s="1"/>
  <c r="C14" i="14"/>
  <c r="B14" i="14"/>
  <c r="B54" i="1"/>
  <c r="P33" i="1"/>
  <c r="P28" i="1"/>
  <c r="P23" i="1"/>
  <c r="P18" i="1"/>
  <c r="F62" i="1"/>
  <c r="A53" i="1"/>
  <c r="A49" i="1"/>
  <c r="H70" i="1" s="1"/>
  <c r="H118" i="1"/>
  <c r="H114" i="1"/>
  <c r="H122" i="1"/>
  <c r="B132" i="1"/>
  <c r="H110" i="1"/>
  <c r="H98" i="1"/>
  <c r="H106" i="1"/>
  <c r="H102" i="1"/>
  <c r="H94" i="1"/>
  <c r="H83" i="1"/>
  <c r="H87" i="1"/>
  <c r="H71" i="1"/>
  <c r="H79" i="1"/>
  <c r="H75" i="1"/>
  <c r="H62" i="1"/>
  <c r="E54" i="1"/>
  <c r="E55" i="1" s="1"/>
  <c r="E56" i="1" s="1"/>
  <c r="H63" i="1"/>
  <c r="H67" i="1"/>
  <c r="A45" i="1"/>
  <c r="E46" i="1" s="1"/>
  <c r="E47" i="1" s="1"/>
  <c r="E48" i="1" s="1"/>
  <c r="A41" i="1"/>
  <c r="H111" i="1" s="1"/>
  <c r="K105" i="21" l="1"/>
  <c r="F61" i="1"/>
  <c r="H115" i="1"/>
  <c r="P24" i="1"/>
  <c r="H119" i="1"/>
  <c r="H64" i="1"/>
  <c r="H107" i="1"/>
  <c r="H80" i="1"/>
  <c r="B129" i="1"/>
  <c r="H95" i="1"/>
  <c r="H103" i="1"/>
  <c r="H91" i="1"/>
  <c r="F60" i="1"/>
  <c r="H68" i="1"/>
  <c r="H76" i="1"/>
  <c r="H60" i="1"/>
  <c r="E42" i="1"/>
  <c r="E43" i="1" s="1"/>
  <c r="E44" i="1" s="1"/>
  <c r="H77" i="1"/>
  <c r="H104" i="1"/>
  <c r="P19" i="1"/>
  <c r="F63" i="1"/>
  <c r="J15" i="14"/>
  <c r="H105" i="1"/>
  <c r="H109" i="1"/>
  <c r="H25" i="1"/>
  <c r="P25" i="1" s="1"/>
  <c r="K69" i="1" s="1"/>
  <c r="M69" i="1" s="1"/>
  <c r="O69" i="1" s="1"/>
  <c r="K37" i="1"/>
  <c r="G147" i="1" s="1"/>
  <c r="H101" i="1"/>
  <c r="B131" i="1"/>
  <c r="I15" i="14"/>
  <c r="H97" i="1"/>
  <c r="L37" i="1"/>
  <c r="H147" i="1" s="1"/>
  <c r="P29" i="1"/>
  <c r="W37" i="1"/>
  <c r="H86" i="1"/>
  <c r="H66" i="1"/>
  <c r="E50" i="1"/>
  <c r="E51" i="1" s="1"/>
  <c r="E52" i="1" s="1"/>
  <c r="D20" i="21"/>
  <c r="B11" i="22"/>
  <c r="H14" i="14"/>
  <c r="I14" i="14"/>
  <c r="J14" i="14"/>
  <c r="P35" i="1"/>
  <c r="P20" i="1"/>
  <c r="J37" i="1"/>
  <c r="F147" i="1" s="1"/>
  <c r="I37" i="1"/>
  <c r="E147" i="1" s="1"/>
  <c r="H81" i="1"/>
  <c r="H82" i="1"/>
  <c r="H121" i="1"/>
  <c r="G30" i="1"/>
  <c r="P30" i="1" s="1"/>
  <c r="B130" i="1"/>
  <c r="H65" i="1"/>
  <c r="H116" i="1"/>
  <c r="H69" i="1"/>
  <c r="H112" i="1"/>
  <c r="H72" i="1"/>
  <c r="H99" i="1"/>
  <c r="H117" i="1"/>
  <c r="H74" i="1"/>
  <c r="H93" i="1"/>
  <c r="H113" i="1"/>
  <c r="P34" i="1"/>
  <c r="H100" i="1"/>
  <c r="H92" i="1"/>
  <c r="H85" i="1"/>
  <c r="K104" i="1"/>
  <c r="M104" i="1" s="1"/>
  <c r="O104" i="1" s="1"/>
  <c r="H108" i="1"/>
  <c r="H78" i="1"/>
  <c r="H96" i="1"/>
  <c r="H84" i="1"/>
  <c r="H61" i="1"/>
  <c r="H73" i="1"/>
  <c r="H120" i="1"/>
  <c r="P20" i="21"/>
  <c r="K102" i="21" l="1"/>
  <c r="M102" i="21" s="1"/>
  <c r="O102" i="21" s="1"/>
  <c r="G42" i="21"/>
  <c r="G52" i="21" s="1"/>
  <c r="I52" i="21" s="1"/>
  <c r="K90" i="21"/>
  <c r="M90" i="21" s="1"/>
  <c r="O90" i="21" s="1"/>
  <c r="K99" i="21"/>
  <c r="K101" i="21"/>
  <c r="K100" i="21"/>
  <c r="M100" i="21" s="1"/>
  <c r="O100" i="21" s="1"/>
  <c r="K97" i="21"/>
  <c r="K95" i="21"/>
  <c r="K93" i="21"/>
  <c r="K86" i="21"/>
  <c r="M86" i="21" s="1"/>
  <c r="O86" i="21" s="1"/>
  <c r="K88" i="21"/>
  <c r="M105" i="21"/>
  <c r="O105" i="21" s="1"/>
  <c r="K107" i="21"/>
  <c r="M107" i="21" s="1"/>
  <c r="O107" i="21" s="1"/>
  <c r="B129" i="21"/>
  <c r="D21" i="21"/>
  <c r="D22" i="21" s="1"/>
  <c r="M91" i="21"/>
  <c r="O91" i="21" s="1"/>
  <c r="M89" i="21"/>
  <c r="O89" i="21" s="1"/>
  <c r="K100" i="1"/>
  <c r="M100" i="1" s="1"/>
  <c r="O100" i="1" s="1"/>
  <c r="K65" i="1"/>
  <c r="M65" i="1" s="1"/>
  <c r="O65" i="1" s="1"/>
  <c r="K85" i="1"/>
  <c r="M85" i="1" s="1"/>
  <c r="O85" i="1" s="1"/>
  <c r="H37" i="1"/>
  <c r="D147" i="1" s="1"/>
  <c r="K120" i="1"/>
  <c r="M120" i="1" s="1"/>
  <c r="O120" i="1" s="1"/>
  <c r="K81" i="1"/>
  <c r="M81" i="1" s="1"/>
  <c r="O81" i="1" s="1"/>
  <c r="K96" i="1"/>
  <c r="M96" i="1" s="1"/>
  <c r="O96" i="1" s="1"/>
  <c r="K116" i="1"/>
  <c r="M116" i="1" s="1"/>
  <c r="O116" i="1" s="1"/>
  <c r="K92" i="1"/>
  <c r="M92" i="1" s="1"/>
  <c r="O92" i="1" s="1"/>
  <c r="K73" i="1"/>
  <c r="M73" i="1" s="1"/>
  <c r="O73" i="1" s="1"/>
  <c r="K61" i="1"/>
  <c r="M61" i="1" s="1"/>
  <c r="O61" i="1" s="1"/>
  <c r="K77" i="1"/>
  <c r="M77" i="1" s="1"/>
  <c r="O77" i="1" s="1"/>
  <c r="K108" i="1"/>
  <c r="M108" i="1" s="1"/>
  <c r="O108" i="1" s="1"/>
  <c r="K112" i="1"/>
  <c r="M112" i="1" s="1"/>
  <c r="O112" i="1" s="1"/>
  <c r="G46" i="1"/>
  <c r="G37" i="1"/>
  <c r="C147" i="1" s="1"/>
  <c r="K105" i="1"/>
  <c r="M105" i="1" s="1"/>
  <c r="O105" i="1" s="1"/>
  <c r="K82" i="1"/>
  <c r="M82" i="1" s="1"/>
  <c r="O82" i="1" s="1"/>
  <c r="K117" i="1"/>
  <c r="M117" i="1" s="1"/>
  <c r="O117" i="1" s="1"/>
  <c r="K86" i="1"/>
  <c r="M86" i="1" s="1"/>
  <c r="O86" i="1" s="1"/>
  <c r="K66" i="1"/>
  <c r="M66" i="1" s="1"/>
  <c r="O66" i="1" s="1"/>
  <c r="K70" i="1"/>
  <c r="M70" i="1" s="1"/>
  <c r="O70" i="1" s="1"/>
  <c r="K78" i="1"/>
  <c r="M78" i="1" s="1"/>
  <c r="O78" i="1" s="1"/>
  <c r="K121" i="1"/>
  <c r="M121" i="1" s="1"/>
  <c r="O121" i="1" s="1"/>
  <c r="K74" i="1"/>
  <c r="M74" i="1" s="1"/>
  <c r="O74" i="1" s="1"/>
  <c r="K93" i="1"/>
  <c r="M93" i="1" s="1"/>
  <c r="O93" i="1" s="1"/>
  <c r="K101" i="1"/>
  <c r="M101" i="1" s="1"/>
  <c r="O101" i="1" s="1"/>
  <c r="K97" i="1"/>
  <c r="M97" i="1" s="1"/>
  <c r="O97" i="1" s="1"/>
  <c r="K62" i="1"/>
  <c r="M62" i="1" s="1"/>
  <c r="O62" i="1" s="1"/>
  <c r="G50" i="1"/>
  <c r="K113" i="1"/>
  <c r="M113" i="1" s="1"/>
  <c r="O113" i="1" s="1"/>
  <c r="K109" i="1"/>
  <c r="M109" i="1" s="1"/>
  <c r="O109" i="1" s="1"/>
  <c r="K91" i="1"/>
  <c r="M91" i="1" s="1"/>
  <c r="O91" i="1" s="1"/>
  <c r="K107" i="1"/>
  <c r="M107" i="1" s="1"/>
  <c r="O107" i="1" s="1"/>
  <c r="K95" i="1"/>
  <c r="M95" i="1" s="1"/>
  <c r="O95" i="1" s="1"/>
  <c r="K80" i="1"/>
  <c r="M80" i="1" s="1"/>
  <c r="O80" i="1" s="1"/>
  <c r="K84" i="1"/>
  <c r="M84" i="1" s="1"/>
  <c r="O84" i="1" s="1"/>
  <c r="G42" i="1"/>
  <c r="K111" i="1"/>
  <c r="M111" i="1" s="1"/>
  <c r="O111" i="1" s="1"/>
  <c r="K115" i="1"/>
  <c r="M115" i="1" s="1"/>
  <c r="O115" i="1" s="1"/>
  <c r="K68" i="1"/>
  <c r="M68" i="1" s="1"/>
  <c r="O68" i="1" s="1"/>
  <c r="K72" i="1"/>
  <c r="M72" i="1" s="1"/>
  <c r="O72" i="1" s="1"/>
  <c r="K99" i="1"/>
  <c r="M99" i="1" s="1"/>
  <c r="O99" i="1" s="1"/>
  <c r="K76" i="1"/>
  <c r="M76" i="1" s="1"/>
  <c r="O76" i="1" s="1"/>
  <c r="K103" i="1"/>
  <c r="M103" i="1" s="1"/>
  <c r="O103" i="1" s="1"/>
  <c r="K119" i="1"/>
  <c r="M119" i="1" s="1"/>
  <c r="O119" i="1" s="1"/>
  <c r="K60" i="1"/>
  <c r="M60" i="1" s="1"/>
  <c r="O60" i="1" s="1"/>
  <c r="P37" i="1"/>
  <c r="K64" i="1"/>
  <c r="M64" i="1" s="1"/>
  <c r="O64" i="1" s="1"/>
  <c r="K75" i="1"/>
  <c r="M75" i="1" s="1"/>
  <c r="O75" i="1" s="1"/>
  <c r="K63" i="1"/>
  <c r="M63" i="1" s="1"/>
  <c r="O63" i="1" s="1"/>
  <c r="K106" i="1"/>
  <c r="M106" i="1" s="1"/>
  <c r="O106" i="1" s="1"/>
  <c r="K102" i="1"/>
  <c r="M102" i="1" s="1"/>
  <c r="O102" i="1" s="1"/>
  <c r="K83" i="1"/>
  <c r="M83" i="1" s="1"/>
  <c r="O83" i="1" s="1"/>
  <c r="K67" i="1"/>
  <c r="M67" i="1" s="1"/>
  <c r="O67" i="1" s="1"/>
  <c r="K114" i="1"/>
  <c r="M114" i="1" s="1"/>
  <c r="O114" i="1" s="1"/>
  <c r="K87" i="1"/>
  <c r="M87" i="1" s="1"/>
  <c r="O87" i="1" s="1"/>
  <c r="K122" i="1"/>
  <c r="M122" i="1" s="1"/>
  <c r="O122" i="1" s="1"/>
  <c r="K79" i="1"/>
  <c r="M79" i="1" s="1"/>
  <c r="O79" i="1" s="1"/>
  <c r="G54" i="1"/>
  <c r="K110" i="1"/>
  <c r="M110" i="1" s="1"/>
  <c r="O110" i="1" s="1"/>
  <c r="K71" i="1"/>
  <c r="M71" i="1" s="1"/>
  <c r="O71" i="1" s="1"/>
  <c r="K94" i="1"/>
  <c r="M94" i="1" s="1"/>
  <c r="O94" i="1" s="1"/>
  <c r="K118" i="1"/>
  <c r="M118" i="1" s="1"/>
  <c r="O118" i="1" s="1"/>
  <c r="K98" i="1"/>
  <c r="M98" i="1" s="1"/>
  <c r="O98" i="1" s="1"/>
  <c r="B6" i="22"/>
  <c r="L52" i="21" l="1"/>
  <c r="M88" i="21"/>
  <c r="O88" i="21" s="1"/>
  <c r="G47" i="1"/>
  <c r="I46" i="1"/>
  <c r="G55" i="1"/>
  <c r="I54" i="1"/>
  <c r="G43" i="1"/>
  <c r="I42" i="1"/>
  <c r="G51" i="1"/>
  <c r="I50" i="1"/>
  <c r="I42" i="21"/>
  <c r="J42" i="21" s="1"/>
  <c r="L42" i="21" l="1"/>
  <c r="M93" i="21"/>
  <c r="O93" i="21" s="1"/>
  <c r="J46" i="1"/>
  <c r="L46" i="1"/>
  <c r="G48" i="1"/>
  <c r="I48" i="1" s="1"/>
  <c r="I47" i="1"/>
  <c r="J50" i="1"/>
  <c r="L50" i="1" s="1"/>
  <c r="I51" i="1"/>
  <c r="G52" i="1"/>
  <c r="I52" i="1" s="1"/>
  <c r="J42" i="1"/>
  <c r="L42" i="1" s="1"/>
  <c r="I43" i="1"/>
  <c r="G44" i="1"/>
  <c r="I44" i="1" s="1"/>
  <c r="J54" i="1"/>
  <c r="L54" i="1"/>
  <c r="I55" i="1"/>
  <c r="G56" i="1"/>
  <c r="I56" i="1" s="1"/>
  <c r="M95" i="21" l="1"/>
  <c r="O95" i="21" s="1"/>
  <c r="J47" i="1"/>
  <c r="L47" i="1" s="1"/>
  <c r="J48" i="1"/>
  <c r="L48" i="1" s="1"/>
  <c r="J56" i="1"/>
  <c r="L56" i="1" s="1"/>
  <c r="J52" i="1"/>
  <c r="L52" i="1" s="1"/>
  <c r="J44" i="1"/>
  <c r="L44" i="1" s="1"/>
  <c r="J43" i="1"/>
  <c r="L43" i="1" s="1"/>
  <c r="J51" i="1"/>
  <c r="L51" i="1" s="1"/>
  <c r="J55" i="1"/>
  <c r="L55" i="1" s="1"/>
  <c r="M97" i="21" l="1"/>
  <c r="O97" i="21" s="1"/>
  <c r="M101" i="21" l="1"/>
  <c r="O101" i="21" s="1"/>
  <c r="M99" i="21"/>
  <c r="O99" i="21" s="1"/>
  <c r="K106" i="21" l="1"/>
  <c r="M106" i="21" s="1"/>
  <c r="O106" i="21" s="1"/>
</calcChain>
</file>

<file path=xl/sharedStrings.xml><?xml version="1.0" encoding="utf-8"?>
<sst xmlns="http://schemas.openxmlformats.org/spreadsheetml/2006/main" count="999" uniqueCount="369">
  <si>
    <t>Mã số:</t>
  </si>
  <si>
    <t>MER.QT-1.BM.4</t>
  </si>
  <si>
    <t>Lần ban hành:</t>
  </si>
  <si>
    <t>01</t>
  </si>
  <si>
    <t>Số trang</t>
  </si>
  <si>
    <t>03/03</t>
  </si>
  <si>
    <t>MER - CHI/NGAN 210</t>
  </si>
  <si>
    <t>CUTTING DOCKET</t>
  </si>
  <si>
    <t xml:space="preserve">JOB NUMBER:  </t>
  </si>
  <si>
    <t xml:space="preserve">STYLE NUMBER: </t>
  </si>
  <si>
    <t xml:space="preserve">STYLE NAME : </t>
  </si>
  <si>
    <t>CRTZ BLANK TEE S/S</t>
  </si>
  <si>
    <t>SEASON:</t>
  </si>
  <si>
    <t>SS24</t>
  </si>
  <si>
    <t>TÊN HÀNG:</t>
  </si>
  <si>
    <t>SS TEE</t>
  </si>
  <si>
    <t>DROP:</t>
  </si>
  <si>
    <t>NGÀY CẤP:</t>
  </si>
  <si>
    <t>VẢI CHÍNH:</t>
  </si>
  <si>
    <t>SINGLE JERSEY_100% COTTON_190( SOFT HANDFEEL)</t>
  </si>
  <si>
    <t>NGÀY GIAO HÀNG:</t>
  </si>
  <si>
    <t xml:space="preserve">THÀNH PHẦN VẢI: </t>
  </si>
  <si>
    <t>100%COTTON</t>
  </si>
  <si>
    <t>KHỔ VẢI:</t>
  </si>
  <si>
    <t xml:space="preserve">Xí nghiệp: </t>
  </si>
  <si>
    <t>UN-AVAILABLE</t>
  </si>
  <si>
    <t>KHÁCH HÀNG:</t>
  </si>
  <si>
    <t>CORTEIZ</t>
  </si>
  <si>
    <t xml:space="preserve">XUẤT NGÀY </t>
  </si>
  <si>
    <t>SKU</t>
  </si>
  <si>
    <t>COLOR</t>
  </si>
  <si>
    <t>SIZE:</t>
  </si>
  <si>
    <t>XS</t>
  </si>
  <si>
    <t>S</t>
  </si>
  <si>
    <t>M</t>
  </si>
  <si>
    <t>L</t>
  </si>
  <si>
    <t>XL</t>
  </si>
  <si>
    <t>XXL</t>
  </si>
  <si>
    <t>TOTAL</t>
  </si>
  <si>
    <t xml:space="preserve">ORDER CUT </t>
  </si>
  <si>
    <t>WHITE</t>
  </si>
  <si>
    <t>EXTRA (+/-)</t>
  </si>
  <si>
    <t>TOTAL :</t>
  </si>
  <si>
    <t>SHIPPING</t>
  </si>
  <si>
    <t>ÁO CHO PAUL</t>
  </si>
  <si>
    <t>BLACK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</si>
  <si>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</si>
  <si>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</si>
  <si>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</si>
  <si>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</si>
  <si>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</si>
  <si>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</si>
  <si>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</si>
  <si>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</si>
  <si>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>SỐ LƯỢNG THEO ĐỊNH MỨC  (NET)</t>
  </si>
  <si>
    <t>LỖI VẢI (DEFECT)</t>
  </si>
  <si>
    <t>SỐ LƯỢNG CẦN CẤP CHO TEST OUTSOURCE</t>
  </si>
  <si>
    <t>SỐ LƯỢNG CẦN CẤP CHO TỔ CẮT (GROSS)</t>
  </si>
  <si>
    <t xml:space="preserve">GHI CHÚ / CODE VẢI </t>
  </si>
  <si>
    <t>VẢI CHÍNH + VIỀN CỔ</t>
  </si>
  <si>
    <t>RIB 1X1_100% COTTON_260</t>
  </si>
  <si>
    <t>BO CỔ</t>
  </si>
  <si>
    <t>- LƯU Ý: CẮT/MAY ĐỒNG BỘ LOT VẢI CHÍNH TRÊN 1 SẢN PHẨM</t>
  </si>
  <si>
    <t xml:space="preserve">PHẦN B : PHỤ LIỆU </t>
  </si>
  <si>
    <t>PHỤ LIỆU</t>
  </si>
  <si>
    <t>MÀU PHỤ LIỆU</t>
  </si>
  <si>
    <t>CODE MÀU</t>
  </si>
  <si>
    <t>MÀU VẢI</t>
  </si>
  <si>
    <t>SỐ LƯỢNG ĐH</t>
  </si>
  <si>
    <t xml:space="preserve">ĐỊNH MỨC </t>
  </si>
  <si>
    <t>SỐ LƯỢNG THEO ĐM</t>
  </si>
  <si>
    <t>HAO HỤT</t>
  </si>
  <si>
    <t xml:space="preserve">SỐ LƯỢNG CẤP </t>
  </si>
  <si>
    <t>GHI CHÚ</t>
  </si>
  <si>
    <t>CHỈ 40/2</t>
  </si>
  <si>
    <t>CUỘN</t>
  </si>
  <si>
    <t>NHÃN CHÍNH</t>
  </si>
  <si>
    <t>MULTY</t>
  </si>
  <si>
    <t>PCS</t>
  </si>
  <si>
    <t>PHẦN C: PHỤ LIỆU ĐÓNG GÓI</t>
  </si>
  <si>
    <t>BAO LỚN (100CMX120CM)</t>
  </si>
  <si>
    <t>CLEAR</t>
  </si>
  <si>
    <t>LÓT THÙNG</t>
  </si>
  <si>
    <t>NATURAL</t>
  </si>
  <si>
    <t>THÙNG CARTON</t>
  </si>
  <si>
    <t>GIẤY CHỐNG ẨM 32cm (L) x 20cm (W)</t>
  </si>
  <si>
    <t>POLYBAG MAINLINE 18” (L) X 13.875” (W)</t>
  </si>
  <si>
    <t>BARCODE STICKER 2” (L) x 1” (W)</t>
  </si>
  <si>
    <t>POLYBAG 18” (L) X 13.875” (W)</t>
  </si>
  <si>
    <t>PHẦN C: IN/ THÊU/ WASH</t>
  </si>
  <si>
    <t>PHẦN D: HÌNH</t>
  </si>
  <si>
    <t>IN:</t>
  </si>
  <si>
    <t>KHÔNG IN</t>
  </si>
  <si>
    <t>CHẤT LƯỢNG VÀ KÍCH THƯỚC</t>
  </si>
  <si>
    <t>DUYỆT HÌNH IN THEO</t>
  </si>
  <si>
    <t>IN MÀU BLACK</t>
  </si>
  <si>
    <t>THÔNG TIN ĐỊNH VỊ HÌNH THÊU</t>
  </si>
  <si>
    <t>ĐỊNH VỊ HÌNH IN: CANH GIỮA THÂN TRƯỚC, TỪ ĐƯỜNG TRA GIỮA CỔ XUỐNG</t>
  </si>
  <si>
    <t>10CM</t>
  </si>
  <si>
    <r>
      <t>THÊU :</t>
    </r>
    <r>
      <rPr>
        <b/>
        <sz val="32"/>
        <rFont val="Muli"/>
      </rPr>
      <t xml:space="preserve"> </t>
    </r>
  </si>
  <si>
    <t>KHÔNG THÊU</t>
  </si>
  <si>
    <t>DUYỆT HÌNH THÊU THEO</t>
  </si>
  <si>
    <t>DUYỆT MÀU SẮC, CHẤT LƯỢNG, KÍCH THƯỚC HÌNH THÊU THEO ÁO MẪU PROTO, MÃ CRTZ-1113, MÀU WHITE, SIZE L</t>
  </si>
  <si>
    <t>DUYỆT MÀU SẮC, CHẤT LƯỢNG, KÍCH THƯỚC HÌNH THÊU THEO ÁO MẪU PROTO, MÃ CRTZ-1113, MÀU HEATHER GREY, SIZE L</t>
  </si>
  <si>
    <t>ĐỊNH VỊ HÌNH THÊU: CANH GIỮA THÂN TRƯỚC, TỪ GIỮA ĐƯỜNG ĐÁNH BÔNG XUỐNG</t>
  </si>
  <si>
    <t>1/2 INCH</t>
  </si>
  <si>
    <r>
      <t>WASH:</t>
    </r>
    <r>
      <rPr>
        <sz val="32"/>
        <rFont val="Muli"/>
      </rPr>
      <t xml:space="preserve"> </t>
    </r>
  </si>
  <si>
    <t xml:space="preserve">KHÔNG WASH </t>
  </si>
  <si>
    <t>CHẤT LƯỢNG, HIỆU ỨNG VÀ MÀU SẮC DUYỆT THEO</t>
  </si>
  <si>
    <t>THAM KHẢO ÁO MẪU SIZE SET, 
MÃ C21-TS07, MÀU BLACK, SIZE XXL ĐÃ CHUYỂN NGÀY 27/9</t>
  </si>
  <si>
    <t xml:space="preserve">PHẦN F: LƯU Ý </t>
  </si>
  <si>
    <t>- THAM KHẢO MẪU VÀ TÀI LIỆU ĐÍNH KÈM</t>
  </si>
  <si>
    <t>- CÁCH GẮN NHÃN PHẢI NHƯ TÀI LIỆU YÊU CẦU</t>
  </si>
  <si>
    <t>- NHÃN SIZE - SỐ LƯỢNG MỖI SIZE NHƯ SAU:</t>
  </si>
  <si>
    <t>SIZE</t>
  </si>
  <si>
    <t>SỐ LƯỢNG</t>
  </si>
  <si>
    <t xml:space="preserve">VẢI CHÍNH </t>
  </si>
  <si>
    <t>THÀNH PHẦN</t>
  </si>
  <si>
    <t>CHỈ MAY CHÍNH</t>
  </si>
  <si>
    <t>GẬP ĐÔI, MAY GIỮA CỔ SAU, MAY NHÉT VÀO ĐƯỜNG TRA CỔ</t>
  </si>
  <si>
    <t>MAY TẠI SƯỜN TRÁI NGƯỜI MẶC, TỪ MÉP LAI LÊN 9CM</t>
  </si>
  <si>
    <t>DÙNG ĐỰNG GARMENT BÊN TRONG THÙNG</t>
  </si>
  <si>
    <t>BỎ BÊN TRONG THÙNG</t>
  </si>
  <si>
    <t>BỎ VÀO KHI GẤP XẾP</t>
  </si>
  <si>
    <t>ĐÓNG RIÊNG THÙNG GỞI KHÁCH</t>
  </si>
  <si>
    <t>TREO QUA NHÃN CHÍNH/NHÃN SIZE</t>
  </si>
  <si>
    <t>ĐÓNG GÓI TỪNG SẢN PHẨM</t>
  </si>
  <si>
    <t>DÁN TẠI GÓC PHẢI CỦA POLY BAG, MẶT TRƯỚC, TỪ NGOÀI NHÌN VÀO</t>
  </si>
  <si>
    <t>CUSTOMER :</t>
  </si>
  <si>
    <t>UA BLANKS</t>
  </si>
  <si>
    <t>STYLE NUMBER:</t>
  </si>
  <si>
    <t>RELAXED-TS01</t>
  </si>
  <si>
    <t>C21-TS03</t>
  </si>
  <si>
    <t>Ngày cập nhật: 3/3/2021</t>
  </si>
  <si>
    <t>MEASUREMENT BY INCH</t>
  </si>
  <si>
    <t>No.</t>
  </si>
  <si>
    <t>POM Name</t>
  </si>
  <si>
    <t>How to Measure</t>
  </si>
  <si>
    <t>Critical</t>
  </si>
  <si>
    <t>Type</t>
  </si>
  <si>
    <t>Tol +/-</t>
  </si>
  <si>
    <t>XXS</t>
  </si>
  <si>
    <t>FRONT LENGTH FROM HPS</t>
  </si>
  <si>
    <t>DÀI THÂN TRƯỚC ĐO TỪ ĐỈNH VAI</t>
  </si>
  <si>
    <t>full</t>
  </si>
  <si>
    <t>NECK BAND WIDTH</t>
  </si>
  <si>
    <t>TO BẢN BO CỔ</t>
  </si>
  <si>
    <t>NECK WIDTH (SEAM TO SEAM)</t>
  </si>
  <si>
    <t>RỘNG NGANG CỔ</t>
  </si>
  <si>
    <t>7 3/4</t>
  </si>
  <si>
    <t>FRONT NECK DROP (HPS TO EDGE OF BAND)</t>
  </si>
  <si>
    <t>HẠ CỔ TRƯỚC (ĐO TỪ ĐỈNH VAI ĐẾN BO CỔ)</t>
  </si>
  <si>
    <t>3 3/4</t>
  </si>
  <si>
    <t>BACK NECK DROP (HPS TO EDGE OF BAND)</t>
  </si>
  <si>
    <t>HẠ CỔ SAU (ĐO TỪ ĐỈNH VAI ĐẾN BO CỔ)</t>
  </si>
  <si>
    <t>ACROSS SHOULDER (SEAM TO SEAM)</t>
  </si>
  <si>
    <t>RỘNG VAI ( TỪ ĐƯỜNG MAY ĐẾN ĐƯỜNG MAY)</t>
  </si>
  <si>
    <t>24 3/4</t>
  </si>
  <si>
    <t>26 3/4</t>
  </si>
  <si>
    <t>ACROSS CHEST (1" DOWN FROM UNDERARM)</t>
  </si>
  <si>
    <t>NGANG NGỰC ĐO TỪ NÁCH XUỐNG 1''</t>
  </si>
  <si>
    <t>20 1/2</t>
  </si>
  <si>
    <t>22 1/2</t>
  </si>
  <si>
    <t>24 1/2</t>
  </si>
  <si>
    <t>26 1/2</t>
  </si>
  <si>
    <t>28 1/2</t>
  </si>
  <si>
    <t>BOTTOM OPENING</t>
  </si>
  <si>
    <t>RỘNG LAI- ĐO THẲNG</t>
  </si>
  <si>
    <t>half</t>
  </si>
  <si>
    <t>ARMHOLE STRAIGHT</t>
  </si>
  <si>
    <t>NÁCH ĐO THẲNG</t>
  </si>
  <si>
    <t>9 1/2</t>
  </si>
  <si>
    <t>10 1/2</t>
  </si>
  <si>
    <t>11 1/2</t>
  </si>
  <si>
    <t>SLEEVE LENGTH FROM SHOULDER SEAM</t>
  </si>
  <si>
    <t>DÀI TAY</t>
  </si>
  <si>
    <t>7 5/8</t>
  </si>
  <si>
    <t>8 3/8</t>
  </si>
  <si>
    <t>8 3/4</t>
  </si>
  <si>
    <t>BICEP (1" DOWN FROM UNDERARM)</t>
  </si>
  <si>
    <t>BẮP TAY DƯỚI NÁCH 1"</t>
  </si>
  <si>
    <t>9 1/4</t>
  </si>
  <si>
    <t>9 3/4</t>
  </si>
  <si>
    <t>10 1/4</t>
  </si>
  <si>
    <t>10 3/4</t>
  </si>
  <si>
    <t>SLEEVE OPENING</t>
  </si>
  <si>
    <t>CỬA TAY ( ĐO THẲNG)</t>
  </si>
  <si>
    <t>8 1/2</t>
  </si>
  <si>
    <t>SLEEVE AND SHIRT HEM WIDTH</t>
  </si>
  <si>
    <t>TO BẢN LAI TAY, LAI ÁO</t>
  </si>
  <si>
    <t>MER.QT-4.BM4</t>
  </si>
  <si>
    <t>02</t>
  </si>
  <si>
    <t>01/01</t>
  </si>
  <si>
    <t>PP MEETING DATE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</si>
  <si>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</si>
  <si>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</si>
  <si>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</si>
  <si>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</si>
  <si>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</si>
  <si>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</si>
  <si>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</si>
  <si>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</si>
  <si>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Technical Garment Construction</t>
  </si>
  <si>
    <t>Printting</t>
  </si>
  <si>
    <t>Washing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</si>
  <si>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</si>
  <si>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</si>
  <si>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MER - OANH NGUYỄN: 206</t>
  </si>
  <si>
    <t>THAM KHẢO ÁO MẪU SMS, MÃ HÀNG CR1099C, MÀU GREY MELANGE, SIZE S</t>
  </si>
  <si>
    <t>M21  C5  G2261</t>
  </si>
  <si>
    <t>1099-CR03</t>
  </si>
  <si>
    <t>CROP SWEATSHIRT</t>
  </si>
  <si>
    <t>C5</t>
  </si>
  <si>
    <t>CREWNECK</t>
  </si>
  <si>
    <t>DROP 1</t>
  </si>
  <si>
    <t>FRENCH TERRY 100% ORGANIC COTTON 430GSM</t>
  </si>
  <si>
    <t>100% ORGANIC COTTON</t>
  </si>
  <si>
    <t xml:space="preserve">163CM </t>
  </si>
  <si>
    <t>MCQ</t>
  </si>
  <si>
    <t xml:space="preserve">DARKEST BLACK       </t>
  </si>
  <si>
    <t xml:space="preserve">HYPER LILAC         </t>
  </si>
  <si>
    <t xml:space="preserve">ATOMIC BLASTER      </t>
  </si>
  <si>
    <t xml:space="preserve">OPTIC WHITE         </t>
  </si>
  <si>
    <t>SỐ LƯỢNG CẦN CẤP CHO TEST IN</t>
  </si>
  <si>
    <t>VẢI CHÍNH</t>
  </si>
  <si>
    <t>SINGLE JERSEY 100% ORGANIC COTTON  170GSM</t>
  </si>
  <si>
    <t>VIỀN CỔ</t>
  </si>
  <si>
    <t>RIB 1X1  92%ORGANIC COTTON 2%SPANDEX 450GSM</t>
  </si>
  <si>
    <t>BO CỔ + BO LAI + BO TAY</t>
  </si>
  <si>
    <t>NHÃN CHÍNH GẮN CHIP NFC 55MM x 30MM</t>
  </si>
  <si>
    <t>NỀN ĐEN CHỮ TÍM</t>
  </si>
  <si>
    <t>EA0147614C</t>
  </si>
  <si>
    <t>NHÃN SIZE CHỮ 24MM x 12MM</t>
  </si>
  <si>
    <t>NỀN TRẮNG CHỮ ĐEN</t>
  </si>
  <si>
    <t>NHÃN DỆT</t>
  </si>
  <si>
    <t>NHÃN XUẤT XỨ MADE IN VIETNAM 25MM x 12MM</t>
  </si>
  <si>
    <t>NỀN ĐEN CHỮ TRẮNG</t>
  </si>
  <si>
    <t>DÂY RUY BĂNG 76MM x 6MM</t>
  </si>
  <si>
    <t>HYPER LILAC</t>
  </si>
  <si>
    <t>102405R</t>
  </si>
  <si>
    <t>NHÃN THÀNH PHẦN 13CM x 4CM</t>
  </si>
  <si>
    <t>NHÃN SATIN NFC 12CM x 4CM</t>
  </si>
  <si>
    <t>KHÁCH HÀNG CUNG CẤP</t>
  </si>
  <si>
    <t>PHẦN C : PHỤ LIỆU ĐÓNG GÓI</t>
  </si>
  <si>
    <t>THẺ BÀI TREO SWINGTAG</t>
  </si>
  <si>
    <t>102519D</t>
  </si>
  <si>
    <t>GIẤY CHỐNG ẨM 45CM x 50CM</t>
  </si>
  <si>
    <t>LOẠI 1</t>
  </si>
  <si>
    <t>BARCODE STICKER</t>
  </si>
  <si>
    <t>POLYBAG CÓ ĐÁY (SIZE 4) 36CM x 49CM</t>
  </si>
  <si>
    <t>THÙNG CARTON 60CM x 40CM x 40CM</t>
  </si>
  <si>
    <t>TẤM LÓT THÙNG</t>
  </si>
  <si>
    <t>BIG POLYBAG</t>
  </si>
  <si>
    <t>SPECIAL STICKER</t>
  </si>
  <si>
    <t>MCQ38N</t>
  </si>
  <si>
    <t>PHẦN D : IN / THÊU / WASH</t>
  </si>
  <si>
    <t>PHẦN E : HÌNH</t>
  </si>
  <si>
    <t>IN: IN HIGH DENSITY TẠI NGỰC TRÁI NGƯỜI MẶC</t>
  </si>
  <si>
    <t>THÔNG TIN ĐỊNH VỊ HÌNH IN (CM)</t>
  </si>
  <si>
    <t>KÍCH THƯỚC HÌNH IN</t>
  </si>
  <si>
    <t>1.216CM x 6.5CM</t>
  </si>
  <si>
    <t>- ĐỊNH VỊ HÌNH IN:
TỪ GIỮA TRƯỚC QUA TRÁI</t>
  </si>
  <si>
    <t>- ĐỊNH VỊ HÌNH IN:
TỪ ĐỈNH VAI XUỐNG</t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</si>
  <si>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</si>
  <si>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</si>
  <si>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KHÔNG WASH</t>
  </si>
  <si>
    <t>- CÁCH MAY NHƯ ÁO MẪU + TÀI LIỆU ĐÍNH KÈM</t>
  </si>
  <si>
    <t>CHÚ Ý:</t>
  </si>
  <si>
    <t>KHÔNG ỦI LÊN CON HÌNH IN HIGH DENSITY</t>
  </si>
  <si>
    <t>KHÔNG ỦI LÊN CON CHIP NFC</t>
  </si>
  <si>
    <t>3D HEAT TRANSFER PLACEMENT AT LEFT CHEST (CM)</t>
  </si>
  <si>
    <t>3XS</t>
  </si>
  <si>
    <t>2XS</t>
  </si>
  <si>
    <t>2XL</t>
  </si>
  <si>
    <t>3XL</t>
  </si>
  <si>
    <t>FROM HSP TO EDGE OF ARTWORK</t>
  </si>
  <si>
    <t>FROM CF TO EDGE OF ARTWORK</t>
  </si>
  <si>
    <t>5THEWAY</t>
  </si>
  <si>
    <t>VER.12/2019</t>
  </si>
  <si>
    <t>STYLE :</t>
  </si>
  <si>
    <t>SS NEW TEE</t>
  </si>
  <si>
    <t>Ngày cập nhật: 26/12/2019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</si>
  <si>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</si>
  <si>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</si>
  <si>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</si>
  <si>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</si>
  <si>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</si>
  <si>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</si>
  <si>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</si>
  <si>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</si>
  <si>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</si>
  <si>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</si>
  <si>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</si>
  <si>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</si>
  <si>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[+/-]  0.5 cm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</si>
  <si>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</si>
  <si>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</si>
  <si>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</si>
  <si>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</si>
  <si>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</si>
  <si>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</si>
  <si>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</si>
  <si>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</si>
  <si>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</si>
  <si>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</si>
  <si>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</si>
  <si>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</si>
  <si>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</si>
  <si>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</si>
  <si>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</si>
  <si>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THAM KHẢO QUY CÁCH MAY ÁO MẪU SIZE SET MÃ HÀNG C21-TS07 , SZIE M, MÀU WHITE ĐÃ CHUYỂN PHÒNG KỸ THUẬT 06/03/2024</t>
  </si>
  <si>
    <t>RIB 1X1_100% COTTON_260GSM</t>
  </si>
  <si>
    <t>- CHÚ Ý: HÀNG BLANK - KHÔNG GẮN THẺ BÀI/ GẤP XẾP/ ĐÓNG BAO RIÊNG 
- ĐÓNG RIÊNG THÙNG GIẤY CHỐNG ẨM/ BARCODE STICKER/ POLYBAG VÀ XUẤT CHUNG GARMENT.</t>
  </si>
  <si>
    <t>CUSTOMER</t>
  </si>
  <si>
    <t>Pattern-Marker
&amp; Cutting</t>
  </si>
  <si>
    <t xml:space="preserve">- CUNG CẤP RẬP FULL SIZE </t>
  </si>
  <si>
    <t>-MAY THEO MẪU ĐÃ DUYỆT</t>
  </si>
  <si>
    <t>-KHÔNG THÊU</t>
  </si>
  <si>
    <t>Outsource</t>
  </si>
  <si>
    <t>- KHÔNG WASH</t>
  </si>
  <si>
    <t>QA/QC
(CFA)</t>
  </si>
  <si>
    <t>177CM</t>
  </si>
  <si>
    <t>LÓT</t>
  </si>
  <si>
    <t>ÁNH</t>
  </si>
  <si>
    <t>CODE</t>
  </si>
  <si>
    <t>SỐ MÉT (M)</t>
  </si>
  <si>
    <t>BK3060</t>
  </si>
  <si>
    <t>C21-0333</t>
  </si>
  <si>
    <t>C21-0334</t>
  </si>
  <si>
    <t>C21-0336</t>
  </si>
  <si>
    <t>C21-0337</t>
  </si>
  <si>
    <t>FW24</t>
  </si>
  <si>
    <t>BLANK</t>
  </si>
  <si>
    <t>NCC- THUẬN TIẾN</t>
  </si>
  <si>
    <t>CTFW24P0326001T00K</t>
  </si>
  <si>
    <t>CTFW24P0326001T00K
THEO LIST CHI TIẾT BÊN DƯỚI</t>
  </si>
  <si>
    <t>A</t>
  </si>
  <si>
    <t>B</t>
  </si>
  <si>
    <t>837/5</t>
  </si>
  <si>
    <t>CẤP TRIỆT TIÊU</t>
  </si>
  <si>
    <t>CẤP ĐỦ</t>
  </si>
  <si>
    <t>A+B</t>
  </si>
  <si>
    <t>CTFW24P0326002T00K</t>
  </si>
  <si>
    <t>CTFW24P0326002T00K
THEO LIST BÊN DƯỚI</t>
  </si>
  <si>
    <t>CTFW24P0326003T00K</t>
  </si>
  <si>
    <t>CTFW24P0326003T00K
THEO LIST BÊN DƯỚI</t>
  </si>
  <si>
    <t>CTFW24P0326004T00K</t>
  </si>
  <si>
    <t>CTFW24P0326004T00K
THEO LIST BÊN DƯỚI</t>
  </si>
  <si>
    <t>C21  FW24   G2739</t>
  </si>
  <si>
    <t>J0743/4</t>
  </si>
  <si>
    <t>CRTZ-1148M</t>
  </si>
  <si>
    <t>614/5</t>
  </si>
  <si>
    <t>J803/5</t>
  </si>
  <si>
    <t>0836/4</t>
  </si>
  <si>
    <t>814/5</t>
  </si>
  <si>
    <t>J835/4</t>
  </si>
  <si>
    <t>C</t>
  </si>
  <si>
    <t>BLACK: CẮT ĐỒNG BỘ LÓT MAIN/ MAIN ÁNH NÀO DÙNG RIB ÁNH ĐO</t>
  </si>
  <si>
    <t>WHITE: CẮT ĐỒNG BỘ LÓT MAIN/ MAIN ÁNH NÀO DÙNG RIB ÁNH ĐO</t>
  </si>
  <si>
    <t>J0714/5</t>
  </si>
  <si>
    <t>0715/5</t>
  </si>
  <si>
    <t>J0741/4</t>
  </si>
  <si>
    <t>734/5</t>
  </si>
  <si>
    <t>757/5</t>
  </si>
  <si>
    <t>BBKV 3 CÂY</t>
  </si>
  <si>
    <t>BBKV 22 CÂY</t>
  </si>
  <si>
    <t>NHÃN THÀNH PHẦN 100%COTTON
PO# 00177
CRTZ_1148</t>
  </si>
  <si>
    <t>ƯU TIÊN DÙNG  CHO MAIN ÁNH B</t>
  </si>
  <si>
    <t>A+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</si>
</sst>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"/>
    <numFmt numFmtId="174" formatCode="0.0\ &quot;CM&quot;"/>
    <numFmt numFmtId="175" formatCode="m/d"/>
    <numFmt numFmtId="176" formatCode="0.00000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2"/>
      <color theme="1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36"/>
      <color theme="1"/>
      <name val="Muli"/>
    </font>
    <font>
      <b/>
      <sz val="48"/>
      <color theme="1"/>
      <name val="Muli"/>
    </font>
    <font>
      <b/>
      <sz val="15"/>
      <name val="Calibri"/>
      <family val="2"/>
      <scheme val="minor"/>
    </font>
    <font>
      <b/>
      <sz val="11"/>
      <color theme="1"/>
      <name val="Muli"/>
    </font>
    <font>
      <b/>
      <sz val="15"/>
      <color theme="1"/>
      <name val="Muli"/>
    </font>
    <font>
      <sz val="12"/>
      <color theme="1"/>
      <name val="Calibri"/>
      <family val="2"/>
      <scheme val="minor"/>
    </font>
    <font>
      <b/>
      <sz val="20"/>
      <name val="Muli"/>
    </font>
    <font>
      <b/>
      <sz val="22"/>
      <color rgb="FFFF0000"/>
      <name val="Muli"/>
    </font>
    <font>
      <sz val="11"/>
      <color rgb="FF000000"/>
      <name val="Calibri"/>
      <family val="2"/>
    </font>
    <font>
      <sz val="12"/>
      <name val="Arial"/>
      <family val="2"/>
    </font>
    <font>
      <sz val="12"/>
      <color rgb="FF9C0006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20"/>
      <name val="Muli"/>
    </font>
    <font>
      <sz val="10"/>
      <color rgb="FF000000"/>
      <name val="Verdana"/>
      <family val="2"/>
    </font>
    <font>
      <b/>
      <sz val="22"/>
      <color rgb="FF000000"/>
      <name val="Muli"/>
    </font>
    <font>
      <i/>
      <u/>
      <sz val="18"/>
      <name val="Muli"/>
    </font>
    <font>
      <sz val="16"/>
      <color rgb="FF000000"/>
      <name val="Muli"/>
    </font>
    <font>
      <b/>
      <sz val="12"/>
      <name val="Muli"/>
    </font>
    <font>
      <b/>
      <sz val="8"/>
      <name val="Muli"/>
    </font>
    <font>
      <i/>
      <sz val="12"/>
      <name val="Muli"/>
    </font>
    <font>
      <b/>
      <sz val="18"/>
      <name val="Muli"/>
    </font>
    <font>
      <b/>
      <sz val="35"/>
      <name val="Muli"/>
    </font>
    <font>
      <b/>
      <u/>
      <sz val="28"/>
      <name val="Muli"/>
    </font>
    <font>
      <b/>
      <i/>
      <sz val="28"/>
      <name val="Muli"/>
    </font>
    <font>
      <sz val="32"/>
      <name val="Muli"/>
    </font>
    <font>
      <b/>
      <sz val="32"/>
      <name val="Muli"/>
    </font>
    <font>
      <b/>
      <u/>
      <sz val="32"/>
      <name val="Muli"/>
    </font>
    <font>
      <sz val="32"/>
      <name val="Arial"/>
      <family val="2"/>
    </font>
    <font>
      <b/>
      <u/>
      <sz val="12"/>
      <name val="Muli"/>
    </font>
    <font>
      <sz val="11"/>
      <name val="Calibri"/>
      <family val="2"/>
      <scheme val="minor"/>
    </font>
    <font>
      <b/>
      <sz val="42"/>
      <name val="Muli"/>
    </font>
    <font>
      <sz val="42"/>
      <name val="Muli"/>
    </font>
    <font>
      <sz val="33"/>
      <name val="Muli"/>
    </font>
    <font>
      <sz val="11"/>
      <name val="Muli"/>
    </font>
    <font>
      <b/>
      <sz val="43"/>
      <name val="Muli"/>
    </font>
    <font>
      <b/>
      <sz val="8"/>
      <color theme="1"/>
      <name val="Muli"/>
    </font>
    <font>
      <sz val="8"/>
      <color theme="1"/>
      <name val="Muli"/>
    </font>
    <font>
      <sz val="30"/>
      <name val="Muli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41"/>
      </patternFill>
    </fill>
  </fills>
  <borders count="54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1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72" fillId="0" borderId="0"/>
    <xf numFmtId="0" fontId="1" fillId="0" borderId="0"/>
    <xf numFmtId="0" fontId="75" fillId="0" borderId="0"/>
    <xf numFmtId="0" fontId="77" fillId="18" borderId="0" applyNumberFormat="0" applyBorder="0" applyAlignment="0" applyProtection="0"/>
    <xf numFmtId="0" fontId="78" fillId="0" borderId="0"/>
    <xf numFmtId="0" fontId="79" fillId="0" borderId="0"/>
    <xf numFmtId="0" fontId="81" fillId="0" borderId="0"/>
    <xf numFmtId="0" fontId="75" fillId="0" borderId="0"/>
    <xf numFmtId="0" fontId="16" fillId="0" borderId="0"/>
    <xf numFmtId="0" fontId="13" fillId="0" borderId="0"/>
    <xf numFmtId="9" fontId="1" fillId="0" borderId="0" applyFont="0" applyFill="0" applyBorder="0" applyAlignment="0" applyProtection="0"/>
  </cellStyleXfs>
  <cellXfs count="621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 vertical="center" wrapText="1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right" vertical="center"/>
    </xf>
    <xf numFmtId="3" fontId="38" fillId="2" borderId="4" xfId="0" applyNumberFormat="1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right" vertical="center"/>
    </xf>
    <xf numFmtId="3" fontId="38" fillId="2" borderId="4" xfId="0" applyNumberFormat="1" applyFont="1" applyFill="1" applyBorder="1" applyAlignment="1">
      <alignment vertical="center"/>
    </xf>
    <xf numFmtId="0" fontId="40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1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6" fillId="3" borderId="0" xfId="0" applyFont="1" applyFill="1"/>
    <xf numFmtId="0" fontId="42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7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8" fillId="0" borderId="35" xfId="0" applyFont="1" applyBorder="1"/>
    <xf numFmtId="0" fontId="49" fillId="0" borderId="36" xfId="0" applyFont="1" applyBorder="1"/>
    <xf numFmtId="0" fontId="48" fillId="0" borderId="36" xfId="0" applyFont="1" applyBorder="1" applyAlignment="1">
      <alignment horizontal="center"/>
    </xf>
    <xf numFmtId="0" fontId="48" fillId="0" borderId="37" xfId="0" applyFont="1" applyBorder="1" applyAlignment="1">
      <alignment horizontal="center"/>
    </xf>
    <xf numFmtId="0" fontId="23" fillId="0" borderId="0" xfId="0" applyFont="1"/>
    <xf numFmtId="0" fontId="50" fillId="0" borderId="0" xfId="0" applyFont="1"/>
    <xf numFmtId="0" fontId="42" fillId="0" borderId="38" xfId="0" applyFont="1" applyBorder="1"/>
    <xf numFmtId="0" fontId="42" fillId="0" borderId="39" xfId="0" applyFont="1" applyBorder="1"/>
    <xf numFmtId="0" fontId="42" fillId="0" borderId="39" xfId="0" applyFont="1" applyBorder="1" applyAlignment="1">
      <alignment horizontal="center"/>
    </xf>
    <xf numFmtId="165" fontId="42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51" fillId="0" borderId="0" xfId="0" applyFont="1"/>
    <xf numFmtId="165" fontId="42" fillId="0" borderId="41" xfId="0" applyNumberFormat="1" applyFont="1" applyBorder="1" applyAlignment="1">
      <alignment horizontal="center"/>
    </xf>
    <xf numFmtId="165" fontId="42" fillId="0" borderId="42" xfId="0" applyNumberFormat="1" applyFont="1" applyBorder="1" applyAlignment="1">
      <alignment horizontal="center" wrapText="1"/>
    </xf>
    <xf numFmtId="165" fontId="42" fillId="0" borderId="42" xfId="0" applyNumberFormat="1" applyFont="1" applyBorder="1" applyAlignment="1">
      <alignment horizontal="center"/>
    </xf>
    <xf numFmtId="165" fontId="42" fillId="0" borderId="40" xfId="0" applyNumberFormat="1" applyFont="1" applyBorder="1" applyAlignment="1">
      <alignment horizontal="center"/>
    </xf>
    <xf numFmtId="0" fontId="42" fillId="0" borderId="43" xfId="0" applyFont="1" applyBorder="1"/>
    <xf numFmtId="165" fontId="42" fillId="0" borderId="43" xfId="0" applyNumberFormat="1" applyFont="1" applyBorder="1" applyAlignment="1">
      <alignment horizontal="center"/>
    </xf>
    <xf numFmtId="165" fontId="42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52" fillId="0" borderId="0" xfId="2" applyFont="1" applyAlignment="1">
      <alignment vertical="center"/>
    </xf>
    <xf numFmtId="0" fontId="53" fillId="0" borderId="0" xfId="2" applyFont="1" applyAlignment="1">
      <alignment vertical="center"/>
    </xf>
    <xf numFmtId="0" fontId="54" fillId="0" borderId="0" xfId="2" applyFont="1" applyAlignment="1">
      <alignment vertical="center"/>
    </xf>
    <xf numFmtId="0" fontId="53" fillId="0" borderId="0" xfId="2" applyFont="1" applyAlignment="1">
      <alignment horizontal="left" vertical="center"/>
    </xf>
    <xf numFmtId="0" fontId="53" fillId="0" borderId="0" xfId="2" applyFont="1" applyAlignment="1">
      <alignment horizontal="center" vertical="center"/>
    </xf>
    <xf numFmtId="0" fontId="55" fillId="5" borderId="14" xfId="2" applyFont="1" applyFill="1" applyBorder="1" applyAlignment="1">
      <alignment horizontal="center" vertical="center" wrapText="1"/>
    </xf>
    <xf numFmtId="0" fontId="56" fillId="0" borderId="0" xfId="2" applyFont="1" applyAlignment="1">
      <alignment vertical="center"/>
    </xf>
    <xf numFmtId="0" fontId="55" fillId="5" borderId="14" xfId="2" applyFont="1" applyFill="1" applyBorder="1" applyAlignment="1">
      <alignment horizontal="center" vertical="center"/>
    </xf>
    <xf numFmtId="0" fontId="56" fillId="0" borderId="14" xfId="2" applyFont="1" applyBorder="1" applyAlignment="1">
      <alignment horizontal="center" vertical="center" wrapText="1"/>
    </xf>
    <xf numFmtId="0" fontId="55" fillId="0" borderId="0" xfId="2" applyFont="1" applyAlignment="1">
      <alignment vertical="center"/>
    </xf>
    <xf numFmtId="0" fontId="56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36" fillId="11" borderId="0" xfId="0" applyFont="1" applyFill="1" applyAlignment="1">
      <alignment horizontal="left" vertical="center"/>
    </xf>
    <xf numFmtId="0" fontId="36" fillId="11" borderId="0" xfId="0" applyFont="1" applyFill="1" applyAlignment="1">
      <alignment horizontal="center" vertical="center"/>
    </xf>
    <xf numFmtId="1" fontId="36" fillId="11" borderId="0" xfId="0" applyNumberFormat="1" applyFont="1" applyFill="1" applyAlignment="1">
      <alignment horizontal="right" vertical="center"/>
    </xf>
    <xf numFmtId="1" fontId="36" fillId="11" borderId="0" xfId="0" applyNumberFormat="1" applyFont="1" applyFill="1" applyAlignment="1">
      <alignment horizontal="center" vertical="center"/>
    </xf>
    <xf numFmtId="0" fontId="59" fillId="2" borderId="0" xfId="0" applyFont="1" applyFill="1" applyAlignment="1">
      <alignment vertical="center"/>
    </xf>
    <xf numFmtId="0" fontId="60" fillId="2" borderId="0" xfId="0" applyFont="1" applyFill="1" applyAlignment="1">
      <alignment horizontal="left" vertical="center"/>
    </xf>
    <xf numFmtId="0" fontId="60" fillId="2" borderId="0" xfId="0" applyFont="1" applyFill="1" applyAlignment="1">
      <alignment vertical="center"/>
    </xf>
    <xf numFmtId="0" fontId="60" fillId="2" borderId="0" xfId="0" applyFont="1" applyFill="1" applyAlignment="1">
      <alignment vertical="center" wrapText="1"/>
    </xf>
    <xf numFmtId="0" fontId="61" fillId="3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26" fillId="13" borderId="3" xfId="0" applyFont="1" applyFill="1" applyBorder="1" applyAlignment="1">
      <alignment horizontal="center" vertical="center"/>
    </xf>
    <xf numFmtId="1" fontId="26" fillId="13" borderId="3" xfId="0" applyNumberFormat="1" applyFont="1" applyFill="1" applyBorder="1" applyAlignment="1">
      <alignment vertical="center"/>
    </xf>
    <xf numFmtId="1" fontId="26" fillId="13" borderId="3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66" fillId="0" borderId="0" xfId="0" applyFont="1" applyAlignment="1">
      <alignment vertical="center"/>
    </xf>
    <xf numFmtId="0" fontId="66" fillId="0" borderId="0" xfId="0" applyFont="1" applyAlignment="1">
      <alignment vertical="center" wrapText="1"/>
    </xf>
    <xf numFmtId="0" fontId="26" fillId="3" borderId="0" xfId="0" applyFont="1" applyFill="1" applyAlignment="1">
      <alignment vertical="center" wrapText="1"/>
    </xf>
    <xf numFmtId="15" fontId="32" fillId="2" borderId="1" xfId="0" quotePrefix="1" applyNumberFormat="1" applyFont="1" applyFill="1" applyBorder="1" applyAlignment="1">
      <alignment vertical="center"/>
    </xf>
    <xf numFmtId="15" fontId="32" fillId="2" borderId="1" xfId="0" applyNumberFormat="1" applyFont="1" applyFill="1" applyBorder="1" applyAlignment="1">
      <alignment vertical="center"/>
    </xf>
    <xf numFmtId="2" fontId="31" fillId="2" borderId="14" xfId="0" applyNumberFormat="1" applyFont="1" applyFill="1" applyBorder="1" applyAlignment="1">
      <alignment horizontal="center" vertical="center" wrapText="1"/>
    </xf>
    <xf numFmtId="165" fontId="31" fillId="2" borderId="14" xfId="0" applyNumberFormat="1" applyFont="1" applyFill="1" applyBorder="1" applyAlignment="1">
      <alignment horizontal="center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0" fontId="32" fillId="3" borderId="14" xfId="0" applyFont="1" applyFill="1" applyBorder="1" applyAlignment="1">
      <alignment vertical="center" wrapText="1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8" fillId="0" borderId="0" xfId="0" applyFont="1" applyAlignment="1">
      <alignment vertical="center" wrapText="1"/>
    </xf>
    <xf numFmtId="0" fontId="62" fillId="3" borderId="0" xfId="0" applyFont="1" applyFill="1" applyAlignment="1">
      <alignment vertical="center"/>
    </xf>
    <xf numFmtId="1" fontId="31" fillId="2" borderId="14" xfId="0" applyNumberFormat="1" applyFont="1" applyFill="1" applyBorder="1" applyAlignment="1">
      <alignment horizontal="center" vertical="center"/>
    </xf>
    <xf numFmtId="173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1" fillId="0" borderId="14" xfId="1" applyNumberFormat="1" applyFont="1" applyBorder="1" applyAlignment="1">
      <alignment horizontal="center" vertical="center" wrapText="1"/>
    </xf>
    <xf numFmtId="1" fontId="31" fillId="0" borderId="14" xfId="0" applyNumberFormat="1" applyFont="1" applyBorder="1" applyAlignment="1">
      <alignment horizontal="center" vertical="center" wrapText="1"/>
    </xf>
    <xf numFmtId="165" fontId="31" fillId="0" borderId="14" xfId="0" applyNumberFormat="1" applyFont="1" applyBorder="1" applyAlignment="1">
      <alignment horizontal="center" vertical="center" wrapText="1"/>
    </xf>
    <xf numFmtId="1" fontId="32" fillId="0" borderId="14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/>
    </xf>
    <xf numFmtId="0" fontId="26" fillId="3" borderId="0" xfId="0" applyFont="1" applyFill="1" applyAlignment="1">
      <alignment vertical="center"/>
    </xf>
    <xf numFmtId="1" fontId="31" fillId="2" borderId="0" xfId="0" applyNumberFormat="1" applyFont="1" applyFill="1" applyAlignment="1">
      <alignment horizontal="center" vertical="center" wrapText="1"/>
    </xf>
    <xf numFmtId="1" fontId="64" fillId="0" borderId="0" xfId="1" applyNumberFormat="1" applyFont="1" applyAlignment="1">
      <alignment horizontal="center" vertical="center" wrapText="1"/>
    </xf>
    <xf numFmtId="1" fontId="31" fillId="2" borderId="0" xfId="0" applyNumberFormat="1" applyFont="1" applyFill="1" applyAlignment="1">
      <alignment vertical="center" wrapText="1"/>
    </xf>
    <xf numFmtId="1" fontId="31" fillId="0" borderId="0" xfId="1" applyNumberFormat="1" applyFont="1" applyAlignment="1">
      <alignment horizontal="center" vertical="center" wrapText="1"/>
    </xf>
    <xf numFmtId="165" fontId="31" fillId="2" borderId="0" xfId="0" applyNumberFormat="1" applyFont="1" applyFill="1" applyAlignment="1">
      <alignment horizontal="center" vertical="center" wrapText="1"/>
    </xf>
    <xf numFmtId="1" fontId="32" fillId="2" borderId="0" xfId="0" applyNumberFormat="1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1" fontId="57" fillId="0" borderId="14" xfId="2" applyNumberFormat="1" applyFont="1" applyBorder="1" applyAlignment="1">
      <alignment horizontal="center" vertical="center" wrapText="1"/>
    </xf>
    <xf numFmtId="1" fontId="63" fillId="0" borderId="14" xfId="0" applyNumberFormat="1" applyFont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2" fontId="31" fillId="0" borderId="14" xfId="0" applyNumberFormat="1" applyFont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0" fontId="58" fillId="12" borderId="14" xfId="2" applyFont="1" applyFill="1" applyBorder="1" applyAlignment="1">
      <alignment horizontal="center" vertical="center" wrapText="1"/>
    </xf>
    <xf numFmtId="0" fontId="46" fillId="0" borderId="0" xfId="0" applyFont="1"/>
    <xf numFmtId="0" fontId="71" fillId="0" borderId="0" xfId="0" applyFont="1" applyAlignment="1">
      <alignment vertical="center"/>
    </xf>
    <xf numFmtId="0" fontId="70" fillId="15" borderId="14" xfId="0" applyFont="1" applyFill="1" applyBorder="1" applyAlignment="1">
      <alignment horizontal="center" vertical="center"/>
    </xf>
    <xf numFmtId="0" fontId="70" fillId="0" borderId="14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16" borderId="14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73" fillId="2" borderId="1" xfId="0" applyFont="1" applyFill="1" applyBorder="1" applyAlignment="1">
      <alignment vertical="center"/>
    </xf>
    <xf numFmtId="1" fontId="74" fillId="2" borderId="14" xfId="0" applyNumberFormat="1" applyFont="1" applyFill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vertical="center" wrapText="1"/>
    </xf>
    <xf numFmtId="1" fontId="74" fillId="0" borderId="14" xfId="0" applyNumberFormat="1" applyFont="1" applyBorder="1" applyAlignment="1">
      <alignment horizontal="center" vertical="center" wrapText="1"/>
    </xf>
    <xf numFmtId="174" fontId="27" fillId="0" borderId="10" xfId="0" quotePrefix="1" applyNumberFormat="1" applyFont="1" applyBorder="1" applyAlignment="1">
      <alignment horizontal="center" vertical="center" wrapText="1"/>
    </xf>
    <xf numFmtId="174" fontId="27" fillId="0" borderId="14" xfId="0" quotePrefix="1" applyNumberFormat="1" applyFont="1" applyBorder="1" applyAlignment="1">
      <alignment horizontal="center" vertical="center" wrapText="1"/>
    </xf>
    <xf numFmtId="0" fontId="76" fillId="17" borderId="0" xfId="0" applyFont="1" applyFill="1" applyAlignment="1">
      <alignment horizontal="center"/>
    </xf>
    <xf numFmtId="0" fontId="76" fillId="0" borderId="0" xfId="0" applyFont="1" applyAlignment="1">
      <alignment horizontal="center"/>
    </xf>
    <xf numFmtId="1" fontId="31" fillId="0" borderId="14" xfId="1" applyNumberFormat="1" applyFont="1" applyBorder="1" applyAlignment="1">
      <alignment vertical="center" wrapText="1"/>
    </xf>
    <xf numFmtId="1" fontId="74" fillId="0" borderId="11" xfId="0" applyNumberFormat="1" applyFont="1" applyBorder="1" applyAlignment="1">
      <alignment vertical="center" wrapText="1"/>
    </xf>
    <xf numFmtId="1" fontId="31" fillId="0" borderId="11" xfId="1" applyNumberFormat="1" applyFont="1" applyBorder="1" applyAlignment="1">
      <alignment vertical="center" wrapText="1"/>
    </xf>
    <xf numFmtId="1" fontId="32" fillId="2" borderId="11" xfId="0" applyNumberFormat="1" applyFont="1" applyFill="1" applyBorder="1" applyAlignment="1">
      <alignment vertical="center" wrapText="1"/>
    </xf>
    <xf numFmtId="1" fontId="32" fillId="2" borderId="14" xfId="0" applyNumberFormat="1" applyFont="1" applyFill="1" applyBorder="1" applyAlignment="1">
      <alignment vertical="center" wrapText="1"/>
    </xf>
    <xf numFmtId="1" fontId="64" fillId="0" borderId="14" xfId="1" applyNumberFormat="1" applyFont="1" applyBorder="1" applyAlignment="1">
      <alignment vertical="center" wrapText="1"/>
    </xf>
    <xf numFmtId="0" fontId="32" fillId="2" borderId="14" xfId="0" applyFont="1" applyFill="1" applyBorder="1" applyAlignment="1">
      <alignment vertical="center" wrapText="1"/>
    </xf>
    <xf numFmtId="0" fontId="55" fillId="5" borderId="15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vertical="center"/>
    </xf>
    <xf numFmtId="0" fontId="31" fillId="3" borderId="0" xfId="0" applyFont="1" applyFill="1" applyAlignment="1">
      <alignment vertical="center"/>
    </xf>
    <xf numFmtId="0" fontId="32" fillId="3" borderId="0" xfId="0" applyFont="1" applyFill="1" applyAlignment="1">
      <alignment vertical="center" wrapText="1"/>
    </xf>
    <xf numFmtId="0" fontId="55" fillId="2" borderId="0" xfId="0" applyFont="1" applyFill="1" applyAlignment="1">
      <alignment vertical="center"/>
    </xf>
    <xf numFmtId="1" fontId="31" fillId="0" borderId="11" xfId="1" applyNumberFormat="1" applyFont="1" applyBorder="1" applyAlignment="1">
      <alignment horizontal="center" vertical="center" wrapText="1"/>
    </xf>
    <xf numFmtId="1" fontId="32" fillId="0" borderId="11" xfId="1" applyNumberFormat="1" applyFont="1" applyBorder="1" applyAlignment="1">
      <alignment horizontal="center" vertical="center" wrapText="1"/>
    </xf>
    <xf numFmtId="1" fontId="31" fillId="0" borderId="0" xfId="0" applyNumberFormat="1" applyFont="1" applyAlignment="1">
      <alignment horizontal="center" vertical="center" wrapText="1"/>
    </xf>
    <xf numFmtId="2" fontId="31" fillId="0" borderId="0" xfId="0" applyNumberFormat="1" applyFont="1" applyAlignment="1">
      <alignment horizontal="center" vertical="center" wrapText="1"/>
    </xf>
    <xf numFmtId="165" fontId="31" fillId="0" borderId="0" xfId="0" applyNumberFormat="1" applyFont="1" applyAlignment="1">
      <alignment horizontal="center" vertical="center" wrapText="1"/>
    </xf>
    <xf numFmtId="1" fontId="32" fillId="0" borderId="0" xfId="0" applyNumberFormat="1" applyFont="1" applyAlignment="1">
      <alignment horizontal="center" vertical="center" wrapText="1"/>
    </xf>
    <xf numFmtId="1" fontId="32" fillId="0" borderId="0" xfId="1" applyNumberFormat="1" applyFont="1" applyAlignment="1">
      <alignment horizontal="center" vertical="center" wrapText="1"/>
    </xf>
    <xf numFmtId="0" fontId="32" fillId="0" borderId="24" xfId="0" applyFont="1" applyBorder="1"/>
    <xf numFmtId="0" fontId="82" fillId="0" borderId="0" xfId="0" applyFont="1"/>
    <xf numFmtId="0" fontId="32" fillId="0" borderId="24" xfId="0" applyFont="1" applyBorder="1" applyAlignment="1">
      <alignment horizontal="left"/>
    </xf>
    <xf numFmtId="0" fontId="32" fillId="0" borderId="25" xfId="0" applyFont="1" applyBorder="1"/>
    <xf numFmtId="0" fontId="32" fillId="0" borderId="0" xfId="0" applyFont="1"/>
    <xf numFmtId="0" fontId="32" fillId="0" borderId="0" xfId="0" applyFont="1" applyAlignment="1">
      <alignment horizontal="left"/>
    </xf>
    <xf numFmtId="0" fontId="32" fillId="0" borderId="33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83" fillId="0" borderId="49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12" fontId="45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84" fillId="0" borderId="0" xfId="0" applyFont="1"/>
    <xf numFmtId="0" fontId="34" fillId="0" borderId="0" xfId="0" applyFont="1"/>
    <xf numFmtId="0" fontId="34" fillId="0" borderId="0" xfId="0" applyFont="1" applyAlignment="1">
      <alignment horizontal="center"/>
    </xf>
    <xf numFmtId="1" fontId="55" fillId="5" borderId="14" xfId="2" applyNumberFormat="1" applyFont="1" applyFill="1" applyBorder="1" applyAlignment="1">
      <alignment horizontal="center" vertical="center" wrapText="1"/>
    </xf>
    <xf numFmtId="1" fontId="32" fillId="0" borderId="14" xfId="1" applyNumberFormat="1" applyFont="1" applyBorder="1" applyAlignment="1">
      <alignment horizontal="center" vertical="center" wrapText="1"/>
    </xf>
    <xf numFmtId="0" fontId="42" fillId="0" borderId="0" xfId="59" applyFont="1"/>
    <xf numFmtId="0" fontId="85" fillId="0" borderId="0" xfId="59" applyFont="1" applyAlignment="1">
      <alignment vertical="center"/>
    </xf>
    <xf numFmtId="0" fontId="85" fillId="5" borderId="50" xfId="59" applyFont="1" applyFill="1" applyBorder="1" applyAlignment="1">
      <alignment horizontal="left" vertical="center"/>
    </xf>
    <xf numFmtId="14" fontId="85" fillId="21" borderId="50" xfId="59" applyNumberFormat="1" applyFont="1" applyFill="1" applyBorder="1" applyAlignment="1">
      <alignment horizontal="center" vertical="center"/>
    </xf>
    <xf numFmtId="0" fontId="85" fillId="0" borderId="6" xfId="59" applyFont="1" applyBorder="1" applyAlignment="1">
      <alignment horizontal="center" vertical="center"/>
    </xf>
    <xf numFmtId="0" fontId="85" fillId="21" borderId="50" xfId="59" applyFont="1" applyFill="1" applyBorder="1" applyAlignment="1">
      <alignment horizontal="center" vertical="center"/>
    </xf>
    <xf numFmtId="0" fontId="85" fillId="0" borderId="0" xfId="59" applyFont="1" applyAlignment="1">
      <alignment horizontal="left" vertical="center"/>
    </xf>
    <xf numFmtId="0" fontId="85" fillId="0" borderId="0" xfId="59" applyFont="1" applyAlignment="1">
      <alignment horizontal="center" vertical="center"/>
    </xf>
    <xf numFmtId="0" fontId="0" fillId="0" borderId="26" xfId="0" applyBorder="1"/>
    <xf numFmtId="0" fontId="42" fillId="0" borderId="24" xfId="59" applyFont="1" applyBorder="1"/>
    <xf numFmtId="0" fontId="43" fillId="5" borderId="50" xfId="59" applyFont="1" applyFill="1" applyBorder="1" applyAlignment="1">
      <alignment horizontal="center" vertical="center"/>
    </xf>
    <xf numFmtId="0" fontId="43" fillId="5" borderId="50" xfId="59" applyFont="1" applyFill="1" applyBorder="1" applyAlignment="1">
      <alignment horizontal="center" vertical="center" wrapText="1"/>
    </xf>
    <xf numFmtId="0" fontId="85" fillId="0" borderId="0" xfId="59" applyFont="1" applyAlignment="1">
      <alignment horizontal="left" vertical="center" wrapText="1"/>
    </xf>
    <xf numFmtId="0" fontId="85" fillId="0" borderId="0" xfId="0" applyFont="1" applyAlignment="1">
      <alignment vertical="center"/>
    </xf>
    <xf numFmtId="0" fontId="85" fillId="0" borderId="0" xfId="59" applyFont="1" applyAlignment="1">
      <alignment horizontal="center" vertical="top"/>
    </xf>
    <xf numFmtId="0" fontId="42" fillId="0" borderId="0" xfId="59" applyFont="1" applyAlignment="1">
      <alignment vertical="center"/>
    </xf>
    <xf numFmtId="0" fontId="31" fillId="0" borderId="14" xfId="0" applyFont="1" applyBorder="1" applyAlignment="1">
      <alignment horizontal="center"/>
    </xf>
    <xf numFmtId="0" fontId="32" fillId="10" borderId="14" xfId="0" applyFont="1" applyFill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0" fontId="45" fillId="0" borderId="14" xfId="0" applyFont="1" applyBorder="1" applyAlignment="1">
      <alignment vertical="center"/>
    </xf>
    <xf numFmtId="0" fontId="88" fillId="0" borderId="14" xfId="0" applyFont="1" applyBorder="1" applyAlignment="1">
      <alignment horizontal="left" vertical="center"/>
    </xf>
    <xf numFmtId="175" fontId="45" fillId="0" borderId="14" xfId="0" applyNumberFormat="1" applyFont="1" applyBorder="1" applyAlignment="1">
      <alignment horizontal="center" vertical="center"/>
    </xf>
    <xf numFmtId="12" fontId="45" fillId="0" borderId="14" xfId="0" applyNumberFormat="1" applyFont="1" applyBorder="1" applyAlignment="1">
      <alignment horizontal="center" vertical="center"/>
    </xf>
    <xf numFmtId="12" fontId="45" fillId="22" borderId="14" xfId="0" applyNumberFormat="1" applyFont="1" applyFill="1" applyBorder="1" applyAlignment="1">
      <alignment horizontal="center" vertical="center"/>
    </xf>
    <xf numFmtId="0" fontId="45" fillId="10" borderId="14" xfId="0" applyFont="1" applyFill="1" applyBorder="1" applyAlignment="1">
      <alignment horizontal="center" vertical="center"/>
    </xf>
    <xf numFmtId="175" fontId="45" fillId="10" borderId="14" xfId="0" applyNumberFormat="1" applyFont="1" applyFill="1" applyBorder="1" applyAlignment="1">
      <alignment horizontal="center" vertical="center"/>
    </xf>
    <xf numFmtId="0" fontId="56" fillId="2" borderId="0" xfId="0" applyFont="1" applyFill="1" applyAlignment="1">
      <alignment vertical="center"/>
    </xf>
    <xf numFmtId="0" fontId="90" fillId="3" borderId="0" xfId="0" applyFont="1" applyFill="1" applyAlignment="1">
      <alignment vertical="center"/>
    </xf>
    <xf numFmtId="0" fontId="55" fillId="3" borderId="0" xfId="0" applyFont="1" applyFill="1" applyAlignment="1">
      <alignment vertical="center"/>
    </xf>
    <xf numFmtId="0" fontId="56" fillId="3" borderId="0" xfId="0" applyFont="1" applyFill="1" applyAlignment="1">
      <alignment vertical="center"/>
    </xf>
    <xf numFmtId="0" fontId="55" fillId="3" borderId="0" xfId="0" applyFont="1" applyFill="1" applyAlignment="1">
      <alignment vertical="center" wrapText="1"/>
    </xf>
    <xf numFmtId="0" fontId="55" fillId="0" borderId="0" xfId="0" applyFont="1" applyAlignment="1">
      <alignment horizontal="left" vertical="center"/>
    </xf>
    <xf numFmtId="0" fontId="55" fillId="3" borderId="0" xfId="0" applyFont="1" applyFill="1" applyAlignment="1">
      <alignment horizontal="left" vertical="center" wrapText="1"/>
    </xf>
    <xf numFmtId="0" fontId="55" fillId="3" borderId="0" xfId="0" applyFont="1" applyFill="1" applyAlignment="1">
      <alignment horizontal="left" vertical="center"/>
    </xf>
    <xf numFmtId="0" fontId="55" fillId="2" borderId="1" xfId="0" applyFont="1" applyFill="1" applyBorder="1" applyAlignment="1" applyProtection="1">
      <alignment vertical="center"/>
      <protection hidden="1"/>
    </xf>
    <xf numFmtId="0" fontId="91" fillId="2" borderId="1" xfId="0" applyFont="1" applyFill="1" applyBorder="1" applyAlignment="1">
      <alignment horizontal="left" vertical="center"/>
    </xf>
    <xf numFmtId="0" fontId="55" fillId="2" borderId="1" xfId="0" applyFont="1" applyFill="1" applyBorder="1" applyAlignment="1">
      <alignment vertical="center"/>
    </xf>
    <xf numFmtId="15" fontId="55" fillId="2" borderId="1" xfId="0" quotePrefix="1" applyNumberFormat="1" applyFont="1" applyFill="1" applyBorder="1" applyAlignment="1">
      <alignment horizontal="left" vertical="center"/>
    </xf>
    <xf numFmtId="15" fontId="55" fillId="2" borderId="1" xfId="0" applyNumberFormat="1" applyFont="1" applyFill="1" applyBorder="1" applyAlignment="1">
      <alignment vertical="center"/>
    </xf>
    <xf numFmtId="164" fontId="55" fillId="2" borderId="1" xfId="0" quotePrefix="1" applyNumberFormat="1" applyFont="1" applyFill="1" applyBorder="1" applyAlignment="1">
      <alignment horizontal="left" vertical="center"/>
    </xf>
    <xf numFmtId="0" fontId="55" fillId="2" borderId="1" xfId="0" applyFont="1" applyFill="1" applyBorder="1" applyAlignment="1">
      <alignment horizontal="center"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center" vertical="center"/>
    </xf>
    <xf numFmtId="0" fontId="91" fillId="2" borderId="1" xfId="0" applyFont="1" applyFill="1" applyBorder="1" applyAlignment="1">
      <alignment horizontal="left" vertical="center" wrapText="1"/>
    </xf>
    <xf numFmtId="0" fontId="55" fillId="2" borderId="1" xfId="0" applyFont="1" applyFill="1" applyBorder="1" applyAlignment="1">
      <alignment horizontal="left" vertical="center"/>
    </xf>
    <xf numFmtId="15" fontId="55" fillId="2" borderId="1" xfId="0" applyNumberFormat="1" applyFont="1" applyFill="1" applyBorder="1" applyAlignment="1">
      <alignment horizontal="left" vertical="center" wrapText="1"/>
    </xf>
    <xf numFmtId="15" fontId="55" fillId="2" borderId="1" xfId="0" applyNumberFormat="1" applyFont="1" applyFill="1" applyBorder="1" applyAlignment="1">
      <alignment horizontal="left" vertical="center"/>
    </xf>
    <xf numFmtId="0" fontId="55" fillId="2" borderId="1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left" vertical="center"/>
    </xf>
    <xf numFmtId="0" fontId="55" fillId="2" borderId="1" xfId="0" applyFont="1" applyFill="1" applyBorder="1" applyAlignment="1">
      <alignment vertical="center" wrapText="1"/>
    </xf>
    <xf numFmtId="0" fontId="55" fillId="2" borderId="0" xfId="0" applyFont="1" applyFill="1" applyAlignment="1">
      <alignment horizontal="left" vertical="center" wrapText="1"/>
    </xf>
    <xf numFmtId="0" fontId="73" fillId="5" borderId="8" xfId="0" applyFont="1" applyFill="1" applyBorder="1" applyAlignment="1">
      <alignment horizontal="center" vertical="center"/>
    </xf>
    <xf numFmtId="0" fontId="73" fillId="5" borderId="9" xfId="0" applyFont="1" applyFill="1" applyBorder="1" applyAlignment="1">
      <alignment horizontal="center" vertical="center"/>
    </xf>
    <xf numFmtId="0" fontId="73" fillId="5" borderId="8" xfId="0" applyFont="1" applyFill="1" applyBorder="1" applyAlignment="1">
      <alignment horizontal="center" vertical="center" wrapText="1"/>
    </xf>
    <xf numFmtId="0" fontId="80" fillId="2" borderId="0" xfId="0" applyFont="1" applyFill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29" fillId="0" borderId="14" xfId="0" applyFont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6" fillId="0" borderId="14" xfId="0" applyFont="1" applyBorder="1" applyAlignment="1">
      <alignment horizontal="center" vertical="center"/>
    </xf>
    <xf numFmtId="1" fontId="29" fillId="2" borderId="15" xfId="0" applyNumberFormat="1" applyFont="1" applyFill="1" applyBorder="1" applyAlignment="1">
      <alignment vertical="center" wrapText="1"/>
    </xf>
    <xf numFmtId="0" fontId="26" fillId="0" borderId="11" xfId="0" quotePrefix="1" applyFont="1" applyBorder="1" applyAlignment="1">
      <alignment horizontal="center" vertical="center"/>
    </xf>
    <xf numFmtId="12" fontId="26" fillId="0" borderId="14" xfId="0" quotePrefix="1" applyNumberFormat="1" applyFont="1" applyBorder="1" applyAlignment="1">
      <alignment vertical="center" wrapText="1"/>
    </xf>
    <xf numFmtId="12" fontId="26" fillId="0" borderId="14" xfId="0" quotePrefix="1" applyNumberFormat="1" applyFont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1" fontId="26" fillId="2" borderId="14" xfId="0" applyNumberFormat="1" applyFont="1" applyFill="1" applyBorder="1" applyAlignment="1">
      <alignment horizontal="center" vertical="center"/>
    </xf>
    <xf numFmtId="0" fontId="92" fillId="2" borderId="0" xfId="0" applyFont="1" applyFill="1" applyAlignment="1">
      <alignment horizontal="center" vertical="center" wrapText="1"/>
    </xf>
    <xf numFmtId="1" fontId="92" fillId="0" borderId="0" xfId="1" applyNumberFormat="1" applyFont="1" applyAlignment="1">
      <alignment horizontal="center" vertical="center" wrapText="1"/>
    </xf>
    <xf numFmtId="1" fontId="92" fillId="0" borderId="0" xfId="0" applyNumberFormat="1" applyFont="1" applyAlignment="1">
      <alignment horizontal="center" vertical="center" wrapText="1"/>
    </xf>
    <xf numFmtId="2" fontId="92" fillId="0" borderId="0" xfId="0" applyNumberFormat="1" applyFont="1" applyAlignment="1">
      <alignment horizontal="center" vertical="center" wrapText="1"/>
    </xf>
    <xf numFmtId="165" fontId="92" fillId="0" borderId="0" xfId="0" applyNumberFormat="1" applyFont="1" applyAlignment="1">
      <alignment horizontal="center" vertical="center" wrapText="1"/>
    </xf>
    <xf numFmtId="1" fontId="93" fillId="0" borderId="0" xfId="0" applyNumberFormat="1" applyFont="1" applyAlignment="1">
      <alignment horizontal="center" vertical="center" wrapText="1"/>
    </xf>
    <xf numFmtId="1" fontId="93" fillId="0" borderId="0" xfId="1" applyNumberFormat="1" applyFont="1" applyAlignment="1">
      <alignment horizontal="center" vertical="center" wrapText="1"/>
    </xf>
    <xf numFmtId="0" fontId="92" fillId="0" borderId="0" xfId="0" applyFont="1" applyAlignment="1">
      <alignment vertical="center" wrapText="1"/>
    </xf>
    <xf numFmtId="0" fontId="92" fillId="2" borderId="0" xfId="0" applyFont="1" applyFill="1" applyAlignment="1">
      <alignment horizontal="left" vertical="center"/>
    </xf>
    <xf numFmtId="0" fontId="94" fillId="2" borderId="0" xfId="0" applyFont="1" applyFill="1" applyAlignment="1">
      <alignment horizontal="left" vertical="center"/>
    </xf>
    <xf numFmtId="0" fontId="93" fillId="2" borderId="0" xfId="0" applyFont="1" applyFill="1" applyAlignment="1">
      <alignment vertical="center"/>
    </xf>
    <xf numFmtId="0" fontId="92" fillId="2" borderId="0" xfId="0" applyFont="1" applyFill="1" applyAlignment="1">
      <alignment vertical="center"/>
    </xf>
    <xf numFmtId="0" fontId="92" fillId="2" borderId="0" xfId="0" applyFont="1" applyFill="1" applyAlignment="1">
      <alignment vertical="center" wrapText="1"/>
    </xf>
    <xf numFmtId="0" fontId="93" fillId="2" borderId="0" xfId="0" applyFont="1" applyFill="1" applyAlignment="1">
      <alignment vertical="center" wrapText="1"/>
    </xf>
    <xf numFmtId="0" fontId="93" fillId="2" borderId="0" xfId="0" applyFont="1" applyFill="1" applyAlignment="1">
      <alignment horizontal="left" vertical="center"/>
    </xf>
    <xf numFmtId="0" fontId="93" fillId="0" borderId="0" xfId="0" applyFont="1" applyAlignment="1">
      <alignment vertical="center"/>
    </xf>
    <xf numFmtId="0" fontId="92" fillId="2" borderId="0" xfId="0" applyFont="1" applyFill="1" applyAlignment="1">
      <alignment horizontal="center" vertical="center"/>
    </xf>
    <xf numFmtId="166" fontId="92" fillId="2" borderId="0" xfId="0" applyNumberFormat="1" applyFont="1" applyFill="1" applyAlignment="1">
      <alignment horizontal="center" vertical="center"/>
    </xf>
    <xf numFmtId="0" fontId="92" fillId="2" borderId="0" xfId="0" quotePrefix="1" applyFont="1" applyFill="1" applyAlignment="1">
      <alignment horizontal="left" vertical="center"/>
    </xf>
    <xf numFmtId="0" fontId="93" fillId="4" borderId="2" xfId="0" quotePrefix="1" applyFont="1" applyFill="1" applyBorder="1" applyAlignment="1">
      <alignment horizontal="center" vertical="center"/>
    </xf>
    <xf numFmtId="0" fontId="93" fillId="0" borderId="3" xfId="0" applyFont="1" applyBorder="1" applyAlignment="1">
      <alignment horizontal="left" vertical="center"/>
    </xf>
    <xf numFmtId="0" fontId="93" fillId="2" borderId="3" xfId="0" applyFont="1" applyFill="1" applyBorder="1" applyAlignment="1">
      <alignment vertical="center"/>
    </xf>
    <xf numFmtId="0" fontId="93" fillId="2" borderId="3" xfId="0" applyFont="1" applyFill="1" applyBorder="1" applyAlignment="1">
      <alignment horizontal="center" vertical="center"/>
    </xf>
    <xf numFmtId="3" fontId="93" fillId="2" borderId="3" xfId="0" applyNumberFormat="1" applyFont="1" applyFill="1" applyBorder="1" applyAlignment="1">
      <alignment horizontal="center" vertical="center"/>
    </xf>
    <xf numFmtId="0" fontId="95" fillId="17" borderId="0" xfId="0" applyFont="1" applyFill="1" applyAlignment="1">
      <alignment horizontal="center"/>
    </xf>
    <xf numFmtId="0" fontId="93" fillId="0" borderId="3" xfId="0" applyFont="1" applyBorder="1" applyAlignment="1">
      <alignment vertical="center"/>
    </xf>
    <xf numFmtId="0" fontId="93" fillId="13" borderId="3" xfId="0" applyFont="1" applyFill="1" applyBorder="1" applyAlignment="1">
      <alignment horizontal="center" vertical="center"/>
    </xf>
    <xf numFmtId="1" fontId="93" fillId="13" borderId="3" xfId="0" applyNumberFormat="1" applyFont="1" applyFill="1" applyBorder="1" applyAlignment="1">
      <alignment vertical="center"/>
    </xf>
    <xf numFmtId="1" fontId="93" fillId="13" borderId="3" xfId="0" applyNumberFormat="1" applyFont="1" applyFill="1" applyBorder="1" applyAlignment="1">
      <alignment horizontal="center" vertical="center"/>
    </xf>
    <xf numFmtId="0" fontId="93" fillId="20" borderId="0" xfId="0" applyFont="1" applyFill="1" applyAlignment="1">
      <alignment horizontal="center" vertical="center"/>
    </xf>
    <xf numFmtId="1" fontId="93" fillId="20" borderId="0" xfId="0" applyNumberFormat="1" applyFont="1" applyFill="1" applyAlignment="1">
      <alignment vertical="center"/>
    </xf>
    <xf numFmtId="1" fontId="93" fillId="20" borderId="0" xfId="0" applyNumberFormat="1" applyFont="1" applyFill="1" applyAlignment="1">
      <alignment horizontal="center" vertical="center"/>
    </xf>
    <xf numFmtId="1" fontId="93" fillId="20" borderId="2" xfId="0" applyNumberFormat="1" applyFont="1" applyFill="1" applyBorder="1" applyAlignment="1">
      <alignment horizontal="center" vertical="center"/>
    </xf>
    <xf numFmtId="0" fontId="93" fillId="19" borderId="0" xfId="0" applyFont="1" applyFill="1" applyAlignment="1">
      <alignment vertical="center"/>
    </xf>
    <xf numFmtId="0" fontId="93" fillId="20" borderId="0" xfId="0" applyFont="1" applyFill="1" applyAlignment="1">
      <alignment horizontal="left" vertical="center"/>
    </xf>
    <xf numFmtId="0" fontId="93" fillId="3" borderId="0" xfId="0" applyFont="1" applyFill="1" applyAlignment="1">
      <alignment horizontal="left" vertical="center"/>
    </xf>
    <xf numFmtId="0" fontId="93" fillId="2" borderId="0" xfId="0" applyFont="1" applyFill="1" applyAlignment="1">
      <alignment horizontal="right" vertical="center"/>
    </xf>
    <xf numFmtId="0" fontId="93" fillId="2" borderId="0" xfId="0" applyFont="1" applyFill="1" applyAlignment="1">
      <alignment horizontal="right" vertical="center" wrapText="1"/>
    </xf>
    <xf numFmtId="0" fontId="93" fillId="0" borderId="2" xfId="0" applyFont="1" applyBorder="1" applyAlignment="1">
      <alignment horizontal="right" vertical="center"/>
    </xf>
    <xf numFmtId="0" fontId="93" fillId="2" borderId="2" xfId="0" applyFont="1" applyFill="1" applyBorder="1" applyAlignment="1">
      <alignment horizontal="right" vertical="center"/>
    </xf>
    <xf numFmtId="0" fontId="93" fillId="11" borderId="0" xfId="0" applyFont="1" applyFill="1" applyAlignment="1">
      <alignment horizontal="left" vertical="center"/>
    </xf>
    <xf numFmtId="0" fontId="93" fillId="11" borderId="0" xfId="0" applyFont="1" applyFill="1" applyAlignment="1">
      <alignment horizontal="center" vertical="center"/>
    </xf>
    <xf numFmtId="1" fontId="93" fillId="11" borderId="0" xfId="0" applyNumberFormat="1" applyFont="1" applyFill="1" applyAlignment="1">
      <alignment horizontal="right" vertical="center"/>
    </xf>
    <xf numFmtId="1" fontId="93" fillId="11" borderId="0" xfId="0" applyNumberFormat="1" applyFont="1" applyFill="1" applyAlignment="1">
      <alignment horizontal="center" vertical="center"/>
    </xf>
    <xf numFmtId="0" fontId="93" fillId="2" borderId="2" xfId="0" applyFont="1" applyFill="1" applyBorder="1" applyAlignment="1">
      <alignment horizontal="center" vertical="center"/>
    </xf>
    <xf numFmtId="0" fontId="93" fillId="3" borderId="0" xfId="0" applyFont="1" applyFill="1" applyAlignment="1">
      <alignment vertical="center"/>
    </xf>
    <xf numFmtId="0" fontId="93" fillId="2" borderId="2" xfId="0" applyFont="1" applyFill="1" applyBorder="1" applyAlignment="1">
      <alignment horizontal="left" vertical="center"/>
    </xf>
    <xf numFmtId="0" fontId="93" fillId="0" borderId="0" xfId="68" applyFont="1" applyAlignment="1">
      <alignment horizontal="center"/>
    </xf>
    <xf numFmtId="3" fontId="96" fillId="2" borderId="4" xfId="0" applyNumberFormat="1" applyFont="1" applyFill="1" applyBorder="1" applyAlignment="1">
      <alignment vertical="center"/>
    </xf>
    <xf numFmtId="3" fontId="96" fillId="2" borderId="4" xfId="0" applyNumberFormat="1" applyFont="1" applyFill="1" applyBorder="1" applyAlignment="1">
      <alignment horizontal="center" vertical="center"/>
    </xf>
    <xf numFmtId="0" fontId="97" fillId="0" borderId="0" xfId="0" applyFont="1"/>
    <xf numFmtId="0" fontId="48" fillId="2" borderId="0" xfId="0" applyFont="1" applyFill="1" applyAlignment="1">
      <alignment vertical="center"/>
    </xf>
    <xf numFmtId="3" fontId="85" fillId="2" borderId="0" xfId="0" applyNumberFormat="1" applyFont="1" applyFill="1" applyAlignment="1">
      <alignment horizontal="center" vertical="center"/>
    </xf>
    <xf numFmtId="1" fontId="93" fillId="2" borderId="0" xfId="0" applyNumberFormat="1" applyFont="1" applyFill="1" applyAlignment="1">
      <alignment horizontal="center" vertical="center" wrapText="1"/>
    </xf>
    <xf numFmtId="0" fontId="98" fillId="3" borderId="0" xfId="0" applyFont="1" applyFill="1" applyAlignment="1">
      <alignment vertical="center"/>
    </xf>
    <xf numFmtId="0" fontId="99" fillId="0" borderId="0" xfId="0" applyFont="1" applyAlignment="1">
      <alignment vertical="center"/>
    </xf>
    <xf numFmtId="0" fontId="100" fillId="0" borderId="0" xfId="0" applyFont="1" applyAlignment="1">
      <alignment horizontal="left" vertical="center"/>
    </xf>
    <xf numFmtId="0" fontId="10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01" fillId="0" borderId="0" xfId="0" applyFont="1" applyAlignment="1">
      <alignment vertical="center"/>
    </xf>
    <xf numFmtId="0" fontId="101" fillId="0" borderId="0" xfId="0" applyFont="1" applyAlignment="1">
      <alignment vertical="center" wrapText="1"/>
    </xf>
    <xf numFmtId="0" fontId="103" fillId="9" borderId="14" xfId="0" applyFont="1" applyFill="1" applyBorder="1" applyAlignment="1">
      <alignment vertical="center"/>
    </xf>
    <xf numFmtId="0" fontId="104" fillId="0" borderId="14" xfId="0" applyFont="1" applyBorder="1" applyAlignment="1">
      <alignment horizontal="center"/>
    </xf>
    <xf numFmtId="0" fontId="104" fillId="0" borderId="14" xfId="0" quotePrefix="1" applyFont="1" applyBorder="1" applyAlignment="1">
      <alignment horizontal="center"/>
    </xf>
    <xf numFmtId="16" fontId="104" fillId="0" borderId="14" xfId="0" quotePrefix="1" applyNumberFormat="1" applyFont="1" applyBorder="1" applyAlignment="1">
      <alignment horizontal="center"/>
    </xf>
    <xf numFmtId="0" fontId="85" fillId="0" borderId="50" xfId="59" applyFont="1" applyBorder="1" applyAlignment="1">
      <alignment horizontal="center" vertical="center"/>
    </xf>
    <xf numFmtId="0" fontId="85" fillId="0" borderId="50" xfId="59" applyFont="1" applyBorder="1" applyAlignment="1">
      <alignment horizontal="center" vertical="center" wrapText="1"/>
    </xf>
    <xf numFmtId="0" fontId="29" fillId="2" borderId="15" xfId="0" applyFont="1" applyFill="1" applyBorder="1" applyAlignment="1">
      <alignment vertical="center" wrapText="1"/>
    </xf>
    <xf numFmtId="0" fontId="29" fillId="2" borderId="13" xfId="0" applyFont="1" applyFill="1" applyBorder="1" applyAlignment="1">
      <alignment vertical="center" wrapText="1"/>
    </xf>
    <xf numFmtId="1" fontId="29" fillId="2" borderId="15" xfId="0" applyNumberFormat="1" applyFont="1" applyFill="1" applyBorder="1" applyAlignment="1">
      <alignment vertical="center"/>
    </xf>
    <xf numFmtId="1" fontId="29" fillId="2" borderId="12" xfId="0" applyNumberFormat="1" applyFont="1" applyFill="1" applyBorder="1" applyAlignment="1">
      <alignment vertical="center"/>
    </xf>
    <xf numFmtId="1" fontId="29" fillId="2" borderId="13" xfId="0" applyNumberFormat="1" applyFont="1" applyFill="1" applyBorder="1" applyAlignment="1">
      <alignment vertical="center"/>
    </xf>
    <xf numFmtId="0" fontId="55" fillId="2" borderId="53" xfId="0" applyFont="1" applyFill="1" applyBorder="1" applyAlignment="1">
      <alignment vertical="center" wrapText="1"/>
    </xf>
    <xf numFmtId="0" fontId="55" fillId="2" borderId="0" xfId="0" applyFont="1" applyFill="1" applyAlignment="1">
      <alignment vertical="center" wrapText="1"/>
    </xf>
    <xf numFmtId="176" fontId="29" fillId="0" borderId="13" xfId="0" applyNumberFormat="1" applyFont="1" applyBorder="1" applyAlignment="1">
      <alignment vertical="center" wrapText="1"/>
    </xf>
    <xf numFmtId="0" fontId="93" fillId="24" borderId="0" xfId="0" applyFont="1" applyFill="1" applyAlignment="1">
      <alignment horizontal="center" vertical="center"/>
    </xf>
    <xf numFmtId="1" fontId="93" fillId="24" borderId="0" xfId="0" applyNumberFormat="1" applyFont="1" applyFill="1" applyAlignment="1">
      <alignment vertical="center"/>
    </xf>
    <xf numFmtId="1" fontId="93" fillId="24" borderId="0" xfId="0" applyNumberFormat="1" applyFont="1" applyFill="1" applyAlignment="1">
      <alignment horizontal="center" vertical="center"/>
    </xf>
    <xf numFmtId="0" fontId="89" fillId="2" borderId="0" xfId="0" applyFont="1" applyFill="1" applyAlignment="1">
      <alignment vertical="center"/>
    </xf>
    <xf numFmtId="0" fontId="36" fillId="2" borderId="0" xfId="0" applyFont="1" applyFill="1" applyAlignment="1">
      <alignment vertical="center" wrapText="1"/>
    </xf>
    <xf numFmtId="0" fontId="36" fillId="2" borderId="0" xfId="0" applyFont="1" applyFill="1" applyAlignment="1">
      <alignment horizontal="center" vertical="center"/>
    </xf>
    <xf numFmtId="0" fontId="105" fillId="2" borderId="14" xfId="0" applyFont="1" applyFill="1" applyBorder="1" applyAlignment="1">
      <alignment horizontal="center" vertical="center"/>
    </xf>
    <xf numFmtId="0" fontId="105" fillId="0" borderId="14" xfId="0" applyFont="1" applyBorder="1" applyAlignment="1">
      <alignment horizontal="center" vertical="center" wrapText="1"/>
    </xf>
    <xf numFmtId="1" fontId="105" fillId="2" borderId="14" xfId="0" applyNumberFormat="1" applyFont="1" applyFill="1" applyBorder="1" applyAlignment="1">
      <alignment horizontal="center" vertical="center" wrapText="1"/>
    </xf>
    <xf numFmtId="1" fontId="105" fillId="2" borderId="14" xfId="0" applyNumberFormat="1" applyFont="1" applyFill="1" applyBorder="1" applyAlignment="1">
      <alignment horizontal="center" vertical="center"/>
    </xf>
    <xf numFmtId="173" fontId="105" fillId="2" borderId="10" xfId="0" applyNumberFormat="1" applyFont="1" applyFill="1" applyBorder="1" applyAlignment="1">
      <alignment horizontal="center" vertical="center"/>
    </xf>
    <xf numFmtId="165" fontId="105" fillId="2" borderId="14" xfId="0" applyNumberFormat="1" applyFont="1" applyFill="1" applyBorder="1" applyAlignment="1">
      <alignment horizontal="center" vertical="center"/>
    </xf>
    <xf numFmtId="1" fontId="36" fillId="0" borderId="14" xfId="0" applyNumberFormat="1" applyFont="1" applyBorder="1" applyAlignment="1">
      <alignment horizontal="center" vertical="center" wrapText="1"/>
    </xf>
    <xf numFmtId="0" fontId="105" fillId="2" borderId="0" xfId="0" applyFont="1" applyFill="1" applyAlignment="1">
      <alignment vertical="center"/>
    </xf>
    <xf numFmtId="0" fontId="36" fillId="2" borderId="47" xfId="0" applyFont="1" applyFill="1" applyBorder="1" applyAlignment="1">
      <alignment vertical="center" wrapText="1"/>
    </xf>
    <xf numFmtId="0" fontId="36" fillId="2" borderId="29" xfId="0" applyFont="1" applyFill="1" applyBorder="1" applyAlignment="1">
      <alignment vertical="center" wrapText="1"/>
    </xf>
    <xf numFmtId="0" fontId="105" fillId="2" borderId="15" xfId="0" applyFont="1" applyFill="1" applyBorder="1" applyAlignment="1">
      <alignment vertical="center" wrapText="1"/>
    </xf>
    <xf numFmtId="0" fontId="105" fillId="2" borderId="13" xfId="0" applyFont="1" applyFill="1" applyBorder="1" applyAlignment="1">
      <alignment vertical="center" wrapText="1"/>
    </xf>
    <xf numFmtId="2" fontId="105" fillId="0" borderId="15" xfId="0" applyNumberFormat="1" applyFont="1" applyBorder="1" applyAlignment="1">
      <alignment vertical="center" wrapText="1"/>
    </xf>
    <xf numFmtId="0" fontId="105" fillId="0" borderId="13" xfId="0" applyFont="1" applyBorder="1" applyAlignment="1">
      <alignment vertical="center" wrapText="1"/>
    </xf>
    <xf numFmtId="1" fontId="105" fillId="2" borderId="15" xfId="0" applyNumberFormat="1" applyFont="1" applyFill="1" applyBorder="1" applyAlignment="1">
      <alignment vertical="center"/>
    </xf>
    <xf numFmtId="1" fontId="105" fillId="2" borderId="12" xfId="0" applyNumberFormat="1" applyFont="1" applyFill="1" applyBorder="1" applyAlignment="1">
      <alignment vertical="center"/>
    </xf>
    <xf numFmtId="1" fontId="105" fillId="2" borderId="13" xfId="0" applyNumberFormat="1" applyFont="1" applyFill="1" applyBorder="1" applyAlignment="1">
      <alignment vertical="center"/>
    </xf>
    <xf numFmtId="0" fontId="36" fillId="2" borderId="53" xfId="0" applyFont="1" applyFill="1" applyBorder="1" applyAlignment="1">
      <alignment vertical="center"/>
    </xf>
    <xf numFmtId="9" fontId="105" fillId="2" borderId="0" xfId="70" applyFont="1" applyFill="1" applyAlignment="1">
      <alignment vertical="center"/>
    </xf>
    <xf numFmtId="0" fontId="36" fillId="2" borderId="53" xfId="0" applyFont="1" applyFill="1" applyBorder="1" applyAlignment="1">
      <alignment vertical="center" wrapText="1"/>
    </xf>
    <xf numFmtId="173" fontId="105" fillId="2" borderId="14" xfId="0" applyNumberFormat="1" applyFont="1" applyFill="1" applyBorder="1" applyAlignment="1">
      <alignment horizontal="center" vertical="center"/>
    </xf>
    <xf numFmtId="1" fontId="105" fillId="2" borderId="0" xfId="0" applyNumberFormat="1" applyFont="1" applyFill="1" applyAlignment="1">
      <alignment vertical="center"/>
    </xf>
    <xf numFmtId="0" fontId="105" fillId="2" borderId="0" xfId="0" applyFont="1" applyFill="1" applyAlignment="1">
      <alignment horizontal="center" vertical="center"/>
    </xf>
    <xf numFmtId="0" fontId="36" fillId="2" borderId="0" xfId="0" quotePrefix="1" applyFont="1" applyFill="1" applyAlignment="1">
      <alignment horizontal="left" vertical="center"/>
    </xf>
    <xf numFmtId="0" fontId="105" fillId="2" borderId="0" xfId="0" applyFont="1" applyFill="1" applyAlignment="1">
      <alignment horizontal="center" vertical="center" wrapText="1"/>
    </xf>
    <xf numFmtId="0" fontId="105" fillId="0" borderId="0" xfId="0" applyFont="1" applyAlignment="1">
      <alignment horizontal="center" vertical="center" wrapText="1"/>
    </xf>
    <xf numFmtId="1" fontId="105" fillId="2" borderId="0" xfId="0" applyNumberFormat="1" applyFont="1" applyFill="1" applyAlignment="1">
      <alignment horizontal="center" vertical="center" wrapText="1"/>
    </xf>
    <xf numFmtId="1" fontId="105" fillId="2" borderId="0" xfId="0" applyNumberFormat="1" applyFont="1" applyFill="1" applyAlignment="1">
      <alignment horizontal="center" vertical="center"/>
    </xf>
    <xf numFmtId="173" fontId="105" fillId="2" borderId="0" xfId="0" applyNumberFormat="1" applyFont="1" applyFill="1" applyAlignment="1">
      <alignment horizontal="center" vertical="center"/>
    </xf>
    <xf numFmtId="165" fontId="105" fillId="2" borderId="0" xfId="0" applyNumberFormat="1" applyFont="1" applyFill="1" applyAlignment="1">
      <alignment horizontal="center" vertical="center"/>
    </xf>
    <xf numFmtId="1" fontId="36" fillId="0" borderId="0" xfId="0" applyNumberFormat="1" applyFont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2" fontId="36" fillId="0" borderId="15" xfId="0" applyNumberFormat="1" applyFont="1" applyBorder="1" applyAlignment="1">
      <alignment vertical="center" wrapText="1"/>
    </xf>
    <xf numFmtId="176" fontId="105" fillId="0" borderId="13" xfId="0" applyNumberFormat="1" applyFont="1" applyBorder="1" applyAlignment="1">
      <alignment vertical="center" wrapText="1"/>
    </xf>
    <xf numFmtId="2" fontId="36" fillId="2" borderId="53" xfId="0" applyNumberFormat="1" applyFont="1" applyFill="1" applyBorder="1" applyAlignment="1">
      <alignment vertical="center" wrapText="1"/>
    </xf>
    <xf numFmtId="0" fontId="36" fillId="5" borderId="20" xfId="0" applyFont="1" applyFill="1" applyBorder="1" applyAlignment="1">
      <alignment horizontal="center" vertical="center" wrapText="1"/>
    </xf>
    <xf numFmtId="0" fontId="36" fillId="5" borderId="18" xfId="0" applyFont="1" applyFill="1" applyBorder="1" applyAlignment="1">
      <alignment horizontal="center" vertical="center" wrapText="1"/>
    </xf>
    <xf numFmtId="0" fontId="36" fillId="5" borderId="20" xfId="0" applyFont="1" applyFill="1" applyBorder="1" applyAlignment="1">
      <alignment horizontal="center" vertical="center"/>
    </xf>
    <xf numFmtId="0" fontId="105" fillId="2" borderId="11" xfId="0" applyFont="1" applyFill="1" applyBorder="1" applyAlignment="1">
      <alignment horizontal="center" vertical="center" wrapText="1"/>
    </xf>
    <xf numFmtId="1" fontId="105" fillId="0" borderId="11" xfId="1" applyNumberFormat="1" applyFont="1" applyBorder="1" applyAlignment="1">
      <alignment horizontal="center" vertical="center" wrapText="1"/>
    </xf>
    <xf numFmtId="1" fontId="36" fillId="2" borderId="11" xfId="0" applyNumberFormat="1" applyFont="1" applyFill="1" applyBorder="1" applyAlignment="1">
      <alignment horizontal="center" vertical="center" wrapText="1"/>
    </xf>
    <xf numFmtId="2" fontId="105" fillId="2" borderId="14" xfId="0" applyNumberFormat="1" applyFont="1" applyFill="1" applyBorder="1" applyAlignment="1">
      <alignment horizontal="center" vertical="center" wrapText="1"/>
    </xf>
    <xf numFmtId="165" fontId="105" fillId="2" borderId="14" xfId="0" applyNumberFormat="1" applyFont="1" applyFill="1" applyBorder="1" applyAlignment="1">
      <alignment horizontal="center" vertical="center" wrapText="1"/>
    </xf>
    <xf numFmtId="1" fontId="36" fillId="2" borderId="14" xfId="0" applyNumberFormat="1" applyFont="1" applyFill="1" applyBorder="1" applyAlignment="1">
      <alignment horizontal="center" vertical="center" wrapText="1"/>
    </xf>
    <xf numFmtId="1" fontId="36" fillId="0" borderId="11" xfId="1" quotePrefix="1" applyNumberFormat="1" applyFont="1" applyBorder="1" applyAlignment="1">
      <alignment horizontal="center" vertical="center" wrapText="1"/>
    </xf>
    <xf numFmtId="0" fontId="105" fillId="2" borderId="0" xfId="0" applyFont="1" applyFill="1" applyAlignment="1">
      <alignment vertical="center" wrapText="1"/>
    </xf>
    <xf numFmtId="1" fontId="36" fillId="0" borderId="11" xfId="1" applyNumberFormat="1" applyFont="1" applyBorder="1" applyAlignment="1">
      <alignment horizontal="center" vertical="center" wrapText="1"/>
    </xf>
    <xf numFmtId="1" fontId="105" fillId="0" borderId="14" xfId="1" applyNumberFormat="1" applyFont="1" applyBorder="1" applyAlignment="1">
      <alignment horizontal="center" vertical="center" wrapText="1"/>
    </xf>
    <xf numFmtId="1" fontId="36" fillId="0" borderId="14" xfId="1" applyNumberFormat="1" applyFont="1" applyBorder="1" applyAlignment="1">
      <alignment horizontal="center" vertical="center" wrapText="1"/>
    </xf>
    <xf numFmtId="0" fontId="105" fillId="2" borderId="15" xfId="0" applyFont="1" applyFill="1" applyBorder="1" applyAlignment="1">
      <alignment horizontal="center" vertical="center" wrapText="1"/>
    </xf>
    <xf numFmtId="0" fontId="105" fillId="0" borderId="15" xfId="0" applyFont="1" applyBorder="1" applyAlignment="1">
      <alignment horizontal="center" vertical="center" wrapText="1"/>
    </xf>
    <xf numFmtId="0" fontId="105" fillId="0" borderId="13" xfId="0" applyFont="1" applyBorder="1" applyAlignment="1">
      <alignment horizontal="center" vertical="center" wrapText="1"/>
    </xf>
    <xf numFmtId="1" fontId="105" fillId="2" borderId="15" xfId="0" applyNumberFormat="1" applyFont="1" applyFill="1" applyBorder="1" applyAlignment="1">
      <alignment horizontal="center" vertical="center"/>
    </xf>
    <xf numFmtId="1" fontId="105" fillId="2" borderId="12" xfId="0" applyNumberFormat="1" applyFont="1" applyFill="1" applyBorder="1" applyAlignment="1">
      <alignment horizontal="center" vertical="center"/>
    </xf>
    <xf numFmtId="1" fontId="105" fillId="2" borderId="13" xfId="0" applyNumberFormat="1" applyFont="1" applyFill="1" applyBorder="1" applyAlignment="1">
      <alignment horizontal="center" vertical="center"/>
    </xf>
    <xf numFmtId="0" fontId="36" fillId="2" borderId="15" xfId="0" applyFont="1" applyFill="1" applyBorder="1" applyAlignment="1">
      <alignment horizontal="left" vertical="center" wrapText="1"/>
    </xf>
    <xf numFmtId="0" fontId="36" fillId="2" borderId="12" xfId="0" applyFont="1" applyFill="1" applyBorder="1" applyAlignment="1">
      <alignment horizontal="left" vertical="center"/>
    </xf>
    <xf numFmtId="0" fontId="29" fillId="9" borderId="14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93" fillId="2" borderId="0" xfId="0" applyFont="1" applyFill="1" applyAlignment="1">
      <alignment horizontal="left" vertical="center"/>
    </xf>
    <xf numFmtId="1" fontId="105" fillId="0" borderId="15" xfId="1" applyNumberFormat="1" applyFont="1" applyBorder="1" applyAlignment="1">
      <alignment horizontal="center" vertical="center" wrapText="1"/>
    </xf>
    <xf numFmtId="1" fontId="105" fillId="0" borderId="13" xfId="1" applyNumberFormat="1" applyFont="1" applyBorder="1" applyAlignment="1">
      <alignment horizontal="center" vertical="center" wrapText="1"/>
    </xf>
    <xf numFmtId="0" fontId="26" fillId="3" borderId="15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3" borderId="30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1" fontId="31" fillId="0" borderId="13" xfId="1" applyNumberFormat="1" applyFont="1" applyBorder="1" applyAlignment="1">
      <alignment horizontal="center" vertical="center" wrapText="1"/>
    </xf>
    <xf numFmtId="0" fontId="105" fillId="2" borderId="15" xfId="0" applyFont="1" applyFill="1" applyBorder="1" applyAlignment="1">
      <alignment horizontal="center" vertical="center" wrapText="1"/>
    </xf>
    <xf numFmtId="0" fontId="105" fillId="2" borderId="12" xfId="0" applyFont="1" applyFill="1" applyBorder="1" applyAlignment="1">
      <alignment horizontal="center" vertical="center" wrapText="1"/>
    </xf>
    <xf numFmtId="0" fontId="105" fillId="2" borderId="13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9" fillId="2" borderId="15" xfId="0" quotePrefix="1" applyFont="1" applyFill="1" applyBorder="1" applyAlignment="1">
      <alignment horizontal="center" vertical="center" wrapText="1"/>
    </xf>
    <xf numFmtId="0" fontId="29" fillId="2" borderId="12" xfId="0" quotePrefix="1" applyFont="1" applyFill="1" applyBorder="1" applyAlignment="1">
      <alignment horizontal="center" vertical="center" wrapText="1"/>
    </xf>
    <xf numFmtId="0" fontId="29" fillId="2" borderId="13" xfId="0" quotePrefix="1" applyFont="1" applyFill="1" applyBorder="1" applyAlignment="1">
      <alignment horizontal="center" vertical="center" wrapText="1"/>
    </xf>
    <xf numFmtId="0" fontId="105" fillId="2" borderId="47" xfId="0" applyFont="1" applyFill="1" applyBorder="1" applyAlignment="1">
      <alignment horizontal="center" vertical="center" wrapText="1"/>
    </xf>
    <xf numFmtId="0" fontId="105" fillId="2" borderId="29" xfId="0" applyFont="1" applyFill="1" applyBorder="1" applyAlignment="1">
      <alignment horizontal="center" vertical="center" wrapText="1"/>
    </xf>
    <xf numFmtId="0" fontId="105" fillId="2" borderId="30" xfId="0" applyFont="1" applyFill="1" applyBorder="1" applyAlignment="1">
      <alignment horizontal="center" vertical="center" wrapText="1"/>
    </xf>
    <xf numFmtId="0" fontId="89" fillId="3" borderId="23" xfId="0" applyFont="1" applyFill="1" applyBorder="1" applyAlignment="1">
      <alignment horizontal="center" vertical="center" wrapText="1"/>
    </xf>
    <xf numFmtId="0" fontId="89" fillId="3" borderId="24" xfId="0" applyFont="1" applyFill="1" applyBorder="1" applyAlignment="1">
      <alignment horizontal="center" vertical="center" wrapText="1"/>
    </xf>
    <xf numFmtId="0" fontId="89" fillId="3" borderId="25" xfId="0" applyFont="1" applyFill="1" applyBorder="1" applyAlignment="1">
      <alignment horizontal="center" vertical="center" wrapText="1"/>
    </xf>
    <xf numFmtId="0" fontId="89" fillId="3" borderId="26" xfId="0" applyFont="1" applyFill="1" applyBorder="1" applyAlignment="1">
      <alignment horizontal="center" vertical="center" wrapText="1"/>
    </xf>
    <xf numFmtId="0" fontId="89" fillId="3" borderId="0" xfId="0" applyFont="1" applyFill="1" applyAlignment="1">
      <alignment horizontal="center" vertical="center" wrapText="1"/>
    </xf>
    <xf numFmtId="0" fontId="89" fillId="3" borderId="27" xfId="0" applyFont="1" applyFill="1" applyBorder="1" applyAlignment="1">
      <alignment horizontal="center" vertical="center" wrapText="1"/>
    </xf>
    <xf numFmtId="0" fontId="89" fillId="3" borderId="31" xfId="0" applyFont="1" applyFill="1" applyBorder="1" applyAlignment="1">
      <alignment horizontal="center" vertical="center" wrapText="1"/>
    </xf>
    <xf numFmtId="0" fontId="89" fillId="3" borderId="28" xfId="0" applyFont="1" applyFill="1" applyBorder="1" applyAlignment="1">
      <alignment horizontal="center" vertical="center" wrapText="1"/>
    </xf>
    <xf numFmtId="0" fontId="89" fillId="3" borderId="32" xfId="0" applyFont="1" applyFill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center" vertical="center"/>
    </xf>
    <xf numFmtId="0" fontId="73" fillId="5" borderId="5" xfId="0" applyFont="1" applyFill="1" applyBorder="1" applyAlignment="1">
      <alignment horizontal="center" vertical="center"/>
    </xf>
    <xf numFmtId="0" fontId="73" fillId="5" borderId="6" xfId="0" applyFont="1" applyFill="1" applyBorder="1" applyAlignment="1">
      <alignment horizontal="center" vertical="center"/>
    </xf>
    <xf numFmtId="0" fontId="73" fillId="5" borderId="9" xfId="0" applyFont="1" applyFill="1" applyBorder="1" applyAlignment="1">
      <alignment horizontal="center" vertical="center" wrapText="1"/>
    </xf>
    <xf numFmtId="0" fontId="73" fillId="5" borderId="6" xfId="0" applyFont="1" applyFill="1" applyBorder="1" applyAlignment="1">
      <alignment horizontal="center" vertical="center" wrapText="1"/>
    </xf>
    <xf numFmtId="0" fontId="73" fillId="5" borderId="7" xfId="0" applyFont="1" applyFill="1" applyBorder="1" applyAlignment="1">
      <alignment horizontal="center" vertical="center" wrapText="1"/>
    </xf>
    <xf numFmtId="0" fontId="55" fillId="0" borderId="1" xfId="0" applyFont="1" applyBorder="1" applyAlignment="1">
      <alignment horizontal="left" vertical="center" wrapText="1"/>
    </xf>
    <xf numFmtId="0" fontId="27" fillId="10" borderId="14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4" xfId="0" quotePrefix="1" applyFont="1" applyBorder="1" applyAlignment="1">
      <alignment horizontal="center" vertical="center"/>
    </xf>
    <xf numFmtId="16" fontId="34" fillId="0" borderId="14" xfId="0" quotePrefix="1" applyNumberFormat="1" applyFont="1" applyBorder="1" applyAlignment="1">
      <alignment horizontal="center" vertical="center"/>
    </xf>
    <xf numFmtId="0" fontId="89" fillId="23" borderId="16" xfId="0" applyFont="1" applyFill="1" applyBorder="1" applyAlignment="1">
      <alignment horizontal="center" vertical="center"/>
    </xf>
    <xf numFmtId="0" fontId="89" fillId="23" borderId="19" xfId="0" applyFont="1" applyFill="1" applyBorder="1" applyAlignment="1">
      <alignment horizontal="center" vertical="center"/>
    </xf>
    <xf numFmtId="0" fontId="89" fillId="23" borderId="17" xfId="0" applyFont="1" applyFill="1" applyBorder="1" applyAlignment="1">
      <alignment horizontal="center" vertical="center"/>
    </xf>
    <xf numFmtId="0" fontId="105" fillId="2" borderId="14" xfId="0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0" fontId="36" fillId="5" borderId="19" xfId="0" applyFont="1" applyFill="1" applyBorder="1" applyAlignment="1">
      <alignment horizontal="center" vertical="center"/>
    </xf>
    <xf numFmtId="0" fontId="36" fillId="5" borderId="17" xfId="0" applyFont="1" applyFill="1" applyBorder="1" applyAlignment="1">
      <alignment horizontal="center" vertical="center"/>
    </xf>
    <xf numFmtId="0" fontId="36" fillId="5" borderId="18" xfId="0" applyFont="1" applyFill="1" applyBorder="1" applyAlignment="1">
      <alignment horizontal="center" vertical="center" wrapText="1"/>
    </xf>
    <xf numFmtId="0" fontId="36" fillId="5" borderId="17" xfId="0" applyFont="1" applyFill="1" applyBorder="1" applyAlignment="1">
      <alignment horizontal="center" vertical="center" wrapText="1"/>
    </xf>
    <xf numFmtId="0" fontId="36" fillId="2" borderId="16" xfId="0" applyFont="1" applyFill="1" applyBorder="1" applyAlignment="1">
      <alignment horizontal="center" vertical="center"/>
    </xf>
    <xf numFmtId="0" fontId="36" fillId="2" borderId="19" xfId="0" applyFont="1" applyFill="1" applyBorder="1" applyAlignment="1">
      <alignment horizontal="center" vertical="center"/>
    </xf>
    <xf numFmtId="0" fontId="36" fillId="2" borderId="51" xfId="0" applyFont="1" applyFill="1" applyBorder="1" applyAlignment="1">
      <alignment horizontal="center" vertical="center"/>
    </xf>
    <xf numFmtId="0" fontId="36" fillId="2" borderId="52" xfId="0" applyFont="1" applyFill="1" applyBorder="1" applyAlignment="1">
      <alignment horizontal="center" vertical="center"/>
    </xf>
    <xf numFmtId="0" fontId="102" fillId="3" borderId="0" xfId="0" quotePrefix="1" applyFont="1" applyFill="1" applyAlignment="1">
      <alignment horizontal="left" vertical="center" wrapText="1"/>
    </xf>
    <xf numFmtId="0" fontId="56" fillId="0" borderId="11" xfId="2" applyFont="1" applyBorder="1" applyAlignment="1">
      <alignment horizontal="center" vertical="center" wrapText="1"/>
    </xf>
    <xf numFmtId="0" fontId="56" fillId="0" borderId="48" xfId="2" applyFont="1" applyBorder="1" applyAlignment="1">
      <alignment horizontal="center" vertical="center" wrapText="1"/>
    </xf>
    <xf numFmtId="0" fontId="56" fillId="0" borderId="10" xfId="2" applyFont="1" applyBorder="1" applyAlignment="1">
      <alignment horizontal="center" vertical="center" wrapText="1"/>
    </xf>
    <xf numFmtId="0" fontId="57" fillId="0" borderId="11" xfId="2" applyFont="1" applyBorder="1" applyAlignment="1">
      <alignment horizontal="center" vertical="center" wrapText="1"/>
    </xf>
    <xf numFmtId="0" fontId="57" fillId="0" borderId="48" xfId="2" applyFont="1" applyBorder="1" applyAlignment="1">
      <alignment horizontal="center" vertical="center" wrapText="1"/>
    </xf>
    <xf numFmtId="0" fontId="57" fillId="0" borderId="10" xfId="2" applyFont="1" applyBorder="1" applyAlignment="1">
      <alignment horizontal="center" vertical="center" wrapText="1"/>
    </xf>
    <xf numFmtId="1" fontId="55" fillId="5" borderId="15" xfId="2" applyNumberFormat="1" applyFont="1" applyFill="1" applyBorder="1" applyAlignment="1">
      <alignment horizontal="center" vertical="center" wrapText="1"/>
    </xf>
    <xf numFmtId="1" fontId="55" fillId="5" borderId="12" xfId="2" applyNumberFormat="1" applyFont="1" applyFill="1" applyBorder="1" applyAlignment="1">
      <alignment horizontal="center" vertical="center" wrapText="1"/>
    </xf>
    <xf numFmtId="0" fontId="55" fillId="0" borderId="15" xfId="2" applyFont="1" applyBorder="1" applyAlignment="1">
      <alignment horizontal="center" vertical="center"/>
    </xf>
    <xf numFmtId="0" fontId="55" fillId="0" borderId="12" xfId="2" applyFont="1" applyBorder="1" applyAlignment="1">
      <alignment horizontal="center" vertical="center"/>
    </xf>
    <xf numFmtId="0" fontId="55" fillId="0" borderId="15" xfId="2" applyFont="1" applyBorder="1" applyAlignment="1">
      <alignment horizontal="center"/>
    </xf>
    <xf numFmtId="0" fontId="55" fillId="0" borderId="12" xfId="2" applyFont="1" applyBorder="1" applyAlignment="1">
      <alignment horizontal="center"/>
    </xf>
    <xf numFmtId="0" fontId="55" fillId="5" borderId="15" xfId="2" applyFont="1" applyFill="1" applyBorder="1" applyAlignment="1">
      <alignment horizontal="center" vertical="center" wrapText="1"/>
    </xf>
    <xf numFmtId="0" fontId="55" fillId="5" borderId="12" xfId="2" applyFont="1" applyFill="1" applyBorder="1" applyAlignment="1">
      <alignment horizontal="center" vertical="center" wrapText="1"/>
    </xf>
    <xf numFmtId="0" fontId="55" fillId="0" borderId="15" xfId="2" applyFont="1" applyBorder="1" applyAlignment="1">
      <alignment horizontal="center" wrapText="1"/>
    </xf>
    <xf numFmtId="0" fontId="55" fillId="0" borderId="12" xfId="2" applyFont="1" applyBorder="1" applyAlignment="1">
      <alignment horizontal="center" wrapText="1"/>
    </xf>
    <xf numFmtId="0" fontId="43" fillId="5" borderId="50" xfId="59" applyFont="1" applyFill="1" applyBorder="1" applyAlignment="1">
      <alignment horizontal="center" vertical="center"/>
    </xf>
    <xf numFmtId="0" fontId="85" fillId="5" borderId="50" xfId="59" applyFont="1" applyFill="1" applyBorder="1" applyAlignment="1">
      <alignment horizontal="left" vertical="center"/>
    </xf>
    <xf numFmtId="0" fontId="85" fillId="0" borderId="6" xfId="59" applyFont="1" applyBorder="1" applyAlignment="1">
      <alignment vertical="center"/>
    </xf>
    <xf numFmtId="0" fontId="85" fillId="0" borderId="6" xfId="59" applyFont="1" applyBorder="1" applyAlignment="1">
      <alignment horizontal="left" vertical="center"/>
    </xf>
    <xf numFmtId="0" fontId="85" fillId="0" borderId="50" xfId="59" applyFont="1" applyBorder="1" applyAlignment="1">
      <alignment horizontal="center" vertical="center"/>
    </xf>
    <xf numFmtId="0" fontId="85" fillId="0" borderId="0" xfId="59" applyFont="1" applyAlignment="1">
      <alignment horizontal="left" vertical="center" wrapText="1"/>
    </xf>
    <xf numFmtId="0" fontId="88" fillId="0" borderId="50" xfId="59" quotePrefix="1" applyFont="1" applyBorder="1" applyAlignment="1">
      <alignment vertical="center" wrapText="1"/>
    </xf>
    <xf numFmtId="0" fontId="88" fillId="0" borderId="50" xfId="59" applyFont="1" applyBorder="1" applyAlignment="1">
      <alignment vertical="center" wrapText="1"/>
    </xf>
    <xf numFmtId="0" fontId="88" fillId="0" borderId="50" xfId="59" quotePrefix="1" applyFont="1" applyBorder="1" applyAlignment="1">
      <alignment horizontal="left" vertical="center" wrapText="1"/>
    </xf>
    <xf numFmtId="0" fontId="88" fillId="0" borderId="50" xfId="59" applyFont="1" applyBorder="1" applyAlignment="1">
      <alignment horizontal="left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31" fillId="0" borderId="47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59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1" fillId="9" borderId="15" xfId="0" applyFont="1" applyFill="1" applyBorder="1" applyAlignment="1">
      <alignment horizontal="center" vertical="center" wrapText="1"/>
    </xf>
    <xf numFmtId="0" fontId="31" fillId="9" borderId="13" xfId="0" applyFont="1" applyFill="1" applyBorder="1" applyAlignment="1">
      <alignment horizontal="center" vertical="center" wrapText="1"/>
    </xf>
    <xf numFmtId="1" fontId="31" fillId="0" borderId="14" xfId="1" applyNumberFormat="1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1" fontId="32" fillId="2" borderId="11" xfId="0" applyNumberFormat="1" applyFont="1" applyFill="1" applyBorder="1" applyAlignment="1">
      <alignment horizontal="center" vertical="center" wrapText="1"/>
    </xf>
    <xf numFmtId="1" fontId="32" fillId="2" borderId="48" xfId="0" applyNumberFormat="1" applyFont="1" applyFill="1" applyBorder="1" applyAlignment="1">
      <alignment horizontal="center" vertical="center" wrapText="1"/>
    </xf>
    <xf numFmtId="1" fontId="32" fillId="2" borderId="10" xfId="0" applyNumberFormat="1" applyFont="1" applyFill="1" applyBorder="1" applyAlignment="1">
      <alignment horizontal="center" vertical="center" wrapText="1"/>
    </xf>
    <xf numFmtId="174" fontId="27" fillId="0" borderId="15" xfId="0" quotePrefix="1" applyNumberFormat="1" applyFont="1" applyBorder="1" applyAlignment="1">
      <alignment horizontal="center" vertical="center" wrapText="1"/>
    </xf>
    <xf numFmtId="174" fontId="27" fillId="0" borderId="13" xfId="0" quotePrefix="1" applyNumberFormat="1" applyFont="1" applyBorder="1" applyAlignment="1">
      <alignment horizontal="center" vertical="center" wrapText="1"/>
    </xf>
    <xf numFmtId="0" fontId="32" fillId="0" borderId="15" xfId="0" quotePrefix="1" applyFont="1" applyBorder="1" applyAlignment="1">
      <alignment horizontal="center" vertical="center" wrapText="1"/>
    </xf>
    <xf numFmtId="0" fontId="32" fillId="0" borderId="12" xfId="0" quotePrefix="1" applyFont="1" applyBorder="1" applyAlignment="1">
      <alignment horizontal="center" vertical="center" wrapText="1"/>
    </xf>
    <xf numFmtId="0" fontId="32" fillId="0" borderId="13" xfId="0" quotePrefix="1" applyFont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" fontId="32" fillId="2" borderId="15" xfId="0" applyNumberFormat="1" applyFont="1" applyFill="1" applyBorder="1" applyAlignment="1">
      <alignment horizontal="center" vertical="center" wrapText="1"/>
    </xf>
    <xf numFmtId="1" fontId="32" fillId="2" borderId="12" xfId="0" applyNumberFormat="1" applyFont="1" applyFill="1" applyBorder="1" applyAlignment="1">
      <alignment horizontal="center" vertical="center" wrapText="1"/>
    </xf>
    <xf numFmtId="1" fontId="32" fillId="2" borderId="13" xfId="0" applyNumberFormat="1" applyFont="1" applyFill="1" applyBorder="1" applyAlignment="1">
      <alignment horizontal="center" vertical="center" wrapText="1"/>
    </xf>
    <xf numFmtId="1" fontId="74" fillId="0" borderId="11" xfId="0" applyNumberFormat="1" applyFont="1" applyBorder="1" applyAlignment="1">
      <alignment horizontal="center" vertical="center" wrapText="1"/>
    </xf>
    <xf numFmtId="1" fontId="74" fillId="0" borderId="48" xfId="0" applyNumberFormat="1" applyFont="1" applyBorder="1" applyAlignment="1">
      <alignment horizontal="center" vertical="center" wrapText="1"/>
    </xf>
    <xf numFmtId="1" fontId="74" fillId="0" borderId="10" xfId="0" applyNumberFormat="1" applyFont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71" fillId="14" borderId="14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7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Bad 2" xfId="63" xr:uid="{00000000-0005-0000-0000-000008000000}"/>
    <cellStyle name="Column_Title" xfId="11" xr:uid="{00000000-0005-0000-0000-000009000000}"/>
    <cellStyle name="Comma 2" xfId="12" xr:uid="{00000000-0005-0000-0000-00000A000000}"/>
    <cellStyle name="Comma 2 2" xfId="13" xr:uid="{00000000-0005-0000-0000-00000B000000}"/>
    <cellStyle name="Comma 3" xfId="14" xr:uid="{00000000-0005-0000-0000-00000C000000}"/>
    <cellStyle name="Comma 4" xfId="15" xr:uid="{00000000-0005-0000-0000-00000D000000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Fixed" xfId="21" xr:uid="{00000000-0005-0000-0000-000013000000}"/>
    <cellStyle name="Grey" xfId="22" xr:uid="{00000000-0005-0000-0000-000014000000}"/>
    <cellStyle name="Heading 1 2" xfId="23" xr:uid="{00000000-0005-0000-0000-000015000000}"/>
    <cellStyle name="Heading 2 2" xfId="24" xr:uid="{00000000-0005-0000-0000-000016000000}"/>
    <cellStyle name="Input [yellow]" xfId="25" xr:uid="{00000000-0005-0000-0000-000017000000}"/>
    <cellStyle name="Normal" xfId="0" builtinId="0"/>
    <cellStyle name="Normal - Style1" xfId="26" xr:uid="{00000000-0005-0000-0000-000019000000}"/>
    <cellStyle name="Normal 10" xfId="65" xr:uid="{ACC3A282-6C6B-470E-80C5-044D6EB49711}"/>
    <cellStyle name="Normal 133" xfId="1" xr:uid="{00000000-0005-0000-0000-00001A000000}"/>
    <cellStyle name="Normal 145" xfId="68" xr:uid="{D1727E27-D396-4978-BAF0-251032D58E5D}"/>
    <cellStyle name="Normal 2" xfId="2" xr:uid="{00000000-0005-0000-0000-00001B000000}"/>
    <cellStyle name="Normal 2 2" xfId="27" xr:uid="{00000000-0005-0000-0000-00001C000000}"/>
    <cellStyle name="Normal 2 3" xfId="59" xr:uid="{00000000-0005-0000-0000-00001D000000}"/>
    <cellStyle name="Normal 2 3 2 2" xfId="69" xr:uid="{228566E6-B716-4DA1-86E7-86E247527B97}"/>
    <cellStyle name="Normal 2_112060-QTM" xfId="28" xr:uid="{00000000-0005-0000-0000-00001E000000}"/>
    <cellStyle name="Normal 3" xfId="29" xr:uid="{00000000-0005-0000-0000-00001F000000}"/>
    <cellStyle name="Normal 3 2" xfId="30" xr:uid="{00000000-0005-0000-0000-000020000000}"/>
    <cellStyle name="Normal 3 3" xfId="31" xr:uid="{00000000-0005-0000-0000-000021000000}"/>
    <cellStyle name="Normal 3 5" xfId="66" xr:uid="{642C6F65-0EAE-4611-A5AC-71B8669B5BFD}"/>
    <cellStyle name="Normal 3_111030-111048-111061-QTCN" xfId="32" xr:uid="{00000000-0005-0000-0000-000022000000}"/>
    <cellStyle name="Normal 4" xfId="33" xr:uid="{00000000-0005-0000-0000-000023000000}"/>
    <cellStyle name="Normal 4 2" xfId="34" xr:uid="{00000000-0005-0000-0000-000024000000}"/>
    <cellStyle name="Normal 5" xfId="35" xr:uid="{00000000-0005-0000-0000-000025000000}"/>
    <cellStyle name="Normal 6" xfId="36" xr:uid="{00000000-0005-0000-0000-000026000000}"/>
    <cellStyle name="Normal 7" xfId="60" xr:uid="{00000000-0005-0000-0000-000027000000}"/>
    <cellStyle name="Normal 8" xfId="64" xr:uid="{1AC21914-C5C3-4708-8581-023232DF220C}"/>
    <cellStyle name="Normal 8 2" xfId="62" xr:uid="{00000000-0005-0000-0000-000028000000}"/>
    <cellStyle name="Normal 9" xfId="61" xr:uid="{00000000-0005-0000-0000-000029000000}"/>
    <cellStyle name="Normal 9 2" xfId="67" xr:uid="{04F317EA-8C3B-420B-94D0-5DE105673C0B}"/>
    <cellStyle name="Percent" xfId="70" builtinId="5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Item" xfId="43" xr:uid="{00000000-0005-0000-0000-000030000000}"/>
    <cellStyle name="Style 1" xfId="44" xr:uid="{00000000-0005-0000-0000-000031000000}"/>
    <cellStyle name="Times New Roman" xfId="45" xr:uid="{00000000-0005-0000-0000-000032000000}"/>
    <cellStyle name="Total 2" xfId="46" xr:uid="{00000000-0005-0000-0000-000033000000}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image" Target="../media/image8.png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1066800</xdr:colOff>
      <xdr:row>109</xdr:row>
      <xdr:rowOff>110836</xdr:rowOff>
    </xdr:from>
    <xdr:to>
      <xdr:col>15</xdr:col>
      <xdr:colOff>209406</xdr:colOff>
      <xdr:row>130</xdr:row>
      <xdr:rowOff>447793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E856797-7B47-D1D7-E6FB-BB06B7825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2073" y="36007963"/>
          <a:ext cx="5763491" cy="2560612"/>
        </a:xfrm>
        <a:prstGeom prst="rect">
          <a:avLst/>
        </a:prstGeom>
      </xdr:spPr>
    </xdr:pic>
    <xdr:clientData/>
  </xdr:twoCellAnchor>
  <xdr:twoCellAnchor editAs="oneCell">
    <xdr:from>
      <xdr:col>12</xdr:col>
      <xdr:colOff>658332</xdr:colOff>
      <xdr:row>4</xdr:row>
      <xdr:rowOff>456334</xdr:rowOff>
    </xdr:from>
    <xdr:to>
      <xdr:col>15</xdr:col>
      <xdr:colOff>3342663</xdr:colOff>
      <xdr:row>8</xdr:row>
      <xdr:rowOff>190499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56E1622-6440-1C6C-E964-406713B55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16457" y="1948584"/>
          <a:ext cx="6589581" cy="29726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2114551</xdr:colOff>
      <xdr:row>25</xdr:row>
      <xdr:rowOff>152401</xdr:rowOff>
    </xdr:from>
    <xdr:to>
      <xdr:col>2</xdr:col>
      <xdr:colOff>2543175</xdr:colOff>
      <xdr:row>25</xdr:row>
      <xdr:rowOff>2441074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0B81D1-3EC1-4B62-80CD-B1B41D2CE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7401" y="33108901"/>
          <a:ext cx="6572249" cy="2288673"/>
        </a:xfrm>
        <a:prstGeom prst="rect">
          <a:avLst/>
        </a:prstGeom>
      </xdr:spPr>
    </xdr:pic>
    <xdr:clientData/>
  </xdr:twoCellAnchor>
  <xdr:twoCellAnchor editAs="oneCell">
    <xdr:from>
      <xdr:col>1</xdr:col>
      <xdr:colOff>692149</xdr:colOff>
      <xdr:row>33</xdr:row>
      <xdr:rowOff>415925</xdr:rowOff>
    </xdr:from>
    <xdr:to>
      <xdr:col>1</xdr:col>
      <xdr:colOff>3801578</xdr:colOff>
      <xdr:row>33</xdr:row>
      <xdr:rowOff>2063750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C108B4C-6053-4E2D-9288-39607919D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9149" y="48310800"/>
          <a:ext cx="3109429" cy="1647825"/>
        </a:xfrm>
        <a:prstGeom prst="rect">
          <a:avLst/>
        </a:prstGeom>
      </xdr:spPr>
    </xdr:pic>
    <xdr:clientData/>
  </xdr:twoCellAnchor>
  <xdr:twoCellAnchor editAs="oneCell">
    <xdr:from>
      <xdr:col>1</xdr:col>
      <xdr:colOff>1206501</xdr:colOff>
      <xdr:row>31</xdr:row>
      <xdr:rowOff>41276</xdr:rowOff>
    </xdr:from>
    <xdr:to>
      <xdr:col>1</xdr:col>
      <xdr:colOff>2619234</xdr:colOff>
      <xdr:row>31</xdr:row>
      <xdr:rowOff>1831976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E715B73-82F6-4DF6-B5FD-4CF12B212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3501" y="42665651"/>
          <a:ext cx="1412733" cy="1790700"/>
        </a:xfrm>
        <a:prstGeom prst="rect">
          <a:avLst/>
        </a:prstGeom>
      </xdr:spPr>
    </xdr:pic>
    <xdr:clientData/>
  </xdr:twoCellAnchor>
  <xdr:twoCellAnchor editAs="oneCell">
    <xdr:from>
      <xdr:col>1</xdr:col>
      <xdr:colOff>8083551</xdr:colOff>
      <xdr:row>0</xdr:row>
      <xdr:rowOff>266701</xdr:rowOff>
    </xdr:from>
    <xdr:to>
      <xdr:col>2</xdr:col>
      <xdr:colOff>4645025</xdr:colOff>
      <xdr:row>3</xdr:row>
      <xdr:rowOff>255359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FA72927-7C32-4095-8348-4B1DE927D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20551" y="266701"/>
          <a:ext cx="4648199" cy="2036533"/>
        </a:xfrm>
        <a:prstGeom prst="rect">
          <a:avLst/>
        </a:prstGeom>
      </xdr:spPr>
    </xdr:pic>
    <xdr:clientData/>
  </xdr:twoCellAnchor>
  <xdr:twoCellAnchor editAs="oneCell">
    <xdr:from>
      <xdr:col>1</xdr:col>
      <xdr:colOff>2543172</xdr:colOff>
      <xdr:row>17</xdr:row>
      <xdr:rowOff>638175</xdr:rowOff>
    </xdr:from>
    <xdr:to>
      <xdr:col>2</xdr:col>
      <xdr:colOff>4914897</xdr:colOff>
      <xdr:row>17</xdr:row>
      <xdr:rowOff>3476625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BA9EA50-E4DF-8E18-D29C-B7F96176B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80172" y="15909925"/>
          <a:ext cx="8515350" cy="2838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134</xdr:row>
      <xdr:rowOff>120650</xdr:rowOff>
    </xdr:from>
    <xdr:to>
      <xdr:col>4</xdr:col>
      <xdr:colOff>1270000</xdr:colOff>
      <xdr:row>134</xdr:row>
      <xdr:rowOff>1040636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875" y="57127775"/>
          <a:ext cx="2746375" cy="919986"/>
        </a:xfrm>
        <a:prstGeom prst="rect">
          <a:avLst/>
        </a:prstGeom>
      </xdr:spPr>
    </xdr:pic>
    <xdr:clientData/>
  </xdr:twoCellAnchor>
  <xdr:twoCellAnchor>
    <xdr:from>
      <xdr:col>19</xdr:col>
      <xdr:colOff>158750</xdr:colOff>
      <xdr:row>8</xdr:row>
      <xdr:rowOff>275167</xdr:rowOff>
    </xdr:from>
    <xdr:to>
      <xdr:col>21</xdr:col>
      <xdr:colOff>146258</xdr:colOff>
      <xdr:row>10</xdr:row>
      <xdr:rowOff>272522</xdr:rowOff>
    </xdr:to>
    <xdr:pic>
      <xdr:nvPicPr>
        <xdr:cNvPr id="5" name="Picture 88" descr="Diagram&#10;&#10;Description automatically generate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42438" y="3823230"/>
          <a:ext cx="1225758" cy="783167"/>
        </a:xfrm>
        <a:prstGeom prst="rect">
          <a:avLst/>
        </a:prstGeom>
      </xdr:spPr>
    </xdr:pic>
    <xdr:clientData/>
  </xdr:twoCellAnchor>
  <xdr:twoCellAnchor>
    <xdr:from>
      <xdr:col>19</xdr:col>
      <xdr:colOff>0</xdr:colOff>
      <xdr:row>4</xdr:row>
      <xdr:rowOff>0</xdr:rowOff>
    </xdr:from>
    <xdr:to>
      <xdr:col>21</xdr:col>
      <xdr:colOff>44904</xdr:colOff>
      <xdr:row>5</xdr:row>
      <xdr:rowOff>300125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3688" y="1643063"/>
          <a:ext cx="1283154" cy="776375"/>
        </a:xfrm>
        <a:prstGeom prst="rect">
          <a:avLst/>
        </a:prstGeom>
      </xdr:spPr>
    </xdr:pic>
    <xdr:clientData/>
  </xdr:twoCellAnchor>
  <xdr:twoCellAnchor>
    <xdr:from>
      <xdr:col>19</xdr:col>
      <xdr:colOff>84667</xdr:colOff>
      <xdr:row>10</xdr:row>
      <xdr:rowOff>642938</xdr:rowOff>
    </xdr:from>
    <xdr:to>
      <xdr:col>21</xdr:col>
      <xdr:colOff>184750</xdr:colOff>
      <xdr:row>12</xdr:row>
      <xdr:rowOff>356879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68355" y="4976813"/>
          <a:ext cx="1338333" cy="833129"/>
        </a:xfrm>
        <a:prstGeom prst="rect">
          <a:avLst/>
        </a:prstGeom>
      </xdr:spPr>
    </xdr:pic>
    <xdr:clientData/>
  </xdr:twoCellAnchor>
  <xdr:twoCellAnchor>
    <xdr:from>
      <xdr:col>19</xdr:col>
      <xdr:colOff>74083</xdr:colOff>
      <xdr:row>6</xdr:row>
      <xdr:rowOff>84667</xdr:rowOff>
    </xdr:from>
    <xdr:to>
      <xdr:col>21</xdr:col>
      <xdr:colOff>161305</xdr:colOff>
      <xdr:row>7</xdr:row>
      <xdr:rowOff>412012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57771" y="2680230"/>
          <a:ext cx="1325472" cy="803595"/>
        </a:xfrm>
        <a:prstGeom prst="rect">
          <a:avLst/>
        </a:prstGeom>
      </xdr:spPr>
    </xdr:pic>
    <xdr:clientData/>
  </xdr:twoCellAnchor>
  <xdr:twoCellAnchor>
    <xdr:from>
      <xdr:col>12</xdr:col>
      <xdr:colOff>261937</xdr:colOff>
      <xdr:row>3</xdr:row>
      <xdr:rowOff>404812</xdr:rowOff>
    </xdr:from>
    <xdr:to>
      <xdr:col>15</xdr:col>
      <xdr:colOff>1083155</xdr:colOff>
      <xdr:row>7</xdr:row>
      <xdr:rowOff>304799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63875" y="1547812"/>
          <a:ext cx="3583468" cy="1828800"/>
        </a:xfrm>
        <a:prstGeom prst="rect">
          <a:avLst/>
        </a:prstGeom>
      </xdr:spPr>
    </xdr:pic>
    <xdr:clientData/>
  </xdr:twoCellAnchor>
  <xdr:twoCellAnchor>
    <xdr:from>
      <xdr:col>10</xdr:col>
      <xdr:colOff>238124</xdr:colOff>
      <xdr:row>127</xdr:row>
      <xdr:rowOff>71437</xdr:rowOff>
    </xdr:from>
    <xdr:to>
      <xdr:col>15</xdr:col>
      <xdr:colOff>1095374</xdr:colOff>
      <xdr:row>131</xdr:row>
      <xdr:rowOff>728662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5937" y="90035062"/>
          <a:ext cx="6143625" cy="3657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63500</xdr:rowOff>
    </xdr:from>
    <xdr:to>
      <xdr:col>2</xdr:col>
      <xdr:colOff>228600</xdr:colOff>
      <xdr:row>8</xdr:row>
      <xdr:rowOff>16535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0"/>
          <a:ext cx="2578100" cy="1629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MCQ-%20ALEXANDER%20MC%20QUEEN\7.%20C6\1%20-%20SAMPLING\1.%20STYLE%20FILE\CUTTING%20DOCKET\SMS\ICON%200\1099-CR10_1099-624675-RSJ76%20-%20CROP%20SWEATSHI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20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CORTEIZ/2-FW23/2-PRODUCTION/2-STYLE-FILE/CUTTING%20DOCKETS/BULK/DROP%2011/CRTZ%20BLANK%20HOODIEHEATHER%20GREY-%20CRTZ-1168A%20-%20BLACK.xlsx" TargetMode="External"/><Relationship Id="rId2" Type="http://schemas.microsoft.com/office/2019/04/relationships/externalLinkLongPath" Target="/sites/COMMERCIAL/Shared%20Documents/General/2-CUSTOMER-FOLDER/CORTEIZ/2-FW23/2-PRODUCTION/2-STYLE-FILE/CUTTING%20DOCKETS/BULK/DROP%2011/CRTZ%20BLANK%20HOODIEHEATHER%20GREY-%20CRTZ-1168A%20-%20BLACK.xlsx?01602774" TargetMode="External"/><Relationship Id="rId1" Type="http://schemas.openxmlformats.org/officeDocument/2006/relationships/externalLinkPath" Target="file:///\\01602774\CRTZ%20BLANK%20HOODIEHEATHER%20GREY-%20CRTZ-1168A%20-%20BLAC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UTTING"/>
      <sheetName val="2. TRIM"/>
      <sheetName val="1. CUTTING "/>
      <sheetName val="GRADING "/>
      <sheetName val="1099-624675"/>
      <sheetName val="3. ĐỊNH VỊ HÌNH IN.THÊU"/>
      <sheetName val="4. THÔNG SỐ SẢN XUẤT"/>
    </sheetNames>
    <sheetDataSet>
      <sheetData sheetId="0" refreshError="1"/>
      <sheetData sheetId="1" refreshError="1"/>
      <sheetData sheetId="2" refreshError="1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"/>
      <sheetName val="2. TRIM"/>
      <sheetName val="UA CHINH THEO NON MAU  120623"/>
      <sheetName val="PP MEETING"/>
      <sheetName val="1. CUTTING "/>
      <sheetName val="1099-624675"/>
      <sheetName val="3. ĐỊNH VỊ HÌNH IN.THÊU"/>
      <sheetName val="4. THÔNG SỐ SẢN XUẤT"/>
    </sheetNames>
    <sheetDataSet>
      <sheetData sheetId="0">
        <row r="14">
          <cell r="M14" t="str">
            <v>CORTEIZ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154"/>
  <sheetViews>
    <sheetView view="pageBreakPreview" topLeftCell="A66" zoomScale="25" zoomScaleNormal="55" zoomScaleSheetLayoutView="25" zoomScalePageLayoutView="40" workbookViewId="0">
      <selection activeCell="H14" sqref="H14"/>
    </sheetView>
  </sheetViews>
  <sheetFormatPr defaultColWidth="9.1796875" defaultRowHeight="16.5"/>
  <cols>
    <col min="1" max="1" width="11.36328125" style="376" customWidth="1"/>
    <col min="2" max="2" width="24.54296875" style="376" customWidth="1"/>
    <col min="3" max="3" width="26" style="376" customWidth="1"/>
    <col min="4" max="4" width="32" style="376" customWidth="1"/>
    <col min="5" max="5" width="29.54296875" style="376" bestFit="1" customWidth="1"/>
    <col min="6" max="6" width="31" style="376" bestFit="1" customWidth="1"/>
    <col min="7" max="7" width="26" style="377" customWidth="1"/>
    <col min="8" max="10" width="27.26953125" style="376" customWidth="1"/>
    <col min="11" max="11" width="21.7265625" style="376" customWidth="1"/>
    <col min="12" max="12" width="18.81640625" style="376" customWidth="1"/>
    <col min="13" max="13" width="22.08984375" style="376" customWidth="1"/>
    <col min="14" max="14" width="13.453125" style="376" customWidth="1"/>
    <col min="15" max="15" width="20.54296875" style="376" customWidth="1"/>
    <col min="16" max="16" width="83.26953125" style="376" customWidth="1"/>
    <col min="17" max="17" width="19.36328125" style="376" bestFit="1" customWidth="1"/>
    <col min="18" max="18" width="15.90625" style="376" bestFit="1" customWidth="1"/>
    <col min="19" max="19" width="14.26953125" style="376" bestFit="1" customWidth="1"/>
    <col min="20" max="21" width="11.1796875" style="376" bestFit="1" customWidth="1"/>
    <col min="22" max="22" width="9.1796875" style="376" bestFit="1" customWidth="1"/>
    <col min="23" max="23" width="16.453125" style="376" bestFit="1" customWidth="1"/>
    <col min="24" max="16384" width="9.1796875" style="376"/>
  </cols>
  <sheetData>
    <row r="1" spans="1:16" s="4" customFormat="1" ht="25.9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503" t="s">
        <v>0</v>
      </c>
      <c r="N1" s="503" t="s">
        <v>0</v>
      </c>
      <c r="O1" s="504" t="s">
        <v>1</v>
      </c>
      <c r="P1" s="504"/>
    </row>
    <row r="2" spans="1:16" s="4" customFormat="1" ht="25.9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503" t="s">
        <v>2</v>
      </c>
      <c r="N2" s="503" t="s">
        <v>2</v>
      </c>
      <c r="O2" s="505" t="s">
        <v>3</v>
      </c>
      <c r="P2" s="505"/>
    </row>
    <row r="3" spans="1:16" s="4" customFormat="1" ht="25.9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503" t="s">
        <v>4</v>
      </c>
      <c r="N3" s="503" t="s">
        <v>4</v>
      </c>
      <c r="O3" s="506" t="s">
        <v>5</v>
      </c>
      <c r="P3" s="504"/>
    </row>
    <row r="4" spans="1:16" s="5" customFormat="1" ht="42" thickBot="1">
      <c r="B4" s="221" t="s">
        <v>6</v>
      </c>
      <c r="C4" s="273"/>
      <c r="D4" s="273"/>
      <c r="E4" s="273"/>
      <c r="F4" s="273"/>
      <c r="G4" s="7"/>
    </row>
    <row r="5" spans="1:16" s="218" customFormat="1" ht="63.75" customHeight="1">
      <c r="B5" s="274" t="s">
        <v>7</v>
      </c>
      <c r="C5" s="274"/>
      <c r="D5" s="275"/>
      <c r="E5" s="276"/>
      <c r="F5" s="277"/>
      <c r="G5" s="487" t="s">
        <v>310</v>
      </c>
      <c r="H5" s="488"/>
      <c r="I5" s="488"/>
      <c r="J5" s="488"/>
      <c r="K5" s="488"/>
      <c r="L5" s="489"/>
      <c r="N5" s="153"/>
      <c r="O5" s="153"/>
    </row>
    <row r="6" spans="1:16" s="218" customFormat="1" ht="63.75" customHeight="1">
      <c r="B6" s="275" t="s">
        <v>8</v>
      </c>
      <c r="C6" s="275"/>
      <c r="D6" s="278" t="s">
        <v>348</v>
      </c>
      <c r="E6" s="279"/>
      <c r="F6" s="275"/>
      <c r="G6" s="490"/>
      <c r="H6" s="491"/>
      <c r="I6" s="491"/>
      <c r="J6" s="491"/>
      <c r="K6" s="491"/>
      <c r="L6" s="492"/>
      <c r="M6" s="153"/>
      <c r="N6" s="153"/>
      <c r="O6" s="153"/>
      <c r="P6" s="153"/>
    </row>
    <row r="7" spans="1:16" s="218" customFormat="1" ht="63.75" customHeight="1">
      <c r="B7" s="275" t="s">
        <v>9</v>
      </c>
      <c r="C7" s="275"/>
      <c r="D7" s="278" t="s">
        <v>350</v>
      </c>
      <c r="E7" s="280"/>
      <c r="F7" s="275"/>
      <c r="G7" s="490"/>
      <c r="H7" s="491"/>
      <c r="I7" s="491"/>
      <c r="J7" s="491"/>
      <c r="K7" s="491"/>
      <c r="L7" s="492"/>
      <c r="M7" s="153"/>
      <c r="N7" s="153"/>
      <c r="O7" s="153"/>
      <c r="P7" s="153"/>
    </row>
    <row r="8" spans="1:16" s="218" customFormat="1" ht="63.75" customHeight="1" thickBot="1">
      <c r="B8" s="275" t="s">
        <v>10</v>
      </c>
      <c r="C8" s="275"/>
      <c r="D8" s="275" t="s">
        <v>11</v>
      </c>
      <c r="E8" s="277"/>
      <c r="F8" s="277"/>
      <c r="G8" s="493"/>
      <c r="H8" s="494"/>
      <c r="I8" s="494"/>
      <c r="J8" s="494"/>
      <c r="K8" s="494"/>
      <c r="L8" s="495"/>
      <c r="M8" s="153"/>
      <c r="N8" s="153"/>
      <c r="O8" s="153"/>
      <c r="P8" s="153"/>
    </row>
    <row r="9" spans="1:16" s="219" customFormat="1" ht="56.25" customHeight="1">
      <c r="B9" s="280" t="s">
        <v>12</v>
      </c>
      <c r="C9" s="280"/>
      <c r="D9" s="275" t="s">
        <v>331</v>
      </c>
      <c r="E9" s="275"/>
      <c r="F9" s="275"/>
      <c r="G9" s="220"/>
      <c r="H9" s="16"/>
      <c r="I9" s="16"/>
      <c r="J9" s="16"/>
      <c r="K9" s="16"/>
      <c r="L9" s="16"/>
      <c r="M9" s="16"/>
      <c r="N9" s="16"/>
      <c r="O9" s="16"/>
      <c r="P9" s="16"/>
    </row>
    <row r="10" spans="1:16" s="14" customFormat="1" ht="56.25" customHeight="1">
      <c r="B10" s="281" t="s">
        <v>14</v>
      </c>
      <c r="C10" s="281"/>
      <c r="D10" s="282" t="s">
        <v>15</v>
      </c>
      <c r="E10" s="282"/>
      <c r="F10" s="282"/>
      <c r="G10" s="290"/>
      <c r="H10" s="282"/>
      <c r="I10" s="283"/>
      <c r="J10" s="283" t="s">
        <v>16</v>
      </c>
      <c r="K10" s="283"/>
      <c r="L10" s="283" t="s">
        <v>332</v>
      </c>
      <c r="M10" s="291"/>
      <c r="N10" s="291"/>
      <c r="O10" s="291"/>
      <c r="P10" s="291"/>
    </row>
    <row r="11" spans="1:16" s="14" customFormat="1" ht="77.25" customHeight="1">
      <c r="B11" s="283" t="s">
        <v>17</v>
      </c>
      <c r="C11" s="283"/>
      <c r="D11" s="284">
        <v>45440</v>
      </c>
      <c r="E11" s="285"/>
      <c r="F11" s="285"/>
      <c r="G11" s="292"/>
      <c r="H11" s="293"/>
      <c r="I11" s="283"/>
      <c r="J11" s="283" t="s">
        <v>18</v>
      </c>
      <c r="K11" s="283"/>
      <c r="L11" s="502" t="s">
        <v>19</v>
      </c>
      <c r="M11" s="502"/>
      <c r="N11" s="502"/>
      <c r="O11" s="502"/>
      <c r="P11" s="502"/>
    </row>
    <row r="12" spans="1:16" s="14" customFormat="1" ht="56.25" customHeight="1">
      <c r="B12" s="283" t="s">
        <v>20</v>
      </c>
      <c r="C12" s="283"/>
      <c r="D12" s="286"/>
      <c r="E12" s="283"/>
      <c r="F12" s="283"/>
      <c r="G12" s="294"/>
      <c r="H12" s="287"/>
      <c r="I12" s="283"/>
      <c r="J12" s="283" t="s">
        <v>21</v>
      </c>
      <c r="K12" s="273"/>
      <c r="L12" s="283" t="s">
        <v>22</v>
      </c>
      <c r="M12" s="283"/>
      <c r="N12" s="287"/>
      <c r="O12" s="287"/>
      <c r="P12" s="295"/>
    </row>
    <row r="13" spans="1:16" s="14" customFormat="1" ht="56.25" customHeight="1">
      <c r="B13" s="496"/>
      <c r="C13" s="496"/>
      <c r="D13" s="496"/>
      <c r="E13" s="496"/>
      <c r="F13" s="496"/>
      <c r="G13" s="294"/>
      <c r="H13" s="287"/>
      <c r="I13" s="283"/>
      <c r="J13" s="283" t="s">
        <v>23</v>
      </c>
      <c r="K13" s="283"/>
      <c r="L13" s="283" t="s">
        <v>321</v>
      </c>
      <c r="M13" s="287"/>
      <c r="N13" s="291"/>
      <c r="O13" s="291"/>
      <c r="P13" s="287"/>
    </row>
    <row r="14" spans="1:16" s="14" customFormat="1" ht="56.25" customHeight="1">
      <c r="B14" s="283" t="s">
        <v>24</v>
      </c>
      <c r="C14" s="283"/>
      <c r="D14" s="283" t="s">
        <v>25</v>
      </c>
      <c r="E14" s="283"/>
      <c r="F14" s="283"/>
      <c r="G14" s="296"/>
      <c r="H14" s="283"/>
      <c r="I14" s="283"/>
      <c r="J14" s="283" t="s">
        <v>26</v>
      </c>
      <c r="K14" s="283"/>
      <c r="L14" s="291" t="s">
        <v>27</v>
      </c>
      <c r="M14" s="291"/>
      <c r="N14" s="291"/>
      <c r="O14" s="291"/>
      <c r="P14" s="291"/>
    </row>
    <row r="15" spans="1:16" s="14" customFormat="1" ht="56.25" customHeight="1">
      <c r="B15" s="280" t="s">
        <v>28</v>
      </c>
      <c r="C15" s="280"/>
      <c r="D15" s="280"/>
      <c r="E15" s="288"/>
      <c r="F15" s="288"/>
      <c r="G15" s="297"/>
      <c r="H15" s="288"/>
      <c r="I15" s="288"/>
      <c r="J15" s="288"/>
      <c r="K15" s="288"/>
      <c r="L15" s="288"/>
      <c r="M15" s="288"/>
      <c r="N15" s="288"/>
      <c r="O15" s="288"/>
      <c r="P15" s="288"/>
    </row>
    <row r="16" spans="1:16" s="32" customFormat="1" ht="18.75" customHeight="1"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</row>
    <row r="17" spans="2:22" s="328" customFormat="1" ht="92" customHeight="1">
      <c r="B17" s="361"/>
      <c r="C17" s="362" t="s">
        <v>29</v>
      </c>
      <c r="D17" s="362" t="s">
        <v>30</v>
      </c>
      <c r="E17" s="336" t="s">
        <v>31</v>
      </c>
      <c r="F17" s="336"/>
      <c r="G17" s="336" t="s">
        <v>32</v>
      </c>
      <c r="H17" s="336" t="s">
        <v>33</v>
      </c>
      <c r="I17" s="336" t="s">
        <v>34</v>
      </c>
      <c r="J17" s="336" t="s">
        <v>35</v>
      </c>
      <c r="K17" s="336" t="s">
        <v>36</v>
      </c>
      <c r="L17" s="336" t="s">
        <v>37</v>
      </c>
      <c r="M17" s="336"/>
      <c r="N17" s="336"/>
      <c r="O17" s="336"/>
      <c r="P17" s="361" t="s">
        <v>38</v>
      </c>
    </row>
    <row r="18" spans="2:22" s="328" customFormat="1" ht="92" customHeight="1">
      <c r="B18" s="363" t="s">
        <v>39</v>
      </c>
      <c r="C18" s="363"/>
      <c r="D18" s="337" t="s">
        <v>45</v>
      </c>
      <c r="E18" s="338"/>
      <c r="F18" s="339"/>
      <c r="G18" s="364">
        <v>0</v>
      </c>
      <c r="H18" s="364">
        <v>2125</v>
      </c>
      <c r="I18" s="364">
        <v>3157</v>
      </c>
      <c r="J18" s="364">
        <v>1786</v>
      </c>
      <c r="K18" s="364">
        <v>539</v>
      </c>
      <c r="L18" s="364">
        <v>93</v>
      </c>
      <c r="M18" s="339"/>
      <c r="N18" s="339"/>
      <c r="O18" s="339"/>
      <c r="P18" s="340">
        <f>SUM(G18:O18)</f>
        <v>7700</v>
      </c>
      <c r="Q18" s="341"/>
      <c r="R18" s="341"/>
      <c r="S18" s="341"/>
      <c r="T18" s="341"/>
      <c r="U18" s="341"/>
      <c r="V18" s="341"/>
    </row>
    <row r="19" spans="2:22" s="328" customFormat="1" ht="92" customHeight="1">
      <c r="B19" s="363" t="s">
        <v>41</v>
      </c>
      <c r="C19" s="363"/>
      <c r="D19" s="342" t="str">
        <f>D18</f>
        <v>BLACK</v>
      </c>
      <c r="E19" s="338"/>
      <c r="F19" s="339"/>
      <c r="G19" s="339">
        <f>ROUNDUP(G18*5%,0)</f>
        <v>0</v>
      </c>
      <c r="H19" s="339">
        <f>ROUND(H18*5%,0)</f>
        <v>106</v>
      </c>
      <c r="I19" s="339">
        <f t="shared" ref="I19:L19" si="0">ROUND(I18*5%,0)</f>
        <v>158</v>
      </c>
      <c r="J19" s="339">
        <f t="shared" si="0"/>
        <v>89</v>
      </c>
      <c r="K19" s="339">
        <f t="shared" si="0"/>
        <v>27</v>
      </c>
      <c r="L19" s="339">
        <f t="shared" si="0"/>
        <v>5</v>
      </c>
      <c r="M19" s="339"/>
      <c r="N19" s="339"/>
      <c r="O19" s="339"/>
      <c r="P19" s="340">
        <f>SUM(G19:O19)</f>
        <v>385</v>
      </c>
    </row>
    <row r="20" spans="2:22" s="327" customFormat="1" ht="92" customHeight="1">
      <c r="B20" s="343" t="s">
        <v>42</v>
      </c>
      <c r="C20" s="343"/>
      <c r="D20" s="344" t="str">
        <f>D19</f>
        <v>BLACK</v>
      </c>
      <c r="E20" s="344"/>
      <c r="F20" s="345"/>
      <c r="G20" s="345">
        <f>SUM(G18:G19)</f>
        <v>0</v>
      </c>
      <c r="H20" s="345">
        <f t="shared" ref="H20:L20" si="1">SUM(H18:H19)</f>
        <v>2231</v>
      </c>
      <c r="I20" s="345">
        <f t="shared" si="1"/>
        <v>3315</v>
      </c>
      <c r="J20" s="345">
        <f t="shared" si="1"/>
        <v>1875</v>
      </c>
      <c r="K20" s="345">
        <f t="shared" si="1"/>
        <v>566</v>
      </c>
      <c r="L20" s="345">
        <f t="shared" si="1"/>
        <v>98</v>
      </c>
      <c r="M20" s="345"/>
      <c r="N20" s="345"/>
      <c r="O20" s="345"/>
      <c r="P20" s="345">
        <f>SUM(G20:O20)</f>
        <v>8085</v>
      </c>
    </row>
    <row r="21" spans="2:22" s="350" customFormat="1" ht="92" customHeight="1">
      <c r="B21" s="346" t="s">
        <v>43</v>
      </c>
      <c r="C21" s="346"/>
      <c r="D21" s="347" t="str">
        <f>D20</f>
        <v>BLACK</v>
      </c>
      <c r="E21" s="347"/>
      <c r="F21" s="348"/>
      <c r="G21" s="348">
        <v>0</v>
      </c>
      <c r="H21" s="348">
        <v>0</v>
      </c>
      <c r="I21" s="348">
        <v>0</v>
      </c>
      <c r="J21" s="348">
        <v>0</v>
      </c>
      <c r="K21" s="348">
        <v>0</v>
      </c>
      <c r="L21" s="348">
        <v>0</v>
      </c>
      <c r="M21" s="349"/>
      <c r="N21" s="349"/>
      <c r="O21" s="349"/>
      <c r="P21" s="349">
        <f>SUM(G21:O21)</f>
        <v>0</v>
      </c>
    </row>
    <row r="22" spans="2:22" s="350" customFormat="1" ht="64" hidden="1" customHeight="1">
      <c r="B22" s="351" t="s">
        <v>44</v>
      </c>
      <c r="C22" s="351"/>
      <c r="D22" s="347" t="str">
        <f>D21</f>
        <v>BLACK</v>
      </c>
      <c r="E22" s="347"/>
      <c r="F22" s="348"/>
      <c r="G22" s="348">
        <v>0</v>
      </c>
      <c r="H22" s="348">
        <v>0</v>
      </c>
      <c r="I22" s="348">
        <v>0</v>
      </c>
      <c r="J22" s="348">
        <v>0</v>
      </c>
      <c r="K22" s="348">
        <v>0</v>
      </c>
      <c r="L22" s="348">
        <v>0</v>
      </c>
      <c r="M22" s="349"/>
      <c r="N22" s="349"/>
      <c r="O22" s="349"/>
      <c r="P22" s="349">
        <f>SUM(G22:O22)</f>
        <v>0</v>
      </c>
    </row>
    <row r="23" spans="2:22" s="328" customFormat="1" ht="18" customHeight="1">
      <c r="B23" s="352"/>
      <c r="C23" s="352"/>
      <c r="D23" s="352"/>
      <c r="E23" s="353"/>
      <c r="F23" s="353"/>
      <c r="G23" s="354"/>
      <c r="H23" s="353"/>
      <c r="I23" s="353"/>
      <c r="J23" s="353"/>
      <c r="L23" s="353"/>
      <c r="M23" s="355"/>
      <c r="N23" s="356"/>
      <c r="O23" s="356"/>
      <c r="P23" s="356"/>
    </row>
    <row r="24" spans="2:22" s="328" customFormat="1" ht="55.5" hidden="1" customHeight="1">
      <c r="B24" s="361"/>
      <c r="C24" s="362" t="s">
        <v>29</v>
      </c>
      <c r="D24" s="362" t="s">
        <v>30</v>
      </c>
      <c r="E24" s="336" t="s">
        <v>31</v>
      </c>
      <c r="F24" s="336"/>
      <c r="G24" s="336" t="s">
        <v>32</v>
      </c>
      <c r="H24" s="336" t="s">
        <v>33</v>
      </c>
      <c r="I24" s="336" t="s">
        <v>34</v>
      </c>
      <c r="J24" s="336" t="s">
        <v>35</v>
      </c>
      <c r="K24" s="336" t="s">
        <v>36</v>
      </c>
      <c r="L24" s="336" t="s">
        <v>37</v>
      </c>
      <c r="M24" s="336"/>
      <c r="N24" s="336"/>
      <c r="O24" s="336"/>
      <c r="P24" s="361" t="s">
        <v>38</v>
      </c>
    </row>
    <row r="25" spans="2:22" s="328" customFormat="1" ht="55.5" hidden="1" customHeight="1">
      <c r="B25" s="363" t="s">
        <v>39</v>
      </c>
      <c r="C25" s="363"/>
      <c r="D25" s="337" t="s">
        <v>45</v>
      </c>
      <c r="E25" s="338"/>
      <c r="F25" s="339"/>
      <c r="G25" s="364">
        <v>0</v>
      </c>
      <c r="H25" s="364">
        <v>0</v>
      </c>
      <c r="I25" s="364">
        <v>0</v>
      </c>
      <c r="J25" s="364">
        <v>0</v>
      </c>
      <c r="K25" s="364">
        <v>0</v>
      </c>
      <c r="L25" s="364">
        <v>0</v>
      </c>
      <c r="M25" s="339"/>
      <c r="N25" s="339"/>
      <c r="O25" s="339"/>
      <c r="P25" s="340">
        <f>SUM(G25:O25)</f>
        <v>0</v>
      </c>
      <c r="Q25" s="341"/>
      <c r="R25" s="341"/>
      <c r="S25" s="341"/>
      <c r="T25" s="341"/>
      <c r="U25" s="341"/>
      <c r="V25" s="341"/>
    </row>
    <row r="26" spans="2:22" s="328" customFormat="1" ht="55.5" hidden="1" customHeight="1">
      <c r="B26" s="363" t="s">
        <v>41</v>
      </c>
      <c r="C26" s="363"/>
      <c r="D26" s="342" t="str">
        <f>D25</f>
        <v>BLACK</v>
      </c>
      <c r="E26" s="338"/>
      <c r="F26" s="339"/>
      <c r="G26" s="339">
        <f>ROUNDUP(G25*5%,0)</f>
        <v>0</v>
      </c>
      <c r="H26" s="339">
        <f t="shared" ref="H26:L26" si="2">ROUNDUP(H25*5%,0)</f>
        <v>0</v>
      </c>
      <c r="I26" s="339">
        <f t="shared" si="2"/>
        <v>0</v>
      </c>
      <c r="J26" s="339">
        <f t="shared" si="2"/>
        <v>0</v>
      </c>
      <c r="K26" s="339">
        <f t="shared" si="2"/>
        <v>0</v>
      </c>
      <c r="L26" s="339">
        <f t="shared" si="2"/>
        <v>0</v>
      </c>
      <c r="M26" s="339"/>
      <c r="N26" s="339"/>
      <c r="O26" s="339"/>
      <c r="P26" s="340">
        <f>SUM(G26:O26)</f>
        <v>0</v>
      </c>
    </row>
    <row r="27" spans="2:22" s="327" customFormat="1" ht="55.5" hidden="1" customHeight="1">
      <c r="B27" s="343" t="s">
        <v>42</v>
      </c>
      <c r="C27" s="343"/>
      <c r="D27" s="344" t="str">
        <f>D26</f>
        <v>BLACK</v>
      </c>
      <c r="E27" s="344"/>
      <c r="F27" s="345"/>
      <c r="G27" s="345">
        <f>SUM(G25:G26)</f>
        <v>0</v>
      </c>
      <c r="H27" s="345">
        <f t="shared" ref="H27:L27" si="3">SUM(H25:H26)</f>
        <v>0</v>
      </c>
      <c r="I27" s="345">
        <f t="shared" si="3"/>
        <v>0</v>
      </c>
      <c r="J27" s="345">
        <f t="shared" si="3"/>
        <v>0</v>
      </c>
      <c r="K27" s="345">
        <f t="shared" si="3"/>
        <v>0</v>
      </c>
      <c r="L27" s="345">
        <f t="shared" si="3"/>
        <v>0</v>
      </c>
      <c r="M27" s="345"/>
      <c r="N27" s="345"/>
      <c r="O27" s="345"/>
      <c r="P27" s="345">
        <f>SUM(G27:O27)</f>
        <v>0</v>
      </c>
    </row>
    <row r="28" spans="2:22" s="350" customFormat="1" ht="55.5" hidden="1" customHeight="1">
      <c r="B28" s="346" t="s">
        <v>43</v>
      </c>
      <c r="C28" s="346"/>
      <c r="D28" s="347" t="str">
        <f>D27</f>
        <v>BLACK</v>
      </c>
      <c r="E28" s="347"/>
      <c r="F28" s="348"/>
      <c r="G28" s="348">
        <v>0</v>
      </c>
      <c r="H28" s="348">
        <v>0</v>
      </c>
      <c r="I28" s="348">
        <v>0</v>
      </c>
      <c r="J28" s="348">
        <v>0</v>
      </c>
      <c r="K28" s="348">
        <v>0</v>
      </c>
      <c r="L28" s="348">
        <v>0</v>
      </c>
      <c r="M28" s="349"/>
      <c r="N28" s="349"/>
      <c r="O28" s="349"/>
      <c r="P28" s="349">
        <f>SUM(G28:O28)</f>
        <v>0</v>
      </c>
    </row>
    <row r="29" spans="2:22" s="350" customFormat="1" ht="55.5" hidden="1" customHeight="1">
      <c r="B29" s="351" t="s">
        <v>44</v>
      </c>
      <c r="C29" s="351"/>
      <c r="D29" s="347" t="str">
        <f>D28</f>
        <v>BLACK</v>
      </c>
      <c r="E29" s="347"/>
      <c r="F29" s="348"/>
      <c r="G29" s="348">
        <v>0</v>
      </c>
      <c r="H29" s="348">
        <v>0</v>
      </c>
      <c r="I29" s="348">
        <v>0</v>
      </c>
      <c r="J29" s="348">
        <v>0</v>
      </c>
      <c r="K29" s="348">
        <v>0</v>
      </c>
      <c r="L29" s="348">
        <v>0</v>
      </c>
      <c r="M29" s="349"/>
      <c r="N29" s="349"/>
      <c r="O29" s="349"/>
      <c r="P29" s="349">
        <f>SUM(G29:O29)</f>
        <v>0</v>
      </c>
    </row>
    <row r="30" spans="2:22" s="328" customFormat="1" ht="31.5" customHeight="1">
      <c r="B30" s="352"/>
      <c r="C30" s="352"/>
      <c r="D30" s="352"/>
      <c r="E30" s="353"/>
      <c r="F30" s="353"/>
      <c r="G30" s="354"/>
      <c r="H30" s="353"/>
      <c r="I30" s="353"/>
      <c r="J30" s="353"/>
      <c r="L30" s="353"/>
      <c r="M30" s="355"/>
      <c r="N30" s="356"/>
      <c r="O30" s="356"/>
      <c r="P30" s="356"/>
    </row>
    <row r="31" spans="2:22" s="328" customFormat="1" ht="98" customHeight="1">
      <c r="B31" s="361"/>
      <c r="C31" s="362" t="s">
        <v>29</v>
      </c>
      <c r="D31" s="362" t="s">
        <v>30</v>
      </c>
      <c r="E31" s="336" t="s">
        <v>31</v>
      </c>
      <c r="F31" s="336"/>
      <c r="G31" s="336" t="s">
        <v>32</v>
      </c>
      <c r="H31" s="336" t="s">
        <v>33</v>
      </c>
      <c r="I31" s="336" t="s">
        <v>34</v>
      </c>
      <c r="J31" s="336" t="s">
        <v>35</v>
      </c>
      <c r="K31" s="336" t="s">
        <v>36</v>
      </c>
      <c r="L31" s="336" t="s">
        <v>37</v>
      </c>
      <c r="M31" s="336"/>
      <c r="N31" s="336"/>
      <c r="O31" s="336"/>
      <c r="P31" s="361" t="s">
        <v>38</v>
      </c>
    </row>
    <row r="32" spans="2:22" s="328" customFormat="1" ht="98" customHeight="1">
      <c r="B32" s="363" t="s">
        <v>39</v>
      </c>
      <c r="C32" s="363"/>
      <c r="D32" s="337" t="s">
        <v>40</v>
      </c>
      <c r="E32" s="338"/>
      <c r="F32" s="339"/>
      <c r="G32" s="364">
        <v>0</v>
      </c>
      <c r="H32" s="364">
        <v>2125</v>
      </c>
      <c r="I32" s="364">
        <v>3157</v>
      </c>
      <c r="J32" s="364">
        <v>1786</v>
      </c>
      <c r="K32" s="364">
        <v>539</v>
      </c>
      <c r="L32" s="364">
        <v>93</v>
      </c>
      <c r="M32" s="339"/>
      <c r="N32" s="339"/>
      <c r="O32" s="339"/>
      <c r="P32" s="340">
        <f>SUM(G32:O32)</f>
        <v>7700</v>
      </c>
      <c r="Q32" s="341"/>
      <c r="R32" s="341"/>
      <c r="S32" s="341"/>
      <c r="T32" s="341"/>
      <c r="U32" s="341"/>
      <c r="V32" s="341"/>
    </row>
    <row r="33" spans="1:18" s="328" customFormat="1" ht="98" customHeight="1">
      <c r="B33" s="363" t="s">
        <v>41</v>
      </c>
      <c r="C33" s="363"/>
      <c r="D33" s="342" t="str">
        <f>D32</f>
        <v>WHITE</v>
      </c>
      <c r="E33" s="338"/>
      <c r="F33" s="339"/>
      <c r="G33" s="339">
        <f>ROUNDUP(G32*5%,0)</f>
        <v>0</v>
      </c>
      <c r="H33" s="339">
        <f>ROUND(H32*5%,0)</f>
        <v>106</v>
      </c>
      <c r="I33" s="339">
        <f t="shared" ref="I33:L33" si="4">ROUND(I32*5%,0)</f>
        <v>158</v>
      </c>
      <c r="J33" s="339">
        <f t="shared" si="4"/>
        <v>89</v>
      </c>
      <c r="K33" s="339">
        <f t="shared" si="4"/>
        <v>27</v>
      </c>
      <c r="L33" s="339">
        <f t="shared" si="4"/>
        <v>5</v>
      </c>
      <c r="M33" s="339"/>
      <c r="N33" s="339"/>
      <c r="O33" s="339"/>
      <c r="P33" s="340">
        <f>SUM(G33:O33)</f>
        <v>385</v>
      </c>
    </row>
    <row r="34" spans="1:18" s="327" customFormat="1" ht="98" customHeight="1">
      <c r="B34" s="343" t="s">
        <v>42</v>
      </c>
      <c r="C34" s="343"/>
      <c r="D34" s="344" t="str">
        <f>D33</f>
        <v>WHITE</v>
      </c>
      <c r="E34" s="344"/>
      <c r="F34" s="345"/>
      <c r="G34" s="345">
        <f>SUM(G32:G33)</f>
        <v>0</v>
      </c>
      <c r="H34" s="345">
        <f t="shared" ref="H34:L34" si="5">SUM(H32:H33)</f>
        <v>2231</v>
      </c>
      <c r="I34" s="345">
        <f t="shared" si="5"/>
        <v>3315</v>
      </c>
      <c r="J34" s="345">
        <f t="shared" si="5"/>
        <v>1875</v>
      </c>
      <c r="K34" s="345">
        <f t="shared" si="5"/>
        <v>566</v>
      </c>
      <c r="L34" s="345">
        <f t="shared" si="5"/>
        <v>98</v>
      </c>
      <c r="M34" s="345"/>
      <c r="N34" s="345"/>
      <c r="O34" s="345"/>
      <c r="P34" s="345">
        <f>SUM(G34:O34)</f>
        <v>8085</v>
      </c>
    </row>
    <row r="35" spans="1:18" s="350" customFormat="1" ht="98" customHeight="1">
      <c r="B35" s="346" t="s">
        <v>43</v>
      </c>
      <c r="C35" s="346"/>
      <c r="D35" s="347" t="str">
        <f>D34</f>
        <v>WHITE</v>
      </c>
      <c r="E35" s="347"/>
      <c r="F35" s="348"/>
      <c r="G35" s="348">
        <v>0</v>
      </c>
      <c r="H35" s="348">
        <v>0</v>
      </c>
      <c r="I35" s="348">
        <v>0</v>
      </c>
      <c r="J35" s="348">
        <v>0</v>
      </c>
      <c r="K35" s="348">
        <v>0</v>
      </c>
      <c r="L35" s="348">
        <v>0</v>
      </c>
      <c r="M35" s="349"/>
      <c r="N35" s="349"/>
      <c r="O35" s="349"/>
      <c r="P35" s="349">
        <f>SUM(G35:O35)</f>
        <v>0</v>
      </c>
    </row>
    <row r="36" spans="1:18" s="362" customFormat="1" ht="64" customHeight="1">
      <c r="B36" s="392"/>
      <c r="C36" s="392"/>
      <c r="D36" s="393"/>
      <c r="E36" s="393"/>
      <c r="F36" s="394"/>
      <c r="G36" s="394"/>
      <c r="H36" s="394"/>
      <c r="I36" s="394"/>
      <c r="J36" s="394"/>
      <c r="K36" s="394"/>
      <c r="L36" s="394"/>
      <c r="M36" s="394"/>
      <c r="N36" s="394"/>
      <c r="O36" s="394"/>
      <c r="P36" s="394"/>
    </row>
    <row r="37" spans="1:18" s="327" customFormat="1" ht="93.5" customHeight="1">
      <c r="B37" s="357" t="s">
        <v>46</v>
      </c>
      <c r="C37" s="358"/>
      <c r="D37" s="357"/>
      <c r="E37" s="359"/>
      <c r="F37" s="360"/>
      <c r="G37" s="360">
        <f>SUM(G20,G27)</f>
        <v>0</v>
      </c>
      <c r="H37" s="360">
        <f>H20+H34</f>
        <v>4462</v>
      </c>
      <c r="I37" s="360">
        <f t="shared" ref="I37:L37" si="6">I20+I34</f>
        <v>6630</v>
      </c>
      <c r="J37" s="360">
        <f t="shared" si="6"/>
        <v>3750</v>
      </c>
      <c r="K37" s="360">
        <f t="shared" si="6"/>
        <v>1132</v>
      </c>
      <c r="L37" s="360">
        <f t="shared" si="6"/>
        <v>196</v>
      </c>
      <c r="M37" s="360"/>
      <c r="N37" s="360"/>
      <c r="O37" s="360"/>
      <c r="P37" s="360">
        <f>SUM(G37:O37)</f>
        <v>16170</v>
      </c>
    </row>
    <row r="38" spans="1:18" s="47" customFormat="1" ht="79.5" customHeight="1">
      <c r="B38" s="395" t="s">
        <v>333</v>
      </c>
      <c r="C38" s="48"/>
      <c r="D38" s="18"/>
      <c r="E38" s="18"/>
      <c r="F38" s="18"/>
      <c r="G38" s="18"/>
      <c r="H38" s="18"/>
      <c r="I38" s="18"/>
      <c r="J38" s="18"/>
      <c r="K38" s="18"/>
      <c r="L38" s="54"/>
      <c r="M38" s="365"/>
      <c r="N38" s="366"/>
      <c r="O38" s="366"/>
      <c r="P38" s="367"/>
    </row>
    <row r="39" spans="1:18" s="4" customFormat="1" ht="30.75" customHeight="1" thickBot="1">
      <c r="B39" s="17" t="s">
        <v>47</v>
      </c>
      <c r="C39" s="368"/>
      <c r="D39" s="368"/>
      <c r="E39" s="368"/>
      <c r="F39" s="57"/>
      <c r="G39" s="58"/>
      <c r="H39" s="57"/>
      <c r="I39" s="57"/>
      <c r="J39" s="57"/>
      <c r="K39" s="57"/>
      <c r="L39" s="57"/>
      <c r="N39" s="59"/>
      <c r="O39" s="59"/>
      <c r="P39" s="369"/>
    </row>
    <row r="40" spans="1:18" s="301" customFormat="1" ht="258.5" customHeight="1" thickBot="1">
      <c r="A40" s="497" t="s">
        <v>48</v>
      </c>
      <c r="B40" s="498"/>
      <c r="C40" s="498"/>
      <c r="D40" s="298" t="s">
        <v>49</v>
      </c>
      <c r="E40" s="299" t="s">
        <v>50</v>
      </c>
      <c r="F40" s="298" t="s">
        <v>51</v>
      </c>
      <c r="G40" s="300" t="s">
        <v>52</v>
      </c>
      <c r="H40" s="300" t="s">
        <v>53</v>
      </c>
      <c r="I40" s="300" t="s">
        <v>54</v>
      </c>
      <c r="J40" s="300" t="s">
        <v>55</v>
      </c>
      <c r="K40" s="300" t="s">
        <v>56</v>
      </c>
      <c r="L40" s="300" t="s">
        <v>57</v>
      </c>
      <c r="M40" s="499" t="s">
        <v>58</v>
      </c>
      <c r="N40" s="500"/>
      <c r="O40" s="500"/>
      <c r="P40" s="501"/>
    </row>
    <row r="41" spans="1:18" s="14" customFormat="1" ht="86" customHeight="1">
      <c r="A41" s="507" t="s">
        <v>357</v>
      </c>
      <c r="B41" s="508"/>
      <c r="C41" s="508"/>
      <c r="D41" s="508"/>
      <c r="E41" s="508"/>
      <c r="F41" s="508"/>
      <c r="G41" s="508"/>
      <c r="H41" s="508"/>
      <c r="I41" s="508"/>
      <c r="J41" s="508"/>
      <c r="K41" s="508"/>
      <c r="L41" s="508"/>
      <c r="M41" s="508"/>
      <c r="N41" s="508"/>
      <c r="O41" s="508"/>
      <c r="P41" s="509"/>
    </row>
    <row r="42" spans="1:18" s="405" customFormat="1" ht="196.5" customHeight="1">
      <c r="A42" s="398">
        <v>1</v>
      </c>
      <c r="B42" s="510" t="str">
        <f>L11</f>
        <v>SINGLE JERSEY_100% COTTON_190( SOFT HANDFEEL)</v>
      </c>
      <c r="C42" s="510"/>
      <c r="D42" s="399" t="s">
        <v>59</v>
      </c>
      <c r="E42" s="399" t="str">
        <f>D18</f>
        <v>BLACK</v>
      </c>
      <c r="F42" s="400" t="s">
        <v>34</v>
      </c>
      <c r="G42" s="401">
        <f>$P$20</f>
        <v>8085</v>
      </c>
      <c r="H42" s="402">
        <v>0.72</v>
      </c>
      <c r="I42" s="403">
        <f>G42*H42</f>
        <v>5821.2</v>
      </c>
      <c r="J42" s="401">
        <f>I42/50*0.5+Q44*R44+Q45*R45+Q48*R48+Q49*R49+Q46*R46+Q47*R47</f>
        <v>106.16400000000002</v>
      </c>
      <c r="K42" s="401">
        <v>0</v>
      </c>
      <c r="L42" s="404">
        <f>ROUNDUP(SUM(I42:K42),0)</f>
        <v>5928</v>
      </c>
      <c r="M42" s="511" t="s">
        <v>335</v>
      </c>
      <c r="N42" s="512"/>
      <c r="O42" s="512"/>
      <c r="P42" s="512"/>
    </row>
    <row r="43" spans="1:18" s="405" customFormat="1" ht="82.5" customHeight="1">
      <c r="A43" s="398"/>
      <c r="B43" s="477" t="s">
        <v>322</v>
      </c>
      <c r="C43" s="479"/>
      <c r="D43" s="399" t="s">
        <v>323</v>
      </c>
      <c r="E43" s="448" t="s">
        <v>325</v>
      </c>
      <c r="F43" s="449"/>
      <c r="G43" s="450" t="s">
        <v>324</v>
      </c>
      <c r="H43" s="451"/>
      <c r="I43" s="452"/>
      <c r="J43" s="450" t="s">
        <v>73</v>
      </c>
      <c r="K43" s="451"/>
      <c r="L43" s="452"/>
      <c r="M43" s="406"/>
      <c r="N43" s="407"/>
      <c r="O43" s="407"/>
      <c r="P43" s="407"/>
    </row>
    <row r="44" spans="1:18" s="405" customFormat="1" ht="82.5" customHeight="1">
      <c r="A44" s="398"/>
      <c r="B44" s="408" t="s">
        <v>338</v>
      </c>
      <c r="C44" s="409"/>
      <c r="D44" s="447" t="s">
        <v>337</v>
      </c>
      <c r="E44" s="410">
        <v>412.2</v>
      </c>
      <c r="F44" s="411"/>
      <c r="G44" s="412" t="s">
        <v>334</v>
      </c>
      <c r="H44" s="413"/>
      <c r="I44" s="414"/>
      <c r="J44" s="412" t="s">
        <v>339</v>
      </c>
      <c r="K44" s="413"/>
      <c r="L44" s="414"/>
      <c r="M44" s="415"/>
      <c r="N44" s="396"/>
      <c r="O44" s="396"/>
      <c r="P44" s="396"/>
      <c r="Q44" s="405">
        <v>403.2</v>
      </c>
      <c r="R44" s="416">
        <v>1.0999999999999999E-2</v>
      </c>
    </row>
    <row r="45" spans="1:18" s="405" customFormat="1" ht="82.5" customHeight="1">
      <c r="A45" s="398"/>
      <c r="B45" s="408" t="s">
        <v>351</v>
      </c>
      <c r="C45" s="409"/>
      <c r="D45" s="447" t="s">
        <v>336</v>
      </c>
      <c r="E45" s="410">
        <v>302.64</v>
      </c>
      <c r="F45" s="411"/>
      <c r="G45" s="412" t="s">
        <v>334</v>
      </c>
      <c r="H45" s="413"/>
      <c r="I45" s="414"/>
      <c r="J45" s="412" t="s">
        <v>339</v>
      </c>
      <c r="K45" s="413"/>
      <c r="L45" s="414"/>
      <c r="M45" s="415"/>
      <c r="N45" s="396"/>
      <c r="O45" s="396"/>
      <c r="P45" s="396"/>
      <c r="Q45" s="405">
        <v>296.64</v>
      </c>
      <c r="R45" s="416">
        <v>7.0000000000000001E-3</v>
      </c>
    </row>
    <row r="46" spans="1:18" s="405" customFormat="1" ht="82.5" customHeight="1">
      <c r="A46" s="398"/>
      <c r="B46" s="408" t="s">
        <v>352</v>
      </c>
      <c r="C46" s="409"/>
      <c r="D46" s="447" t="s">
        <v>336</v>
      </c>
      <c r="E46" s="410">
        <v>1320.6</v>
      </c>
      <c r="F46" s="411"/>
      <c r="G46" s="412" t="s">
        <v>334</v>
      </c>
      <c r="H46" s="413"/>
      <c r="I46" s="414"/>
      <c r="J46" s="412" t="s">
        <v>339</v>
      </c>
      <c r="K46" s="413"/>
      <c r="L46" s="414"/>
      <c r="M46" s="417"/>
      <c r="N46" s="396"/>
      <c r="O46" s="396"/>
      <c r="P46" s="396"/>
      <c r="Q46" s="405">
        <v>1299.5999999999999</v>
      </c>
      <c r="R46" s="416">
        <v>6.0000000000000001E-3</v>
      </c>
    </row>
    <row r="47" spans="1:18" s="405" customFormat="1" ht="82.5" customHeight="1">
      <c r="A47" s="398"/>
      <c r="B47" s="408" t="s">
        <v>353</v>
      </c>
      <c r="C47" s="409"/>
      <c r="D47" s="447" t="s">
        <v>337</v>
      </c>
      <c r="E47" s="410">
        <v>1348.12</v>
      </c>
      <c r="F47" s="411"/>
      <c r="G47" s="412" t="s">
        <v>334</v>
      </c>
      <c r="H47" s="413"/>
      <c r="I47" s="414"/>
      <c r="J47" s="412" t="s">
        <v>339</v>
      </c>
      <c r="K47" s="413"/>
      <c r="L47" s="414"/>
      <c r="M47" s="417"/>
      <c r="N47" s="396"/>
      <c r="O47" s="396"/>
      <c r="P47" s="396"/>
      <c r="Q47" s="405">
        <v>1311.12</v>
      </c>
      <c r="R47" s="416">
        <v>1.7999999999999999E-2</v>
      </c>
    </row>
    <row r="48" spans="1:18" s="405" customFormat="1" ht="82.5" customHeight="1">
      <c r="A48" s="398"/>
      <c r="B48" s="408" t="s">
        <v>354</v>
      </c>
      <c r="C48" s="409"/>
      <c r="D48" s="447" t="s">
        <v>336</v>
      </c>
      <c r="E48" s="410">
        <v>1360.36</v>
      </c>
      <c r="F48" s="411"/>
      <c r="G48" s="412" t="s">
        <v>334</v>
      </c>
      <c r="H48" s="413"/>
      <c r="I48" s="414"/>
      <c r="J48" s="412" t="s">
        <v>339</v>
      </c>
      <c r="K48" s="413"/>
      <c r="L48" s="414"/>
      <c r="M48" s="417"/>
      <c r="N48" s="396"/>
      <c r="O48" s="396"/>
      <c r="P48" s="396"/>
      <c r="Q48" s="405">
        <v>1341.36</v>
      </c>
      <c r="R48" s="416">
        <v>4.0000000000000001E-3</v>
      </c>
    </row>
    <row r="49" spans="1:19" s="405" customFormat="1" ht="82.5" customHeight="1">
      <c r="A49" s="398"/>
      <c r="B49" s="408" t="s">
        <v>355</v>
      </c>
      <c r="C49" s="409"/>
      <c r="D49" s="447" t="s">
        <v>337</v>
      </c>
      <c r="E49" s="410">
        <v>1186.28</v>
      </c>
      <c r="F49" s="411"/>
      <c r="G49" s="412" t="s">
        <v>334</v>
      </c>
      <c r="H49" s="413"/>
      <c r="I49" s="414"/>
      <c r="J49" s="412" t="s">
        <v>340</v>
      </c>
      <c r="K49" s="413"/>
      <c r="L49" s="414"/>
      <c r="M49" s="417"/>
      <c r="N49" s="396"/>
      <c r="O49" s="396"/>
      <c r="P49" s="396"/>
      <c r="Q49" s="405">
        <v>1169.28</v>
      </c>
      <c r="R49" s="416">
        <v>4.0000000000000001E-3</v>
      </c>
    </row>
    <row r="50" spans="1:19" s="5" customFormat="1" ht="82.5" customHeight="1" thickBot="1">
      <c r="A50" s="302"/>
      <c r="B50" s="384"/>
      <c r="C50" s="385" t="s">
        <v>38</v>
      </c>
      <c r="D50" s="303"/>
      <c r="E50" s="430">
        <f>SUM(E44:E49)</f>
        <v>5930.1999999999989</v>
      </c>
      <c r="F50" s="391"/>
      <c r="G50" s="386"/>
      <c r="H50" s="387"/>
      <c r="I50" s="388"/>
      <c r="J50" s="386"/>
      <c r="K50" s="387"/>
      <c r="L50" s="388"/>
      <c r="M50" s="389"/>
      <c r="N50" s="390"/>
      <c r="O50" s="390"/>
      <c r="P50" s="390"/>
    </row>
    <row r="51" spans="1:19" s="301" customFormat="1" ht="258.5" customHeight="1" thickBot="1">
      <c r="A51" s="497" t="s">
        <v>48</v>
      </c>
      <c r="B51" s="498"/>
      <c r="C51" s="498"/>
      <c r="D51" s="298" t="s">
        <v>49</v>
      </c>
      <c r="E51" s="299" t="s">
        <v>50</v>
      </c>
      <c r="F51" s="298" t="s">
        <v>51</v>
      </c>
      <c r="G51" s="300" t="s">
        <v>52</v>
      </c>
      <c r="H51" s="300" t="s">
        <v>53</v>
      </c>
      <c r="I51" s="300" t="s">
        <v>54</v>
      </c>
      <c r="J51" s="300" t="s">
        <v>55</v>
      </c>
      <c r="K51" s="300" t="s">
        <v>56</v>
      </c>
      <c r="L51" s="300" t="s">
        <v>57</v>
      </c>
      <c r="M51" s="499" t="s">
        <v>58</v>
      </c>
      <c r="N51" s="500"/>
      <c r="O51" s="500"/>
      <c r="P51" s="501"/>
    </row>
    <row r="52" spans="1:19" s="405" customFormat="1" ht="171" customHeight="1">
      <c r="A52" s="398">
        <v>2</v>
      </c>
      <c r="B52" s="510" t="s">
        <v>311</v>
      </c>
      <c r="C52" s="510"/>
      <c r="D52" s="399" t="s">
        <v>61</v>
      </c>
      <c r="E52" s="399" t="str">
        <f>E42</f>
        <v>BLACK</v>
      </c>
      <c r="F52" s="400" t="s">
        <v>34</v>
      </c>
      <c r="G52" s="401">
        <f>G42</f>
        <v>8085</v>
      </c>
      <c r="H52" s="418">
        <v>0.02</v>
      </c>
      <c r="I52" s="403">
        <f>ROUNDUP(G52*H52,0)</f>
        <v>162</v>
      </c>
      <c r="J52" s="401">
        <f>ROUNDUP(I52/40*0.5+Q58*R58+Q59*R59+Q60*R60+Q62*R62+Q61*R61,0)+2+Q63*R63</f>
        <v>9.0486000000000004</v>
      </c>
      <c r="K52" s="401">
        <v>0</v>
      </c>
      <c r="L52" s="404">
        <f>ROUNDUP(SUM(I52:K52),0)</f>
        <v>172</v>
      </c>
      <c r="M52" s="453" t="s">
        <v>343</v>
      </c>
      <c r="N52" s="454"/>
      <c r="O52" s="454"/>
      <c r="P52" s="454"/>
      <c r="Q52" s="405">
        <f>166-120.6</f>
        <v>45.400000000000006</v>
      </c>
      <c r="S52" s="419"/>
    </row>
    <row r="53" spans="1:19" s="405" customFormat="1" ht="46" hidden="1" customHeight="1">
      <c r="A53" s="518" t="str">
        <f>D25</f>
        <v>BLACK</v>
      </c>
      <c r="B53" s="519"/>
      <c r="C53" s="519"/>
      <c r="D53" s="519"/>
      <c r="E53" s="519"/>
      <c r="F53" s="519"/>
      <c r="G53" s="519"/>
      <c r="H53" s="519"/>
      <c r="I53" s="519"/>
      <c r="J53" s="519"/>
      <c r="K53" s="520"/>
      <c r="L53" s="520"/>
      <c r="M53" s="520"/>
      <c r="N53" s="520"/>
      <c r="O53" s="520"/>
      <c r="P53" s="521"/>
    </row>
    <row r="54" spans="1:19" s="405" customFormat="1" ht="154.9" hidden="1" customHeight="1">
      <c r="A54" s="398">
        <v>1</v>
      </c>
      <c r="B54" s="510" t="str">
        <f>L11</f>
        <v>SINGLE JERSEY_100% COTTON_190( SOFT HANDFEEL)</v>
      </c>
      <c r="C54" s="510"/>
      <c r="D54" s="399" t="s">
        <v>59</v>
      </c>
      <c r="E54" s="399" t="str">
        <f>A53</f>
        <v>BLACK</v>
      </c>
      <c r="F54" s="400" t="s">
        <v>34</v>
      </c>
      <c r="G54" s="401">
        <f>P27</f>
        <v>0</v>
      </c>
      <c r="H54" s="402">
        <v>0.80500000000000005</v>
      </c>
      <c r="I54" s="403">
        <f>G54*H54</f>
        <v>0</v>
      </c>
      <c r="J54" s="401">
        <f>I54/26*0.5+I54*3.4%</f>
        <v>0</v>
      </c>
      <c r="K54" s="401">
        <v>2</v>
      </c>
      <c r="L54" s="404">
        <f>ROUNDUP(SUM(I54:K54),0)</f>
        <v>2</v>
      </c>
      <c r="M54" s="511"/>
      <c r="N54" s="512"/>
      <c r="O54" s="512"/>
      <c r="P54" s="512"/>
    </row>
    <row r="55" spans="1:19" s="405" customFormat="1" ht="36" hidden="1" customHeight="1">
      <c r="A55" s="398">
        <v>2</v>
      </c>
      <c r="B55" s="510" t="s">
        <v>60</v>
      </c>
      <c r="C55" s="510"/>
      <c r="D55" s="399" t="s">
        <v>61</v>
      </c>
      <c r="E55" s="399" t="str">
        <f>E54</f>
        <v>BLACK</v>
      </c>
      <c r="F55" s="400" t="s">
        <v>34</v>
      </c>
      <c r="G55" s="401">
        <f>G54</f>
        <v>0</v>
      </c>
      <c r="H55" s="418">
        <v>0.02</v>
      </c>
      <c r="I55" s="403">
        <f>G55*H55</f>
        <v>0</v>
      </c>
      <c r="J55" s="401">
        <f>I55/26*0.5+I55*2.3%+2</f>
        <v>2</v>
      </c>
      <c r="K55" s="401">
        <v>0</v>
      </c>
      <c r="L55" s="404">
        <f t="shared" ref="L55" si="7">ROUNDUP(SUM(I55:K55),0)</f>
        <v>2</v>
      </c>
      <c r="M55" s="511"/>
      <c r="N55" s="512"/>
      <c r="O55" s="512"/>
      <c r="P55" s="512"/>
    </row>
    <row r="56" spans="1:19" s="405" customFormat="1" ht="87" hidden="1" customHeight="1">
      <c r="A56" s="420"/>
      <c r="B56" s="421" t="s">
        <v>62</v>
      </c>
      <c r="C56" s="422"/>
      <c r="D56" s="423"/>
      <c r="E56" s="423"/>
      <c r="F56" s="424"/>
      <c r="G56" s="425"/>
      <c r="H56" s="426"/>
      <c r="I56" s="427"/>
      <c r="J56" s="425"/>
      <c r="K56" s="425"/>
      <c r="L56" s="428"/>
      <c r="M56" s="429"/>
      <c r="N56" s="397"/>
      <c r="O56" s="397"/>
      <c r="P56" s="397"/>
    </row>
    <row r="57" spans="1:19" s="405" customFormat="1" ht="78.5" customHeight="1">
      <c r="A57" s="398"/>
      <c r="B57" s="477" t="s">
        <v>322</v>
      </c>
      <c r="C57" s="479"/>
      <c r="D57" s="399" t="s">
        <v>323</v>
      </c>
      <c r="E57" s="448" t="s">
        <v>325</v>
      </c>
      <c r="F57" s="449"/>
      <c r="G57" s="450" t="s">
        <v>324</v>
      </c>
      <c r="H57" s="451"/>
      <c r="I57" s="452"/>
      <c r="J57" s="450" t="s">
        <v>73</v>
      </c>
      <c r="K57" s="451"/>
      <c r="L57" s="452"/>
      <c r="M57" s="406"/>
      <c r="N57" s="407"/>
      <c r="O57" s="407"/>
      <c r="P57" s="407"/>
    </row>
    <row r="58" spans="1:19" s="405" customFormat="1" ht="78.5" customHeight="1">
      <c r="A58" s="398"/>
      <c r="B58" s="408" t="s">
        <v>338</v>
      </c>
      <c r="C58" s="409"/>
      <c r="D58" s="408" t="s">
        <v>341</v>
      </c>
      <c r="E58" s="410">
        <v>28.76</v>
      </c>
      <c r="F58" s="411"/>
      <c r="G58" s="412" t="s">
        <v>342</v>
      </c>
      <c r="H58" s="413"/>
      <c r="I58" s="414"/>
      <c r="J58" s="412" t="s">
        <v>339</v>
      </c>
      <c r="K58" s="413"/>
      <c r="L58" s="414"/>
      <c r="M58" s="415"/>
      <c r="N58" s="396"/>
      <c r="O58" s="396"/>
      <c r="P58" s="396"/>
      <c r="Q58" s="405">
        <v>27.560000000000002</v>
      </c>
      <c r="R58" s="416">
        <v>1.6E-2</v>
      </c>
    </row>
    <row r="59" spans="1:19" s="405" customFormat="1" ht="78.5" customHeight="1">
      <c r="A59" s="398"/>
      <c r="B59" s="408" t="s">
        <v>351</v>
      </c>
      <c r="C59" s="409"/>
      <c r="D59" s="408" t="s">
        <v>341</v>
      </c>
      <c r="E59" s="410">
        <v>19.46</v>
      </c>
      <c r="F59" s="411"/>
      <c r="G59" s="412" t="s">
        <v>342</v>
      </c>
      <c r="H59" s="413"/>
      <c r="I59" s="414"/>
      <c r="J59" s="412" t="s">
        <v>339</v>
      </c>
      <c r="K59" s="413"/>
      <c r="L59" s="414"/>
      <c r="M59" s="415"/>
      <c r="N59" s="396"/>
      <c r="O59" s="396"/>
      <c r="P59" s="396"/>
      <c r="Q59" s="405">
        <v>17.260000000000002</v>
      </c>
      <c r="R59" s="416">
        <v>5.7200000000000001E-2</v>
      </c>
    </row>
    <row r="60" spans="1:19" s="405" customFormat="1" ht="78.5" customHeight="1">
      <c r="A60" s="398"/>
      <c r="B60" s="408" t="s">
        <v>352</v>
      </c>
      <c r="C60" s="409"/>
      <c r="D60" s="408" t="s">
        <v>341</v>
      </c>
      <c r="E60" s="410">
        <v>37.24</v>
      </c>
      <c r="F60" s="411"/>
      <c r="G60" s="412" t="s">
        <v>342</v>
      </c>
      <c r="H60" s="413"/>
      <c r="I60" s="414"/>
      <c r="J60" s="412" t="s">
        <v>339</v>
      </c>
      <c r="K60" s="413"/>
      <c r="L60" s="414"/>
      <c r="M60" s="415"/>
      <c r="N60" s="396"/>
      <c r="O60" s="396"/>
      <c r="P60" s="396"/>
      <c r="Q60" s="405">
        <v>36.04</v>
      </c>
      <c r="R60" s="416">
        <v>0</v>
      </c>
    </row>
    <row r="61" spans="1:19" s="405" customFormat="1" ht="78.5" customHeight="1">
      <c r="A61" s="398"/>
      <c r="B61" s="408" t="s">
        <v>353</v>
      </c>
      <c r="C61" s="409"/>
      <c r="D61" s="408" t="s">
        <v>341</v>
      </c>
      <c r="E61" s="410">
        <v>42.46</v>
      </c>
      <c r="F61" s="411"/>
      <c r="G61" s="412" t="s">
        <v>342</v>
      </c>
      <c r="H61" s="413"/>
      <c r="I61" s="414"/>
      <c r="J61" s="412" t="s">
        <v>339</v>
      </c>
      <c r="K61" s="413"/>
      <c r="L61" s="414"/>
      <c r="M61" s="415"/>
      <c r="N61" s="396"/>
      <c r="O61" s="396"/>
      <c r="P61" s="396"/>
      <c r="Q61" s="405">
        <v>40.26</v>
      </c>
      <c r="R61" s="416">
        <v>2.5999999999999999E-2</v>
      </c>
    </row>
    <row r="62" spans="1:19" s="405" customFormat="1" ht="78.5" customHeight="1">
      <c r="A62" s="398"/>
      <c r="B62" s="408" t="s">
        <v>354</v>
      </c>
      <c r="C62" s="409"/>
      <c r="D62" s="408" t="s">
        <v>341</v>
      </c>
      <c r="E62" s="410">
        <v>35.680000000000007</v>
      </c>
      <c r="F62" s="411"/>
      <c r="G62" s="412" t="s">
        <v>342</v>
      </c>
      <c r="H62" s="413"/>
      <c r="I62" s="414"/>
      <c r="J62" s="412" t="s">
        <v>339</v>
      </c>
      <c r="K62" s="413"/>
      <c r="L62" s="414"/>
      <c r="M62" s="415"/>
      <c r="N62" s="396"/>
      <c r="O62" s="396"/>
      <c r="P62" s="396"/>
      <c r="Q62" s="405">
        <v>32.480000000000004</v>
      </c>
      <c r="R62" s="416">
        <v>6.6000000000000003E-2</v>
      </c>
    </row>
    <row r="63" spans="1:19" s="405" customFormat="1" ht="78.5" customHeight="1">
      <c r="A63" s="398"/>
      <c r="B63" s="408" t="s">
        <v>355</v>
      </c>
      <c r="C63" s="409"/>
      <c r="D63" s="408" t="s">
        <v>341</v>
      </c>
      <c r="E63" s="410">
        <v>9.2999999999999989</v>
      </c>
      <c r="F63" s="411"/>
      <c r="G63" s="412" t="s">
        <v>342</v>
      </c>
      <c r="H63" s="413"/>
      <c r="I63" s="414"/>
      <c r="J63" s="412" t="s">
        <v>340</v>
      </c>
      <c r="K63" s="413"/>
      <c r="L63" s="414"/>
      <c r="M63" s="415"/>
      <c r="N63" s="396"/>
      <c r="O63" s="396"/>
      <c r="P63" s="396"/>
      <c r="Q63" s="405">
        <v>8.1</v>
      </c>
      <c r="R63" s="416">
        <v>6.0000000000000001E-3</v>
      </c>
    </row>
    <row r="64" spans="1:19" s="405" customFormat="1" ht="66" customHeight="1" thickBot="1">
      <c r="A64" s="398"/>
      <c r="B64" s="408"/>
      <c r="C64" s="409" t="s">
        <v>38</v>
      </c>
      <c r="D64" s="399"/>
      <c r="E64" s="430">
        <f>SUM(E58:E63)</f>
        <v>172.90000000000003</v>
      </c>
      <c r="F64" s="431"/>
      <c r="G64" s="412"/>
      <c r="H64" s="413"/>
      <c r="I64" s="414"/>
      <c r="J64" s="412"/>
      <c r="K64" s="413"/>
      <c r="L64" s="414"/>
      <c r="M64" s="417"/>
      <c r="N64" s="396"/>
      <c r="O64" s="396"/>
      <c r="P64" s="396"/>
    </row>
    <row r="65" spans="1:19" s="14" customFormat="1" ht="86" customHeight="1">
      <c r="A65" s="507" t="s">
        <v>358</v>
      </c>
      <c r="B65" s="508"/>
      <c r="C65" s="508"/>
      <c r="D65" s="508"/>
      <c r="E65" s="508"/>
      <c r="F65" s="508"/>
      <c r="G65" s="508"/>
      <c r="H65" s="508"/>
      <c r="I65" s="508"/>
      <c r="J65" s="508"/>
      <c r="K65" s="508"/>
      <c r="L65" s="508"/>
      <c r="M65" s="508"/>
      <c r="N65" s="508"/>
      <c r="O65" s="508"/>
      <c r="P65" s="509"/>
    </row>
    <row r="66" spans="1:19" s="405" customFormat="1" ht="190.5" customHeight="1">
      <c r="A66" s="398">
        <v>1</v>
      </c>
      <c r="B66" s="510" t="str">
        <f>B42</f>
        <v>SINGLE JERSEY_100% COTTON_190( SOFT HANDFEEL)</v>
      </c>
      <c r="C66" s="510"/>
      <c r="D66" s="399" t="s">
        <v>59</v>
      </c>
      <c r="E66" s="399" t="str">
        <f>D33</f>
        <v>WHITE</v>
      </c>
      <c r="F66" s="400" t="s">
        <v>34</v>
      </c>
      <c r="G66" s="401">
        <f>$P$34</f>
        <v>8085</v>
      </c>
      <c r="H66" s="402">
        <v>0.72</v>
      </c>
      <c r="I66" s="403">
        <f>G66*H66</f>
        <v>5821.2</v>
      </c>
      <c r="J66" s="401">
        <f>I66/50*0.5+Q68*R68+Q69*R69+Q70*R70+Q72*R72+Q73*R73+Q74*R74+Q71*R71+15</f>
        <v>208.14215999999996</v>
      </c>
      <c r="K66" s="401">
        <v>0</v>
      </c>
      <c r="L66" s="404">
        <f>ROUNDUP(SUM(I66:K66),0)</f>
        <v>6030</v>
      </c>
      <c r="M66" s="511" t="s">
        <v>345</v>
      </c>
      <c r="N66" s="512"/>
      <c r="O66" s="512"/>
      <c r="P66" s="512"/>
    </row>
    <row r="67" spans="1:19" s="405" customFormat="1" ht="78.5" customHeight="1">
      <c r="A67" s="398"/>
      <c r="B67" s="477" t="s">
        <v>322</v>
      </c>
      <c r="C67" s="479"/>
      <c r="D67" s="399" t="s">
        <v>323</v>
      </c>
      <c r="E67" s="448" t="s">
        <v>325</v>
      </c>
      <c r="F67" s="449"/>
      <c r="G67" s="450" t="s">
        <v>324</v>
      </c>
      <c r="H67" s="451"/>
      <c r="I67" s="452"/>
      <c r="J67" s="450" t="s">
        <v>73</v>
      </c>
      <c r="K67" s="451"/>
      <c r="L67" s="452"/>
      <c r="M67" s="406"/>
      <c r="N67" s="407"/>
      <c r="O67" s="407"/>
      <c r="P67" s="407"/>
    </row>
    <row r="68" spans="1:19" s="405" customFormat="1" ht="66.5" customHeight="1">
      <c r="A68" s="398"/>
      <c r="B68" s="408" t="s">
        <v>349</v>
      </c>
      <c r="C68" s="409"/>
      <c r="D68" s="399" t="s">
        <v>336</v>
      </c>
      <c r="E68" s="410">
        <v>255.84</v>
      </c>
      <c r="F68" s="411"/>
      <c r="G68" s="412" t="s">
        <v>344</v>
      </c>
      <c r="H68" s="413"/>
      <c r="I68" s="414"/>
      <c r="J68" s="412" t="s">
        <v>339</v>
      </c>
      <c r="K68" s="413"/>
      <c r="L68" s="414"/>
      <c r="M68" s="415"/>
      <c r="N68" s="396"/>
      <c r="O68" s="396"/>
      <c r="P68" s="396"/>
      <c r="Q68" s="405">
        <v>249.84</v>
      </c>
      <c r="R68" s="416">
        <v>1.2E-2</v>
      </c>
    </row>
    <row r="69" spans="1:19" s="405" customFormat="1" ht="66.5" customHeight="1">
      <c r="A69" s="398"/>
      <c r="B69" s="408" t="s">
        <v>360</v>
      </c>
      <c r="C69" s="409"/>
      <c r="D69" s="399" t="s">
        <v>336</v>
      </c>
      <c r="E69" s="410">
        <v>1156.2</v>
      </c>
      <c r="F69" s="411"/>
      <c r="G69" s="412" t="s">
        <v>344</v>
      </c>
      <c r="H69" s="413"/>
      <c r="I69" s="414"/>
      <c r="J69" s="412" t="s">
        <v>339</v>
      </c>
      <c r="K69" s="413"/>
      <c r="L69" s="414"/>
      <c r="M69" s="415"/>
      <c r="N69" s="396"/>
      <c r="O69" s="396"/>
      <c r="P69" s="396"/>
      <c r="Q69" s="405">
        <v>1118.8799999999999</v>
      </c>
      <c r="R69" s="416">
        <v>2.1999999999999999E-2</v>
      </c>
    </row>
    <row r="70" spans="1:19" s="405" customFormat="1" ht="66.5" customHeight="1">
      <c r="A70" s="398"/>
      <c r="B70" s="408" t="s">
        <v>360</v>
      </c>
      <c r="C70" s="409"/>
      <c r="D70" s="399" t="s">
        <v>336</v>
      </c>
      <c r="E70" s="410">
        <v>140.5</v>
      </c>
      <c r="F70" s="411"/>
      <c r="G70" s="412" t="s">
        <v>344</v>
      </c>
      <c r="H70" s="413"/>
      <c r="I70" s="414"/>
      <c r="J70" s="412" t="s">
        <v>339</v>
      </c>
      <c r="K70" s="413"/>
      <c r="L70" s="414"/>
      <c r="M70" s="415" t="s">
        <v>365</v>
      </c>
      <c r="N70" s="396"/>
      <c r="O70" s="396"/>
      <c r="P70" s="396"/>
      <c r="Q70" s="405">
        <v>136.07999999999998</v>
      </c>
      <c r="R70" s="416">
        <v>1.2999999999999999E-2</v>
      </c>
    </row>
    <row r="71" spans="1:19" s="405" customFormat="1" ht="66.5" customHeight="1">
      <c r="A71" s="398"/>
      <c r="B71" s="408" t="s">
        <v>363</v>
      </c>
      <c r="C71" s="409"/>
      <c r="D71" s="399" t="s">
        <v>356</v>
      </c>
      <c r="E71" s="410">
        <v>1121.2</v>
      </c>
      <c r="F71" s="411"/>
      <c r="G71" s="412" t="s">
        <v>344</v>
      </c>
      <c r="H71" s="413"/>
      <c r="I71" s="414"/>
      <c r="J71" s="412" t="s">
        <v>339</v>
      </c>
      <c r="K71" s="413"/>
      <c r="L71" s="414"/>
      <c r="M71" s="415" t="s">
        <v>364</v>
      </c>
      <c r="N71" s="396"/>
      <c r="O71" s="396"/>
      <c r="P71" s="396"/>
      <c r="Q71" s="405">
        <v>1084.32</v>
      </c>
      <c r="R71" s="416">
        <v>2.3E-2</v>
      </c>
    </row>
    <row r="72" spans="1:19" s="405" customFormat="1" ht="66.5" customHeight="1">
      <c r="A72" s="398"/>
      <c r="B72" s="408" t="s">
        <v>361</v>
      </c>
      <c r="C72" s="409"/>
      <c r="D72" s="399" t="s">
        <v>337</v>
      </c>
      <c r="E72" s="410">
        <v>1349.2</v>
      </c>
      <c r="F72" s="411"/>
      <c r="G72" s="412" t="s">
        <v>344</v>
      </c>
      <c r="H72" s="413"/>
      <c r="I72" s="414"/>
      <c r="J72" s="412" t="s">
        <v>339</v>
      </c>
      <c r="K72" s="413"/>
      <c r="L72" s="414"/>
      <c r="M72" s="417"/>
      <c r="N72" s="396"/>
      <c r="O72" s="396"/>
      <c r="P72" s="396"/>
      <c r="Q72" s="405">
        <v>1270.08</v>
      </c>
      <c r="R72" s="416">
        <v>4.9000000000000002E-2</v>
      </c>
    </row>
    <row r="73" spans="1:19" s="405" customFormat="1" ht="66.5" customHeight="1">
      <c r="A73" s="398"/>
      <c r="B73" s="408" t="s">
        <v>362</v>
      </c>
      <c r="C73" s="409"/>
      <c r="D73" s="399" t="s">
        <v>337</v>
      </c>
      <c r="E73" s="410">
        <v>1269.7</v>
      </c>
      <c r="F73" s="411"/>
      <c r="G73" s="412" t="s">
        <v>344</v>
      </c>
      <c r="H73" s="413"/>
      <c r="I73" s="414"/>
      <c r="J73" s="412" t="s">
        <v>339</v>
      </c>
      <c r="K73" s="413"/>
      <c r="L73" s="414"/>
      <c r="M73" s="415"/>
      <c r="N73" s="396"/>
      <c r="O73" s="396"/>
      <c r="P73" s="396"/>
      <c r="Q73" s="405">
        <v>1245.5999999999999</v>
      </c>
      <c r="R73" s="416">
        <v>8.9999999999999993E-3</v>
      </c>
    </row>
    <row r="74" spans="1:19" s="405" customFormat="1" ht="66.5" customHeight="1">
      <c r="A74" s="398"/>
      <c r="B74" s="408" t="s">
        <v>359</v>
      </c>
      <c r="C74" s="409"/>
      <c r="D74" s="399" t="s">
        <v>336</v>
      </c>
      <c r="E74" s="410">
        <v>737.4</v>
      </c>
      <c r="F74" s="411"/>
      <c r="G74" s="412" t="s">
        <v>344</v>
      </c>
      <c r="H74" s="413"/>
      <c r="I74" s="414"/>
      <c r="J74" s="412" t="s">
        <v>340</v>
      </c>
      <c r="K74" s="413"/>
      <c r="L74" s="414"/>
      <c r="M74" s="417"/>
      <c r="N74" s="396"/>
      <c r="O74" s="396"/>
      <c r="P74" s="396"/>
      <c r="Q74" s="405">
        <v>716.4</v>
      </c>
      <c r="R74" s="416">
        <v>0.01</v>
      </c>
    </row>
    <row r="75" spans="1:19" s="405" customFormat="1" ht="66" customHeight="1">
      <c r="A75" s="398"/>
      <c r="B75" s="408"/>
      <c r="C75" s="409" t="s">
        <v>38</v>
      </c>
      <c r="D75" s="399"/>
      <c r="E75" s="430">
        <f>SUM(E68:E74)</f>
        <v>6030.0399999999991</v>
      </c>
      <c r="F75" s="431"/>
      <c r="G75" s="412"/>
      <c r="H75" s="413"/>
      <c r="I75" s="414"/>
      <c r="J75" s="412"/>
      <c r="K75" s="413"/>
      <c r="L75" s="414"/>
      <c r="M75" s="417"/>
      <c r="N75" s="396"/>
      <c r="O75" s="396"/>
      <c r="P75" s="396"/>
    </row>
    <row r="76" spans="1:19" s="405" customFormat="1" ht="137" customHeight="1">
      <c r="A76" s="398">
        <v>2</v>
      </c>
      <c r="B76" s="510" t="s">
        <v>311</v>
      </c>
      <c r="C76" s="510"/>
      <c r="D76" s="399" t="s">
        <v>61</v>
      </c>
      <c r="E76" s="399" t="str">
        <f>E66</f>
        <v>WHITE</v>
      </c>
      <c r="F76" s="400" t="s">
        <v>34</v>
      </c>
      <c r="G76" s="401">
        <f>G66</f>
        <v>8085</v>
      </c>
      <c r="H76" s="418">
        <v>0.02</v>
      </c>
      <c r="I76" s="403">
        <f>G76*H76</f>
        <v>161.70000000000002</v>
      </c>
      <c r="J76" s="401">
        <f>I76/40*0.5+Q78*R78+Q79*R79+Q80*R80+Q82*R82+Q81*R81+5</f>
        <v>11.042110000000001</v>
      </c>
      <c r="K76" s="401">
        <v>0</v>
      </c>
      <c r="L76" s="404">
        <f>ROUNDUP(SUM(I76:K76),0)</f>
        <v>173</v>
      </c>
      <c r="M76" s="453" t="s">
        <v>347</v>
      </c>
      <c r="N76" s="454"/>
      <c r="O76" s="454"/>
      <c r="P76" s="454"/>
      <c r="Q76" s="405">
        <f>166-120.6</f>
        <v>45.400000000000006</v>
      </c>
      <c r="S76" s="419"/>
    </row>
    <row r="77" spans="1:19" s="405" customFormat="1" ht="58.5" customHeight="1">
      <c r="A77" s="398"/>
      <c r="B77" s="477" t="s">
        <v>322</v>
      </c>
      <c r="C77" s="479"/>
      <c r="D77" s="399" t="s">
        <v>323</v>
      </c>
      <c r="E77" s="448" t="s">
        <v>325</v>
      </c>
      <c r="F77" s="449"/>
      <c r="G77" s="450" t="s">
        <v>324</v>
      </c>
      <c r="H77" s="451"/>
      <c r="I77" s="452"/>
      <c r="J77" s="450" t="s">
        <v>73</v>
      </c>
      <c r="K77" s="451"/>
      <c r="L77" s="452"/>
      <c r="M77" s="406"/>
      <c r="N77" s="407"/>
      <c r="O77" s="407"/>
      <c r="P77" s="407"/>
    </row>
    <row r="78" spans="1:19" s="405" customFormat="1" ht="58.5" customHeight="1">
      <c r="A78" s="398"/>
      <c r="B78" s="408" t="s">
        <v>349</v>
      </c>
      <c r="C78" s="409"/>
      <c r="D78" s="399" t="s">
        <v>336</v>
      </c>
      <c r="E78" s="410">
        <v>39.720000000000006</v>
      </c>
      <c r="F78" s="411"/>
      <c r="G78" s="412" t="s">
        <v>346</v>
      </c>
      <c r="H78" s="413"/>
      <c r="I78" s="414"/>
      <c r="J78" s="412" t="s">
        <v>339</v>
      </c>
      <c r="K78" s="413"/>
      <c r="L78" s="414"/>
      <c r="M78" s="415"/>
      <c r="N78" s="396"/>
      <c r="O78" s="396"/>
      <c r="P78" s="396"/>
      <c r="Q78" s="405">
        <v>37.520000000000003</v>
      </c>
      <c r="R78" s="416">
        <v>1.9E-2</v>
      </c>
    </row>
    <row r="79" spans="1:19" s="405" customFormat="1" ht="58.5" customHeight="1">
      <c r="A79" s="398"/>
      <c r="B79" s="408" t="s">
        <v>359</v>
      </c>
      <c r="C79" s="409"/>
      <c r="D79" s="399" t="s">
        <v>336</v>
      </c>
      <c r="E79" s="410">
        <v>39.300000000000004</v>
      </c>
      <c r="F79" s="411"/>
      <c r="G79" s="412" t="s">
        <v>346</v>
      </c>
      <c r="H79" s="413"/>
      <c r="I79" s="414"/>
      <c r="J79" s="412" t="s">
        <v>339</v>
      </c>
      <c r="K79" s="413"/>
      <c r="L79" s="414"/>
      <c r="M79" s="415"/>
      <c r="N79" s="396"/>
      <c r="O79" s="396"/>
      <c r="P79" s="396"/>
      <c r="Q79" s="405">
        <v>36.1</v>
      </c>
      <c r="R79" s="416">
        <v>3.5000000000000003E-2</v>
      </c>
    </row>
    <row r="80" spans="1:19" s="405" customFormat="1" ht="58.5" customHeight="1">
      <c r="A80" s="398"/>
      <c r="B80" s="408" t="s">
        <v>361</v>
      </c>
      <c r="C80" s="409"/>
      <c r="D80" s="399" t="s">
        <v>368</v>
      </c>
      <c r="E80" s="410">
        <v>45</v>
      </c>
      <c r="F80" s="411"/>
      <c r="G80" s="412" t="s">
        <v>346</v>
      </c>
      <c r="H80" s="413"/>
      <c r="I80" s="414"/>
      <c r="J80" s="412" t="s">
        <v>339</v>
      </c>
      <c r="K80" s="413"/>
      <c r="L80" s="414"/>
      <c r="M80" s="415" t="s">
        <v>367</v>
      </c>
      <c r="N80" s="396"/>
      <c r="O80" s="396"/>
      <c r="P80" s="396"/>
      <c r="Q80" s="405">
        <v>42.32</v>
      </c>
      <c r="R80" s="416">
        <v>2.5999999999999999E-2</v>
      </c>
    </row>
    <row r="81" spans="1:18" s="405" customFormat="1" ht="58.5" customHeight="1">
      <c r="A81" s="398"/>
      <c r="B81" s="408" t="s">
        <v>362</v>
      </c>
      <c r="C81" s="409"/>
      <c r="D81" s="399" t="s">
        <v>368</v>
      </c>
      <c r="E81" s="410">
        <v>16.739999999999998</v>
      </c>
      <c r="F81" s="411"/>
      <c r="G81" s="412" t="s">
        <v>346</v>
      </c>
      <c r="H81" s="413"/>
      <c r="I81" s="414"/>
      <c r="J81" s="412" t="s">
        <v>340</v>
      </c>
      <c r="K81" s="413"/>
      <c r="L81" s="414"/>
      <c r="M81" s="415" t="s">
        <v>367</v>
      </c>
      <c r="N81" s="396"/>
      <c r="O81" s="396"/>
      <c r="P81" s="396"/>
      <c r="Q81" s="405">
        <v>15.64</v>
      </c>
      <c r="R81" s="416">
        <v>1.7999999999999999E-2</v>
      </c>
    </row>
    <row r="82" spans="1:18" s="405" customFormat="1" ht="58.5" customHeight="1">
      <c r="A82" s="398"/>
      <c r="B82" s="408" t="s">
        <v>363</v>
      </c>
      <c r="C82" s="409"/>
      <c r="D82" s="399" t="s">
        <v>356</v>
      </c>
      <c r="E82" s="410">
        <v>32.320000000000007</v>
      </c>
      <c r="F82" s="411"/>
      <c r="G82" s="412" t="s">
        <v>346</v>
      </c>
      <c r="H82" s="413"/>
      <c r="I82" s="414"/>
      <c r="J82" s="412" t="s">
        <v>340</v>
      </c>
      <c r="K82" s="413"/>
      <c r="L82" s="414"/>
      <c r="M82" s="432"/>
      <c r="N82" s="396"/>
      <c r="O82" s="396"/>
      <c r="P82" s="396"/>
      <c r="Q82" s="405">
        <v>30.12</v>
      </c>
      <c r="R82" s="416">
        <v>2.1999999999999999E-2</v>
      </c>
    </row>
    <row r="83" spans="1:18" s="405" customFormat="1" ht="58.5" customHeight="1">
      <c r="A83" s="398"/>
      <c r="B83" s="408"/>
      <c r="C83" s="409" t="s">
        <v>38</v>
      </c>
      <c r="D83" s="399"/>
      <c r="E83" s="430">
        <f>SUM(E78:E82)</f>
        <v>173.08000000000004</v>
      </c>
      <c r="F83" s="431"/>
      <c r="G83" s="412"/>
      <c r="H83" s="413"/>
      <c r="I83" s="414"/>
      <c r="J83" s="412"/>
      <c r="K83" s="413"/>
      <c r="L83" s="414"/>
      <c r="M83" s="417"/>
      <c r="N83" s="396"/>
      <c r="O83" s="396"/>
      <c r="P83" s="396"/>
    </row>
    <row r="84" spans="1:18" s="46" customFormat="1" ht="83" customHeight="1" thickBot="1">
      <c r="B84" s="46" t="s">
        <v>63</v>
      </c>
      <c r="G84" s="396"/>
      <c r="P84" s="397"/>
    </row>
    <row r="85" spans="1:18" s="420" customFormat="1" ht="225">
      <c r="A85" s="513" t="s">
        <v>64</v>
      </c>
      <c r="B85" s="514"/>
      <c r="C85" s="514"/>
      <c r="D85" s="514"/>
      <c r="E85" s="515"/>
      <c r="F85" s="433" t="s">
        <v>65</v>
      </c>
      <c r="G85" s="433" t="s">
        <v>66</v>
      </c>
      <c r="H85" s="516" t="s">
        <v>67</v>
      </c>
      <c r="I85" s="517"/>
      <c r="J85" s="435" t="s">
        <v>51</v>
      </c>
      <c r="K85" s="433" t="s">
        <v>68</v>
      </c>
      <c r="L85" s="433" t="s">
        <v>69</v>
      </c>
      <c r="M85" s="434" t="s">
        <v>70</v>
      </c>
      <c r="N85" s="434" t="s">
        <v>71</v>
      </c>
      <c r="O85" s="434" t="s">
        <v>72</v>
      </c>
      <c r="P85" s="434" t="s">
        <v>73</v>
      </c>
    </row>
    <row r="86" spans="1:18" s="443" customFormat="1" ht="73" customHeight="1">
      <c r="A86" s="436">
        <v>1</v>
      </c>
      <c r="B86" s="484" t="s">
        <v>74</v>
      </c>
      <c r="C86" s="485"/>
      <c r="D86" s="485"/>
      <c r="E86" s="486"/>
      <c r="F86" s="437" t="s">
        <v>45</v>
      </c>
      <c r="G86" s="438" t="s">
        <v>326</v>
      </c>
      <c r="H86" s="464" t="str">
        <f>$D$18</f>
        <v>BLACK</v>
      </c>
      <c r="I86" s="465"/>
      <c r="J86" s="400" t="s">
        <v>75</v>
      </c>
      <c r="K86" s="400">
        <f>$P$20</f>
        <v>8085</v>
      </c>
      <c r="L86" s="439">
        <f>160/4500</f>
        <v>3.5555555555555556E-2</v>
      </c>
      <c r="M86" s="440">
        <f t="shared" ref="M86:M88" si="8">K86*L86</f>
        <v>287.46666666666664</v>
      </c>
      <c r="N86" s="440"/>
      <c r="O86" s="441">
        <f t="shared" ref="O86" si="9">ROUNDUP(SUM(M86:N86),0)</f>
        <v>288</v>
      </c>
      <c r="P86" s="442" t="s">
        <v>327</v>
      </c>
    </row>
    <row r="87" spans="1:18" s="443" customFormat="1" ht="73" customHeight="1">
      <c r="A87" s="436">
        <v>2</v>
      </c>
      <c r="B87" s="484" t="s">
        <v>74</v>
      </c>
      <c r="C87" s="485"/>
      <c r="D87" s="485"/>
      <c r="E87" s="486"/>
      <c r="F87" s="437" t="str">
        <f>E66</f>
        <v>WHITE</v>
      </c>
      <c r="G87" s="438">
        <v>7069</v>
      </c>
      <c r="H87" s="464" t="str">
        <f>$D$32</f>
        <v>WHITE</v>
      </c>
      <c r="I87" s="465"/>
      <c r="J87" s="400" t="s">
        <v>75</v>
      </c>
      <c r="K87" s="400">
        <f>$P$34</f>
        <v>8085</v>
      </c>
      <c r="L87" s="439">
        <f>160/4500</f>
        <v>3.5555555555555556E-2</v>
      </c>
      <c r="M87" s="440">
        <f t="shared" ref="M87" si="10">K87*L87</f>
        <v>287.46666666666664</v>
      </c>
      <c r="N87" s="440"/>
      <c r="O87" s="441">
        <f t="shared" ref="O87" si="11">ROUNDUP(SUM(M87:N87),0)</f>
        <v>288</v>
      </c>
      <c r="P87" s="442" t="s">
        <v>327</v>
      </c>
    </row>
    <row r="88" spans="1:18" s="443" customFormat="1" ht="73" customHeight="1">
      <c r="A88" s="436">
        <v>3</v>
      </c>
      <c r="B88" s="484" t="s">
        <v>76</v>
      </c>
      <c r="C88" s="485"/>
      <c r="D88" s="485"/>
      <c r="E88" s="486"/>
      <c r="F88" s="437" t="s">
        <v>77</v>
      </c>
      <c r="G88" s="438"/>
      <c r="H88" s="464" t="str">
        <f>$D$18</f>
        <v>BLACK</v>
      </c>
      <c r="I88" s="465"/>
      <c r="J88" s="400" t="s">
        <v>78</v>
      </c>
      <c r="K88" s="400">
        <f>$P$20</f>
        <v>8085</v>
      </c>
      <c r="L88" s="439">
        <v>1</v>
      </c>
      <c r="M88" s="440">
        <f t="shared" si="8"/>
        <v>8085</v>
      </c>
      <c r="N88" s="440"/>
      <c r="O88" s="441">
        <f t="shared" ref="O88" si="12">SUM(M88:N88)</f>
        <v>8085</v>
      </c>
      <c r="P88" s="444" t="s">
        <v>328</v>
      </c>
    </row>
    <row r="89" spans="1:18" s="443" customFormat="1" ht="73" customHeight="1">
      <c r="A89" s="436">
        <v>4</v>
      </c>
      <c r="B89" s="484" t="s">
        <v>76</v>
      </c>
      <c r="C89" s="485"/>
      <c r="D89" s="485"/>
      <c r="E89" s="486"/>
      <c r="F89" s="437" t="s">
        <v>77</v>
      </c>
      <c r="G89" s="438"/>
      <c r="H89" s="464" t="str">
        <f>$D$32</f>
        <v>WHITE</v>
      </c>
      <c r="I89" s="465"/>
      <c r="J89" s="400" t="s">
        <v>78</v>
      </c>
      <c r="K89" s="400">
        <f>$P$34</f>
        <v>8085</v>
      </c>
      <c r="L89" s="439">
        <v>1</v>
      </c>
      <c r="M89" s="440">
        <f t="shared" ref="M89" si="13">K89*L89</f>
        <v>8085</v>
      </c>
      <c r="N89" s="440"/>
      <c r="O89" s="441">
        <f t="shared" ref="O89" si="14">SUM(M89:N89)</f>
        <v>8085</v>
      </c>
      <c r="P89" s="444" t="s">
        <v>328</v>
      </c>
    </row>
    <row r="90" spans="1:18" s="443" customFormat="1" ht="161.5" customHeight="1">
      <c r="A90" s="436">
        <v>5</v>
      </c>
      <c r="B90" s="510" t="s">
        <v>366</v>
      </c>
      <c r="C90" s="510"/>
      <c r="D90" s="510"/>
      <c r="E90" s="510"/>
      <c r="F90" s="445" t="s">
        <v>40</v>
      </c>
      <c r="G90" s="441"/>
      <c r="H90" s="464" t="str">
        <f t="shared" ref="H90" si="15">$D$18</f>
        <v>BLACK</v>
      </c>
      <c r="I90" s="465"/>
      <c r="J90" s="400" t="s">
        <v>78</v>
      </c>
      <c r="K90" s="400">
        <f>$P$20</f>
        <v>8085</v>
      </c>
      <c r="L90" s="439">
        <v>1</v>
      </c>
      <c r="M90" s="440">
        <f t="shared" ref="M90" si="16">K90*L90</f>
        <v>8085</v>
      </c>
      <c r="N90" s="440"/>
      <c r="O90" s="441">
        <f t="shared" ref="O90" si="17">SUM(M90:N90)</f>
        <v>8085</v>
      </c>
      <c r="P90" s="444" t="s">
        <v>328</v>
      </c>
    </row>
    <row r="91" spans="1:18" s="443" customFormat="1" ht="161.5" customHeight="1">
      <c r="A91" s="436">
        <v>6</v>
      </c>
      <c r="B91" s="510" t="s">
        <v>366</v>
      </c>
      <c r="C91" s="510"/>
      <c r="D91" s="510"/>
      <c r="E91" s="510"/>
      <c r="F91" s="445" t="s">
        <v>40</v>
      </c>
      <c r="G91" s="441"/>
      <c r="H91" s="464" t="str">
        <f>H89</f>
        <v>WHITE</v>
      </c>
      <c r="I91" s="465"/>
      <c r="J91" s="400" t="s">
        <v>78</v>
      </c>
      <c r="K91" s="400">
        <f>$P$34</f>
        <v>8085</v>
      </c>
      <c r="L91" s="439">
        <v>1</v>
      </c>
      <c r="M91" s="440">
        <f t="shared" ref="M91" si="18">K91*L91</f>
        <v>8085</v>
      </c>
      <c r="N91" s="440"/>
      <c r="O91" s="441">
        <f t="shared" ref="O91" si="19">SUM(M91:N91)</f>
        <v>8085</v>
      </c>
      <c r="P91" s="446" t="s">
        <v>328</v>
      </c>
    </row>
    <row r="92" spans="1:18" s="46" customFormat="1" ht="77" customHeight="1">
      <c r="B92" s="46" t="s">
        <v>79</v>
      </c>
      <c r="G92" s="396"/>
      <c r="P92" s="397"/>
    </row>
    <row r="93" spans="1:18" s="443" customFormat="1" ht="70" customHeight="1">
      <c r="A93" s="436">
        <v>1</v>
      </c>
      <c r="B93" s="484" t="s">
        <v>80</v>
      </c>
      <c r="C93" s="485"/>
      <c r="D93" s="485"/>
      <c r="E93" s="486"/>
      <c r="F93" s="437" t="s">
        <v>81</v>
      </c>
      <c r="G93" s="438"/>
      <c r="H93" s="464" t="str">
        <f>$H$88</f>
        <v>BLACK</v>
      </c>
      <c r="I93" s="465"/>
      <c r="J93" s="400" t="s">
        <v>78</v>
      </c>
      <c r="K93" s="400">
        <f>$P$20</f>
        <v>8085</v>
      </c>
      <c r="L93" s="439">
        <f>1/40</f>
        <v>2.5000000000000001E-2</v>
      </c>
      <c r="M93" s="440">
        <f t="shared" ref="M93:M107" si="20">K93*L93</f>
        <v>202.125</v>
      </c>
      <c r="N93" s="440"/>
      <c r="O93" s="441">
        <f>SUM(M93:N93)</f>
        <v>202.125</v>
      </c>
      <c r="P93" s="444"/>
    </row>
    <row r="94" spans="1:18" s="443" customFormat="1" ht="70" customHeight="1">
      <c r="A94" s="436">
        <v>2</v>
      </c>
      <c r="B94" s="484" t="s">
        <v>80</v>
      </c>
      <c r="C94" s="485"/>
      <c r="D94" s="485"/>
      <c r="E94" s="486"/>
      <c r="F94" s="437" t="s">
        <v>81</v>
      </c>
      <c r="G94" s="438"/>
      <c r="H94" s="464" t="str">
        <f>$H$89</f>
        <v>WHITE</v>
      </c>
      <c r="I94" s="465"/>
      <c r="J94" s="400" t="s">
        <v>78</v>
      </c>
      <c r="K94" s="400">
        <f>$P$34</f>
        <v>8085</v>
      </c>
      <c r="L94" s="439">
        <f>1/40</f>
        <v>2.5000000000000001E-2</v>
      </c>
      <c r="M94" s="440">
        <f t="shared" si="20"/>
        <v>202.125</v>
      </c>
      <c r="N94" s="440"/>
      <c r="O94" s="441">
        <f t="shared" ref="O94" si="21">SUM(M94:N94)</f>
        <v>202.125</v>
      </c>
      <c r="P94" s="444"/>
    </row>
    <row r="95" spans="1:18" s="443" customFormat="1" ht="70" customHeight="1">
      <c r="A95" s="436">
        <v>3</v>
      </c>
      <c r="B95" s="484" t="s">
        <v>82</v>
      </c>
      <c r="C95" s="485"/>
      <c r="D95" s="485"/>
      <c r="E95" s="486"/>
      <c r="F95" s="437" t="s">
        <v>83</v>
      </c>
      <c r="G95" s="438"/>
      <c r="H95" s="464" t="str">
        <f>$H$88</f>
        <v>BLACK</v>
      </c>
      <c r="I95" s="465"/>
      <c r="J95" s="400" t="s">
        <v>78</v>
      </c>
      <c r="K95" s="400">
        <f>$P$20</f>
        <v>8085</v>
      </c>
      <c r="L95" s="439">
        <f>2/40</f>
        <v>0.05</v>
      </c>
      <c r="M95" s="440">
        <f t="shared" si="20"/>
        <v>404.25</v>
      </c>
      <c r="N95" s="440"/>
      <c r="O95" s="441">
        <f>SUM(M95:N95)-1</f>
        <v>403.25</v>
      </c>
      <c r="P95" s="444"/>
    </row>
    <row r="96" spans="1:18" s="443" customFormat="1" ht="70" customHeight="1">
      <c r="A96" s="436">
        <v>4</v>
      </c>
      <c r="B96" s="484" t="s">
        <v>82</v>
      </c>
      <c r="C96" s="485"/>
      <c r="D96" s="485"/>
      <c r="E96" s="486"/>
      <c r="F96" s="437" t="s">
        <v>83</v>
      </c>
      <c r="G96" s="438"/>
      <c r="H96" s="464" t="str">
        <f>$H$89</f>
        <v>WHITE</v>
      </c>
      <c r="I96" s="465"/>
      <c r="J96" s="400" t="s">
        <v>78</v>
      </c>
      <c r="K96" s="400">
        <f>$P$34</f>
        <v>8085</v>
      </c>
      <c r="L96" s="439">
        <f>2/40</f>
        <v>0.05</v>
      </c>
      <c r="M96" s="440">
        <f t="shared" si="20"/>
        <v>404.25</v>
      </c>
      <c r="N96" s="440"/>
      <c r="O96" s="441">
        <f>SUM(M96:N96)+1</f>
        <v>405.25</v>
      </c>
      <c r="P96" s="444"/>
    </row>
    <row r="97" spans="1:17" s="443" customFormat="1" ht="70" customHeight="1">
      <c r="A97" s="436">
        <v>5</v>
      </c>
      <c r="B97" s="484" t="s">
        <v>84</v>
      </c>
      <c r="C97" s="485"/>
      <c r="D97" s="485"/>
      <c r="E97" s="486"/>
      <c r="F97" s="437" t="s">
        <v>83</v>
      </c>
      <c r="G97" s="438"/>
      <c r="H97" s="464" t="str">
        <f>$H$88</f>
        <v>BLACK</v>
      </c>
      <c r="I97" s="465"/>
      <c r="J97" s="400" t="s">
        <v>78</v>
      </c>
      <c r="K97" s="400">
        <f>$P$20</f>
        <v>8085</v>
      </c>
      <c r="L97" s="439">
        <f>1/40</f>
        <v>2.5000000000000001E-2</v>
      </c>
      <c r="M97" s="440">
        <f t="shared" si="20"/>
        <v>202.125</v>
      </c>
      <c r="N97" s="440"/>
      <c r="O97" s="441">
        <f t="shared" ref="O97:O107" si="22">SUM(M97:N97)</f>
        <v>202.125</v>
      </c>
      <c r="P97" s="444"/>
    </row>
    <row r="98" spans="1:17" s="443" customFormat="1" ht="70" customHeight="1">
      <c r="A98" s="436">
        <v>6</v>
      </c>
      <c r="B98" s="484" t="s">
        <v>84</v>
      </c>
      <c r="C98" s="485"/>
      <c r="D98" s="485"/>
      <c r="E98" s="486"/>
      <c r="F98" s="437" t="s">
        <v>83</v>
      </c>
      <c r="G98" s="438"/>
      <c r="H98" s="464" t="str">
        <f>$H$89</f>
        <v>WHITE</v>
      </c>
      <c r="I98" s="465"/>
      <c r="J98" s="400" t="s">
        <v>78</v>
      </c>
      <c r="K98" s="400">
        <f>$P$34</f>
        <v>8085</v>
      </c>
      <c r="L98" s="439">
        <f>1/40</f>
        <v>2.5000000000000001E-2</v>
      </c>
      <c r="M98" s="440">
        <f t="shared" si="20"/>
        <v>202.125</v>
      </c>
      <c r="N98" s="440"/>
      <c r="O98" s="441">
        <f t="shared" si="22"/>
        <v>202.125</v>
      </c>
      <c r="P98" s="444"/>
    </row>
    <row r="99" spans="1:17" s="443" customFormat="1" ht="70" customHeight="1">
      <c r="A99" s="436">
        <v>7</v>
      </c>
      <c r="B99" s="484" t="s">
        <v>85</v>
      </c>
      <c r="C99" s="485"/>
      <c r="D99" s="485"/>
      <c r="E99" s="486"/>
      <c r="F99" s="437" t="s">
        <v>40</v>
      </c>
      <c r="G99" s="438"/>
      <c r="H99" s="464" t="str">
        <f>$H$88</f>
        <v>BLACK</v>
      </c>
      <c r="I99" s="465"/>
      <c r="J99" s="400" t="s">
        <v>78</v>
      </c>
      <c r="K99" s="400">
        <f>$P$20</f>
        <v>8085</v>
      </c>
      <c r="L99" s="439">
        <v>1</v>
      </c>
      <c r="M99" s="440">
        <f t="shared" si="20"/>
        <v>8085</v>
      </c>
      <c r="N99" s="440"/>
      <c r="O99" s="441">
        <f t="shared" si="22"/>
        <v>8085</v>
      </c>
      <c r="P99" s="444"/>
    </row>
    <row r="100" spans="1:17" s="443" customFormat="1" ht="70" customHeight="1">
      <c r="A100" s="436">
        <v>10</v>
      </c>
      <c r="B100" s="484" t="s">
        <v>85</v>
      </c>
      <c r="C100" s="485"/>
      <c r="D100" s="485"/>
      <c r="E100" s="486"/>
      <c r="F100" s="437" t="s">
        <v>40</v>
      </c>
      <c r="G100" s="438"/>
      <c r="H100" s="464" t="str">
        <f>$H$89</f>
        <v>WHITE</v>
      </c>
      <c r="I100" s="465"/>
      <c r="J100" s="400" t="s">
        <v>78</v>
      </c>
      <c r="K100" s="400">
        <f>$P$20</f>
        <v>8085</v>
      </c>
      <c r="L100" s="439">
        <v>1</v>
      </c>
      <c r="M100" s="440">
        <f t="shared" ref="M100" si="23">K100*L100</f>
        <v>8085</v>
      </c>
      <c r="N100" s="440"/>
      <c r="O100" s="441">
        <f t="shared" ref="O100" si="24">SUM(M100:N100)</f>
        <v>8085</v>
      </c>
      <c r="P100" s="444"/>
    </row>
    <row r="101" spans="1:17" s="443" customFormat="1" ht="70" customHeight="1">
      <c r="A101" s="436">
        <v>11</v>
      </c>
      <c r="B101" s="484" t="s">
        <v>86</v>
      </c>
      <c r="C101" s="485"/>
      <c r="D101" s="485"/>
      <c r="E101" s="486"/>
      <c r="F101" s="437" t="s">
        <v>81</v>
      </c>
      <c r="G101" s="438"/>
      <c r="H101" s="464" t="str">
        <f>$H$88</f>
        <v>BLACK</v>
      </c>
      <c r="I101" s="465"/>
      <c r="J101" s="400" t="s">
        <v>78</v>
      </c>
      <c r="K101" s="400">
        <f>$P$20</f>
        <v>8085</v>
      </c>
      <c r="L101" s="439">
        <v>1</v>
      </c>
      <c r="M101" s="440">
        <f t="shared" ref="M101:M104" si="25">K101*L101</f>
        <v>8085</v>
      </c>
      <c r="N101" s="440"/>
      <c r="O101" s="441">
        <f t="shared" ref="O101:O104" si="26">SUM(M101:N101)</f>
        <v>8085</v>
      </c>
      <c r="P101" s="444"/>
    </row>
    <row r="102" spans="1:17" s="443" customFormat="1" ht="70" customHeight="1">
      <c r="A102" s="436">
        <v>12</v>
      </c>
      <c r="B102" s="484" t="s">
        <v>86</v>
      </c>
      <c r="C102" s="485"/>
      <c r="D102" s="485"/>
      <c r="E102" s="486"/>
      <c r="F102" s="437" t="s">
        <v>81</v>
      </c>
      <c r="G102" s="438"/>
      <c r="H102" s="464" t="str">
        <f>$H$89</f>
        <v>WHITE</v>
      </c>
      <c r="I102" s="465"/>
      <c r="J102" s="400" t="s">
        <v>78</v>
      </c>
      <c r="K102" s="400">
        <f>$P$20</f>
        <v>8085</v>
      </c>
      <c r="L102" s="439">
        <v>1</v>
      </c>
      <c r="M102" s="440">
        <f t="shared" ref="M102:M103" si="27">K102*L102</f>
        <v>8085</v>
      </c>
      <c r="N102" s="440"/>
      <c r="O102" s="441">
        <f t="shared" ref="O102:O103" si="28">SUM(M102:N102)</f>
        <v>8085</v>
      </c>
      <c r="P102" s="444" t="s">
        <v>330</v>
      </c>
    </row>
    <row r="103" spans="1:17" s="443" customFormat="1" ht="70" customHeight="1">
      <c r="A103" s="436">
        <v>13</v>
      </c>
      <c r="B103" s="477" t="s">
        <v>87</v>
      </c>
      <c r="C103" s="478"/>
      <c r="D103" s="478"/>
      <c r="E103" s="479"/>
      <c r="F103" s="445" t="s">
        <v>40</v>
      </c>
      <c r="G103" s="441"/>
      <c r="H103" s="464" t="str">
        <f>$H$88</f>
        <v>BLACK</v>
      </c>
      <c r="I103" s="465"/>
      <c r="J103" s="400" t="s">
        <v>78</v>
      </c>
      <c r="K103" s="400">
        <f>$P$34</f>
        <v>8085</v>
      </c>
      <c r="L103" s="439">
        <v>1</v>
      </c>
      <c r="M103" s="440">
        <f t="shared" si="27"/>
        <v>8085</v>
      </c>
      <c r="N103" s="440"/>
      <c r="O103" s="441">
        <f t="shared" si="28"/>
        <v>8085</v>
      </c>
      <c r="P103" s="446" t="s">
        <v>329</v>
      </c>
    </row>
    <row r="104" spans="1:17" s="443" customFormat="1" ht="70" customHeight="1">
      <c r="A104" s="436">
        <v>14</v>
      </c>
      <c r="B104" s="477" t="s">
        <v>87</v>
      </c>
      <c r="C104" s="478"/>
      <c r="D104" s="478"/>
      <c r="E104" s="479"/>
      <c r="F104" s="445" t="s">
        <v>40</v>
      </c>
      <c r="G104" s="441"/>
      <c r="H104" s="464" t="str">
        <f>$H$89</f>
        <v>WHITE</v>
      </c>
      <c r="I104" s="465"/>
      <c r="J104" s="400" t="s">
        <v>78</v>
      </c>
      <c r="K104" s="400">
        <f>$P$34</f>
        <v>8085</v>
      </c>
      <c r="L104" s="439">
        <v>1</v>
      </c>
      <c r="M104" s="440">
        <f t="shared" si="25"/>
        <v>8085</v>
      </c>
      <c r="N104" s="440"/>
      <c r="O104" s="441">
        <f t="shared" si="26"/>
        <v>8085</v>
      </c>
      <c r="P104" s="446" t="s">
        <v>329</v>
      </c>
    </row>
    <row r="105" spans="1:17" s="71" customFormat="1" ht="36.65" hidden="1" customHeight="1">
      <c r="A105" s="305">
        <v>15</v>
      </c>
      <c r="B105" s="472" t="s">
        <v>88</v>
      </c>
      <c r="C105" s="473"/>
      <c r="D105" s="473"/>
      <c r="E105" s="474"/>
      <c r="F105" s="222" t="s">
        <v>81</v>
      </c>
      <c r="G105" s="158"/>
      <c r="H105" s="475" t="e">
        <f>#REF!</f>
        <v>#REF!</v>
      </c>
      <c r="I105" s="476"/>
      <c r="J105" s="160" t="s">
        <v>78</v>
      </c>
      <c r="K105" s="160" t="e">
        <f>#REF!</f>
        <v>#REF!</v>
      </c>
      <c r="L105" s="156">
        <v>1</v>
      </c>
      <c r="M105" s="157" t="e">
        <f t="shared" si="20"/>
        <v>#REF!</v>
      </c>
      <c r="N105" s="157"/>
      <c r="O105" s="158" t="e">
        <f t="shared" si="22"/>
        <v>#REF!</v>
      </c>
      <c r="P105" s="223"/>
    </row>
    <row r="106" spans="1:17" s="71" customFormat="1" ht="36.65" hidden="1" customHeight="1">
      <c r="A106" s="305">
        <v>16</v>
      </c>
      <c r="B106" s="472" t="s">
        <v>87</v>
      </c>
      <c r="C106" s="473"/>
      <c r="D106" s="473"/>
      <c r="E106" s="474"/>
      <c r="F106" s="170" t="s">
        <v>40</v>
      </c>
      <c r="G106" s="158"/>
      <c r="H106" s="475" t="str">
        <f t="shared" ref="H106:H107" si="29">H104</f>
        <v>WHITE</v>
      </c>
      <c r="I106" s="476"/>
      <c r="J106" s="160" t="s">
        <v>78</v>
      </c>
      <c r="K106" s="160">
        <f t="shared" ref="K106:K107" si="30">K104</f>
        <v>8085</v>
      </c>
      <c r="L106" s="156">
        <v>1</v>
      </c>
      <c r="M106" s="157">
        <f t="shared" si="20"/>
        <v>8085</v>
      </c>
      <c r="N106" s="157"/>
      <c r="O106" s="158">
        <f t="shared" si="22"/>
        <v>8085</v>
      </c>
      <c r="P106" s="246"/>
    </row>
    <row r="107" spans="1:17" s="71" customFormat="1" ht="36.65" hidden="1" customHeight="1">
      <c r="A107" s="305">
        <v>17</v>
      </c>
      <c r="B107" s="472" t="s">
        <v>87</v>
      </c>
      <c r="C107" s="473"/>
      <c r="D107" s="473"/>
      <c r="E107" s="474"/>
      <c r="F107" s="170" t="s">
        <v>40</v>
      </c>
      <c r="G107" s="158"/>
      <c r="H107" s="475" t="e">
        <f t="shared" si="29"/>
        <v>#REF!</v>
      </c>
      <c r="I107" s="476"/>
      <c r="J107" s="160" t="s">
        <v>78</v>
      </c>
      <c r="K107" s="160" t="e">
        <f t="shared" si="30"/>
        <v>#REF!</v>
      </c>
      <c r="L107" s="156">
        <v>1</v>
      </c>
      <c r="M107" s="157" t="e">
        <f t="shared" si="20"/>
        <v>#REF!</v>
      </c>
      <c r="N107" s="157"/>
      <c r="O107" s="158" t="e">
        <f t="shared" si="22"/>
        <v>#REF!</v>
      </c>
      <c r="P107" s="246"/>
    </row>
    <row r="108" spans="1:17" s="174" customFormat="1" ht="24" customHeight="1">
      <c r="A108" s="159"/>
      <c r="B108" s="159"/>
      <c r="C108" s="159"/>
      <c r="D108" s="159"/>
      <c r="E108" s="159"/>
      <c r="F108" s="184"/>
      <c r="G108" s="186"/>
      <c r="H108" s="184"/>
      <c r="I108" s="184"/>
      <c r="J108" s="224"/>
      <c r="K108" s="181"/>
      <c r="L108" s="225"/>
      <c r="M108" s="226"/>
      <c r="N108" s="226"/>
      <c r="O108" s="227"/>
      <c r="P108" s="228"/>
    </row>
    <row r="109" spans="1:17" s="324" customFormat="1" ht="49.5" customHeight="1">
      <c r="A109" s="317"/>
      <c r="B109" s="327" t="s">
        <v>89</v>
      </c>
      <c r="C109" s="317"/>
      <c r="D109" s="317"/>
      <c r="E109" s="317"/>
      <c r="F109" s="318"/>
      <c r="G109" s="370"/>
      <c r="H109" s="318"/>
      <c r="I109" s="318"/>
      <c r="J109" s="319"/>
      <c r="K109" s="327" t="s">
        <v>90</v>
      </c>
      <c r="L109" s="320"/>
      <c r="M109" s="321"/>
      <c r="N109" s="321"/>
      <c r="O109" s="322"/>
      <c r="P109" s="323"/>
    </row>
    <row r="110" spans="1:17" s="325" customFormat="1" ht="49.5" customHeight="1">
      <c r="A110" s="325">
        <v>1</v>
      </c>
      <c r="B110" s="326" t="s">
        <v>91</v>
      </c>
      <c r="C110" s="327" t="s">
        <v>92</v>
      </c>
      <c r="D110" s="328"/>
      <c r="E110" s="328"/>
      <c r="F110" s="328"/>
      <c r="G110" s="329"/>
      <c r="H110" s="329"/>
      <c r="I110" s="329"/>
      <c r="J110" s="329"/>
      <c r="K110" s="330"/>
      <c r="L110" s="329"/>
      <c r="M110" s="329"/>
      <c r="N110" s="329"/>
      <c r="O110" s="329"/>
      <c r="P110" s="329"/>
    </row>
    <row r="111" spans="1:17" s="306" customFormat="1" ht="16.899999999999999" hidden="1" customHeight="1">
      <c r="A111" s="307"/>
      <c r="B111" s="307"/>
      <c r="C111" s="11"/>
      <c r="D111" s="11"/>
      <c r="E111" s="11"/>
      <c r="F111" s="11"/>
      <c r="G111" s="7"/>
      <c r="H111" s="7"/>
      <c r="I111" s="7"/>
      <c r="J111" s="7"/>
      <c r="K111" s="9"/>
      <c r="L111" s="7"/>
      <c r="M111" s="7"/>
      <c r="N111" s="7"/>
      <c r="O111" s="7"/>
      <c r="P111" s="7"/>
    </row>
    <row r="112" spans="1:17" s="5" customFormat="1" ht="34.5" hidden="1" customHeight="1">
      <c r="A112" s="306"/>
      <c r="B112" s="466" t="s">
        <v>93</v>
      </c>
      <c r="C112" s="467"/>
      <c r="D112" s="467"/>
      <c r="E112" s="467"/>
      <c r="F112" s="467"/>
      <c r="G112" s="467"/>
      <c r="H112" s="467"/>
      <c r="I112" s="480"/>
      <c r="J112" s="7"/>
      <c r="K112" s="9"/>
      <c r="L112" s="7"/>
      <c r="M112" s="7"/>
      <c r="N112" s="7"/>
      <c r="O112" s="7"/>
      <c r="P112" s="7"/>
      <c r="Q112" s="7"/>
    </row>
    <row r="113" spans="1:17" s="5" customFormat="1" ht="34.5" hidden="1" customHeight="1">
      <c r="A113" s="306"/>
      <c r="B113" s="308" t="s">
        <v>67</v>
      </c>
      <c r="C113" s="457" t="s">
        <v>94</v>
      </c>
      <c r="D113" s="458"/>
      <c r="E113" s="458"/>
      <c r="F113" s="458"/>
      <c r="G113" s="458"/>
      <c r="H113" s="458"/>
      <c r="I113" s="459"/>
      <c r="J113" s="7"/>
      <c r="K113" s="7"/>
      <c r="L113" s="7"/>
      <c r="M113" s="7"/>
      <c r="N113" s="7"/>
      <c r="O113" s="7"/>
      <c r="P113" s="7"/>
      <c r="Q113" s="7"/>
    </row>
    <row r="114" spans="1:17" s="5" customFormat="1" ht="40.15" hidden="1" customHeight="1">
      <c r="A114" s="306"/>
      <c r="B114" s="309" t="str">
        <f>H90</f>
        <v>BLACK</v>
      </c>
      <c r="C114" s="481" t="s">
        <v>95</v>
      </c>
      <c r="D114" s="482"/>
      <c r="E114" s="482"/>
      <c r="F114" s="482"/>
      <c r="G114" s="482"/>
      <c r="H114" s="482"/>
      <c r="I114" s="483"/>
      <c r="J114" s="7"/>
      <c r="K114" s="7"/>
      <c r="L114" s="7"/>
      <c r="M114" s="7"/>
      <c r="N114" s="7"/>
    </row>
    <row r="115" spans="1:17" s="5" customFormat="1" ht="34.5" hidden="1" customHeight="1">
      <c r="A115" s="306"/>
      <c r="B115" s="466" t="s">
        <v>96</v>
      </c>
      <c r="C115" s="467"/>
      <c r="D115" s="468"/>
      <c r="E115" s="468"/>
      <c r="F115" s="468"/>
      <c r="G115" s="468"/>
      <c r="H115" s="468"/>
      <c r="I115" s="469"/>
      <c r="J115" s="7"/>
      <c r="K115" s="7"/>
    </row>
    <row r="116" spans="1:17" s="5" customFormat="1" ht="34.5" hidden="1" customHeight="1">
      <c r="A116" s="306"/>
      <c r="B116" s="470"/>
      <c r="C116" s="471"/>
      <c r="D116" s="310" t="s">
        <v>32</v>
      </c>
      <c r="E116" s="310" t="s">
        <v>33</v>
      </c>
      <c r="F116" s="310" t="s">
        <v>34</v>
      </c>
      <c r="G116" s="310" t="s">
        <v>35</v>
      </c>
      <c r="H116" s="310" t="s">
        <v>36</v>
      </c>
      <c r="I116" s="310" t="s">
        <v>37</v>
      </c>
    </row>
    <row r="117" spans="1:17" s="5" customFormat="1" ht="105.65" hidden="1" customHeight="1">
      <c r="A117" s="306"/>
      <c r="B117" s="455" t="s">
        <v>97</v>
      </c>
      <c r="C117" s="455"/>
      <c r="D117" s="311"/>
      <c r="E117" s="311"/>
      <c r="F117" s="312" t="s">
        <v>98</v>
      </c>
      <c r="G117" s="311"/>
      <c r="H117" s="311"/>
      <c r="I117" s="311"/>
    </row>
    <row r="118" spans="1:17" s="325" customFormat="1" ht="49.5" customHeight="1">
      <c r="A118" s="331">
        <v>2</v>
      </c>
      <c r="B118" s="326" t="s">
        <v>99</v>
      </c>
      <c r="C118" s="331" t="s">
        <v>100</v>
      </c>
      <c r="D118" s="332"/>
      <c r="E118" s="332"/>
      <c r="F118" s="332"/>
      <c r="G118" s="329"/>
      <c r="H118" s="329"/>
      <c r="I118" s="329"/>
      <c r="J118" s="329"/>
      <c r="K118" s="330"/>
      <c r="L118" s="329"/>
      <c r="M118" s="329"/>
      <c r="N118" s="329"/>
      <c r="O118" s="329"/>
      <c r="P118" s="329"/>
    </row>
    <row r="119" spans="1:17" s="306" customFormat="1" ht="16.899999999999999" hidden="1" customHeight="1">
      <c r="A119" s="307"/>
      <c r="B119" s="307"/>
      <c r="C119" s="11"/>
      <c r="D119" s="11"/>
      <c r="E119" s="11"/>
      <c r="F119" s="11"/>
      <c r="G119" s="7"/>
      <c r="H119" s="7"/>
      <c r="I119" s="7"/>
      <c r="J119" s="7"/>
      <c r="K119" s="9"/>
      <c r="L119" s="7"/>
      <c r="M119" s="7"/>
      <c r="N119" s="7"/>
      <c r="O119" s="7"/>
      <c r="P119" s="7"/>
    </row>
    <row r="120" spans="1:17" s="5" customFormat="1" ht="34.5" hidden="1" customHeight="1">
      <c r="A120" s="306"/>
      <c r="B120" s="466" t="s">
        <v>93</v>
      </c>
      <c r="C120" s="467"/>
      <c r="D120" s="467"/>
      <c r="E120" s="467"/>
      <c r="F120" s="467"/>
      <c r="G120" s="467"/>
      <c r="H120" s="467"/>
      <c r="I120" s="480"/>
      <c r="J120" s="7"/>
      <c r="K120" s="9"/>
      <c r="L120" s="7"/>
      <c r="M120" s="7"/>
      <c r="N120" s="7"/>
      <c r="O120" s="7"/>
      <c r="P120" s="7"/>
      <c r="Q120" s="7"/>
    </row>
    <row r="121" spans="1:17" s="5" customFormat="1" ht="34.5" hidden="1" customHeight="1">
      <c r="A121" s="306"/>
      <c r="B121" s="308" t="s">
        <v>67</v>
      </c>
      <c r="C121" s="457" t="s">
        <v>101</v>
      </c>
      <c r="D121" s="458"/>
      <c r="E121" s="458"/>
      <c r="F121" s="458"/>
      <c r="G121" s="458"/>
      <c r="H121" s="458"/>
      <c r="I121" s="459"/>
      <c r="J121" s="7"/>
      <c r="K121" s="7"/>
      <c r="L121" s="7"/>
      <c r="M121" s="7"/>
      <c r="N121" s="7"/>
      <c r="O121" s="7"/>
      <c r="P121" s="7"/>
      <c r="Q121" s="7"/>
    </row>
    <row r="122" spans="1:17" s="5" customFormat="1" ht="88.9" hidden="1" customHeight="1">
      <c r="A122" s="306"/>
      <c r="B122" s="309" t="e">
        <f>#REF!</f>
        <v>#REF!</v>
      </c>
      <c r="C122" s="481" t="s">
        <v>102</v>
      </c>
      <c r="D122" s="482"/>
      <c r="E122" s="482"/>
      <c r="F122" s="482"/>
      <c r="G122" s="482"/>
      <c r="H122" s="482"/>
      <c r="I122" s="483"/>
      <c r="J122" s="7"/>
      <c r="K122" s="7"/>
      <c r="L122" s="7"/>
      <c r="M122" s="7"/>
      <c r="N122" s="7"/>
    </row>
    <row r="123" spans="1:17" s="5" customFormat="1" ht="121.9" hidden="1" customHeight="1">
      <c r="A123" s="306"/>
      <c r="B123" s="309" t="e">
        <f>#REF!</f>
        <v>#REF!</v>
      </c>
      <c r="C123" s="481" t="s">
        <v>103</v>
      </c>
      <c r="D123" s="482"/>
      <c r="E123" s="482"/>
      <c r="F123" s="482"/>
      <c r="G123" s="482"/>
      <c r="H123" s="482"/>
      <c r="I123" s="483"/>
      <c r="J123" s="7"/>
      <c r="K123" s="7"/>
      <c r="L123" s="7"/>
      <c r="M123" s="7"/>
      <c r="N123" s="7"/>
    </row>
    <row r="124" spans="1:17" s="5" customFormat="1" ht="34.5" hidden="1" customHeight="1">
      <c r="A124" s="306"/>
      <c r="B124" s="466" t="s">
        <v>96</v>
      </c>
      <c r="C124" s="467"/>
      <c r="D124" s="468"/>
      <c r="E124" s="468"/>
      <c r="F124" s="468"/>
      <c r="G124" s="468"/>
      <c r="H124" s="468"/>
      <c r="I124" s="469"/>
      <c r="J124" s="7"/>
      <c r="K124" s="7"/>
    </row>
    <row r="125" spans="1:17" s="5" customFormat="1" ht="34.5" hidden="1" customHeight="1">
      <c r="A125" s="306"/>
      <c r="B125" s="470"/>
      <c r="C125" s="471"/>
      <c r="D125" s="310" t="s">
        <v>32</v>
      </c>
      <c r="E125" s="310" t="s">
        <v>33</v>
      </c>
      <c r="F125" s="310" t="s">
        <v>34</v>
      </c>
      <c r="G125" s="310" t="s">
        <v>35</v>
      </c>
      <c r="H125" s="310" t="s">
        <v>36</v>
      </c>
      <c r="I125" s="310" t="s">
        <v>37</v>
      </c>
    </row>
    <row r="126" spans="1:17" s="5" customFormat="1" ht="120.65" hidden="1" customHeight="1">
      <c r="A126" s="306"/>
      <c r="B126" s="455" t="s">
        <v>104</v>
      </c>
      <c r="C126" s="455"/>
      <c r="D126" s="312" t="s">
        <v>105</v>
      </c>
      <c r="E126" s="312" t="s">
        <v>105</v>
      </c>
      <c r="F126" s="312" t="s">
        <v>105</v>
      </c>
      <c r="G126" s="312" t="s">
        <v>105</v>
      </c>
      <c r="H126" s="312" t="s">
        <v>105</v>
      </c>
      <c r="I126" s="312" t="s">
        <v>105</v>
      </c>
    </row>
    <row r="127" spans="1:17" s="325" customFormat="1" ht="49.5" customHeight="1">
      <c r="A127" s="331">
        <v>3</v>
      </c>
      <c r="B127" s="326" t="s">
        <v>106</v>
      </c>
      <c r="C127" s="332" t="s">
        <v>107</v>
      </c>
      <c r="D127" s="332"/>
      <c r="E127" s="332"/>
      <c r="F127" s="332"/>
      <c r="G127" s="329"/>
      <c r="H127" s="329"/>
      <c r="I127" s="329"/>
      <c r="J127" s="329"/>
      <c r="K127" s="330"/>
      <c r="L127" s="329"/>
      <c r="M127" s="329"/>
      <c r="N127" s="329"/>
      <c r="O127" s="329"/>
      <c r="P127" s="329"/>
    </row>
    <row r="128" spans="1:17" s="5" customFormat="1" ht="64.5" hidden="1" customHeight="1">
      <c r="A128" s="306"/>
      <c r="B128" s="308" t="s">
        <v>67</v>
      </c>
      <c r="C128" s="457" t="s">
        <v>108</v>
      </c>
      <c r="D128" s="458"/>
      <c r="E128" s="458"/>
      <c r="F128" s="458"/>
      <c r="G128" s="458"/>
      <c r="H128" s="458"/>
      <c r="I128" s="459"/>
      <c r="J128" s="7"/>
      <c r="K128" s="7"/>
      <c r="L128" s="7"/>
      <c r="M128" s="7"/>
      <c r="N128" s="7"/>
      <c r="O128" s="7"/>
      <c r="P128" s="7"/>
      <c r="Q128" s="7"/>
    </row>
    <row r="129" spans="1:17" s="5" customFormat="1" ht="153.75" hidden="1" customHeight="1">
      <c r="A129" s="306"/>
      <c r="B129" s="309" t="str">
        <f>D20</f>
        <v>BLACK</v>
      </c>
      <c r="C129" s="460" t="s">
        <v>109</v>
      </c>
      <c r="D129" s="461"/>
      <c r="E129" s="461"/>
      <c r="F129" s="461"/>
      <c r="G129" s="461"/>
      <c r="H129" s="461"/>
      <c r="I129" s="462"/>
      <c r="J129" s="7"/>
      <c r="K129" s="7"/>
      <c r="L129" s="7"/>
      <c r="M129" s="7"/>
      <c r="N129" s="7"/>
    </row>
    <row r="130" spans="1:17" s="328" customFormat="1" ht="49.5" customHeight="1">
      <c r="B130" s="463" t="s">
        <v>110</v>
      </c>
      <c r="C130" s="463"/>
      <c r="D130" s="463"/>
      <c r="E130" s="463"/>
      <c r="G130" s="329"/>
      <c r="M130" s="333"/>
      <c r="N130" s="334"/>
      <c r="O130" s="334"/>
      <c r="P130" s="333"/>
    </row>
    <row r="131" spans="1:17" s="328" customFormat="1" ht="49.5" customHeight="1">
      <c r="A131" s="325">
        <v>1</v>
      </c>
      <c r="B131" s="335" t="s">
        <v>111</v>
      </c>
      <c r="C131" s="325"/>
      <c r="D131" s="325"/>
      <c r="G131" s="329"/>
      <c r="L131" s="456"/>
      <c r="M131" s="456"/>
      <c r="N131" s="456"/>
      <c r="O131" s="456"/>
      <c r="P131" s="456"/>
    </row>
    <row r="132" spans="1:17" s="328" customFormat="1" ht="49.5" customHeight="1">
      <c r="A132" s="325">
        <v>2</v>
      </c>
      <c r="B132" s="335" t="s">
        <v>112</v>
      </c>
      <c r="C132" s="325"/>
      <c r="D132" s="325"/>
      <c r="G132" s="329"/>
      <c r="L132" s="456"/>
      <c r="M132" s="456"/>
      <c r="N132" s="456"/>
      <c r="O132" s="456"/>
      <c r="P132" s="456"/>
    </row>
    <row r="133" spans="1:17" s="328" customFormat="1" ht="49.5" customHeight="1">
      <c r="A133" s="325">
        <v>3</v>
      </c>
      <c r="B133" s="335" t="s">
        <v>113</v>
      </c>
      <c r="C133" s="325"/>
      <c r="D133" s="325"/>
      <c r="G133" s="329"/>
      <c r="L133" s="456"/>
      <c r="M133" s="456"/>
      <c r="N133" s="456"/>
      <c r="O133" s="456"/>
      <c r="P133" s="456"/>
    </row>
    <row r="134" spans="1:17" s="6" customFormat="1" ht="58.9" customHeight="1">
      <c r="A134" s="307"/>
      <c r="B134" s="313" t="s">
        <v>114</v>
      </c>
      <c r="C134" s="304" t="s">
        <v>32</v>
      </c>
      <c r="D134" s="304" t="s">
        <v>33</v>
      </c>
      <c r="E134" s="304" t="s">
        <v>34</v>
      </c>
      <c r="F134" s="304" t="s">
        <v>35</v>
      </c>
      <c r="G134" s="304" t="s">
        <v>36</v>
      </c>
      <c r="H134" s="304" t="s">
        <v>37</v>
      </c>
      <c r="I134" s="304" t="s">
        <v>38</v>
      </c>
      <c r="J134" s="314"/>
      <c r="K134" s="315"/>
      <c r="L134" s="315"/>
      <c r="M134" s="314"/>
    </row>
    <row r="135" spans="1:17" s="6" customFormat="1" ht="62.25" customHeight="1">
      <c r="A135" s="307"/>
      <c r="B135" s="313" t="s">
        <v>115</v>
      </c>
      <c r="C135" s="316">
        <f t="shared" ref="C135:H135" si="31">G37</f>
        <v>0</v>
      </c>
      <c r="D135" s="316">
        <f t="shared" si="31"/>
        <v>4462</v>
      </c>
      <c r="E135" s="316">
        <f t="shared" si="31"/>
        <v>6630</v>
      </c>
      <c r="F135" s="316">
        <f t="shared" si="31"/>
        <v>3750</v>
      </c>
      <c r="G135" s="316">
        <f t="shared" si="31"/>
        <v>1132</v>
      </c>
      <c r="H135" s="316">
        <f t="shared" si="31"/>
        <v>196</v>
      </c>
      <c r="I135" s="316">
        <f>SUM(C135:H135)</f>
        <v>16170</v>
      </c>
      <c r="J135" s="314"/>
      <c r="K135" s="315"/>
      <c r="L135" s="315"/>
      <c r="M135" s="314"/>
    </row>
    <row r="136" spans="1:17" s="371" customFormat="1" ht="80.5" customHeight="1">
      <c r="A136" s="522" t="s">
        <v>312</v>
      </c>
      <c r="B136" s="522"/>
      <c r="C136" s="522"/>
      <c r="D136" s="522"/>
      <c r="E136" s="522"/>
      <c r="F136" s="522"/>
      <c r="G136" s="522"/>
      <c r="H136" s="522"/>
      <c r="I136" s="522"/>
      <c r="J136" s="522"/>
      <c r="K136" s="522"/>
      <c r="L136" s="522"/>
      <c r="M136" s="522"/>
      <c r="N136" s="522"/>
      <c r="O136" s="522"/>
      <c r="P136" s="522"/>
      <c r="Q136" s="522"/>
    </row>
    <row r="137" spans="1:17" s="372" customFormat="1" ht="68.5" customHeight="1">
      <c r="A137" s="522"/>
      <c r="B137" s="522"/>
      <c r="C137" s="522"/>
      <c r="D137" s="522"/>
      <c r="E137" s="522"/>
      <c r="F137" s="522"/>
      <c r="G137" s="522"/>
      <c r="H137" s="522"/>
      <c r="I137" s="522"/>
      <c r="J137" s="522"/>
      <c r="K137" s="522"/>
      <c r="L137" s="522"/>
      <c r="M137" s="522"/>
      <c r="N137" s="522"/>
      <c r="O137" s="522"/>
      <c r="P137" s="522"/>
      <c r="Q137" s="522"/>
    </row>
    <row r="138" spans="1:17" s="374" customFormat="1" ht="81" customHeight="1">
      <c r="A138" s="373"/>
    </row>
    <row r="139" spans="1:17" s="375" customFormat="1" ht="32.5">
      <c r="G139" s="174"/>
    </row>
    <row r="140" spans="1:17" s="375" customFormat="1" ht="32.5">
      <c r="G140" s="174"/>
    </row>
    <row r="141" spans="1:17" s="375" customFormat="1" ht="32.5">
      <c r="G141" s="174"/>
    </row>
    <row r="142" spans="1:17" s="375" customFormat="1" ht="32.5">
      <c r="G142" s="174"/>
    </row>
    <row r="143" spans="1:17" s="375" customFormat="1" ht="32.5">
      <c r="G143" s="174"/>
    </row>
    <row r="144" spans="1:17" s="375" customFormat="1" ht="32.5">
      <c r="G144" s="174"/>
    </row>
    <row r="145" spans="7:7" s="375" customFormat="1" ht="32.5">
      <c r="G145" s="174"/>
    </row>
    <row r="146" spans="7:7" s="375" customFormat="1" ht="32.5">
      <c r="G146" s="174"/>
    </row>
    <row r="147" spans="7:7" s="375" customFormat="1" ht="32.5">
      <c r="G147" s="174"/>
    </row>
    <row r="148" spans="7:7" s="375" customFormat="1" ht="32.5">
      <c r="G148" s="174"/>
    </row>
    <row r="149" spans="7:7" s="375" customFormat="1" ht="32.5">
      <c r="G149" s="174"/>
    </row>
    <row r="150" spans="7:7" s="375" customFormat="1" ht="32.5">
      <c r="G150" s="174"/>
    </row>
    <row r="151" spans="7:7" s="375" customFormat="1" ht="32.5">
      <c r="G151" s="174"/>
    </row>
    <row r="152" spans="7:7" s="375" customFormat="1" ht="32.5">
      <c r="G152" s="174"/>
    </row>
    <row r="153" spans="7:7" s="375" customFormat="1" ht="32.5">
      <c r="G153" s="174"/>
    </row>
    <row r="154" spans="7:7" s="375" customFormat="1" ht="32.5">
      <c r="G154" s="174"/>
    </row>
  </sheetData>
  <mergeCells count="106">
    <mergeCell ref="A136:Q137"/>
    <mergeCell ref="B101:E101"/>
    <mergeCell ref="H101:I101"/>
    <mergeCell ref="H86:I86"/>
    <mergeCell ref="B93:E93"/>
    <mergeCell ref="H93:I93"/>
    <mergeCell ref="B91:E91"/>
    <mergeCell ref="H91:I91"/>
    <mergeCell ref="C123:I123"/>
    <mergeCell ref="B117:C117"/>
    <mergeCell ref="B112:I112"/>
    <mergeCell ref="C113:I113"/>
    <mergeCell ref="C114:I114"/>
    <mergeCell ref="B115:I115"/>
    <mergeCell ref="B116:C116"/>
    <mergeCell ref="H88:I88"/>
    <mergeCell ref="B87:E87"/>
    <mergeCell ref="H87:I87"/>
    <mergeCell ref="B86:E86"/>
    <mergeCell ref="B100:E100"/>
    <mergeCell ref="B102:E102"/>
    <mergeCell ref="H102:I102"/>
    <mergeCell ref="B103:E103"/>
    <mergeCell ref="H103:I103"/>
    <mergeCell ref="B43:C43"/>
    <mergeCell ref="E43:F43"/>
    <mergeCell ref="G43:I43"/>
    <mergeCell ref="J43:L43"/>
    <mergeCell ref="B90:E90"/>
    <mergeCell ref="B88:E88"/>
    <mergeCell ref="H90:I90"/>
    <mergeCell ref="B89:E89"/>
    <mergeCell ref="H89:I89"/>
    <mergeCell ref="B76:C76"/>
    <mergeCell ref="A65:P65"/>
    <mergeCell ref="B66:C66"/>
    <mergeCell ref="M66:P66"/>
    <mergeCell ref="B67:C67"/>
    <mergeCell ref="E67:F67"/>
    <mergeCell ref="G67:I67"/>
    <mergeCell ref="J67:L67"/>
    <mergeCell ref="A51:C51"/>
    <mergeCell ref="M51:P51"/>
    <mergeCell ref="B57:C57"/>
    <mergeCell ref="E57:F57"/>
    <mergeCell ref="G57:I57"/>
    <mergeCell ref="J57:L57"/>
    <mergeCell ref="B77:C77"/>
    <mergeCell ref="B99:E99"/>
    <mergeCell ref="H99:I99"/>
    <mergeCell ref="G5:L8"/>
    <mergeCell ref="B13:F13"/>
    <mergeCell ref="A40:C40"/>
    <mergeCell ref="M40:P40"/>
    <mergeCell ref="L11:P11"/>
    <mergeCell ref="M1:N1"/>
    <mergeCell ref="O1:P1"/>
    <mergeCell ref="M2:N2"/>
    <mergeCell ref="O2:P2"/>
    <mergeCell ref="M3:N3"/>
    <mergeCell ref="O3:P3"/>
    <mergeCell ref="A41:P41"/>
    <mergeCell ref="B52:C52"/>
    <mergeCell ref="M42:P42"/>
    <mergeCell ref="A85:E85"/>
    <mergeCell ref="H85:I85"/>
    <mergeCell ref="B54:C54"/>
    <mergeCell ref="M54:P54"/>
    <mergeCell ref="B55:C55"/>
    <mergeCell ref="M55:P55"/>
    <mergeCell ref="B42:C42"/>
    <mergeCell ref="A53:P53"/>
    <mergeCell ref="B94:E94"/>
    <mergeCell ref="H94:I94"/>
    <mergeCell ref="B95:E95"/>
    <mergeCell ref="H95:I95"/>
    <mergeCell ref="B96:E96"/>
    <mergeCell ref="H96:I96"/>
    <mergeCell ref="B97:E97"/>
    <mergeCell ref="H97:I97"/>
    <mergeCell ref="B98:E98"/>
    <mergeCell ref="H98:I98"/>
    <mergeCell ref="E77:F77"/>
    <mergeCell ref="G77:I77"/>
    <mergeCell ref="J77:L77"/>
    <mergeCell ref="M52:P52"/>
    <mergeCell ref="M76:P76"/>
    <mergeCell ref="B126:C126"/>
    <mergeCell ref="L131:P133"/>
    <mergeCell ref="C128:I128"/>
    <mergeCell ref="C129:I129"/>
    <mergeCell ref="B130:E130"/>
    <mergeCell ref="H100:I100"/>
    <mergeCell ref="B124:I124"/>
    <mergeCell ref="B125:C125"/>
    <mergeCell ref="B107:E107"/>
    <mergeCell ref="H107:I107"/>
    <mergeCell ref="B104:E104"/>
    <mergeCell ref="H104:I104"/>
    <mergeCell ref="B105:E105"/>
    <mergeCell ref="H105:I105"/>
    <mergeCell ref="B106:E106"/>
    <mergeCell ref="H106:I106"/>
    <mergeCell ref="B120:I120"/>
    <mergeCell ref="C121:I121"/>
    <mergeCell ref="C122:I122"/>
  </mergeCells>
  <printOptions horizontalCentered="1"/>
  <pageMargins left="0.25" right="0" top="0.61388888888888904" bottom="0.75" header="0" footer="0"/>
  <pageSetup paperSize="9" scale="22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50" max="15" man="1"/>
    <brk id="83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view="pageBreakPreview" topLeftCell="A28" zoomScale="40" zoomScaleNormal="40" zoomScaleSheetLayoutView="40" zoomScalePageLayoutView="13" workbookViewId="0">
      <selection activeCell="H14" sqref="H14"/>
    </sheetView>
  </sheetViews>
  <sheetFormatPr defaultColWidth="9.1796875" defaultRowHeight="24"/>
  <cols>
    <col min="1" max="1" width="56.453125" style="121" customWidth="1"/>
    <col min="2" max="2" width="87.90625" style="122" customWidth="1"/>
    <col min="3" max="3" width="92.1796875" style="122" customWidth="1"/>
    <col min="4" max="16384" width="9.1796875" style="122"/>
  </cols>
  <sheetData>
    <row r="1" spans="1:7" s="112" customFormat="1" ht="64.150000000000006" customHeight="1">
      <c r="A1" s="110"/>
      <c r="B1" s="111"/>
      <c r="C1" s="111"/>
    </row>
    <row r="2" spans="1:7" s="112" customFormat="1" ht="49.15" customHeight="1">
      <c r="A2" s="111" t="str">
        <f>'[19]1. CUTTING '!B6</f>
        <v xml:space="preserve">JOB NUMBER:  </v>
      </c>
      <c r="B2" s="111" t="str">
        <f>'1. CUTTING'!D6</f>
        <v>C21  FW24   G2739</v>
      </c>
      <c r="C2" s="111"/>
    </row>
    <row r="3" spans="1:7" s="112" customFormat="1" ht="49.15" customHeight="1">
      <c r="A3" s="113" t="str">
        <f>'[19]1. CUTTING '!B7</f>
        <v xml:space="preserve">STYLE NUMBER: </v>
      </c>
      <c r="B3" s="113" t="str">
        <f>'1. CUTTING'!D7</f>
        <v>CRTZ-1148M</v>
      </c>
      <c r="C3" s="113"/>
    </row>
    <row r="4" spans="1:7" s="112" customFormat="1" ht="49.15" customHeight="1">
      <c r="A4" s="113" t="str">
        <f>'[19]1. CUTTING '!B8</f>
        <v xml:space="preserve">STYLE NAME : </v>
      </c>
      <c r="B4" s="111" t="str">
        <f>'1. CUTTING'!D8</f>
        <v>CRTZ BLANK TEE S/S</v>
      </c>
      <c r="C4" s="111"/>
    </row>
    <row r="5" spans="1:7" s="112" customFormat="1" ht="86" customHeight="1">
      <c r="A5" s="114"/>
      <c r="B5" s="193" t="str">
        <f>'1. CUTTING'!D18</f>
        <v>BLACK</v>
      </c>
      <c r="C5" s="193" t="str">
        <f>'1. CUTTING'!D32</f>
        <v>WHITE</v>
      </c>
    </row>
    <row r="6" spans="1:7" s="116" customFormat="1" ht="41.5">
      <c r="A6" s="115" t="s">
        <v>116</v>
      </c>
      <c r="B6" s="217" t="str">
        <f t="shared" ref="B6:C6" si="0">B5</f>
        <v>BLACK</v>
      </c>
      <c r="C6" s="217" t="str">
        <f t="shared" si="0"/>
        <v>WHITE</v>
      </c>
    </row>
    <row r="7" spans="1:7" s="116" customFormat="1" ht="41.5">
      <c r="A7" s="117" t="s">
        <v>117</v>
      </c>
      <c r="B7" s="535" t="str">
        <f>'1. CUTTING'!L11</f>
        <v>SINGLE JERSEY_100% COTTON_190( SOFT HANDFEEL)</v>
      </c>
      <c r="C7" s="536"/>
    </row>
    <row r="8" spans="1:7" s="116" customFormat="1" ht="409.6" customHeight="1">
      <c r="A8" s="523" t="str">
        <f>'1. CUTTING'!D42</f>
        <v>VẢI CHÍNH + VIỀN CỔ</v>
      </c>
      <c r="B8" s="526"/>
      <c r="C8" s="526"/>
      <c r="G8" s="119"/>
    </row>
    <row r="9" spans="1:7" s="116" customFormat="1" ht="409.6" customHeight="1">
      <c r="A9" s="524"/>
      <c r="B9" s="527"/>
      <c r="C9" s="527"/>
      <c r="G9" s="119"/>
    </row>
    <row r="10" spans="1:7" s="116" customFormat="1" ht="409.6" customHeight="1">
      <c r="A10" s="525"/>
      <c r="B10" s="528"/>
      <c r="C10" s="528"/>
      <c r="G10" s="119"/>
    </row>
    <row r="11" spans="1:7" s="116" customFormat="1" ht="83">
      <c r="A11" s="115" t="str">
        <f>'1. CUTTING'!B52</f>
        <v>RIB 1X1_100% COTTON_260GSM</v>
      </c>
      <c r="B11" s="115" t="str">
        <f>'1. CUTTING'!E52</f>
        <v>BLACK</v>
      </c>
      <c r="C11" s="115" t="str">
        <f>C6</f>
        <v>WHITE</v>
      </c>
    </row>
    <row r="12" spans="1:7" s="116" customFormat="1" ht="409.6" customHeight="1">
      <c r="A12" s="523" t="str">
        <f>'1. CUTTING'!D52</f>
        <v>BO CỔ</v>
      </c>
      <c r="B12" s="523"/>
      <c r="C12" s="523"/>
    </row>
    <row r="13" spans="1:7" s="116" customFormat="1" ht="409.6" customHeight="1">
      <c r="A13" s="524"/>
      <c r="B13" s="524"/>
      <c r="C13" s="524"/>
    </row>
    <row r="14" spans="1:7" s="116" customFormat="1" ht="409.6" customHeight="1">
      <c r="A14" s="525"/>
      <c r="B14" s="525"/>
      <c r="C14" s="525"/>
    </row>
    <row r="15" spans="1:7" s="116" customFormat="1" ht="44.25" customHeight="1">
      <c r="A15" s="115" t="str">
        <f>'1. CUTTING'!B86</f>
        <v>CHỈ 40/2</v>
      </c>
      <c r="B15" s="245" t="str">
        <f>'1. CUTTING'!F86</f>
        <v>BLACK</v>
      </c>
      <c r="C15" s="245" t="str">
        <f>'1. CUTTING'!F87</f>
        <v>WHITE</v>
      </c>
    </row>
    <row r="16" spans="1:7" s="116" customFormat="1" ht="53.5">
      <c r="A16" s="118" t="s">
        <v>118</v>
      </c>
      <c r="B16" s="188" t="str">
        <f>'1. CUTTING'!G86</f>
        <v>BK3060</v>
      </c>
      <c r="C16" s="188">
        <f>'1. CUTTING'!G87</f>
        <v>7069</v>
      </c>
    </row>
    <row r="17" spans="1:3" s="116" customFormat="1" ht="41.5">
      <c r="A17" s="115" t="str">
        <f>'1. CUTTING'!B88</f>
        <v>NHÃN CHÍNH</v>
      </c>
      <c r="B17" s="529" t="str">
        <f>'1. CUTTING'!F88</f>
        <v>MULTY</v>
      </c>
      <c r="C17" s="530"/>
    </row>
    <row r="18" spans="1:3" s="116" customFormat="1" ht="282.5" customHeight="1">
      <c r="A18" s="120" t="s">
        <v>119</v>
      </c>
      <c r="B18" s="537"/>
      <c r="C18" s="538"/>
    </row>
    <row r="19" spans="1:3" s="116" customFormat="1" ht="211.5" customHeight="1">
      <c r="A19" s="115" t="str">
        <f>'1. CUTTING'!B90</f>
        <v>NHÃN THÀNH PHẦN 100%COTTON
PO# 00177
CRTZ_1148</v>
      </c>
      <c r="B19" s="529" t="str">
        <f>'1. CUTTING'!F90</f>
        <v>WHITE</v>
      </c>
      <c r="C19" s="530"/>
    </row>
    <row r="20" spans="1:3" s="116" customFormat="1" ht="224.5" customHeight="1">
      <c r="A20" s="120" t="s">
        <v>120</v>
      </c>
      <c r="B20" s="533"/>
      <c r="C20" s="534"/>
    </row>
    <row r="21" spans="1:3" s="116" customFormat="1" ht="83">
      <c r="A21" s="115" t="str">
        <f>'1. CUTTING'!B93</f>
        <v>BAO LỚN (100CMX120CM)</v>
      </c>
      <c r="B21" s="529" t="str">
        <f>'1. CUTTING'!F93</f>
        <v>CLEAR</v>
      </c>
      <c r="C21" s="530"/>
    </row>
    <row r="22" spans="1:3" s="116" customFormat="1" ht="138.5" customHeight="1">
      <c r="A22" s="120" t="s">
        <v>121</v>
      </c>
      <c r="B22" s="533"/>
      <c r="C22" s="534"/>
    </row>
    <row r="23" spans="1:3" s="116" customFormat="1" ht="41.5">
      <c r="A23" s="115" t="str">
        <f>'1. CUTTING'!B95</f>
        <v>LÓT THÙNG</v>
      </c>
      <c r="B23" s="529" t="str">
        <f>'1. CUTTING'!F95</f>
        <v>NATURAL</v>
      </c>
      <c r="C23" s="530"/>
    </row>
    <row r="24" spans="1:3" s="116" customFormat="1" ht="97.9" customHeight="1">
      <c r="A24" s="120" t="s">
        <v>122</v>
      </c>
      <c r="B24" s="533"/>
      <c r="C24" s="534"/>
    </row>
    <row r="25" spans="1:3" s="116" customFormat="1" ht="41.5">
      <c r="A25" s="115" t="str">
        <f>'1. CUTTING'!B97</f>
        <v>THÙNG CARTON</v>
      </c>
      <c r="B25" s="529" t="str">
        <f>'1. CUTTING'!F97</f>
        <v>NATURAL</v>
      </c>
      <c r="C25" s="530"/>
    </row>
    <row r="26" spans="1:3" s="116" customFormat="1" ht="216.65" customHeight="1">
      <c r="A26" s="120"/>
      <c r="B26" s="533"/>
      <c r="C26" s="534"/>
    </row>
    <row r="27" spans="1:3" s="116" customFormat="1" ht="83">
      <c r="A27" s="115" t="str">
        <f>'1. CUTTING'!B99</f>
        <v>GIẤY CHỐNG ẨM 32cm (L) x 20cm (W)</v>
      </c>
      <c r="B27" s="529" t="str">
        <f>'1. CUTTING'!F99</f>
        <v>WHITE</v>
      </c>
      <c r="C27" s="530"/>
    </row>
    <row r="28" spans="1:3" s="116" customFormat="1" ht="78.650000000000006" customHeight="1">
      <c r="A28" s="120" t="s">
        <v>123</v>
      </c>
      <c r="B28" s="531" t="s">
        <v>124</v>
      </c>
      <c r="C28" s="532"/>
    </row>
    <row r="29" spans="1:3" s="116" customFormat="1" ht="41.5" hidden="1">
      <c r="A29" s="115" t="e">
        <f>'1. CUTTING'!#REF!</f>
        <v>#REF!</v>
      </c>
      <c r="B29" s="529" t="e">
        <f>'1. CUTTING'!#REF!</f>
        <v>#REF!</v>
      </c>
      <c r="C29" s="530"/>
    </row>
    <row r="30" spans="1:3" s="116" customFormat="1" ht="102.65" hidden="1" customHeight="1">
      <c r="A30" s="120" t="s">
        <v>125</v>
      </c>
      <c r="B30" s="531" t="s">
        <v>124</v>
      </c>
      <c r="C30" s="532"/>
    </row>
    <row r="31" spans="1:3" s="116" customFormat="1" ht="83">
      <c r="A31" s="115" t="str">
        <f>'1. CUTTING'!B101</f>
        <v>POLYBAG MAINLINE 18” (L) X 13.875” (W)</v>
      </c>
      <c r="B31" s="529" t="str">
        <f>'1. CUTTING'!F104</f>
        <v>WHITE</v>
      </c>
      <c r="C31" s="530"/>
    </row>
    <row r="32" spans="1:3" s="116" customFormat="1" ht="154.5" customHeight="1">
      <c r="A32" s="120" t="s">
        <v>126</v>
      </c>
      <c r="B32" s="531" t="s">
        <v>124</v>
      </c>
      <c r="C32" s="532"/>
    </row>
    <row r="33" spans="1:3" s="116" customFormat="1" ht="83">
      <c r="A33" s="115" t="str">
        <f>'1. CUTTING'!B106</f>
        <v>BARCODE STICKER 2” (L) x 1” (W)</v>
      </c>
      <c r="B33" s="529" t="str">
        <f>'1. CUTTING'!F106</f>
        <v>WHITE</v>
      </c>
      <c r="C33" s="530"/>
    </row>
    <row r="34" spans="1:3" s="116" customFormat="1" ht="175" customHeight="1">
      <c r="A34" s="120" t="s">
        <v>127</v>
      </c>
      <c r="B34" s="531" t="s">
        <v>124</v>
      </c>
      <c r="C34" s="532"/>
    </row>
  </sheetData>
  <mergeCells count="25">
    <mergeCell ref="B7:C7"/>
    <mergeCell ref="B17:C17"/>
    <mergeCell ref="B18:C18"/>
    <mergeCell ref="B20:C20"/>
    <mergeCell ref="B19:C19"/>
    <mergeCell ref="B34:C34"/>
    <mergeCell ref="B26:C26"/>
    <mergeCell ref="B27:C27"/>
    <mergeCell ref="B28:C28"/>
    <mergeCell ref="B29:C29"/>
    <mergeCell ref="B30:C30"/>
    <mergeCell ref="A8:A10"/>
    <mergeCell ref="B8:B10"/>
    <mergeCell ref="B31:C31"/>
    <mergeCell ref="B32:C32"/>
    <mergeCell ref="B33:C33"/>
    <mergeCell ref="B21:C21"/>
    <mergeCell ref="B22:C22"/>
    <mergeCell ref="B23:C23"/>
    <mergeCell ref="B24:C24"/>
    <mergeCell ref="B25:C25"/>
    <mergeCell ref="A12:A14"/>
    <mergeCell ref="B12:B14"/>
    <mergeCell ref="C12:C14"/>
    <mergeCell ref="C8:C10"/>
  </mergeCells>
  <printOptions horizontalCentered="1"/>
  <pageMargins left="0.25" right="0" top="0.60416666666666696" bottom="0.75" header="0" footer="0"/>
  <pageSetup paperSize="9" scale="42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0" max="2" man="1"/>
    <brk id="14" max="2" man="1"/>
    <brk id="24" max="2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20AB-C62C-4ED5-A579-81C4CC53098F}">
  <dimension ref="A1:Z949"/>
  <sheetViews>
    <sheetView tabSelected="1" view="pageBreakPreview" zoomScale="55" zoomScaleNormal="85" zoomScaleSheetLayoutView="55" workbookViewId="0">
      <selection activeCell="C9" sqref="C9"/>
    </sheetView>
  </sheetViews>
  <sheetFormatPr defaultColWidth="14.453125" defaultRowHeight="24"/>
  <cols>
    <col min="1" max="1" width="6.54296875" style="242" customWidth="1"/>
    <col min="2" max="2" width="58" style="242" customWidth="1"/>
    <col min="3" max="3" width="84.7265625" style="242" customWidth="1"/>
    <col min="4" max="4" width="18.453125" style="242" customWidth="1"/>
    <col min="5" max="6" width="16.54296875" style="242" customWidth="1"/>
    <col min="7" max="7" width="15.26953125" style="242" hidden="1" customWidth="1"/>
    <col min="8" max="14" width="15.26953125" style="242" customWidth="1"/>
    <col min="15" max="15" width="18.7265625" style="242" customWidth="1"/>
    <col min="16" max="26" width="8" style="242" customWidth="1"/>
    <col min="27" max="16384" width="14.453125" style="242"/>
  </cols>
  <sheetData>
    <row r="1" spans="1:26" s="230" customFormat="1" ht="30.75" customHeight="1" thickBot="1">
      <c r="A1" s="229"/>
      <c r="B1" s="229" t="s">
        <v>128</v>
      </c>
      <c r="C1" s="229" t="s">
        <v>129</v>
      </c>
      <c r="D1" s="229"/>
      <c r="I1" s="231"/>
      <c r="J1" s="231"/>
      <c r="K1" s="231"/>
      <c r="L1" s="229"/>
      <c r="M1" s="229"/>
      <c r="N1" s="232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</row>
    <row r="2" spans="1:26" s="230" customFormat="1" ht="30.75" customHeight="1" thickBot="1">
      <c r="A2" s="234"/>
      <c r="B2" s="234" t="s">
        <v>130</v>
      </c>
      <c r="C2" s="229" t="s">
        <v>131</v>
      </c>
      <c r="D2" s="234" t="s">
        <v>132</v>
      </c>
      <c r="J2" s="235"/>
      <c r="K2" s="235"/>
      <c r="L2" s="235" t="s">
        <v>133</v>
      </c>
      <c r="M2" s="235"/>
      <c r="N2" s="236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</row>
    <row r="3" spans="1:26" s="230" customFormat="1" ht="30.75" customHeight="1">
      <c r="A3" s="234"/>
      <c r="B3" s="234"/>
      <c r="C3" s="234"/>
      <c r="D3" s="234"/>
      <c r="I3" s="237"/>
      <c r="J3" s="237"/>
      <c r="K3" s="237"/>
      <c r="L3" s="238" t="s">
        <v>134</v>
      </c>
      <c r="M3" s="238"/>
      <c r="N3" s="238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</row>
    <row r="4" spans="1:26" s="239" customFormat="1" ht="48.75" customHeight="1">
      <c r="A4" s="263" t="s">
        <v>135</v>
      </c>
      <c r="B4" s="149" t="s">
        <v>136</v>
      </c>
      <c r="C4" s="149" t="s">
        <v>137</v>
      </c>
      <c r="D4" s="149" t="s">
        <v>138</v>
      </c>
      <c r="E4" s="149" t="s">
        <v>139</v>
      </c>
      <c r="F4" s="149" t="s">
        <v>140</v>
      </c>
      <c r="G4" s="149" t="s">
        <v>141</v>
      </c>
      <c r="H4" s="149" t="s">
        <v>141</v>
      </c>
      <c r="I4" s="149" t="s">
        <v>32</v>
      </c>
      <c r="J4" s="149" t="s">
        <v>33</v>
      </c>
      <c r="K4" s="264" t="s">
        <v>34</v>
      </c>
      <c r="L4" s="149" t="s">
        <v>35</v>
      </c>
      <c r="M4" s="149" t="s">
        <v>36</v>
      </c>
      <c r="N4" s="149" t="s">
        <v>37</v>
      </c>
    </row>
    <row r="5" spans="1:26" s="241" customFormat="1" ht="39.75" customHeight="1">
      <c r="A5" s="265">
        <v>1</v>
      </c>
      <c r="B5" s="266" t="s">
        <v>142</v>
      </c>
      <c r="C5" s="267" t="s">
        <v>143</v>
      </c>
      <c r="D5" s="265" t="b">
        <v>1</v>
      </c>
      <c r="E5" s="265" t="s">
        <v>144</v>
      </c>
      <c r="F5" s="268">
        <v>43832</v>
      </c>
      <c r="G5" s="269">
        <v>25</v>
      </c>
      <c r="H5" s="270">
        <f>I5-1</f>
        <v>25.5</v>
      </c>
      <c r="I5" s="270">
        <f>J5-1</f>
        <v>26.5</v>
      </c>
      <c r="J5" s="270">
        <f>K5-1</f>
        <v>27.5</v>
      </c>
      <c r="K5" s="270">
        <v>28.5</v>
      </c>
      <c r="L5" s="270">
        <f>K5+1</f>
        <v>29.5</v>
      </c>
      <c r="M5" s="270">
        <f t="shared" ref="M5:N5" si="0">L5+1</f>
        <v>30.5</v>
      </c>
      <c r="N5" s="270">
        <f t="shared" si="0"/>
        <v>31.5</v>
      </c>
      <c r="O5" s="240"/>
    </row>
    <row r="6" spans="1:26" s="241" customFormat="1" ht="39.75" customHeight="1">
      <c r="A6" s="265">
        <v>2</v>
      </c>
      <c r="B6" s="266" t="s">
        <v>145</v>
      </c>
      <c r="C6" s="267" t="s">
        <v>146</v>
      </c>
      <c r="D6" s="265" t="b">
        <v>1</v>
      </c>
      <c r="E6" s="265" t="s">
        <v>144</v>
      </c>
      <c r="F6" s="268">
        <v>43838</v>
      </c>
      <c r="G6" s="269">
        <v>1</v>
      </c>
      <c r="H6" s="269">
        <v>1</v>
      </c>
      <c r="I6" s="269">
        <v>1</v>
      </c>
      <c r="J6" s="265">
        <v>1</v>
      </c>
      <c r="K6" s="271">
        <v>1</v>
      </c>
      <c r="L6" s="265">
        <v>1</v>
      </c>
      <c r="M6" s="265">
        <v>1</v>
      </c>
      <c r="N6" s="265">
        <v>1</v>
      </c>
      <c r="O6" s="240"/>
    </row>
    <row r="7" spans="1:26" s="241" customFormat="1" ht="39.75" customHeight="1">
      <c r="A7" s="265">
        <v>3</v>
      </c>
      <c r="B7" s="266" t="s">
        <v>147</v>
      </c>
      <c r="C7" s="267" t="s">
        <v>148</v>
      </c>
      <c r="D7" s="265" t="b">
        <v>1</v>
      </c>
      <c r="E7" s="265" t="s">
        <v>144</v>
      </c>
      <c r="F7" s="268">
        <v>43832</v>
      </c>
      <c r="G7" s="269">
        <v>7.5</v>
      </c>
      <c r="H7" s="269">
        <v>7.5</v>
      </c>
      <c r="I7" s="269">
        <v>7.5</v>
      </c>
      <c r="J7" s="265" t="s">
        <v>149</v>
      </c>
      <c r="K7" s="271" t="s">
        <v>149</v>
      </c>
      <c r="L7" s="265" t="s">
        <v>149</v>
      </c>
      <c r="M7" s="265">
        <v>8</v>
      </c>
      <c r="N7" s="265">
        <v>8</v>
      </c>
      <c r="O7" s="240"/>
    </row>
    <row r="8" spans="1:26" s="241" customFormat="1" ht="39.75" customHeight="1">
      <c r="A8" s="265">
        <v>4</v>
      </c>
      <c r="B8" s="266" t="s">
        <v>150</v>
      </c>
      <c r="C8" s="267" t="s">
        <v>151</v>
      </c>
      <c r="D8" s="265" t="b">
        <v>1</v>
      </c>
      <c r="E8" s="265" t="s">
        <v>144</v>
      </c>
      <c r="F8" s="268">
        <v>43834</v>
      </c>
      <c r="G8" s="269">
        <v>3.5</v>
      </c>
      <c r="H8" s="269">
        <v>3.5</v>
      </c>
      <c r="I8" s="269">
        <v>3.5</v>
      </c>
      <c r="J8" s="265" t="s">
        <v>152</v>
      </c>
      <c r="K8" s="271" t="s">
        <v>152</v>
      </c>
      <c r="L8" s="265" t="s">
        <v>152</v>
      </c>
      <c r="M8" s="265">
        <v>4</v>
      </c>
      <c r="N8" s="265">
        <v>4</v>
      </c>
      <c r="O8" s="240"/>
    </row>
    <row r="9" spans="1:26" s="241" customFormat="1" ht="39.75" customHeight="1">
      <c r="A9" s="265">
        <v>5</v>
      </c>
      <c r="B9" s="266" t="s">
        <v>153</v>
      </c>
      <c r="C9" s="267" t="s">
        <v>154</v>
      </c>
      <c r="D9" s="265" t="b">
        <v>1</v>
      </c>
      <c r="E9" s="265" t="s">
        <v>144</v>
      </c>
      <c r="F9" s="268">
        <v>43834</v>
      </c>
      <c r="G9" s="269">
        <v>1</v>
      </c>
      <c r="H9" s="269">
        <v>1</v>
      </c>
      <c r="I9" s="269">
        <v>1</v>
      </c>
      <c r="J9" s="265">
        <v>1</v>
      </c>
      <c r="K9" s="271">
        <v>1</v>
      </c>
      <c r="L9" s="265">
        <v>1</v>
      </c>
      <c r="M9" s="265">
        <v>1</v>
      </c>
      <c r="N9" s="265">
        <v>1</v>
      </c>
      <c r="O9" s="240"/>
    </row>
    <row r="10" spans="1:26" s="241" customFormat="1" ht="39.75" customHeight="1">
      <c r="A10" s="265">
        <v>6</v>
      </c>
      <c r="B10" s="266" t="s">
        <v>155</v>
      </c>
      <c r="C10" s="267" t="s">
        <v>156</v>
      </c>
      <c r="D10" s="265" t="b">
        <v>1</v>
      </c>
      <c r="E10" s="265" t="s">
        <v>144</v>
      </c>
      <c r="F10" s="268">
        <v>43832</v>
      </c>
      <c r="G10" s="269">
        <v>15</v>
      </c>
      <c r="H10" s="269">
        <f>I10-2</f>
        <v>15</v>
      </c>
      <c r="I10" s="269">
        <v>17</v>
      </c>
      <c r="J10" s="265">
        <v>19</v>
      </c>
      <c r="K10" s="271">
        <v>21</v>
      </c>
      <c r="L10" s="265">
        <v>23</v>
      </c>
      <c r="M10" s="265" t="s">
        <v>157</v>
      </c>
      <c r="N10" s="265" t="s">
        <v>158</v>
      </c>
      <c r="O10" s="240"/>
    </row>
    <row r="11" spans="1:26" s="241" customFormat="1" ht="39.75" customHeight="1">
      <c r="A11" s="265">
        <v>7</v>
      </c>
      <c r="B11" s="266" t="s">
        <v>159</v>
      </c>
      <c r="C11" s="267" t="s">
        <v>160</v>
      </c>
      <c r="D11" s="265" t="b">
        <v>1</v>
      </c>
      <c r="E11" s="265" t="s">
        <v>144</v>
      </c>
      <c r="F11" s="268">
        <v>43832</v>
      </c>
      <c r="G11" s="269">
        <v>16.5</v>
      </c>
      <c r="H11" s="269">
        <f t="shared" ref="H11:H12" si="1">I11-2</f>
        <v>16.5</v>
      </c>
      <c r="I11" s="269">
        <v>18.5</v>
      </c>
      <c r="J11" s="265" t="s">
        <v>161</v>
      </c>
      <c r="K11" s="271" t="s">
        <v>162</v>
      </c>
      <c r="L11" s="265" t="s">
        <v>163</v>
      </c>
      <c r="M11" s="265" t="s">
        <v>164</v>
      </c>
      <c r="N11" s="265" t="s">
        <v>165</v>
      </c>
      <c r="O11" s="240"/>
    </row>
    <row r="12" spans="1:26" s="241" customFormat="1" ht="39.75" customHeight="1">
      <c r="A12" s="265">
        <v>8</v>
      </c>
      <c r="B12" s="266" t="s">
        <v>166</v>
      </c>
      <c r="C12" s="267" t="s">
        <v>167</v>
      </c>
      <c r="D12" s="265" t="b">
        <v>1</v>
      </c>
      <c r="E12" s="265" t="s">
        <v>168</v>
      </c>
      <c r="F12" s="268">
        <v>43832</v>
      </c>
      <c r="G12" s="269">
        <v>16.5</v>
      </c>
      <c r="H12" s="269">
        <f t="shared" si="1"/>
        <v>16.5</v>
      </c>
      <c r="I12" s="269">
        <v>18.5</v>
      </c>
      <c r="J12" s="265" t="s">
        <v>161</v>
      </c>
      <c r="K12" s="271" t="s">
        <v>162</v>
      </c>
      <c r="L12" s="265" t="s">
        <v>163</v>
      </c>
      <c r="M12" s="265" t="s">
        <v>164</v>
      </c>
      <c r="N12" s="265" t="s">
        <v>165</v>
      </c>
      <c r="O12" s="240"/>
    </row>
    <row r="13" spans="1:26" s="241" customFormat="1" ht="39.75" customHeight="1">
      <c r="A13" s="265">
        <v>9</v>
      </c>
      <c r="B13" s="266" t="s">
        <v>169</v>
      </c>
      <c r="C13" s="267" t="s">
        <v>170</v>
      </c>
      <c r="D13" s="265" t="b">
        <v>1</v>
      </c>
      <c r="E13" s="265" t="s">
        <v>168</v>
      </c>
      <c r="F13" s="268">
        <v>43834</v>
      </c>
      <c r="G13" s="269">
        <v>8.5</v>
      </c>
      <c r="H13" s="269">
        <f>I13-1/2</f>
        <v>8.5</v>
      </c>
      <c r="I13" s="269">
        <v>9</v>
      </c>
      <c r="J13" s="265" t="s">
        <v>171</v>
      </c>
      <c r="K13" s="271">
        <v>10</v>
      </c>
      <c r="L13" s="265" t="s">
        <v>172</v>
      </c>
      <c r="M13" s="265">
        <v>11</v>
      </c>
      <c r="N13" s="265" t="s">
        <v>173</v>
      </c>
      <c r="O13" s="240"/>
    </row>
    <row r="14" spans="1:26" s="241" customFormat="1" ht="39.75" customHeight="1">
      <c r="A14" s="265">
        <v>10</v>
      </c>
      <c r="B14" s="266" t="s">
        <v>174</v>
      </c>
      <c r="C14" s="267" t="s">
        <v>175</v>
      </c>
      <c r="D14" s="265" t="b">
        <v>1</v>
      </c>
      <c r="E14" s="265" t="s">
        <v>144</v>
      </c>
      <c r="F14" s="268">
        <v>43834</v>
      </c>
      <c r="G14" s="269">
        <v>6.875</v>
      </c>
      <c r="H14" s="269">
        <f>I14-3/8</f>
        <v>6.875</v>
      </c>
      <c r="I14" s="269">
        <v>7.25</v>
      </c>
      <c r="J14" s="265" t="s">
        <v>176</v>
      </c>
      <c r="K14" s="271">
        <v>8</v>
      </c>
      <c r="L14" s="265" t="s">
        <v>177</v>
      </c>
      <c r="M14" s="265" t="s">
        <v>178</v>
      </c>
      <c r="N14" s="265" t="s">
        <v>178</v>
      </c>
      <c r="O14" s="240"/>
    </row>
    <row r="15" spans="1:26" s="241" customFormat="1" ht="39.75" customHeight="1">
      <c r="A15" s="265">
        <v>11</v>
      </c>
      <c r="B15" s="266" t="s">
        <v>179</v>
      </c>
      <c r="C15" s="267" t="s">
        <v>180</v>
      </c>
      <c r="D15" s="265" t="b">
        <v>1</v>
      </c>
      <c r="E15" s="265" t="s">
        <v>168</v>
      </c>
      <c r="F15" s="268">
        <v>43834</v>
      </c>
      <c r="G15" s="269">
        <v>7.75</v>
      </c>
      <c r="H15" s="269">
        <f>I15-1/2</f>
        <v>7.75</v>
      </c>
      <c r="I15" s="269">
        <v>8.25</v>
      </c>
      <c r="J15" s="265" t="s">
        <v>178</v>
      </c>
      <c r="K15" s="271" t="s">
        <v>181</v>
      </c>
      <c r="L15" s="265" t="s">
        <v>182</v>
      </c>
      <c r="M15" s="265" t="s">
        <v>183</v>
      </c>
      <c r="N15" s="265" t="s">
        <v>184</v>
      </c>
      <c r="O15" s="240"/>
    </row>
    <row r="16" spans="1:26" s="241" customFormat="1" ht="39.75" customHeight="1">
      <c r="A16" s="265">
        <v>12</v>
      </c>
      <c r="B16" s="266" t="s">
        <v>185</v>
      </c>
      <c r="C16" s="267" t="s">
        <v>186</v>
      </c>
      <c r="D16" s="265" t="b">
        <v>1</v>
      </c>
      <c r="E16" s="265" t="s">
        <v>144</v>
      </c>
      <c r="F16" s="268">
        <v>43834</v>
      </c>
      <c r="G16" s="269">
        <v>7</v>
      </c>
      <c r="H16" s="269">
        <f>I16-1/2</f>
        <v>7</v>
      </c>
      <c r="I16" s="269">
        <v>7.5</v>
      </c>
      <c r="J16" s="265">
        <v>8</v>
      </c>
      <c r="K16" s="271" t="s">
        <v>187</v>
      </c>
      <c r="L16" s="265">
        <v>9</v>
      </c>
      <c r="M16" s="265" t="s">
        <v>171</v>
      </c>
      <c r="N16" s="265">
        <v>10</v>
      </c>
      <c r="O16" s="240"/>
    </row>
    <row r="17" spans="1:15" s="241" customFormat="1" ht="39.75" customHeight="1">
      <c r="A17" s="265">
        <v>13</v>
      </c>
      <c r="B17" s="266" t="s">
        <v>188</v>
      </c>
      <c r="C17" s="267" t="s">
        <v>189</v>
      </c>
      <c r="D17" s="265" t="b">
        <v>1</v>
      </c>
      <c r="E17" s="265" t="s">
        <v>144</v>
      </c>
      <c r="F17" s="268">
        <v>43838</v>
      </c>
      <c r="G17" s="268">
        <v>44020</v>
      </c>
      <c r="H17" s="268">
        <f>I17</f>
        <v>44020</v>
      </c>
      <c r="I17" s="268">
        <v>44020</v>
      </c>
      <c r="J17" s="268">
        <v>44020</v>
      </c>
      <c r="K17" s="272">
        <v>44020</v>
      </c>
      <c r="L17" s="268">
        <v>44020</v>
      </c>
      <c r="M17" s="268">
        <v>44020</v>
      </c>
      <c r="N17" s="268">
        <v>44020</v>
      </c>
      <c r="O17" s="240"/>
    </row>
    <row r="18" spans="1:15" ht="12.75" customHeight="1">
      <c r="C18" s="243"/>
      <c r="D18" s="243"/>
      <c r="E18" s="244"/>
      <c r="F18" s="244"/>
      <c r="G18" s="244"/>
      <c r="H18" s="244"/>
      <c r="I18" s="244"/>
      <c r="J18" s="244"/>
      <c r="K18" s="244"/>
      <c r="L18" s="243"/>
      <c r="M18" s="243"/>
    </row>
    <row r="19" spans="1:15" ht="12.75" customHeight="1">
      <c r="C19" s="243"/>
      <c r="D19" s="243"/>
      <c r="E19" s="244"/>
      <c r="F19" s="244"/>
      <c r="G19" s="244"/>
      <c r="H19" s="244"/>
      <c r="I19" s="244"/>
      <c r="J19" s="244"/>
      <c r="K19" s="244"/>
      <c r="L19" s="243"/>
      <c r="M19" s="243"/>
    </row>
    <row r="20" spans="1:15" ht="12.75" customHeight="1">
      <c r="C20" s="243"/>
      <c r="D20" s="243"/>
      <c r="E20" s="244"/>
      <c r="F20" s="244"/>
      <c r="G20" s="244"/>
      <c r="H20" s="244"/>
      <c r="I20" s="244"/>
      <c r="J20" s="244"/>
      <c r="K20" s="244"/>
      <c r="L20" s="243"/>
      <c r="M20" s="243"/>
    </row>
    <row r="21" spans="1:15" ht="12.75" customHeight="1">
      <c r="C21" s="243"/>
      <c r="D21" s="243"/>
      <c r="E21" s="244"/>
      <c r="F21" s="244"/>
      <c r="G21" s="244"/>
      <c r="H21" s="244"/>
      <c r="I21" s="244"/>
      <c r="J21" s="244"/>
      <c r="K21" s="244"/>
      <c r="L21" s="243"/>
      <c r="M21" s="243"/>
    </row>
    <row r="22" spans="1:15" ht="12.75" customHeight="1">
      <c r="C22" s="243"/>
      <c r="D22" s="243"/>
      <c r="E22" s="244"/>
      <c r="F22" s="244"/>
      <c r="G22" s="244"/>
      <c r="H22" s="244"/>
      <c r="I22" s="244"/>
      <c r="J22" s="244"/>
      <c r="K22" s="244"/>
      <c r="L22" s="243"/>
      <c r="M22" s="243"/>
    </row>
    <row r="23" spans="1:15" ht="12.75" customHeight="1">
      <c r="C23" s="243"/>
      <c r="D23" s="243"/>
      <c r="E23" s="244"/>
      <c r="F23" s="244"/>
      <c r="G23" s="244"/>
      <c r="H23" s="244"/>
      <c r="I23" s="244"/>
      <c r="J23" s="244"/>
      <c r="K23" s="244"/>
      <c r="L23" s="243"/>
      <c r="M23" s="243"/>
    </row>
    <row r="24" spans="1:15" ht="12.75" customHeight="1">
      <c r="C24" s="243"/>
      <c r="D24" s="243"/>
      <c r="E24" s="244"/>
      <c r="F24" s="244"/>
      <c r="G24" s="244"/>
      <c r="H24" s="244"/>
      <c r="I24" s="244"/>
      <c r="J24" s="244"/>
      <c r="K24" s="244"/>
      <c r="L24" s="243"/>
      <c r="M24" s="243"/>
    </row>
    <row r="25" spans="1:15" ht="12.75" customHeight="1">
      <c r="C25" s="243"/>
      <c r="D25" s="243"/>
      <c r="E25" s="244"/>
      <c r="F25" s="244"/>
      <c r="G25" s="244"/>
      <c r="H25" s="244"/>
      <c r="I25" s="244"/>
      <c r="J25" s="244"/>
      <c r="K25" s="244"/>
      <c r="L25" s="243"/>
      <c r="M25" s="243"/>
    </row>
    <row r="26" spans="1:15" ht="12.75" customHeight="1">
      <c r="C26" s="243"/>
      <c r="D26" s="243"/>
      <c r="E26" s="244"/>
      <c r="F26" s="244"/>
      <c r="G26" s="244"/>
      <c r="H26" s="244"/>
      <c r="I26" s="244"/>
      <c r="J26" s="244"/>
      <c r="K26" s="244"/>
      <c r="L26" s="243"/>
      <c r="M26" s="243"/>
    </row>
    <row r="27" spans="1:15" ht="12.75" customHeight="1">
      <c r="C27" s="243"/>
      <c r="D27" s="243"/>
      <c r="E27" s="244"/>
      <c r="F27" s="244"/>
      <c r="G27" s="244"/>
      <c r="H27" s="244"/>
      <c r="I27" s="244"/>
      <c r="J27" s="244"/>
      <c r="K27" s="244"/>
      <c r="L27" s="243"/>
      <c r="M27" s="243"/>
    </row>
    <row r="28" spans="1:15" ht="12.75" customHeight="1">
      <c r="C28" s="243"/>
      <c r="D28" s="243"/>
      <c r="E28" s="244"/>
      <c r="F28" s="244"/>
      <c r="G28" s="244"/>
      <c r="H28" s="244"/>
      <c r="I28" s="244"/>
      <c r="J28" s="244"/>
      <c r="K28" s="244"/>
      <c r="L28" s="243"/>
      <c r="M28" s="243"/>
    </row>
    <row r="29" spans="1:15" ht="12.75" customHeight="1">
      <c r="C29" s="243"/>
      <c r="D29" s="243"/>
      <c r="E29" s="244"/>
      <c r="F29" s="244"/>
      <c r="G29" s="244"/>
      <c r="H29" s="244"/>
      <c r="I29" s="244"/>
      <c r="J29" s="244"/>
      <c r="K29" s="244"/>
      <c r="L29" s="243"/>
      <c r="M29" s="243"/>
    </row>
    <row r="30" spans="1:15" ht="12.75" customHeight="1">
      <c r="C30" s="243"/>
      <c r="D30" s="243"/>
      <c r="E30" s="244"/>
      <c r="F30" s="244"/>
      <c r="G30" s="244"/>
      <c r="H30" s="244"/>
      <c r="I30" s="244"/>
      <c r="J30" s="244"/>
      <c r="K30" s="244"/>
      <c r="L30" s="243"/>
      <c r="M30" s="243"/>
    </row>
    <row r="31" spans="1:15" ht="12.75" customHeight="1">
      <c r="C31" s="243"/>
      <c r="D31" s="243"/>
      <c r="E31" s="244"/>
      <c r="F31" s="244"/>
      <c r="G31" s="244"/>
      <c r="H31" s="244"/>
      <c r="I31" s="244"/>
      <c r="J31" s="244"/>
      <c r="K31" s="244"/>
      <c r="L31" s="243"/>
      <c r="M31" s="243"/>
    </row>
    <row r="32" spans="1:15" ht="12.75" customHeight="1">
      <c r="C32" s="243"/>
      <c r="D32" s="243"/>
      <c r="E32" s="244"/>
      <c r="F32" s="244"/>
      <c r="G32" s="244"/>
      <c r="H32" s="244"/>
      <c r="I32" s="244"/>
      <c r="J32" s="244"/>
      <c r="K32" s="244"/>
      <c r="L32" s="243"/>
      <c r="M32" s="243"/>
    </row>
    <row r="33" spans="3:13" ht="12.75" customHeight="1">
      <c r="C33" s="243"/>
      <c r="D33" s="243"/>
      <c r="E33" s="244"/>
      <c r="F33" s="244"/>
      <c r="G33" s="244"/>
      <c r="H33" s="244"/>
      <c r="I33" s="244"/>
      <c r="J33" s="244"/>
      <c r="K33" s="244"/>
      <c r="L33" s="243"/>
      <c r="M33" s="243"/>
    </row>
    <row r="34" spans="3:13" ht="12.75" customHeight="1">
      <c r="C34" s="243"/>
      <c r="D34" s="243"/>
      <c r="E34" s="244"/>
      <c r="F34" s="244"/>
      <c r="G34" s="244"/>
      <c r="H34" s="244"/>
      <c r="I34" s="244"/>
      <c r="J34" s="244"/>
      <c r="K34" s="244"/>
      <c r="L34" s="243"/>
      <c r="M34" s="243"/>
    </row>
    <row r="35" spans="3:13" ht="12.75" customHeight="1">
      <c r="C35" s="243"/>
      <c r="D35" s="243"/>
      <c r="E35" s="244"/>
      <c r="F35" s="244"/>
      <c r="G35" s="244"/>
      <c r="H35" s="244"/>
      <c r="I35" s="244"/>
      <c r="J35" s="244"/>
      <c r="K35" s="244"/>
      <c r="L35" s="243"/>
      <c r="M35" s="243"/>
    </row>
    <row r="36" spans="3:13" ht="12.75" customHeight="1">
      <c r="C36" s="243"/>
      <c r="D36" s="243"/>
      <c r="E36" s="244"/>
      <c r="F36" s="244"/>
      <c r="G36" s="244"/>
      <c r="H36" s="244"/>
      <c r="I36" s="244"/>
      <c r="J36" s="244"/>
      <c r="K36" s="244"/>
      <c r="L36" s="243"/>
      <c r="M36" s="243"/>
    </row>
    <row r="37" spans="3:13" ht="12.75" customHeight="1">
      <c r="C37" s="243"/>
      <c r="D37" s="243"/>
      <c r="E37" s="244"/>
      <c r="F37" s="244"/>
      <c r="G37" s="244"/>
      <c r="H37" s="244"/>
      <c r="I37" s="244"/>
      <c r="J37" s="244"/>
      <c r="K37" s="244"/>
      <c r="L37" s="243"/>
      <c r="M37" s="243"/>
    </row>
    <row r="38" spans="3:13" ht="12.75" customHeight="1">
      <c r="C38" s="243"/>
      <c r="D38" s="243"/>
      <c r="E38" s="244"/>
      <c r="F38" s="244"/>
      <c r="G38" s="244"/>
      <c r="H38" s="244"/>
      <c r="I38" s="244"/>
      <c r="J38" s="244"/>
      <c r="K38" s="244"/>
      <c r="L38" s="243"/>
      <c r="M38" s="243"/>
    </row>
    <row r="39" spans="3:13" ht="12.75" customHeight="1">
      <c r="C39" s="243"/>
      <c r="D39" s="243"/>
      <c r="E39" s="244"/>
      <c r="F39" s="244"/>
      <c r="G39" s="244"/>
      <c r="H39" s="244"/>
      <c r="I39" s="244"/>
      <c r="J39" s="244"/>
      <c r="K39" s="244"/>
      <c r="L39" s="243"/>
      <c r="M39" s="243"/>
    </row>
    <row r="40" spans="3:13" ht="12.75" customHeight="1">
      <c r="C40" s="243"/>
      <c r="D40" s="243"/>
      <c r="E40" s="244"/>
      <c r="F40" s="244"/>
      <c r="G40" s="244"/>
      <c r="H40" s="244"/>
      <c r="I40" s="244"/>
      <c r="J40" s="244"/>
      <c r="K40" s="244"/>
      <c r="L40" s="243"/>
      <c r="M40" s="243"/>
    </row>
    <row r="41" spans="3:13" ht="12.75" customHeight="1">
      <c r="C41" s="243"/>
      <c r="D41" s="243"/>
      <c r="E41" s="244"/>
      <c r="F41" s="244"/>
      <c r="G41" s="244"/>
      <c r="H41" s="244"/>
      <c r="I41" s="244"/>
      <c r="J41" s="244"/>
      <c r="K41" s="244"/>
      <c r="L41" s="243"/>
      <c r="M41" s="243"/>
    </row>
    <row r="42" spans="3:13" ht="12.75" customHeight="1">
      <c r="C42" s="243"/>
      <c r="D42" s="243"/>
      <c r="E42" s="244"/>
      <c r="F42" s="244"/>
      <c r="G42" s="244"/>
      <c r="H42" s="244"/>
      <c r="I42" s="244"/>
      <c r="J42" s="244"/>
      <c r="K42" s="244"/>
      <c r="L42" s="243"/>
      <c r="M42" s="243"/>
    </row>
    <row r="43" spans="3:13" ht="12.75" customHeight="1">
      <c r="C43" s="243"/>
      <c r="D43" s="243"/>
      <c r="E43" s="244"/>
      <c r="F43" s="244"/>
      <c r="G43" s="244"/>
      <c r="H43" s="244"/>
      <c r="I43" s="244"/>
      <c r="J43" s="244"/>
      <c r="K43" s="244"/>
      <c r="L43" s="243"/>
      <c r="M43" s="243"/>
    </row>
    <row r="44" spans="3:13" ht="12.75" customHeight="1">
      <c r="C44" s="243"/>
      <c r="D44" s="243"/>
      <c r="E44" s="244"/>
      <c r="F44" s="244"/>
      <c r="G44" s="244"/>
      <c r="H44" s="244"/>
      <c r="I44" s="244"/>
      <c r="J44" s="244"/>
      <c r="K44" s="244"/>
      <c r="L44" s="243"/>
      <c r="M44" s="243"/>
    </row>
    <row r="45" spans="3:13" ht="12.75" customHeight="1">
      <c r="C45" s="243"/>
      <c r="D45" s="243"/>
      <c r="E45" s="244"/>
      <c r="F45" s="244"/>
      <c r="G45" s="244"/>
      <c r="H45" s="244"/>
      <c r="I45" s="244"/>
      <c r="J45" s="244"/>
      <c r="K45" s="244"/>
      <c r="L45" s="243"/>
      <c r="M45" s="243"/>
    </row>
    <row r="46" spans="3:13" ht="12.75" customHeight="1">
      <c r="C46" s="243"/>
      <c r="D46" s="243"/>
      <c r="E46" s="244"/>
      <c r="F46" s="244"/>
      <c r="G46" s="244"/>
      <c r="H46" s="244"/>
      <c r="I46" s="244"/>
      <c r="J46" s="244"/>
      <c r="K46" s="244"/>
      <c r="L46" s="243"/>
      <c r="M46" s="243"/>
    </row>
    <row r="47" spans="3:13" ht="12.75" customHeight="1">
      <c r="C47" s="243"/>
      <c r="D47" s="243"/>
      <c r="E47" s="244"/>
      <c r="F47" s="244"/>
      <c r="G47" s="244"/>
      <c r="H47" s="244"/>
      <c r="I47" s="244"/>
      <c r="J47" s="244"/>
      <c r="K47" s="244"/>
      <c r="L47" s="243"/>
      <c r="M47" s="243"/>
    </row>
    <row r="48" spans="3:13" ht="12.75" customHeight="1">
      <c r="C48" s="243"/>
      <c r="D48" s="243"/>
      <c r="E48" s="244"/>
      <c r="F48" s="244"/>
      <c r="G48" s="244"/>
      <c r="H48" s="244"/>
      <c r="I48" s="244"/>
      <c r="J48" s="244"/>
      <c r="K48" s="244"/>
      <c r="L48" s="243"/>
      <c r="M48" s="243"/>
    </row>
    <row r="49" spans="3:13" ht="12.75" customHeight="1">
      <c r="C49" s="243"/>
      <c r="D49" s="243"/>
      <c r="E49" s="244"/>
      <c r="F49" s="244"/>
      <c r="G49" s="244"/>
      <c r="H49" s="244"/>
      <c r="I49" s="244"/>
      <c r="J49" s="244"/>
      <c r="K49" s="244"/>
      <c r="L49" s="243"/>
      <c r="M49" s="243"/>
    </row>
    <row r="50" spans="3:13" ht="12.75" customHeight="1">
      <c r="C50" s="243"/>
      <c r="D50" s="243"/>
      <c r="E50" s="244"/>
      <c r="F50" s="244"/>
      <c r="G50" s="244"/>
      <c r="H50" s="244"/>
      <c r="I50" s="244"/>
      <c r="J50" s="244"/>
      <c r="K50" s="244"/>
      <c r="L50" s="243"/>
      <c r="M50" s="243"/>
    </row>
    <row r="51" spans="3:13" ht="12.75" customHeight="1">
      <c r="C51" s="243"/>
      <c r="D51" s="243"/>
      <c r="E51" s="244"/>
      <c r="F51" s="244"/>
      <c r="G51" s="244"/>
      <c r="H51" s="244"/>
      <c r="I51" s="244"/>
      <c r="J51" s="244"/>
      <c r="K51" s="244"/>
      <c r="L51" s="243"/>
      <c r="M51" s="243"/>
    </row>
    <row r="52" spans="3:13" ht="12.75" customHeight="1">
      <c r="C52" s="243"/>
      <c r="D52" s="243"/>
      <c r="E52" s="244"/>
      <c r="F52" s="244"/>
      <c r="G52" s="244"/>
      <c r="H52" s="244"/>
      <c r="I52" s="244"/>
      <c r="J52" s="244"/>
      <c r="K52" s="244"/>
      <c r="L52" s="243"/>
      <c r="M52" s="243"/>
    </row>
    <row r="53" spans="3:13" ht="12.75" customHeight="1">
      <c r="C53" s="243"/>
      <c r="D53" s="243"/>
      <c r="E53" s="244"/>
      <c r="F53" s="244"/>
      <c r="G53" s="244"/>
      <c r="H53" s="244"/>
      <c r="I53" s="244"/>
      <c r="J53" s="244"/>
      <c r="K53" s="244"/>
      <c r="L53" s="243"/>
      <c r="M53" s="243"/>
    </row>
    <row r="54" spans="3:13" ht="12.75" customHeight="1">
      <c r="C54" s="243"/>
      <c r="D54" s="243"/>
      <c r="E54" s="244"/>
      <c r="F54" s="244"/>
      <c r="G54" s="244"/>
      <c r="H54" s="244"/>
      <c r="I54" s="244"/>
      <c r="J54" s="244"/>
      <c r="K54" s="244"/>
      <c r="L54" s="243"/>
      <c r="M54" s="243"/>
    </row>
    <row r="55" spans="3:13" ht="12.75" customHeight="1">
      <c r="C55" s="243"/>
      <c r="D55" s="243"/>
      <c r="E55" s="244"/>
      <c r="F55" s="244"/>
      <c r="G55" s="244"/>
      <c r="H55" s="244"/>
      <c r="I55" s="244"/>
      <c r="J55" s="244"/>
      <c r="K55" s="244"/>
      <c r="L55" s="243"/>
      <c r="M55" s="243"/>
    </row>
    <row r="56" spans="3:13" ht="12.75" customHeight="1">
      <c r="C56" s="243"/>
      <c r="D56" s="243"/>
      <c r="E56" s="244"/>
      <c r="F56" s="244"/>
      <c r="G56" s="244"/>
      <c r="H56" s="244"/>
      <c r="I56" s="244"/>
      <c r="J56" s="244"/>
      <c r="K56" s="244"/>
      <c r="L56" s="243"/>
      <c r="M56" s="243"/>
    </row>
    <row r="57" spans="3:13" ht="12.75" customHeight="1">
      <c r="C57" s="243"/>
      <c r="D57" s="243"/>
      <c r="E57" s="244"/>
      <c r="F57" s="244"/>
      <c r="G57" s="244"/>
      <c r="H57" s="244"/>
      <c r="I57" s="244"/>
      <c r="J57" s="244"/>
      <c r="K57" s="244"/>
      <c r="L57" s="243"/>
      <c r="M57" s="243"/>
    </row>
    <row r="58" spans="3:13" ht="12.75" customHeight="1">
      <c r="C58" s="243"/>
      <c r="D58" s="243"/>
      <c r="E58" s="244"/>
      <c r="F58" s="244"/>
      <c r="G58" s="244"/>
      <c r="H58" s="244"/>
      <c r="I58" s="244"/>
      <c r="J58" s="244"/>
      <c r="K58" s="244"/>
      <c r="L58" s="243"/>
      <c r="M58" s="243"/>
    </row>
    <row r="59" spans="3:13" ht="12.75" customHeight="1">
      <c r="C59" s="243"/>
      <c r="D59" s="243"/>
      <c r="E59" s="244"/>
      <c r="F59" s="244"/>
      <c r="G59" s="244"/>
      <c r="H59" s="244"/>
      <c r="I59" s="244"/>
      <c r="J59" s="244"/>
      <c r="K59" s="244"/>
      <c r="L59" s="243"/>
      <c r="M59" s="243"/>
    </row>
    <row r="60" spans="3:13" ht="12.75" customHeight="1">
      <c r="C60" s="243"/>
      <c r="D60" s="243"/>
      <c r="E60" s="244"/>
      <c r="F60" s="244"/>
      <c r="G60" s="244"/>
      <c r="H60" s="244"/>
      <c r="I60" s="244"/>
      <c r="J60" s="244"/>
      <c r="K60" s="244"/>
      <c r="L60" s="243"/>
      <c r="M60" s="243"/>
    </row>
    <row r="61" spans="3:13" ht="12.75" customHeight="1">
      <c r="C61" s="243"/>
      <c r="D61" s="243"/>
      <c r="E61" s="244"/>
      <c r="F61" s="244"/>
      <c r="G61" s="244"/>
      <c r="H61" s="244"/>
      <c r="I61" s="244"/>
      <c r="J61" s="244"/>
      <c r="K61" s="244"/>
      <c r="L61" s="243"/>
      <c r="M61" s="243"/>
    </row>
    <row r="62" spans="3:13" ht="12.75" customHeight="1">
      <c r="C62" s="243"/>
      <c r="D62" s="243"/>
      <c r="E62" s="244"/>
      <c r="F62" s="244"/>
      <c r="G62" s="244"/>
      <c r="H62" s="244"/>
      <c r="I62" s="244"/>
      <c r="J62" s="244"/>
      <c r="K62" s="244"/>
      <c r="L62" s="243"/>
      <c r="M62" s="243"/>
    </row>
    <row r="63" spans="3:13" ht="12.75" customHeight="1">
      <c r="C63" s="243"/>
      <c r="D63" s="243"/>
      <c r="E63" s="244"/>
      <c r="F63" s="244"/>
      <c r="G63" s="244"/>
      <c r="H63" s="244"/>
      <c r="I63" s="244"/>
      <c r="J63" s="244"/>
      <c r="K63" s="244"/>
      <c r="L63" s="243"/>
      <c r="M63" s="243"/>
    </row>
    <row r="64" spans="3:13" ht="12.75" customHeight="1">
      <c r="C64" s="243"/>
      <c r="D64" s="243"/>
      <c r="E64" s="244"/>
      <c r="F64" s="244"/>
      <c r="G64" s="244"/>
      <c r="H64" s="244"/>
      <c r="I64" s="244"/>
      <c r="J64" s="244"/>
      <c r="K64" s="244"/>
      <c r="L64" s="243"/>
      <c r="M64" s="243"/>
    </row>
    <row r="65" spans="3:13" ht="12.75" customHeight="1">
      <c r="C65" s="243"/>
      <c r="D65" s="243"/>
      <c r="E65" s="244"/>
      <c r="F65" s="244"/>
      <c r="G65" s="244"/>
      <c r="H65" s="244"/>
      <c r="I65" s="244"/>
      <c r="J65" s="244"/>
      <c r="K65" s="244"/>
      <c r="L65" s="243"/>
      <c r="M65" s="243"/>
    </row>
    <row r="66" spans="3:13" ht="12.75" customHeight="1">
      <c r="C66" s="243"/>
      <c r="D66" s="243"/>
      <c r="E66" s="244"/>
      <c r="F66" s="244"/>
      <c r="G66" s="244"/>
      <c r="H66" s="244"/>
      <c r="I66" s="244"/>
      <c r="J66" s="244"/>
      <c r="K66" s="244"/>
      <c r="L66" s="243"/>
      <c r="M66" s="243"/>
    </row>
    <row r="67" spans="3:13" ht="12.75" customHeight="1">
      <c r="C67" s="243"/>
      <c r="D67" s="243"/>
      <c r="E67" s="244"/>
      <c r="F67" s="244"/>
      <c r="G67" s="244"/>
      <c r="H67" s="244"/>
      <c r="I67" s="244"/>
      <c r="J67" s="244"/>
      <c r="K67" s="244"/>
      <c r="L67" s="243"/>
      <c r="M67" s="243"/>
    </row>
    <row r="68" spans="3:13" ht="12.75" customHeight="1">
      <c r="C68" s="243"/>
      <c r="D68" s="243"/>
      <c r="E68" s="244"/>
      <c r="F68" s="244"/>
      <c r="G68" s="244"/>
      <c r="H68" s="244"/>
      <c r="I68" s="244"/>
      <c r="J68" s="244"/>
      <c r="K68" s="244"/>
      <c r="L68" s="243"/>
      <c r="M68" s="243"/>
    </row>
    <row r="69" spans="3:13" ht="12.75" customHeight="1">
      <c r="C69" s="243"/>
      <c r="D69" s="243"/>
      <c r="E69" s="244"/>
      <c r="F69" s="244"/>
      <c r="G69" s="244"/>
      <c r="H69" s="244"/>
      <c r="I69" s="244"/>
      <c r="J69" s="244"/>
      <c r="K69" s="244"/>
      <c r="L69" s="243"/>
      <c r="M69" s="243"/>
    </row>
    <row r="70" spans="3:13" ht="12.75" customHeight="1">
      <c r="C70" s="243"/>
      <c r="D70" s="243"/>
      <c r="E70" s="244"/>
      <c r="F70" s="244"/>
      <c r="G70" s="244"/>
      <c r="H70" s="244"/>
      <c r="I70" s="244"/>
      <c r="J70" s="244"/>
      <c r="K70" s="244"/>
      <c r="L70" s="243"/>
      <c r="M70" s="243"/>
    </row>
    <row r="71" spans="3:13" ht="12.75" customHeight="1">
      <c r="C71" s="243"/>
      <c r="D71" s="243"/>
      <c r="E71" s="244"/>
      <c r="F71" s="244"/>
      <c r="G71" s="244"/>
      <c r="H71" s="244"/>
      <c r="I71" s="244"/>
      <c r="J71" s="244"/>
      <c r="K71" s="244"/>
      <c r="L71" s="243"/>
      <c r="M71" s="243"/>
    </row>
    <row r="72" spans="3:13" ht="12.75" customHeight="1">
      <c r="C72" s="243"/>
      <c r="D72" s="243"/>
      <c r="E72" s="244"/>
      <c r="F72" s="244"/>
      <c r="G72" s="244"/>
      <c r="H72" s="244"/>
      <c r="I72" s="244"/>
      <c r="J72" s="244"/>
      <c r="K72" s="244"/>
      <c r="L72" s="243"/>
      <c r="M72" s="243"/>
    </row>
    <row r="73" spans="3:13" ht="12.75" customHeight="1">
      <c r="C73" s="243"/>
      <c r="D73" s="243"/>
      <c r="E73" s="244"/>
      <c r="F73" s="244"/>
      <c r="G73" s="244"/>
      <c r="H73" s="244"/>
      <c r="I73" s="244"/>
      <c r="J73" s="244"/>
      <c r="K73" s="244"/>
      <c r="L73" s="243"/>
      <c r="M73" s="243"/>
    </row>
    <row r="74" spans="3:13" ht="12.75" customHeight="1">
      <c r="C74" s="243"/>
      <c r="D74" s="243"/>
      <c r="E74" s="244"/>
      <c r="F74" s="244"/>
      <c r="G74" s="244"/>
      <c r="H74" s="244"/>
      <c r="I74" s="244"/>
      <c r="J74" s="244"/>
      <c r="K74" s="244"/>
      <c r="L74" s="243"/>
      <c r="M74" s="243"/>
    </row>
    <row r="75" spans="3:13" ht="12.75" customHeight="1">
      <c r="C75" s="243"/>
      <c r="D75" s="243"/>
      <c r="E75" s="244"/>
      <c r="F75" s="244"/>
      <c r="G75" s="244"/>
      <c r="H75" s="244"/>
      <c r="I75" s="244"/>
      <c r="J75" s="244"/>
      <c r="K75" s="244"/>
      <c r="L75" s="243"/>
      <c r="M75" s="243"/>
    </row>
    <row r="76" spans="3:13" ht="12.75" customHeight="1">
      <c r="C76" s="243"/>
      <c r="D76" s="243"/>
      <c r="E76" s="244"/>
      <c r="F76" s="244"/>
      <c r="G76" s="244"/>
      <c r="H76" s="244"/>
      <c r="I76" s="244"/>
      <c r="J76" s="244"/>
      <c r="K76" s="244"/>
      <c r="L76" s="243"/>
      <c r="M76" s="243"/>
    </row>
    <row r="77" spans="3:13" ht="12.75" customHeight="1">
      <c r="C77" s="243"/>
      <c r="D77" s="243"/>
      <c r="E77" s="244"/>
      <c r="F77" s="244"/>
      <c r="G77" s="244"/>
      <c r="H77" s="244"/>
      <c r="I77" s="244"/>
      <c r="J77" s="244"/>
      <c r="K77" s="244"/>
      <c r="L77" s="243"/>
      <c r="M77" s="243"/>
    </row>
    <row r="78" spans="3:13" ht="12.75" customHeight="1">
      <c r="C78" s="243"/>
      <c r="D78" s="243"/>
      <c r="E78" s="244"/>
      <c r="F78" s="244"/>
      <c r="G78" s="244"/>
      <c r="H78" s="244"/>
      <c r="I78" s="244"/>
      <c r="J78" s="244"/>
      <c r="K78" s="244"/>
      <c r="L78" s="243"/>
      <c r="M78" s="243"/>
    </row>
    <row r="79" spans="3:13" ht="12.75" customHeight="1">
      <c r="C79" s="243"/>
      <c r="D79" s="243"/>
      <c r="E79" s="244"/>
      <c r="F79" s="244"/>
      <c r="G79" s="244"/>
      <c r="H79" s="244"/>
      <c r="I79" s="244"/>
      <c r="J79" s="244"/>
      <c r="K79" s="244"/>
      <c r="L79" s="243"/>
      <c r="M79" s="243"/>
    </row>
    <row r="80" spans="3:13" ht="12.75" customHeight="1">
      <c r="C80" s="243"/>
      <c r="D80" s="243"/>
      <c r="E80" s="244"/>
      <c r="F80" s="244"/>
      <c r="G80" s="244"/>
      <c r="H80" s="244"/>
      <c r="I80" s="244"/>
      <c r="J80" s="244"/>
      <c r="K80" s="244"/>
      <c r="L80" s="243"/>
      <c r="M80" s="243"/>
    </row>
    <row r="81" spans="3:13" ht="12.75" customHeight="1">
      <c r="C81" s="243"/>
      <c r="D81" s="243"/>
      <c r="E81" s="244"/>
      <c r="F81" s="244"/>
      <c r="G81" s="244"/>
      <c r="H81" s="244"/>
      <c r="I81" s="244"/>
      <c r="J81" s="244"/>
      <c r="K81" s="244"/>
      <c r="L81" s="243"/>
      <c r="M81" s="243"/>
    </row>
    <row r="82" spans="3:13" ht="12.75" customHeight="1">
      <c r="C82" s="243"/>
      <c r="D82" s="243"/>
      <c r="E82" s="244"/>
      <c r="F82" s="244"/>
      <c r="G82" s="244"/>
      <c r="H82" s="244"/>
      <c r="I82" s="244"/>
      <c r="J82" s="244"/>
      <c r="K82" s="244"/>
      <c r="L82" s="243"/>
      <c r="M82" s="243"/>
    </row>
    <row r="83" spans="3:13" ht="12.75" customHeight="1">
      <c r="C83" s="243"/>
      <c r="D83" s="243"/>
      <c r="E83" s="244"/>
      <c r="F83" s="244"/>
      <c r="G83" s="244"/>
      <c r="H83" s="244"/>
      <c r="I83" s="244"/>
      <c r="J83" s="244"/>
      <c r="K83" s="244"/>
      <c r="L83" s="243"/>
      <c r="M83" s="243"/>
    </row>
    <row r="84" spans="3:13" ht="12.75" customHeight="1">
      <c r="C84" s="243"/>
      <c r="D84" s="243"/>
      <c r="E84" s="244"/>
      <c r="F84" s="244"/>
      <c r="G84" s="244"/>
      <c r="H84" s="244"/>
      <c r="I84" s="244"/>
      <c r="J84" s="244"/>
      <c r="K84" s="244"/>
      <c r="L84" s="243"/>
      <c r="M84" s="243"/>
    </row>
    <row r="85" spans="3:13" ht="12.75" customHeight="1">
      <c r="C85" s="243"/>
      <c r="D85" s="243"/>
      <c r="E85" s="244"/>
      <c r="F85" s="244"/>
      <c r="G85" s="244"/>
      <c r="H85" s="244"/>
      <c r="I85" s="244"/>
      <c r="J85" s="244"/>
      <c r="K85" s="244"/>
      <c r="L85" s="243"/>
      <c r="M85" s="243"/>
    </row>
    <row r="86" spans="3:13" ht="12.75" customHeight="1">
      <c r="C86" s="243"/>
      <c r="D86" s="243"/>
      <c r="E86" s="244"/>
      <c r="F86" s="244"/>
      <c r="G86" s="244"/>
      <c r="H86" s="244"/>
      <c r="I86" s="244"/>
      <c r="J86" s="244"/>
      <c r="K86" s="244"/>
      <c r="L86" s="243"/>
      <c r="M86" s="243"/>
    </row>
    <row r="87" spans="3:13" ht="12.75" customHeight="1">
      <c r="C87" s="243"/>
      <c r="D87" s="243"/>
      <c r="E87" s="244"/>
      <c r="F87" s="244"/>
      <c r="G87" s="244"/>
      <c r="H87" s="244"/>
      <c r="I87" s="244"/>
      <c r="J87" s="244"/>
      <c r="K87" s="244"/>
      <c r="L87" s="243"/>
      <c r="M87" s="243"/>
    </row>
    <row r="88" spans="3:13" ht="12.75" customHeight="1">
      <c r="C88" s="243"/>
      <c r="D88" s="243"/>
      <c r="E88" s="244"/>
      <c r="F88" s="244"/>
      <c r="G88" s="244"/>
      <c r="H88" s="244"/>
      <c r="I88" s="244"/>
      <c r="J88" s="244"/>
      <c r="K88" s="244"/>
      <c r="L88" s="243"/>
      <c r="M88" s="243"/>
    </row>
    <row r="89" spans="3:13" ht="12.75" customHeight="1">
      <c r="C89" s="243"/>
      <c r="D89" s="243"/>
      <c r="E89" s="244"/>
      <c r="F89" s="244"/>
      <c r="G89" s="244"/>
      <c r="H89" s="244"/>
      <c r="I89" s="244"/>
      <c r="J89" s="244"/>
      <c r="K89" s="244"/>
      <c r="L89" s="243"/>
      <c r="M89" s="243"/>
    </row>
    <row r="90" spans="3:13" ht="12.75" customHeight="1">
      <c r="C90" s="243"/>
      <c r="D90" s="243"/>
      <c r="E90" s="244"/>
      <c r="F90" s="244"/>
      <c r="G90" s="244"/>
      <c r="H90" s="244"/>
      <c r="I90" s="244"/>
      <c r="J90" s="244"/>
      <c r="K90" s="244"/>
      <c r="L90" s="243"/>
      <c r="M90" s="243"/>
    </row>
    <row r="91" spans="3:13" ht="12.75" customHeight="1">
      <c r="C91" s="243"/>
      <c r="D91" s="243"/>
      <c r="E91" s="244"/>
      <c r="F91" s="244"/>
      <c r="G91" s="244"/>
      <c r="H91" s="244"/>
      <c r="I91" s="244"/>
      <c r="J91" s="244"/>
      <c r="K91" s="244"/>
      <c r="L91" s="243"/>
      <c r="M91" s="243"/>
    </row>
    <row r="92" spans="3:13" ht="12.75" customHeight="1">
      <c r="C92" s="243"/>
      <c r="D92" s="243"/>
      <c r="E92" s="244"/>
      <c r="F92" s="244"/>
      <c r="G92" s="244"/>
      <c r="H92" s="244"/>
      <c r="I92" s="244"/>
      <c r="J92" s="244"/>
      <c r="K92" s="244"/>
      <c r="L92" s="243"/>
      <c r="M92" s="243"/>
    </row>
    <row r="93" spans="3:13" ht="12.75" customHeight="1">
      <c r="C93" s="243"/>
      <c r="D93" s="243"/>
      <c r="E93" s="244"/>
      <c r="F93" s="244"/>
      <c r="G93" s="244"/>
      <c r="H93" s="244"/>
      <c r="I93" s="244"/>
      <c r="J93" s="244"/>
      <c r="K93" s="244"/>
      <c r="L93" s="243"/>
      <c r="M93" s="243"/>
    </row>
    <row r="94" spans="3:13" ht="12.75" customHeight="1">
      <c r="C94" s="243"/>
      <c r="D94" s="243"/>
      <c r="E94" s="244"/>
      <c r="F94" s="244"/>
      <c r="G94" s="244"/>
      <c r="H94" s="244"/>
      <c r="I94" s="244"/>
      <c r="J94" s="244"/>
      <c r="K94" s="244"/>
      <c r="L94" s="243"/>
      <c r="M94" s="243"/>
    </row>
    <row r="95" spans="3:13" ht="12.75" customHeight="1">
      <c r="C95" s="243"/>
      <c r="D95" s="243"/>
      <c r="E95" s="244"/>
      <c r="F95" s="244"/>
      <c r="G95" s="244"/>
      <c r="H95" s="244"/>
      <c r="I95" s="244"/>
      <c r="J95" s="244"/>
      <c r="K95" s="244"/>
      <c r="L95" s="243"/>
      <c r="M95" s="243"/>
    </row>
    <row r="96" spans="3:13" ht="12.75" customHeight="1">
      <c r="C96" s="243"/>
      <c r="D96" s="243"/>
      <c r="E96" s="244"/>
      <c r="F96" s="244"/>
      <c r="G96" s="244"/>
      <c r="H96" s="244"/>
      <c r="I96" s="244"/>
      <c r="J96" s="244"/>
      <c r="K96" s="244"/>
      <c r="L96" s="243"/>
      <c r="M96" s="243"/>
    </row>
    <row r="97" spans="3:13" ht="12.75" customHeight="1">
      <c r="C97" s="243"/>
      <c r="D97" s="243"/>
      <c r="E97" s="244"/>
      <c r="F97" s="244"/>
      <c r="G97" s="244"/>
      <c r="H97" s="244"/>
      <c r="I97" s="244"/>
      <c r="J97" s="244"/>
      <c r="K97" s="244"/>
      <c r="L97" s="243"/>
      <c r="M97" s="243"/>
    </row>
    <row r="98" spans="3:13" ht="12.75" customHeight="1">
      <c r="C98" s="243"/>
      <c r="D98" s="243"/>
      <c r="E98" s="244"/>
      <c r="F98" s="244"/>
      <c r="G98" s="244"/>
      <c r="H98" s="244"/>
      <c r="I98" s="244"/>
      <c r="J98" s="244"/>
      <c r="K98" s="244"/>
      <c r="L98" s="243"/>
      <c r="M98" s="243"/>
    </row>
    <row r="99" spans="3:13" ht="12.75" customHeight="1">
      <c r="C99" s="243"/>
      <c r="D99" s="243"/>
      <c r="E99" s="244"/>
      <c r="F99" s="244"/>
      <c r="G99" s="244"/>
      <c r="H99" s="244"/>
      <c r="I99" s="244"/>
      <c r="J99" s="244"/>
      <c r="K99" s="244"/>
      <c r="L99" s="243"/>
      <c r="M99" s="243"/>
    </row>
    <row r="100" spans="3:13" ht="12.75" customHeight="1">
      <c r="C100" s="243"/>
      <c r="D100" s="243"/>
      <c r="E100" s="244"/>
      <c r="F100" s="244"/>
      <c r="G100" s="244"/>
      <c r="H100" s="244"/>
      <c r="I100" s="244"/>
      <c r="J100" s="244"/>
      <c r="K100" s="244"/>
      <c r="L100" s="243"/>
      <c r="M100" s="243"/>
    </row>
    <row r="101" spans="3:13" ht="12.75" customHeight="1">
      <c r="C101" s="243"/>
      <c r="D101" s="243"/>
      <c r="E101" s="244"/>
      <c r="F101" s="244"/>
      <c r="G101" s="244"/>
      <c r="H101" s="244"/>
      <c r="I101" s="244"/>
      <c r="J101" s="244"/>
      <c r="K101" s="244"/>
      <c r="L101" s="243"/>
      <c r="M101" s="243"/>
    </row>
    <row r="102" spans="3:13" ht="12.75" customHeight="1">
      <c r="C102" s="243"/>
      <c r="D102" s="243"/>
      <c r="E102" s="244"/>
      <c r="F102" s="244"/>
      <c r="G102" s="244"/>
      <c r="H102" s="244"/>
      <c r="I102" s="244"/>
      <c r="J102" s="244"/>
      <c r="K102" s="244"/>
      <c r="L102" s="243"/>
      <c r="M102" s="243"/>
    </row>
    <row r="103" spans="3:13" ht="12.75" customHeight="1">
      <c r="C103" s="243"/>
      <c r="D103" s="243"/>
      <c r="E103" s="244"/>
      <c r="F103" s="244"/>
      <c r="G103" s="244"/>
      <c r="H103" s="244"/>
      <c r="I103" s="244"/>
      <c r="J103" s="244"/>
      <c r="K103" s="244"/>
      <c r="L103" s="243"/>
      <c r="M103" s="243"/>
    </row>
    <row r="104" spans="3:13" ht="12.75" customHeight="1">
      <c r="C104" s="243"/>
      <c r="D104" s="243"/>
      <c r="E104" s="244"/>
      <c r="F104" s="244"/>
      <c r="G104" s="244"/>
      <c r="H104" s="244"/>
      <c r="I104" s="244"/>
      <c r="J104" s="244"/>
      <c r="K104" s="244"/>
      <c r="L104" s="243"/>
      <c r="M104" s="243"/>
    </row>
    <row r="105" spans="3:13" ht="12.75" customHeight="1">
      <c r="C105" s="243"/>
      <c r="D105" s="243"/>
      <c r="E105" s="244"/>
      <c r="F105" s="244"/>
      <c r="G105" s="244"/>
      <c r="H105" s="244"/>
      <c r="I105" s="244"/>
      <c r="J105" s="244"/>
      <c r="K105" s="244"/>
      <c r="L105" s="243"/>
      <c r="M105" s="243"/>
    </row>
    <row r="106" spans="3:13" ht="12.75" customHeight="1">
      <c r="C106" s="243"/>
      <c r="D106" s="243"/>
      <c r="E106" s="244"/>
      <c r="F106" s="244"/>
      <c r="G106" s="244"/>
      <c r="H106" s="244"/>
      <c r="I106" s="244"/>
      <c r="J106" s="244"/>
      <c r="K106" s="244"/>
      <c r="L106" s="243"/>
      <c r="M106" s="243"/>
    </row>
    <row r="107" spans="3:13" ht="12.75" customHeight="1">
      <c r="C107" s="243"/>
      <c r="D107" s="243"/>
      <c r="E107" s="244"/>
      <c r="F107" s="244"/>
      <c r="G107" s="244"/>
      <c r="H107" s="244"/>
      <c r="I107" s="244"/>
      <c r="J107" s="244"/>
      <c r="K107" s="244"/>
      <c r="L107" s="243"/>
      <c r="M107" s="243"/>
    </row>
    <row r="108" spans="3:13" ht="12.75" customHeight="1">
      <c r="C108" s="243"/>
      <c r="D108" s="243"/>
      <c r="E108" s="244"/>
      <c r="F108" s="244"/>
      <c r="G108" s="244"/>
      <c r="H108" s="244"/>
      <c r="I108" s="244"/>
      <c r="J108" s="244"/>
      <c r="K108" s="244"/>
      <c r="L108" s="243"/>
      <c r="M108" s="243"/>
    </row>
    <row r="109" spans="3:13" ht="12.75" customHeight="1">
      <c r="C109" s="243"/>
      <c r="D109" s="243"/>
      <c r="E109" s="244"/>
      <c r="F109" s="244"/>
      <c r="G109" s="244"/>
      <c r="H109" s="244"/>
      <c r="I109" s="244"/>
      <c r="J109" s="244"/>
      <c r="K109" s="244"/>
      <c r="L109" s="243"/>
      <c r="M109" s="243"/>
    </row>
    <row r="110" spans="3:13" ht="12.75" customHeight="1">
      <c r="C110" s="243"/>
      <c r="D110" s="243"/>
      <c r="E110" s="244"/>
      <c r="F110" s="244"/>
      <c r="G110" s="244"/>
      <c r="H110" s="244"/>
      <c r="I110" s="244"/>
      <c r="J110" s="244"/>
      <c r="K110" s="244"/>
      <c r="L110" s="243"/>
      <c r="M110" s="243"/>
    </row>
    <row r="111" spans="3:13" ht="12.75" customHeight="1">
      <c r="C111" s="243"/>
      <c r="D111" s="243"/>
      <c r="E111" s="244"/>
      <c r="F111" s="244"/>
      <c r="G111" s="244"/>
      <c r="H111" s="244"/>
      <c r="I111" s="244"/>
      <c r="J111" s="244"/>
      <c r="K111" s="244"/>
      <c r="L111" s="243"/>
      <c r="M111" s="243"/>
    </row>
    <row r="112" spans="3:13" ht="12.75" customHeight="1">
      <c r="C112" s="243"/>
      <c r="D112" s="243"/>
      <c r="E112" s="244"/>
      <c r="F112" s="244"/>
      <c r="G112" s="244"/>
      <c r="H112" s="244"/>
      <c r="I112" s="244"/>
      <c r="J112" s="244"/>
      <c r="K112" s="244"/>
      <c r="L112" s="243"/>
      <c r="M112" s="243"/>
    </row>
    <row r="113" spans="3:13" ht="12.75" customHeight="1">
      <c r="C113" s="243"/>
      <c r="D113" s="243"/>
      <c r="E113" s="244"/>
      <c r="F113" s="244"/>
      <c r="G113" s="244"/>
      <c r="H113" s="244"/>
      <c r="I113" s="244"/>
      <c r="J113" s="244"/>
      <c r="K113" s="244"/>
      <c r="L113" s="243"/>
      <c r="M113" s="243"/>
    </row>
    <row r="114" spans="3:13" ht="12.75" customHeight="1">
      <c r="C114" s="243"/>
      <c r="D114" s="243"/>
      <c r="E114" s="244"/>
      <c r="F114" s="244"/>
      <c r="G114" s="244"/>
      <c r="H114" s="244"/>
      <c r="I114" s="244"/>
      <c r="J114" s="244"/>
      <c r="K114" s="244"/>
      <c r="L114" s="243"/>
      <c r="M114" s="243"/>
    </row>
    <row r="115" spans="3:13" ht="12.75" customHeight="1">
      <c r="C115" s="243"/>
      <c r="D115" s="243"/>
      <c r="L115" s="243"/>
      <c r="M115" s="243"/>
    </row>
    <row r="116" spans="3:13" ht="12.75" customHeight="1">
      <c r="C116" s="243"/>
      <c r="D116" s="243"/>
      <c r="L116" s="243"/>
      <c r="M116" s="243"/>
    </row>
    <row r="117" spans="3:13" ht="12.75" customHeight="1">
      <c r="C117" s="243"/>
      <c r="D117" s="243"/>
      <c r="L117" s="243"/>
      <c r="M117" s="243"/>
    </row>
    <row r="118" spans="3:13" ht="12.75" customHeight="1">
      <c r="C118" s="243"/>
      <c r="D118" s="243"/>
      <c r="L118" s="243"/>
      <c r="M118" s="243"/>
    </row>
    <row r="119" spans="3:13" ht="12.75" customHeight="1">
      <c r="C119" s="243"/>
      <c r="D119" s="243"/>
      <c r="L119" s="243"/>
      <c r="M119" s="243"/>
    </row>
    <row r="120" spans="3:13" ht="12.75" customHeight="1">
      <c r="C120" s="243"/>
      <c r="D120" s="243"/>
      <c r="L120" s="243"/>
      <c r="M120" s="243"/>
    </row>
    <row r="121" spans="3:13" ht="12.75" customHeight="1">
      <c r="C121" s="243"/>
      <c r="D121" s="243"/>
      <c r="L121" s="243"/>
      <c r="M121" s="243"/>
    </row>
    <row r="122" spans="3:13" ht="12.75" customHeight="1">
      <c r="C122" s="243"/>
      <c r="D122" s="243"/>
      <c r="L122" s="243"/>
      <c r="M122" s="243"/>
    </row>
    <row r="123" spans="3:13" ht="12.75" customHeight="1">
      <c r="C123" s="243"/>
      <c r="D123" s="243"/>
      <c r="L123" s="243"/>
      <c r="M123" s="243"/>
    </row>
    <row r="124" spans="3:13" ht="12.75" customHeight="1">
      <c r="C124" s="243"/>
      <c r="D124" s="243"/>
      <c r="L124" s="243"/>
      <c r="M124" s="243"/>
    </row>
    <row r="125" spans="3:13" ht="12.75" customHeight="1">
      <c r="C125" s="243"/>
      <c r="D125" s="243"/>
      <c r="L125" s="243"/>
      <c r="M125" s="243"/>
    </row>
    <row r="126" spans="3:13" ht="12.75" customHeight="1">
      <c r="C126" s="243"/>
      <c r="D126" s="243"/>
      <c r="L126" s="243"/>
      <c r="M126" s="243"/>
    </row>
    <row r="127" spans="3:13" ht="12.75" customHeight="1">
      <c r="C127" s="243"/>
      <c r="D127" s="243"/>
      <c r="L127" s="243"/>
      <c r="M127" s="243"/>
    </row>
    <row r="128" spans="3:13" ht="12.75" customHeight="1">
      <c r="C128" s="243"/>
      <c r="D128" s="243"/>
      <c r="L128" s="243"/>
      <c r="M128" s="243"/>
    </row>
    <row r="129" spans="3:13" ht="12.75" customHeight="1">
      <c r="C129" s="243"/>
      <c r="D129" s="243"/>
      <c r="L129" s="243"/>
      <c r="M129" s="243"/>
    </row>
    <row r="130" spans="3:13" ht="12.75" customHeight="1">
      <c r="C130" s="243"/>
      <c r="D130" s="243"/>
      <c r="L130" s="243"/>
      <c r="M130" s="243"/>
    </row>
    <row r="131" spans="3:13" ht="12.75" customHeight="1">
      <c r="C131" s="243"/>
      <c r="D131" s="243"/>
      <c r="L131" s="243"/>
      <c r="M131" s="243"/>
    </row>
    <row r="132" spans="3:13" ht="12.75" customHeight="1">
      <c r="C132" s="243"/>
      <c r="D132" s="243"/>
      <c r="L132" s="243"/>
      <c r="M132" s="243"/>
    </row>
    <row r="133" spans="3:13" ht="12.75" customHeight="1">
      <c r="C133" s="243"/>
      <c r="D133" s="243"/>
      <c r="L133" s="243"/>
      <c r="M133" s="243"/>
    </row>
    <row r="134" spans="3:13" ht="12.75" customHeight="1">
      <c r="C134" s="243"/>
      <c r="D134" s="243"/>
      <c r="L134" s="243"/>
      <c r="M134" s="243"/>
    </row>
    <row r="135" spans="3:13" ht="12.75" customHeight="1">
      <c r="C135" s="243"/>
      <c r="D135" s="243"/>
      <c r="L135" s="243"/>
      <c r="M135" s="243"/>
    </row>
    <row r="136" spans="3:13" ht="12.75" customHeight="1">
      <c r="C136" s="243"/>
      <c r="D136" s="243"/>
      <c r="L136" s="243"/>
      <c r="M136" s="243"/>
    </row>
    <row r="137" spans="3:13" ht="12.75" customHeight="1">
      <c r="C137" s="243"/>
      <c r="D137" s="243"/>
      <c r="L137" s="243"/>
      <c r="M137" s="243"/>
    </row>
    <row r="138" spans="3:13" ht="12.75" customHeight="1">
      <c r="C138" s="243"/>
      <c r="D138" s="243"/>
      <c r="L138" s="243"/>
      <c r="M138" s="243"/>
    </row>
    <row r="139" spans="3:13" ht="12.75" customHeight="1">
      <c r="C139" s="243"/>
      <c r="D139" s="243"/>
      <c r="L139" s="243"/>
      <c r="M139" s="243"/>
    </row>
    <row r="140" spans="3:13" ht="12.75" customHeight="1">
      <c r="C140" s="243"/>
      <c r="D140" s="243"/>
      <c r="L140" s="243"/>
      <c r="M140" s="243"/>
    </row>
    <row r="141" spans="3:13" ht="12.75" customHeight="1">
      <c r="C141" s="243"/>
      <c r="D141" s="243"/>
      <c r="L141" s="243"/>
      <c r="M141" s="243"/>
    </row>
    <row r="142" spans="3:13" ht="12.75" customHeight="1">
      <c r="C142" s="243"/>
      <c r="D142" s="243"/>
      <c r="L142" s="243"/>
      <c r="M142" s="243"/>
    </row>
    <row r="143" spans="3:13" ht="12.75" customHeight="1">
      <c r="C143" s="243"/>
      <c r="D143" s="243"/>
      <c r="L143" s="243"/>
      <c r="M143" s="243"/>
    </row>
    <row r="144" spans="3:13" ht="12.75" customHeight="1">
      <c r="C144" s="243"/>
      <c r="D144" s="243"/>
      <c r="L144" s="243"/>
      <c r="M144" s="243"/>
    </row>
    <row r="145" spans="3:13" ht="12.75" customHeight="1">
      <c r="C145" s="243"/>
      <c r="D145" s="243"/>
      <c r="L145" s="243"/>
      <c r="M145" s="243"/>
    </row>
    <row r="146" spans="3:13" ht="12.75" customHeight="1">
      <c r="C146" s="243"/>
      <c r="D146" s="243"/>
      <c r="L146" s="243"/>
      <c r="M146" s="243"/>
    </row>
    <row r="147" spans="3:13" ht="12.75" customHeight="1">
      <c r="C147" s="243"/>
      <c r="D147" s="243"/>
      <c r="L147" s="243"/>
      <c r="M147" s="243"/>
    </row>
    <row r="148" spans="3:13" ht="12.75" customHeight="1">
      <c r="C148" s="243"/>
      <c r="D148" s="243"/>
      <c r="L148" s="243"/>
      <c r="M148" s="243"/>
    </row>
    <row r="149" spans="3:13" ht="12.75" customHeight="1">
      <c r="C149" s="243"/>
      <c r="D149" s="243"/>
      <c r="L149" s="243"/>
      <c r="M149" s="243"/>
    </row>
    <row r="150" spans="3:13" ht="12.75" customHeight="1">
      <c r="C150" s="243"/>
      <c r="D150" s="243"/>
      <c r="L150" s="243"/>
      <c r="M150" s="243"/>
    </row>
    <row r="151" spans="3:13" ht="12.75" customHeight="1">
      <c r="C151" s="243"/>
      <c r="D151" s="243"/>
      <c r="L151" s="243"/>
      <c r="M151" s="243"/>
    </row>
    <row r="152" spans="3:13" ht="12.75" customHeight="1">
      <c r="C152" s="243"/>
      <c r="D152" s="243"/>
      <c r="L152" s="243"/>
      <c r="M152" s="243"/>
    </row>
    <row r="153" spans="3:13" ht="12.75" customHeight="1">
      <c r="C153" s="243"/>
      <c r="D153" s="243"/>
      <c r="L153" s="243"/>
      <c r="M153" s="243"/>
    </row>
    <row r="154" spans="3:13" ht="12.75" customHeight="1">
      <c r="C154" s="243"/>
      <c r="D154" s="243"/>
      <c r="L154" s="243"/>
      <c r="M154" s="243"/>
    </row>
    <row r="155" spans="3:13" ht="12.75" customHeight="1">
      <c r="C155" s="243"/>
      <c r="D155" s="243"/>
      <c r="L155" s="243"/>
      <c r="M155" s="243"/>
    </row>
    <row r="156" spans="3:13" ht="12.75" customHeight="1">
      <c r="C156" s="243"/>
      <c r="D156" s="243"/>
      <c r="L156" s="243"/>
      <c r="M156" s="243"/>
    </row>
    <row r="157" spans="3:13" ht="12.75" customHeight="1">
      <c r="C157" s="243"/>
      <c r="D157" s="243"/>
      <c r="L157" s="243"/>
      <c r="M157" s="243"/>
    </row>
    <row r="158" spans="3:13" ht="12.75" customHeight="1">
      <c r="C158" s="243"/>
      <c r="D158" s="243"/>
      <c r="L158" s="243"/>
      <c r="M158" s="243"/>
    </row>
    <row r="159" spans="3:13" ht="12.75" customHeight="1">
      <c r="C159" s="243"/>
      <c r="D159" s="243"/>
      <c r="L159" s="243"/>
      <c r="M159" s="243"/>
    </row>
    <row r="160" spans="3:13" ht="12.75" customHeight="1">
      <c r="C160" s="243"/>
      <c r="D160" s="243"/>
      <c r="L160" s="243"/>
      <c r="M160" s="243"/>
    </row>
    <row r="161" spans="3:13" ht="12.75" customHeight="1">
      <c r="C161" s="243"/>
      <c r="D161" s="243"/>
      <c r="L161" s="243"/>
      <c r="M161" s="243"/>
    </row>
    <row r="162" spans="3:13" ht="12.75" customHeight="1">
      <c r="C162" s="243"/>
      <c r="D162" s="243"/>
      <c r="L162" s="243"/>
      <c r="M162" s="243"/>
    </row>
    <row r="163" spans="3:13" ht="12.75" customHeight="1">
      <c r="C163" s="243"/>
      <c r="D163" s="243"/>
      <c r="L163" s="243"/>
      <c r="M163" s="243"/>
    </row>
    <row r="164" spans="3:13" ht="12.75" customHeight="1">
      <c r="C164" s="243"/>
      <c r="D164" s="243"/>
      <c r="L164" s="243"/>
      <c r="M164" s="243"/>
    </row>
    <row r="165" spans="3:13" ht="12.75" customHeight="1">
      <c r="C165" s="243"/>
      <c r="D165" s="243"/>
      <c r="L165" s="243"/>
      <c r="M165" s="243"/>
    </row>
    <row r="166" spans="3:13" ht="12.75" customHeight="1">
      <c r="C166" s="243"/>
      <c r="D166" s="243"/>
      <c r="L166" s="243"/>
      <c r="M166" s="243"/>
    </row>
    <row r="167" spans="3:13" ht="12.75" customHeight="1">
      <c r="C167" s="243"/>
      <c r="D167" s="243"/>
      <c r="L167" s="243"/>
      <c r="M167" s="243"/>
    </row>
    <row r="168" spans="3:13" ht="12.75" customHeight="1">
      <c r="C168" s="243"/>
      <c r="D168" s="243"/>
      <c r="L168" s="243"/>
      <c r="M168" s="243"/>
    </row>
    <row r="169" spans="3:13" ht="12.75" customHeight="1">
      <c r="C169" s="243"/>
      <c r="D169" s="243"/>
      <c r="L169" s="243"/>
      <c r="M169" s="243"/>
    </row>
    <row r="170" spans="3:13" ht="12.75" customHeight="1">
      <c r="C170" s="243"/>
      <c r="D170" s="243"/>
      <c r="L170" s="243"/>
      <c r="M170" s="243"/>
    </row>
    <row r="171" spans="3:13" ht="12.75" customHeight="1">
      <c r="C171" s="243"/>
      <c r="D171" s="243"/>
      <c r="L171" s="243"/>
      <c r="M171" s="243"/>
    </row>
    <row r="172" spans="3:13" ht="12.75" customHeight="1">
      <c r="C172" s="243"/>
      <c r="D172" s="243"/>
      <c r="L172" s="243"/>
      <c r="M172" s="243"/>
    </row>
    <row r="173" spans="3:13" ht="12.75" customHeight="1">
      <c r="C173" s="243"/>
      <c r="D173" s="243"/>
      <c r="L173" s="243"/>
      <c r="M173" s="243"/>
    </row>
    <row r="174" spans="3:13" ht="12.75" customHeight="1">
      <c r="C174" s="243"/>
      <c r="D174" s="243"/>
      <c r="L174" s="243"/>
      <c r="M174" s="243"/>
    </row>
    <row r="175" spans="3:13" ht="12.75" customHeight="1">
      <c r="C175" s="243"/>
      <c r="D175" s="243"/>
      <c r="L175" s="243"/>
      <c r="M175" s="243"/>
    </row>
    <row r="176" spans="3:13" ht="12.75" customHeight="1">
      <c r="C176" s="243"/>
      <c r="D176" s="243"/>
      <c r="L176" s="243"/>
      <c r="M176" s="243"/>
    </row>
    <row r="177" spans="3:13" ht="12.75" customHeight="1">
      <c r="C177" s="243"/>
      <c r="D177" s="243"/>
      <c r="L177" s="243"/>
      <c r="M177" s="243"/>
    </row>
    <row r="178" spans="3:13" ht="12.75" customHeight="1">
      <c r="C178" s="243"/>
      <c r="D178" s="243"/>
      <c r="L178" s="243"/>
      <c r="M178" s="243"/>
    </row>
    <row r="179" spans="3:13" ht="12.75" customHeight="1">
      <c r="C179" s="243"/>
      <c r="D179" s="243"/>
      <c r="L179" s="243"/>
      <c r="M179" s="243"/>
    </row>
    <row r="180" spans="3:13" ht="12.75" customHeight="1">
      <c r="C180" s="243"/>
      <c r="D180" s="243"/>
      <c r="L180" s="243"/>
      <c r="M180" s="243"/>
    </row>
    <row r="181" spans="3:13" ht="12.75" customHeight="1">
      <c r="C181" s="243"/>
      <c r="D181" s="243"/>
      <c r="L181" s="243"/>
      <c r="M181" s="243"/>
    </row>
    <row r="182" spans="3:13" ht="12.75" customHeight="1">
      <c r="C182" s="243"/>
      <c r="D182" s="243"/>
      <c r="L182" s="243"/>
      <c r="M182" s="243"/>
    </row>
    <row r="183" spans="3:13" ht="12.75" customHeight="1">
      <c r="C183" s="243"/>
      <c r="D183" s="243"/>
      <c r="L183" s="243"/>
      <c r="M183" s="243"/>
    </row>
    <row r="184" spans="3:13" ht="12.75" customHeight="1">
      <c r="C184" s="243"/>
      <c r="D184" s="243"/>
      <c r="L184" s="243"/>
      <c r="M184" s="243"/>
    </row>
    <row r="185" spans="3:13" ht="12.75" customHeight="1">
      <c r="C185" s="243"/>
      <c r="D185" s="243"/>
      <c r="L185" s="243"/>
      <c r="M185" s="243"/>
    </row>
    <row r="186" spans="3:13" ht="12.75" customHeight="1">
      <c r="C186" s="243"/>
      <c r="D186" s="243"/>
      <c r="L186" s="243"/>
      <c r="M186" s="243"/>
    </row>
    <row r="187" spans="3:13" ht="12.75" customHeight="1">
      <c r="C187" s="243"/>
      <c r="D187" s="243"/>
      <c r="L187" s="243"/>
      <c r="M187" s="243"/>
    </row>
    <row r="188" spans="3:13" ht="12.75" customHeight="1">
      <c r="C188" s="243"/>
      <c r="D188" s="243"/>
      <c r="L188" s="243"/>
      <c r="M188" s="243"/>
    </row>
    <row r="189" spans="3:13" ht="12.75" customHeight="1">
      <c r="C189" s="243"/>
      <c r="D189" s="243"/>
      <c r="L189" s="243"/>
      <c r="M189" s="243"/>
    </row>
    <row r="190" spans="3:13" ht="12.75" customHeight="1">
      <c r="C190" s="243"/>
      <c r="D190" s="243"/>
      <c r="L190" s="243"/>
      <c r="M190" s="243"/>
    </row>
    <row r="191" spans="3:13" ht="12.75" customHeight="1">
      <c r="C191" s="243"/>
      <c r="D191" s="243"/>
      <c r="L191" s="243"/>
      <c r="M191" s="243"/>
    </row>
    <row r="192" spans="3:13" ht="12.75" customHeight="1">
      <c r="C192" s="243"/>
      <c r="D192" s="243"/>
      <c r="L192" s="243"/>
      <c r="M192" s="243"/>
    </row>
    <row r="193" spans="3:13" ht="12.75" customHeight="1">
      <c r="C193" s="243"/>
      <c r="D193" s="243"/>
      <c r="L193" s="243"/>
      <c r="M193" s="243"/>
    </row>
    <row r="194" spans="3:13" ht="12.75" customHeight="1">
      <c r="C194" s="243"/>
      <c r="D194" s="243"/>
      <c r="L194" s="243"/>
      <c r="M194" s="243"/>
    </row>
    <row r="195" spans="3:13" ht="12.75" customHeight="1">
      <c r="C195" s="243"/>
      <c r="D195" s="243"/>
      <c r="L195" s="243"/>
      <c r="M195" s="243"/>
    </row>
    <row r="196" spans="3:13" ht="12.75" customHeight="1">
      <c r="C196" s="243"/>
      <c r="D196" s="243"/>
      <c r="L196" s="243"/>
      <c r="M196" s="243"/>
    </row>
    <row r="197" spans="3:13" ht="12.75" customHeight="1">
      <c r="C197" s="243"/>
      <c r="D197" s="243"/>
      <c r="L197" s="243"/>
      <c r="M197" s="243"/>
    </row>
    <row r="198" spans="3:13" ht="12.75" customHeight="1">
      <c r="C198" s="243"/>
      <c r="D198" s="243"/>
      <c r="L198" s="243"/>
      <c r="M198" s="243"/>
    </row>
    <row r="199" spans="3:13" ht="12.75" customHeight="1">
      <c r="C199" s="243"/>
      <c r="D199" s="243"/>
      <c r="L199" s="243"/>
      <c r="M199" s="243"/>
    </row>
    <row r="200" spans="3:13" ht="12.75" customHeight="1">
      <c r="C200" s="243"/>
      <c r="D200" s="243"/>
      <c r="L200" s="243"/>
      <c r="M200" s="243"/>
    </row>
    <row r="201" spans="3:13" ht="12.75" customHeight="1">
      <c r="C201" s="243"/>
      <c r="D201" s="243"/>
      <c r="L201" s="243"/>
      <c r="M201" s="243"/>
    </row>
    <row r="202" spans="3:13" ht="12.75" customHeight="1">
      <c r="C202" s="243"/>
      <c r="D202" s="243"/>
      <c r="L202" s="243"/>
      <c r="M202" s="243"/>
    </row>
    <row r="203" spans="3:13" ht="12.75" customHeight="1">
      <c r="C203" s="243"/>
      <c r="D203" s="243"/>
      <c r="L203" s="243"/>
      <c r="M203" s="243"/>
    </row>
    <row r="204" spans="3:13" ht="12.75" customHeight="1">
      <c r="C204" s="243"/>
      <c r="D204" s="243"/>
      <c r="L204" s="243"/>
      <c r="M204" s="243"/>
    </row>
    <row r="205" spans="3:13" ht="12.75" customHeight="1">
      <c r="C205" s="243"/>
      <c r="D205" s="243"/>
      <c r="L205" s="243"/>
      <c r="M205" s="243"/>
    </row>
    <row r="206" spans="3:13" ht="12.75" customHeight="1">
      <c r="C206" s="243"/>
      <c r="D206" s="243"/>
      <c r="L206" s="243"/>
      <c r="M206" s="243"/>
    </row>
    <row r="207" spans="3:13" ht="12.75" customHeight="1">
      <c r="C207" s="243"/>
      <c r="D207" s="243"/>
      <c r="L207" s="243"/>
      <c r="M207" s="243"/>
    </row>
    <row r="208" spans="3:13" ht="12.75" customHeight="1">
      <c r="C208" s="243"/>
      <c r="D208" s="243"/>
      <c r="L208" s="243"/>
      <c r="M208" s="243"/>
    </row>
    <row r="209" spans="3:13" ht="12.75" customHeight="1">
      <c r="C209" s="243"/>
      <c r="D209" s="243"/>
      <c r="L209" s="243"/>
      <c r="M209" s="243"/>
    </row>
    <row r="210" spans="3:13" ht="12.75" customHeight="1">
      <c r="C210" s="243"/>
      <c r="D210" s="243"/>
      <c r="L210" s="243"/>
      <c r="M210" s="243"/>
    </row>
    <row r="211" spans="3:13" ht="12.75" customHeight="1">
      <c r="C211" s="243"/>
      <c r="D211" s="243"/>
      <c r="L211" s="243"/>
      <c r="M211" s="243"/>
    </row>
    <row r="212" spans="3:13" ht="12.75" customHeight="1">
      <c r="C212" s="243"/>
      <c r="D212" s="243"/>
      <c r="L212" s="243"/>
      <c r="M212" s="243"/>
    </row>
    <row r="213" spans="3:13" ht="12.75" customHeight="1">
      <c r="C213" s="243"/>
      <c r="D213" s="243"/>
      <c r="L213" s="243"/>
      <c r="M213" s="243"/>
    </row>
    <row r="214" spans="3:13" ht="12.75" customHeight="1">
      <c r="C214" s="243"/>
      <c r="D214" s="243"/>
      <c r="L214" s="243"/>
      <c r="M214" s="243"/>
    </row>
    <row r="215" spans="3:13" ht="12.75" customHeight="1">
      <c r="C215" s="243"/>
      <c r="D215" s="243"/>
      <c r="L215" s="243"/>
      <c r="M215" s="243"/>
    </row>
    <row r="216" spans="3:13" ht="12.75" customHeight="1">
      <c r="C216" s="243"/>
      <c r="D216" s="243"/>
      <c r="L216" s="243"/>
      <c r="M216" s="243"/>
    </row>
    <row r="217" spans="3:13" ht="12.75" customHeight="1">
      <c r="C217" s="243"/>
      <c r="D217" s="243"/>
      <c r="L217" s="243"/>
      <c r="M217" s="243"/>
    </row>
    <row r="218" spans="3:13" ht="12.75" customHeight="1">
      <c r="C218" s="243"/>
      <c r="D218" s="243"/>
      <c r="L218" s="243"/>
      <c r="M218" s="243"/>
    </row>
    <row r="219" spans="3:13" ht="12.75" customHeight="1">
      <c r="C219" s="243"/>
      <c r="D219" s="243"/>
      <c r="L219" s="243"/>
      <c r="M219" s="243"/>
    </row>
    <row r="220" spans="3:13" ht="12.75" customHeight="1">
      <c r="C220" s="243"/>
      <c r="D220" s="243"/>
      <c r="L220" s="243"/>
      <c r="M220" s="243"/>
    </row>
    <row r="221" spans="3:13" ht="12.75" customHeight="1">
      <c r="C221" s="243"/>
      <c r="D221" s="243"/>
      <c r="L221" s="243"/>
      <c r="M221" s="243"/>
    </row>
    <row r="222" spans="3:13" ht="12.75" customHeight="1">
      <c r="C222" s="243"/>
      <c r="D222" s="243"/>
      <c r="L222" s="243"/>
      <c r="M222" s="243"/>
    </row>
    <row r="223" spans="3:13" ht="12.75" customHeight="1">
      <c r="C223" s="243"/>
      <c r="D223" s="243"/>
      <c r="L223" s="243"/>
      <c r="M223" s="243"/>
    </row>
    <row r="224" spans="3:13" ht="12.75" customHeight="1">
      <c r="C224" s="243"/>
      <c r="D224" s="243"/>
      <c r="L224" s="243"/>
      <c r="M224" s="243"/>
    </row>
    <row r="225" spans="3:13" ht="12.75" customHeight="1">
      <c r="C225" s="243"/>
      <c r="D225" s="243"/>
      <c r="L225" s="243"/>
      <c r="M225" s="243"/>
    </row>
    <row r="226" spans="3:13" ht="12.75" customHeight="1">
      <c r="C226" s="243"/>
      <c r="D226" s="243"/>
      <c r="L226" s="243"/>
      <c r="M226" s="243"/>
    </row>
    <row r="227" spans="3:13" ht="12.75" customHeight="1">
      <c r="C227" s="243"/>
      <c r="D227" s="243"/>
      <c r="L227" s="243"/>
      <c r="M227" s="243"/>
    </row>
    <row r="228" spans="3:13" ht="12.75" customHeight="1">
      <c r="C228" s="243"/>
      <c r="D228" s="243"/>
      <c r="L228" s="243"/>
      <c r="M228" s="243"/>
    </row>
    <row r="229" spans="3:13" ht="12.75" customHeight="1">
      <c r="C229" s="243"/>
      <c r="D229" s="243"/>
      <c r="L229" s="243"/>
      <c r="M229" s="243"/>
    </row>
    <row r="230" spans="3:13" ht="12.75" customHeight="1">
      <c r="C230" s="243"/>
      <c r="D230" s="243"/>
      <c r="L230" s="243"/>
      <c r="M230" s="243"/>
    </row>
    <row r="231" spans="3:13" ht="12.75" customHeight="1">
      <c r="C231" s="243"/>
      <c r="D231" s="243"/>
      <c r="L231" s="243"/>
      <c r="M231" s="243"/>
    </row>
    <row r="232" spans="3:13" ht="12.75" customHeight="1">
      <c r="C232" s="243"/>
      <c r="D232" s="243"/>
      <c r="L232" s="243"/>
      <c r="M232" s="243"/>
    </row>
    <row r="233" spans="3:13" ht="12.75" customHeight="1">
      <c r="C233" s="243"/>
      <c r="D233" s="243"/>
      <c r="L233" s="243"/>
      <c r="M233" s="243"/>
    </row>
    <row r="234" spans="3:13" ht="12.75" customHeight="1">
      <c r="C234" s="243"/>
      <c r="D234" s="243"/>
      <c r="L234" s="243"/>
      <c r="M234" s="243"/>
    </row>
    <row r="235" spans="3:13" ht="12.75" customHeight="1">
      <c r="C235" s="243"/>
      <c r="D235" s="243"/>
      <c r="L235" s="243"/>
      <c r="M235" s="243"/>
    </row>
    <row r="236" spans="3:13" ht="12.75" customHeight="1">
      <c r="C236" s="243"/>
      <c r="D236" s="243"/>
      <c r="L236" s="243"/>
      <c r="M236" s="243"/>
    </row>
    <row r="237" spans="3:13" ht="12.75" customHeight="1">
      <c r="C237" s="243"/>
      <c r="D237" s="243"/>
      <c r="L237" s="243"/>
      <c r="M237" s="243"/>
    </row>
    <row r="238" spans="3:13" ht="12.75" customHeight="1">
      <c r="C238" s="243"/>
      <c r="D238" s="243"/>
      <c r="L238" s="243"/>
      <c r="M238" s="243"/>
    </row>
    <row r="239" spans="3:13" ht="12.75" customHeight="1">
      <c r="C239" s="243"/>
      <c r="D239" s="243"/>
      <c r="L239" s="243"/>
      <c r="M239" s="243"/>
    </row>
    <row r="240" spans="3:13" ht="12.75" customHeight="1">
      <c r="C240" s="243"/>
      <c r="D240" s="243"/>
      <c r="L240" s="243"/>
      <c r="M240" s="243"/>
    </row>
    <row r="241" spans="3:13" ht="12.75" customHeight="1">
      <c r="C241" s="243"/>
      <c r="D241" s="243"/>
      <c r="L241" s="243"/>
      <c r="M241" s="243"/>
    </row>
    <row r="242" spans="3:13" ht="12.75" customHeight="1">
      <c r="C242" s="243"/>
      <c r="D242" s="243"/>
      <c r="L242" s="243"/>
      <c r="M242" s="243"/>
    </row>
    <row r="243" spans="3:13" ht="12.75" customHeight="1">
      <c r="C243" s="243"/>
      <c r="D243" s="243"/>
      <c r="L243" s="243"/>
      <c r="M243" s="243"/>
    </row>
    <row r="244" spans="3:13" ht="12.75" customHeight="1">
      <c r="C244" s="243"/>
      <c r="D244" s="243"/>
      <c r="L244" s="243"/>
      <c r="M244" s="243"/>
    </row>
    <row r="245" spans="3:13" ht="12.75" customHeight="1">
      <c r="C245" s="243"/>
      <c r="D245" s="243"/>
      <c r="L245" s="243"/>
      <c r="M245" s="243"/>
    </row>
    <row r="246" spans="3:13" ht="12.75" customHeight="1">
      <c r="C246" s="243"/>
      <c r="D246" s="243"/>
      <c r="L246" s="243"/>
      <c r="M246" s="243"/>
    </row>
    <row r="247" spans="3:13" ht="12.75" customHeight="1">
      <c r="C247" s="243"/>
      <c r="D247" s="243"/>
      <c r="L247" s="243"/>
      <c r="M247" s="243"/>
    </row>
    <row r="248" spans="3:13" ht="12.75" customHeight="1">
      <c r="C248" s="243"/>
      <c r="D248" s="243"/>
      <c r="L248" s="243"/>
      <c r="M248" s="243"/>
    </row>
    <row r="249" spans="3:13" ht="12.75" customHeight="1">
      <c r="C249" s="243"/>
      <c r="D249" s="243"/>
      <c r="L249" s="243"/>
      <c r="M249" s="243"/>
    </row>
    <row r="250" spans="3:13" ht="12.75" customHeight="1">
      <c r="C250" s="243"/>
      <c r="D250" s="243"/>
      <c r="L250" s="243"/>
      <c r="M250" s="243"/>
    </row>
    <row r="251" spans="3:13" ht="12.75" customHeight="1">
      <c r="C251" s="243"/>
      <c r="D251" s="243"/>
      <c r="L251" s="243"/>
      <c r="M251" s="243"/>
    </row>
    <row r="252" spans="3:13" ht="12.75" customHeight="1">
      <c r="C252" s="243"/>
      <c r="D252" s="243"/>
      <c r="L252" s="243"/>
      <c r="M252" s="243"/>
    </row>
    <row r="253" spans="3:13" ht="12.75" customHeight="1">
      <c r="C253" s="243"/>
      <c r="D253" s="243"/>
      <c r="L253" s="243"/>
      <c r="M253" s="243"/>
    </row>
    <row r="254" spans="3:13" ht="12.75" customHeight="1">
      <c r="C254" s="243"/>
      <c r="D254" s="243"/>
      <c r="L254" s="243"/>
      <c r="M254" s="243"/>
    </row>
    <row r="255" spans="3:13" ht="12.75" customHeight="1">
      <c r="C255" s="243"/>
      <c r="D255" s="243"/>
      <c r="L255" s="243"/>
      <c r="M255" s="243"/>
    </row>
    <row r="256" spans="3:13" ht="12.75" customHeight="1">
      <c r="C256" s="243"/>
      <c r="D256" s="243"/>
      <c r="L256" s="243"/>
      <c r="M256" s="243"/>
    </row>
    <row r="257" spans="3:13" ht="12.75" customHeight="1">
      <c r="C257" s="243"/>
      <c r="D257" s="243"/>
      <c r="L257" s="243"/>
      <c r="M257" s="243"/>
    </row>
    <row r="258" spans="3:13" ht="12.75" customHeight="1">
      <c r="C258" s="243"/>
      <c r="D258" s="243"/>
      <c r="L258" s="243"/>
      <c r="M258" s="243"/>
    </row>
    <row r="259" spans="3:13" ht="12.75" customHeight="1">
      <c r="C259" s="243"/>
      <c r="D259" s="243"/>
      <c r="L259" s="243"/>
      <c r="M259" s="243"/>
    </row>
    <row r="260" spans="3:13" ht="12.75" customHeight="1">
      <c r="C260" s="243"/>
      <c r="D260" s="243"/>
      <c r="L260" s="243"/>
      <c r="M260" s="243"/>
    </row>
    <row r="261" spans="3:13" ht="12.75" customHeight="1">
      <c r="C261" s="243"/>
      <c r="D261" s="243"/>
      <c r="L261" s="243"/>
      <c r="M261" s="243"/>
    </row>
    <row r="262" spans="3:13" ht="12.75" customHeight="1">
      <c r="C262" s="243"/>
      <c r="D262" s="243"/>
      <c r="L262" s="243"/>
      <c r="M262" s="243"/>
    </row>
    <row r="263" spans="3:13" ht="12.75" customHeight="1">
      <c r="C263" s="243"/>
      <c r="D263" s="243"/>
      <c r="L263" s="243"/>
      <c r="M263" s="243"/>
    </row>
    <row r="264" spans="3:13" ht="12.75" customHeight="1">
      <c r="C264" s="243"/>
      <c r="D264" s="243"/>
      <c r="L264" s="243"/>
      <c r="M264" s="243"/>
    </row>
    <row r="265" spans="3:13" ht="12.75" customHeight="1">
      <c r="C265" s="243"/>
      <c r="D265" s="243"/>
      <c r="L265" s="243"/>
      <c r="M265" s="243"/>
    </row>
    <row r="266" spans="3:13" ht="12.75" customHeight="1">
      <c r="C266" s="243"/>
      <c r="D266" s="243"/>
      <c r="L266" s="243"/>
      <c r="M266" s="243"/>
    </row>
    <row r="267" spans="3:13" ht="12.75" customHeight="1">
      <c r="C267" s="243"/>
      <c r="D267" s="243"/>
      <c r="L267" s="243"/>
      <c r="M267" s="243"/>
    </row>
    <row r="268" spans="3:13" ht="12.75" customHeight="1">
      <c r="C268" s="243"/>
      <c r="D268" s="243"/>
      <c r="L268" s="243"/>
      <c r="M268" s="243"/>
    </row>
    <row r="269" spans="3:13" ht="12.75" customHeight="1">
      <c r="C269" s="243"/>
      <c r="D269" s="243"/>
      <c r="L269" s="243"/>
      <c r="M269" s="243"/>
    </row>
    <row r="270" spans="3:13" ht="12.75" customHeight="1">
      <c r="C270" s="243"/>
      <c r="D270" s="243"/>
      <c r="L270" s="243"/>
      <c r="M270" s="243"/>
    </row>
    <row r="271" spans="3:13" ht="12.75" customHeight="1">
      <c r="C271" s="243"/>
      <c r="D271" s="243"/>
      <c r="L271" s="243"/>
      <c r="M271" s="243"/>
    </row>
    <row r="272" spans="3:13" ht="12.75" customHeight="1">
      <c r="C272" s="243"/>
      <c r="D272" s="243"/>
      <c r="L272" s="243"/>
      <c r="M272" s="243"/>
    </row>
    <row r="273" spans="3:13" ht="12.75" customHeight="1">
      <c r="C273" s="243"/>
      <c r="D273" s="243"/>
      <c r="L273" s="243"/>
      <c r="M273" s="243"/>
    </row>
    <row r="274" spans="3:13" ht="12.75" customHeight="1">
      <c r="C274" s="243"/>
      <c r="D274" s="243"/>
      <c r="L274" s="243"/>
      <c r="M274" s="243"/>
    </row>
    <row r="275" spans="3:13" ht="12.75" customHeight="1">
      <c r="C275" s="243"/>
      <c r="D275" s="243"/>
      <c r="L275" s="243"/>
      <c r="M275" s="243"/>
    </row>
    <row r="276" spans="3:13" ht="12.75" customHeight="1">
      <c r="C276" s="243"/>
      <c r="D276" s="243"/>
      <c r="L276" s="243"/>
      <c r="M276" s="243"/>
    </row>
    <row r="277" spans="3:13" ht="12.75" customHeight="1">
      <c r="C277" s="243"/>
      <c r="D277" s="243"/>
      <c r="L277" s="243"/>
      <c r="M277" s="243"/>
    </row>
    <row r="278" spans="3:13" ht="12.75" customHeight="1">
      <c r="C278" s="243"/>
      <c r="D278" s="243"/>
      <c r="L278" s="243"/>
      <c r="M278" s="243"/>
    </row>
    <row r="279" spans="3:13" ht="12.75" customHeight="1">
      <c r="C279" s="243"/>
      <c r="D279" s="243"/>
      <c r="L279" s="243"/>
      <c r="M279" s="243"/>
    </row>
    <row r="280" spans="3:13" ht="12.75" customHeight="1">
      <c r="C280" s="243"/>
      <c r="D280" s="243"/>
      <c r="L280" s="243"/>
      <c r="M280" s="243"/>
    </row>
    <row r="281" spans="3:13" ht="12.75" customHeight="1">
      <c r="C281" s="243"/>
      <c r="D281" s="243"/>
      <c r="L281" s="243"/>
      <c r="M281" s="243"/>
    </row>
    <row r="282" spans="3:13" ht="12.75" customHeight="1">
      <c r="C282" s="243"/>
      <c r="D282" s="243"/>
      <c r="L282" s="243"/>
      <c r="M282" s="243"/>
    </row>
    <row r="283" spans="3:13" ht="12.75" customHeight="1">
      <c r="C283" s="243"/>
      <c r="D283" s="243"/>
      <c r="L283" s="243"/>
      <c r="M283" s="243"/>
    </row>
    <row r="284" spans="3:13" ht="12.75" customHeight="1">
      <c r="C284" s="243"/>
      <c r="D284" s="243"/>
      <c r="L284" s="243"/>
      <c r="M284" s="243"/>
    </row>
    <row r="285" spans="3:13" ht="12.75" customHeight="1">
      <c r="C285" s="243"/>
      <c r="D285" s="243"/>
      <c r="L285" s="243"/>
      <c r="M285" s="243"/>
    </row>
    <row r="286" spans="3:13" ht="12.75" customHeight="1">
      <c r="C286" s="243"/>
      <c r="D286" s="243"/>
      <c r="L286" s="243"/>
      <c r="M286" s="243"/>
    </row>
    <row r="287" spans="3:13" ht="12.75" customHeight="1">
      <c r="C287" s="243"/>
      <c r="D287" s="243"/>
      <c r="L287" s="243"/>
      <c r="M287" s="243"/>
    </row>
    <row r="288" spans="3:13" ht="12.75" customHeight="1">
      <c r="C288" s="243"/>
      <c r="D288" s="243"/>
      <c r="L288" s="243"/>
      <c r="M288" s="243"/>
    </row>
    <row r="289" spans="3:13" ht="12.75" customHeight="1">
      <c r="C289" s="243"/>
      <c r="D289" s="243"/>
      <c r="L289" s="243"/>
      <c r="M289" s="243"/>
    </row>
    <row r="290" spans="3:13" ht="12.75" customHeight="1">
      <c r="C290" s="243"/>
      <c r="D290" s="243"/>
      <c r="L290" s="243"/>
      <c r="M290" s="243"/>
    </row>
    <row r="291" spans="3:13" ht="12.75" customHeight="1">
      <c r="C291" s="243"/>
      <c r="D291" s="243"/>
      <c r="L291" s="243"/>
      <c r="M291" s="243"/>
    </row>
    <row r="292" spans="3:13" ht="12.75" customHeight="1">
      <c r="C292" s="243"/>
      <c r="D292" s="243"/>
      <c r="L292" s="243"/>
      <c r="M292" s="243"/>
    </row>
    <row r="293" spans="3:13" ht="12.75" customHeight="1">
      <c r="C293" s="243"/>
      <c r="D293" s="243"/>
      <c r="L293" s="243"/>
      <c r="M293" s="243"/>
    </row>
    <row r="294" spans="3:13" ht="12.75" customHeight="1">
      <c r="C294" s="243"/>
      <c r="D294" s="243"/>
      <c r="L294" s="243"/>
      <c r="M294" s="243"/>
    </row>
    <row r="295" spans="3:13" ht="12.75" customHeight="1">
      <c r="C295" s="243"/>
      <c r="D295" s="243"/>
      <c r="L295" s="243"/>
      <c r="M295" s="243"/>
    </row>
    <row r="296" spans="3:13" ht="12.75" customHeight="1">
      <c r="C296" s="243"/>
      <c r="D296" s="243"/>
      <c r="L296" s="243"/>
      <c r="M296" s="243"/>
    </row>
    <row r="297" spans="3:13" ht="12.75" customHeight="1">
      <c r="C297" s="243"/>
      <c r="D297" s="243"/>
      <c r="L297" s="243"/>
      <c r="M297" s="243"/>
    </row>
    <row r="298" spans="3:13" ht="12.75" customHeight="1">
      <c r="C298" s="243"/>
      <c r="D298" s="243"/>
      <c r="L298" s="243"/>
      <c r="M298" s="243"/>
    </row>
    <row r="299" spans="3:13" ht="12.75" customHeight="1">
      <c r="C299" s="243"/>
      <c r="D299" s="243"/>
      <c r="L299" s="243"/>
      <c r="M299" s="243"/>
    </row>
    <row r="300" spans="3:13" ht="12.75" customHeight="1">
      <c r="C300" s="243"/>
      <c r="D300" s="243"/>
      <c r="L300" s="243"/>
      <c r="M300" s="243"/>
    </row>
    <row r="301" spans="3:13" ht="12.75" customHeight="1">
      <c r="C301" s="243"/>
      <c r="D301" s="243"/>
      <c r="L301" s="243"/>
      <c r="M301" s="243"/>
    </row>
    <row r="302" spans="3:13" ht="12.75" customHeight="1">
      <c r="C302" s="243"/>
      <c r="D302" s="243"/>
      <c r="L302" s="243"/>
      <c r="M302" s="243"/>
    </row>
    <row r="303" spans="3:13" ht="12.75" customHeight="1">
      <c r="C303" s="243"/>
      <c r="D303" s="243"/>
      <c r="L303" s="243"/>
      <c r="M303" s="243"/>
    </row>
    <row r="304" spans="3:13" ht="12.75" customHeight="1">
      <c r="C304" s="243"/>
      <c r="D304" s="243"/>
      <c r="L304" s="243"/>
      <c r="M304" s="243"/>
    </row>
    <row r="305" spans="3:13" ht="12.75" customHeight="1">
      <c r="C305" s="243"/>
      <c r="D305" s="243"/>
      <c r="L305" s="243"/>
      <c r="M305" s="243"/>
    </row>
    <row r="306" spans="3:13" ht="12.75" customHeight="1">
      <c r="C306" s="243"/>
      <c r="D306" s="243"/>
      <c r="L306" s="243"/>
      <c r="M306" s="243"/>
    </row>
    <row r="307" spans="3:13" ht="12.75" customHeight="1">
      <c r="C307" s="243"/>
      <c r="D307" s="243"/>
      <c r="L307" s="243"/>
      <c r="M307" s="243"/>
    </row>
    <row r="308" spans="3:13" ht="12.75" customHeight="1">
      <c r="C308" s="243"/>
      <c r="D308" s="243"/>
      <c r="L308" s="243"/>
      <c r="M308" s="243"/>
    </row>
    <row r="309" spans="3:13" ht="12.75" customHeight="1">
      <c r="C309" s="243"/>
      <c r="D309" s="243"/>
      <c r="L309" s="243"/>
      <c r="M309" s="243"/>
    </row>
    <row r="310" spans="3:13" ht="12.75" customHeight="1">
      <c r="C310" s="243"/>
      <c r="D310" s="243"/>
      <c r="L310" s="243"/>
      <c r="M310" s="243"/>
    </row>
    <row r="311" spans="3:13" ht="12.75" customHeight="1">
      <c r="C311" s="243"/>
      <c r="D311" s="243"/>
      <c r="L311" s="243"/>
      <c r="M311" s="243"/>
    </row>
    <row r="312" spans="3:13" ht="12.75" customHeight="1">
      <c r="C312" s="243"/>
      <c r="D312" s="243"/>
      <c r="L312" s="243"/>
      <c r="M312" s="243"/>
    </row>
    <row r="313" spans="3:13" ht="12.75" customHeight="1">
      <c r="C313" s="243"/>
      <c r="D313" s="243"/>
      <c r="L313" s="243"/>
      <c r="M313" s="243"/>
    </row>
    <row r="314" spans="3:13" ht="12.75" customHeight="1">
      <c r="C314" s="243"/>
      <c r="D314" s="243"/>
      <c r="L314" s="243"/>
      <c r="M314" s="243"/>
    </row>
    <row r="315" spans="3:13" ht="12.75" customHeight="1">
      <c r="C315" s="243"/>
      <c r="D315" s="243"/>
      <c r="L315" s="243"/>
      <c r="M315" s="243"/>
    </row>
    <row r="316" spans="3:13" ht="12.75" customHeight="1">
      <c r="C316" s="243"/>
      <c r="D316" s="243"/>
      <c r="L316" s="243"/>
      <c r="M316" s="243"/>
    </row>
    <row r="317" spans="3:13" ht="12.75" customHeight="1">
      <c r="C317" s="243"/>
      <c r="D317" s="243"/>
      <c r="L317" s="243"/>
      <c r="M317" s="243"/>
    </row>
    <row r="318" spans="3:13" ht="12.75" customHeight="1">
      <c r="C318" s="243"/>
      <c r="D318" s="243"/>
      <c r="L318" s="243"/>
      <c r="M318" s="243"/>
    </row>
    <row r="319" spans="3:13" ht="12.75" customHeight="1">
      <c r="C319" s="243"/>
      <c r="D319" s="243"/>
      <c r="L319" s="243"/>
      <c r="M319" s="243"/>
    </row>
    <row r="320" spans="3:13" ht="12.75" customHeight="1">
      <c r="C320" s="243"/>
      <c r="D320" s="243"/>
      <c r="L320" s="243"/>
      <c r="M320" s="243"/>
    </row>
    <row r="321" spans="3:13" ht="12.75" customHeight="1">
      <c r="C321" s="243"/>
      <c r="D321" s="243"/>
      <c r="L321" s="243"/>
      <c r="M321" s="243"/>
    </row>
    <row r="322" spans="3:13" ht="12.75" customHeight="1">
      <c r="C322" s="243"/>
      <c r="D322" s="243"/>
      <c r="L322" s="243"/>
      <c r="M322" s="243"/>
    </row>
    <row r="323" spans="3:13" ht="12.75" customHeight="1">
      <c r="C323" s="243"/>
      <c r="D323" s="243"/>
      <c r="L323" s="243"/>
      <c r="M323" s="243"/>
    </row>
    <row r="324" spans="3:13" ht="12.75" customHeight="1">
      <c r="C324" s="243"/>
      <c r="D324" s="243"/>
      <c r="L324" s="243"/>
      <c r="M324" s="243"/>
    </row>
    <row r="325" spans="3:13" ht="12.75" customHeight="1">
      <c r="C325" s="243"/>
      <c r="D325" s="243"/>
      <c r="L325" s="243"/>
      <c r="M325" s="243"/>
    </row>
    <row r="326" spans="3:13" ht="12.75" customHeight="1">
      <c r="C326" s="243"/>
      <c r="D326" s="243"/>
      <c r="L326" s="243"/>
      <c r="M326" s="243"/>
    </row>
    <row r="327" spans="3:13" ht="12.75" customHeight="1">
      <c r="C327" s="243"/>
      <c r="D327" s="243"/>
      <c r="L327" s="243"/>
      <c r="M327" s="243"/>
    </row>
    <row r="328" spans="3:13" ht="12.75" customHeight="1">
      <c r="C328" s="243"/>
      <c r="D328" s="243"/>
      <c r="L328" s="243"/>
      <c r="M328" s="243"/>
    </row>
    <row r="329" spans="3:13" ht="12.75" customHeight="1">
      <c r="C329" s="243"/>
      <c r="D329" s="243"/>
      <c r="L329" s="243"/>
      <c r="M329" s="243"/>
    </row>
    <row r="330" spans="3:13" ht="12.75" customHeight="1">
      <c r="C330" s="243"/>
      <c r="D330" s="243"/>
      <c r="L330" s="243"/>
      <c r="M330" s="243"/>
    </row>
    <row r="331" spans="3:13" ht="12.75" customHeight="1">
      <c r="C331" s="243"/>
      <c r="D331" s="243"/>
      <c r="L331" s="243"/>
      <c r="M331" s="243"/>
    </row>
    <row r="332" spans="3:13" ht="12.75" customHeight="1">
      <c r="C332" s="243"/>
      <c r="D332" s="243"/>
      <c r="L332" s="243"/>
      <c r="M332" s="243"/>
    </row>
    <row r="333" spans="3:13" ht="12.75" customHeight="1">
      <c r="C333" s="243"/>
      <c r="D333" s="243"/>
      <c r="L333" s="243"/>
      <c r="M333" s="243"/>
    </row>
    <row r="334" spans="3:13" ht="12.75" customHeight="1">
      <c r="C334" s="243"/>
      <c r="D334" s="243"/>
      <c r="L334" s="243"/>
      <c r="M334" s="243"/>
    </row>
    <row r="335" spans="3:13" ht="12.75" customHeight="1">
      <c r="C335" s="243"/>
      <c r="D335" s="243"/>
      <c r="L335" s="243"/>
      <c r="M335" s="243"/>
    </row>
    <row r="336" spans="3:13" ht="12.75" customHeight="1">
      <c r="C336" s="243"/>
      <c r="D336" s="243"/>
      <c r="L336" s="243"/>
      <c r="M336" s="243"/>
    </row>
    <row r="337" spans="3:13" ht="12.75" customHeight="1">
      <c r="C337" s="243"/>
      <c r="D337" s="243"/>
      <c r="L337" s="243"/>
      <c r="M337" s="243"/>
    </row>
    <row r="338" spans="3:13" ht="12.75" customHeight="1">
      <c r="C338" s="243"/>
      <c r="D338" s="243"/>
      <c r="L338" s="243"/>
      <c r="M338" s="243"/>
    </row>
    <row r="339" spans="3:13" ht="12.75" customHeight="1">
      <c r="C339" s="243"/>
      <c r="D339" s="243"/>
      <c r="L339" s="243"/>
      <c r="M339" s="243"/>
    </row>
    <row r="340" spans="3:13" ht="12.75" customHeight="1">
      <c r="C340" s="243"/>
      <c r="D340" s="243"/>
      <c r="L340" s="243"/>
      <c r="M340" s="243"/>
    </row>
    <row r="341" spans="3:13" ht="12.75" customHeight="1">
      <c r="C341" s="243"/>
      <c r="D341" s="243"/>
      <c r="L341" s="243"/>
      <c r="M341" s="243"/>
    </row>
    <row r="342" spans="3:13" ht="12.75" customHeight="1">
      <c r="C342" s="243"/>
      <c r="D342" s="243"/>
      <c r="L342" s="243"/>
      <c r="M342" s="243"/>
    </row>
    <row r="343" spans="3:13" ht="12.75" customHeight="1">
      <c r="C343" s="243"/>
      <c r="D343" s="243"/>
      <c r="L343" s="243"/>
      <c r="M343" s="243"/>
    </row>
    <row r="344" spans="3:13" ht="12.75" customHeight="1">
      <c r="C344" s="243"/>
      <c r="D344" s="243"/>
      <c r="L344" s="243"/>
      <c r="M344" s="243"/>
    </row>
    <row r="345" spans="3:13" ht="12.75" customHeight="1">
      <c r="C345" s="243"/>
      <c r="D345" s="243"/>
      <c r="L345" s="243"/>
      <c r="M345" s="243"/>
    </row>
    <row r="346" spans="3:13" ht="12.75" customHeight="1">
      <c r="C346" s="243"/>
      <c r="D346" s="243"/>
      <c r="L346" s="243"/>
      <c r="M346" s="243"/>
    </row>
    <row r="347" spans="3:13" ht="12.75" customHeight="1">
      <c r="C347" s="243"/>
      <c r="D347" s="243"/>
      <c r="L347" s="243"/>
      <c r="M347" s="243"/>
    </row>
    <row r="348" spans="3:13" ht="12.75" customHeight="1">
      <c r="C348" s="243"/>
      <c r="D348" s="243"/>
      <c r="L348" s="243"/>
      <c r="M348" s="243"/>
    </row>
    <row r="349" spans="3:13" ht="12.75" customHeight="1">
      <c r="C349" s="243"/>
      <c r="D349" s="243"/>
      <c r="L349" s="243"/>
      <c r="M349" s="243"/>
    </row>
    <row r="350" spans="3:13" ht="12.75" customHeight="1">
      <c r="C350" s="243"/>
      <c r="D350" s="243"/>
      <c r="L350" s="243"/>
      <c r="M350" s="243"/>
    </row>
    <row r="351" spans="3:13" ht="12.75" customHeight="1">
      <c r="C351" s="243"/>
      <c r="D351" s="243"/>
      <c r="L351" s="243"/>
      <c r="M351" s="243"/>
    </row>
    <row r="352" spans="3:13" ht="12.75" customHeight="1">
      <c r="C352" s="243"/>
      <c r="D352" s="243"/>
      <c r="L352" s="243"/>
      <c r="M352" s="243"/>
    </row>
    <row r="353" spans="3:13" ht="12.75" customHeight="1">
      <c r="C353" s="243"/>
      <c r="D353" s="243"/>
      <c r="L353" s="243"/>
      <c r="M353" s="243"/>
    </row>
    <row r="354" spans="3:13" ht="12.75" customHeight="1">
      <c r="C354" s="243"/>
      <c r="D354" s="243"/>
      <c r="L354" s="243"/>
      <c r="M354" s="243"/>
    </row>
    <row r="355" spans="3:13" ht="12.75" customHeight="1">
      <c r="C355" s="243"/>
      <c r="D355" s="243"/>
      <c r="L355" s="243"/>
      <c r="M355" s="243"/>
    </row>
    <row r="356" spans="3:13" ht="12.75" customHeight="1">
      <c r="C356" s="243"/>
      <c r="D356" s="243"/>
      <c r="L356" s="243"/>
      <c r="M356" s="243"/>
    </row>
    <row r="357" spans="3:13" ht="12.75" customHeight="1">
      <c r="C357" s="243"/>
      <c r="D357" s="243"/>
      <c r="L357" s="243"/>
      <c r="M357" s="243"/>
    </row>
    <row r="358" spans="3:13" ht="12.75" customHeight="1">
      <c r="C358" s="243"/>
      <c r="D358" s="243"/>
      <c r="L358" s="243"/>
      <c r="M358" s="243"/>
    </row>
    <row r="359" spans="3:13" ht="12.75" customHeight="1">
      <c r="C359" s="243"/>
      <c r="D359" s="243"/>
      <c r="L359" s="243"/>
      <c r="M359" s="243"/>
    </row>
    <row r="360" spans="3:13" ht="12.75" customHeight="1">
      <c r="C360" s="243"/>
      <c r="D360" s="243"/>
      <c r="L360" s="243"/>
      <c r="M360" s="243"/>
    </row>
    <row r="361" spans="3:13" ht="12.75" customHeight="1">
      <c r="C361" s="243"/>
      <c r="D361" s="243"/>
      <c r="L361" s="243"/>
      <c r="M361" s="243"/>
    </row>
    <row r="362" spans="3:13" ht="12.75" customHeight="1">
      <c r="C362" s="243"/>
      <c r="D362" s="243"/>
      <c r="L362" s="243"/>
      <c r="M362" s="243"/>
    </row>
    <row r="363" spans="3:13" ht="12.75" customHeight="1">
      <c r="C363" s="243"/>
      <c r="D363" s="243"/>
      <c r="L363" s="243"/>
      <c r="M363" s="243"/>
    </row>
    <row r="364" spans="3:13" ht="12.75" customHeight="1">
      <c r="C364" s="243"/>
      <c r="D364" s="243"/>
      <c r="L364" s="243"/>
      <c r="M364" s="243"/>
    </row>
    <row r="365" spans="3:13" ht="12.75" customHeight="1">
      <c r="C365" s="243"/>
      <c r="D365" s="243"/>
      <c r="L365" s="243"/>
      <c r="M365" s="243"/>
    </row>
    <row r="366" spans="3:13" ht="12.75" customHeight="1">
      <c r="C366" s="243"/>
      <c r="D366" s="243"/>
      <c r="L366" s="243"/>
      <c r="M366" s="243"/>
    </row>
    <row r="367" spans="3:13" ht="12.75" customHeight="1">
      <c r="C367" s="243"/>
      <c r="D367" s="243"/>
      <c r="L367" s="243"/>
      <c r="M367" s="243"/>
    </row>
    <row r="368" spans="3:13" ht="12.75" customHeight="1">
      <c r="C368" s="243"/>
      <c r="D368" s="243"/>
      <c r="L368" s="243"/>
      <c r="M368" s="243"/>
    </row>
    <row r="369" spans="3:13" ht="12.75" customHeight="1">
      <c r="C369" s="243"/>
      <c r="D369" s="243"/>
      <c r="L369" s="243"/>
      <c r="M369" s="243"/>
    </row>
    <row r="370" spans="3:13" ht="12.75" customHeight="1">
      <c r="C370" s="243"/>
      <c r="D370" s="243"/>
      <c r="L370" s="243"/>
      <c r="M370" s="243"/>
    </row>
    <row r="371" spans="3:13" ht="12.75" customHeight="1">
      <c r="C371" s="243"/>
      <c r="D371" s="243"/>
      <c r="L371" s="243"/>
      <c r="M371" s="243"/>
    </row>
    <row r="372" spans="3:13" ht="12.75" customHeight="1">
      <c r="C372" s="243"/>
      <c r="D372" s="243"/>
      <c r="L372" s="243"/>
      <c r="M372" s="243"/>
    </row>
    <row r="373" spans="3:13" ht="12.75" customHeight="1">
      <c r="C373" s="243"/>
      <c r="D373" s="243"/>
      <c r="L373" s="243"/>
      <c r="M373" s="243"/>
    </row>
    <row r="374" spans="3:13" ht="12.75" customHeight="1">
      <c r="C374" s="243"/>
      <c r="D374" s="243"/>
      <c r="L374" s="243"/>
      <c r="M374" s="243"/>
    </row>
    <row r="375" spans="3:13" ht="12.75" customHeight="1">
      <c r="C375" s="243"/>
      <c r="D375" s="243"/>
      <c r="L375" s="243"/>
      <c r="M375" s="243"/>
    </row>
    <row r="376" spans="3:13" ht="12.75" customHeight="1">
      <c r="C376" s="243"/>
      <c r="D376" s="243"/>
      <c r="L376" s="243"/>
      <c r="M376" s="243"/>
    </row>
    <row r="377" spans="3:13" ht="12.75" customHeight="1">
      <c r="C377" s="243"/>
      <c r="D377" s="243"/>
      <c r="L377" s="243"/>
      <c r="M377" s="243"/>
    </row>
    <row r="378" spans="3:13" ht="12.75" customHeight="1">
      <c r="C378" s="243"/>
      <c r="D378" s="243"/>
      <c r="L378" s="243"/>
      <c r="M378" s="243"/>
    </row>
    <row r="379" spans="3:13" ht="12.75" customHeight="1">
      <c r="C379" s="243"/>
      <c r="D379" s="243"/>
      <c r="L379" s="243"/>
      <c r="M379" s="243"/>
    </row>
    <row r="380" spans="3:13" ht="12.75" customHeight="1">
      <c r="C380" s="243"/>
      <c r="D380" s="243"/>
      <c r="L380" s="243"/>
      <c r="M380" s="243"/>
    </row>
    <row r="381" spans="3:13" ht="12.75" customHeight="1">
      <c r="C381" s="243"/>
      <c r="D381" s="243"/>
      <c r="L381" s="243"/>
      <c r="M381" s="243"/>
    </row>
    <row r="382" spans="3:13" ht="12.75" customHeight="1">
      <c r="C382" s="243"/>
      <c r="D382" s="243"/>
      <c r="L382" s="243"/>
      <c r="M382" s="243"/>
    </row>
    <row r="383" spans="3:13" ht="12.75" customHeight="1">
      <c r="C383" s="243"/>
      <c r="D383" s="243"/>
      <c r="L383" s="243"/>
      <c r="M383" s="243"/>
    </row>
    <row r="384" spans="3:13" ht="12.75" customHeight="1">
      <c r="C384" s="243"/>
      <c r="D384" s="243"/>
      <c r="L384" s="243"/>
      <c r="M384" s="243"/>
    </row>
    <row r="385" spans="3:13" ht="12.75" customHeight="1">
      <c r="C385" s="243"/>
      <c r="D385" s="243"/>
      <c r="L385" s="243"/>
      <c r="M385" s="243"/>
    </row>
    <row r="386" spans="3:13" ht="12.75" customHeight="1">
      <c r="C386" s="243"/>
      <c r="D386" s="243"/>
      <c r="L386" s="243"/>
      <c r="M386" s="243"/>
    </row>
    <row r="387" spans="3:13" ht="12.75" customHeight="1">
      <c r="C387" s="243"/>
      <c r="D387" s="243"/>
      <c r="L387" s="243"/>
      <c r="M387" s="243"/>
    </row>
    <row r="388" spans="3:13" ht="12.75" customHeight="1">
      <c r="C388" s="243"/>
      <c r="D388" s="243"/>
      <c r="L388" s="243"/>
      <c r="M388" s="243"/>
    </row>
    <row r="389" spans="3:13" ht="12.75" customHeight="1">
      <c r="C389" s="243"/>
      <c r="D389" s="243"/>
      <c r="L389" s="243"/>
      <c r="M389" s="243"/>
    </row>
    <row r="390" spans="3:13" ht="12.75" customHeight="1">
      <c r="C390" s="243"/>
      <c r="D390" s="243"/>
      <c r="L390" s="243"/>
      <c r="M390" s="243"/>
    </row>
    <row r="391" spans="3:13" ht="12.75" customHeight="1">
      <c r="C391" s="243"/>
      <c r="D391" s="243"/>
      <c r="L391" s="243"/>
      <c r="M391" s="243"/>
    </row>
    <row r="392" spans="3:13" ht="12.75" customHeight="1">
      <c r="C392" s="243"/>
      <c r="D392" s="243"/>
      <c r="L392" s="243"/>
      <c r="M392" s="243"/>
    </row>
    <row r="393" spans="3:13" ht="12.75" customHeight="1">
      <c r="C393" s="243"/>
      <c r="D393" s="243"/>
      <c r="L393" s="243"/>
      <c r="M393" s="243"/>
    </row>
    <row r="394" spans="3:13" ht="12.75" customHeight="1">
      <c r="C394" s="243"/>
      <c r="D394" s="243"/>
      <c r="L394" s="243"/>
      <c r="M394" s="243"/>
    </row>
    <row r="395" spans="3:13" ht="12.75" customHeight="1">
      <c r="C395" s="243"/>
      <c r="D395" s="243"/>
      <c r="L395" s="243"/>
      <c r="M395" s="243"/>
    </row>
    <row r="396" spans="3:13" ht="12.75" customHeight="1">
      <c r="C396" s="243"/>
      <c r="D396" s="243"/>
      <c r="L396" s="243"/>
      <c r="M396" s="243"/>
    </row>
    <row r="397" spans="3:13" ht="12.75" customHeight="1">
      <c r="C397" s="243"/>
      <c r="D397" s="243"/>
      <c r="L397" s="243"/>
      <c r="M397" s="243"/>
    </row>
    <row r="398" spans="3:13" ht="12.75" customHeight="1">
      <c r="C398" s="243"/>
      <c r="D398" s="243"/>
      <c r="L398" s="243"/>
      <c r="M398" s="243"/>
    </row>
    <row r="399" spans="3:13" ht="12.75" customHeight="1">
      <c r="C399" s="243"/>
      <c r="D399" s="243"/>
      <c r="L399" s="243"/>
      <c r="M399" s="243"/>
    </row>
    <row r="400" spans="3:13" ht="12.75" customHeight="1">
      <c r="C400" s="243"/>
      <c r="D400" s="243"/>
      <c r="L400" s="243"/>
      <c r="M400" s="243"/>
    </row>
    <row r="401" spans="3:13" ht="12.75" customHeight="1">
      <c r="C401" s="243"/>
      <c r="D401" s="243"/>
      <c r="L401" s="243"/>
      <c r="M401" s="243"/>
    </row>
    <row r="402" spans="3:13" ht="12.75" customHeight="1">
      <c r="C402" s="243"/>
      <c r="D402" s="243"/>
      <c r="L402" s="243"/>
      <c r="M402" s="243"/>
    </row>
    <row r="403" spans="3:13" ht="12.75" customHeight="1">
      <c r="C403" s="243"/>
      <c r="D403" s="243"/>
      <c r="L403" s="243"/>
      <c r="M403" s="243"/>
    </row>
    <row r="404" spans="3:13" ht="12.75" customHeight="1">
      <c r="C404" s="243"/>
      <c r="D404" s="243"/>
      <c r="L404" s="243"/>
      <c r="M404" s="243"/>
    </row>
    <row r="405" spans="3:13" ht="12.75" customHeight="1">
      <c r="C405" s="243"/>
      <c r="D405" s="243"/>
      <c r="L405" s="243"/>
      <c r="M405" s="243"/>
    </row>
    <row r="406" spans="3:13" ht="12.75" customHeight="1">
      <c r="C406" s="243"/>
      <c r="D406" s="243"/>
      <c r="L406" s="243"/>
      <c r="M406" s="243"/>
    </row>
    <row r="407" spans="3:13" ht="12.75" customHeight="1">
      <c r="C407" s="243"/>
      <c r="D407" s="243"/>
      <c r="L407" s="243"/>
      <c r="M407" s="243"/>
    </row>
    <row r="408" spans="3:13" ht="12.75" customHeight="1">
      <c r="C408" s="243"/>
      <c r="D408" s="243"/>
      <c r="L408" s="243"/>
      <c r="M408" s="243"/>
    </row>
    <row r="409" spans="3:13" ht="12.75" customHeight="1">
      <c r="C409" s="243"/>
      <c r="D409" s="243"/>
      <c r="L409" s="243"/>
      <c r="M409" s="243"/>
    </row>
    <row r="410" spans="3:13" ht="12.75" customHeight="1">
      <c r="C410" s="243"/>
      <c r="D410" s="243"/>
      <c r="L410" s="243"/>
      <c r="M410" s="243"/>
    </row>
    <row r="411" spans="3:13" ht="12.75" customHeight="1">
      <c r="C411" s="243"/>
      <c r="D411" s="243"/>
      <c r="L411" s="243"/>
      <c r="M411" s="243"/>
    </row>
    <row r="412" spans="3:13" ht="12.75" customHeight="1">
      <c r="C412" s="243"/>
      <c r="D412" s="243"/>
      <c r="L412" s="243"/>
      <c r="M412" s="243"/>
    </row>
    <row r="413" spans="3:13" ht="12.75" customHeight="1">
      <c r="C413" s="243"/>
      <c r="D413" s="243"/>
      <c r="L413" s="243"/>
      <c r="M413" s="243"/>
    </row>
    <row r="414" spans="3:13" ht="12.75" customHeight="1">
      <c r="C414" s="243"/>
      <c r="D414" s="243"/>
      <c r="L414" s="243"/>
      <c r="M414" s="243"/>
    </row>
    <row r="415" spans="3:13" ht="12.75" customHeight="1">
      <c r="C415" s="243"/>
      <c r="D415" s="243"/>
      <c r="L415" s="243"/>
      <c r="M415" s="243"/>
    </row>
    <row r="416" spans="3:13" ht="12.75" customHeight="1">
      <c r="C416" s="243"/>
      <c r="D416" s="243"/>
      <c r="L416" s="243"/>
      <c r="M416" s="243"/>
    </row>
    <row r="417" spans="3:13" ht="12.75" customHeight="1">
      <c r="C417" s="243"/>
      <c r="D417" s="243"/>
      <c r="L417" s="243"/>
      <c r="M417" s="243"/>
    </row>
    <row r="418" spans="3:13" ht="12.75" customHeight="1">
      <c r="C418" s="243"/>
      <c r="D418" s="243"/>
      <c r="L418" s="243"/>
      <c r="M418" s="243"/>
    </row>
    <row r="419" spans="3:13" ht="12.75" customHeight="1">
      <c r="C419" s="243"/>
      <c r="D419" s="243"/>
      <c r="L419" s="243"/>
      <c r="M419" s="243"/>
    </row>
    <row r="420" spans="3:13" ht="12.75" customHeight="1">
      <c r="C420" s="243"/>
      <c r="D420" s="243"/>
      <c r="L420" s="243"/>
      <c r="M420" s="243"/>
    </row>
    <row r="421" spans="3:13" ht="12.75" customHeight="1">
      <c r="C421" s="243"/>
      <c r="D421" s="243"/>
      <c r="L421" s="243"/>
      <c r="M421" s="243"/>
    </row>
    <row r="422" spans="3:13" ht="12.75" customHeight="1">
      <c r="C422" s="243"/>
      <c r="D422" s="243"/>
      <c r="L422" s="243"/>
      <c r="M422" s="243"/>
    </row>
    <row r="423" spans="3:13" ht="12.75" customHeight="1">
      <c r="C423" s="243"/>
      <c r="D423" s="243"/>
      <c r="L423" s="243"/>
      <c r="M423" s="243"/>
    </row>
    <row r="424" spans="3:13" ht="12.75" customHeight="1">
      <c r="C424" s="243"/>
      <c r="D424" s="243"/>
      <c r="L424" s="243"/>
      <c r="M424" s="243"/>
    </row>
    <row r="425" spans="3:13" ht="12.75" customHeight="1">
      <c r="C425" s="243"/>
      <c r="D425" s="243"/>
      <c r="L425" s="243"/>
      <c r="M425" s="243"/>
    </row>
    <row r="426" spans="3:13" ht="12.75" customHeight="1">
      <c r="C426" s="243"/>
      <c r="D426" s="243"/>
      <c r="L426" s="243"/>
      <c r="M426" s="243"/>
    </row>
    <row r="427" spans="3:13" ht="12.75" customHeight="1">
      <c r="C427" s="243"/>
      <c r="D427" s="243"/>
      <c r="L427" s="243"/>
      <c r="M427" s="243"/>
    </row>
    <row r="428" spans="3:13" ht="12.75" customHeight="1">
      <c r="C428" s="243"/>
      <c r="D428" s="243"/>
      <c r="L428" s="243"/>
      <c r="M428" s="243"/>
    </row>
    <row r="429" spans="3:13" ht="12.75" customHeight="1">
      <c r="C429" s="243"/>
      <c r="D429" s="243"/>
      <c r="L429" s="243"/>
      <c r="M429" s="243"/>
    </row>
    <row r="430" spans="3:13" ht="12.75" customHeight="1">
      <c r="C430" s="243"/>
      <c r="D430" s="243"/>
      <c r="L430" s="243"/>
      <c r="M430" s="243"/>
    </row>
    <row r="431" spans="3:13" ht="12.75" customHeight="1">
      <c r="C431" s="243"/>
      <c r="D431" s="243"/>
      <c r="L431" s="243"/>
      <c r="M431" s="243"/>
    </row>
    <row r="432" spans="3:13" ht="12.75" customHeight="1">
      <c r="C432" s="243"/>
      <c r="D432" s="243"/>
      <c r="L432" s="243"/>
      <c r="M432" s="243"/>
    </row>
    <row r="433" spans="3:13" ht="12.75" customHeight="1">
      <c r="C433" s="243"/>
      <c r="D433" s="243"/>
      <c r="L433" s="243"/>
      <c r="M433" s="243"/>
    </row>
    <row r="434" spans="3:13" ht="12.75" customHeight="1">
      <c r="C434" s="243"/>
      <c r="D434" s="243"/>
      <c r="L434" s="243"/>
      <c r="M434" s="243"/>
    </row>
    <row r="435" spans="3:13" ht="12.75" customHeight="1">
      <c r="C435" s="243"/>
      <c r="D435" s="243"/>
      <c r="L435" s="243"/>
      <c r="M435" s="243"/>
    </row>
    <row r="436" spans="3:13" ht="12.75" customHeight="1">
      <c r="C436" s="243"/>
      <c r="D436" s="243"/>
      <c r="L436" s="243"/>
      <c r="M436" s="243"/>
    </row>
    <row r="437" spans="3:13" ht="12.75" customHeight="1">
      <c r="C437" s="243"/>
      <c r="D437" s="243"/>
      <c r="L437" s="243"/>
      <c r="M437" s="243"/>
    </row>
    <row r="438" spans="3:13" ht="12.75" customHeight="1">
      <c r="C438" s="243"/>
      <c r="D438" s="243"/>
      <c r="L438" s="243"/>
      <c r="M438" s="243"/>
    </row>
    <row r="439" spans="3:13" ht="12.75" customHeight="1">
      <c r="C439" s="243"/>
      <c r="D439" s="243"/>
      <c r="L439" s="243"/>
      <c r="M439" s="243"/>
    </row>
    <row r="440" spans="3:13" ht="12.75" customHeight="1">
      <c r="C440" s="243"/>
      <c r="D440" s="243"/>
      <c r="L440" s="243"/>
      <c r="M440" s="243"/>
    </row>
    <row r="441" spans="3:13" ht="12.75" customHeight="1">
      <c r="C441" s="243"/>
      <c r="D441" s="243"/>
      <c r="L441" s="243"/>
      <c r="M441" s="243"/>
    </row>
    <row r="442" spans="3:13" ht="12.75" customHeight="1">
      <c r="C442" s="243"/>
      <c r="D442" s="243"/>
      <c r="L442" s="243"/>
      <c r="M442" s="243"/>
    </row>
    <row r="443" spans="3:13" ht="12.75" customHeight="1">
      <c r="C443" s="243"/>
      <c r="D443" s="243"/>
      <c r="L443" s="243"/>
      <c r="M443" s="243"/>
    </row>
    <row r="444" spans="3:13" ht="12.75" customHeight="1">
      <c r="C444" s="243"/>
      <c r="D444" s="243"/>
      <c r="L444" s="243"/>
      <c r="M444" s="243"/>
    </row>
    <row r="445" spans="3:13" ht="12.75" customHeight="1">
      <c r="C445" s="243"/>
      <c r="D445" s="243"/>
      <c r="L445" s="243"/>
      <c r="M445" s="243"/>
    </row>
    <row r="446" spans="3:13" ht="12.75" customHeight="1">
      <c r="C446" s="243"/>
      <c r="D446" s="243"/>
      <c r="L446" s="243"/>
      <c r="M446" s="243"/>
    </row>
    <row r="447" spans="3:13" ht="12.75" customHeight="1">
      <c r="C447" s="243"/>
      <c r="D447" s="243"/>
      <c r="L447" s="243"/>
      <c r="M447" s="243"/>
    </row>
    <row r="448" spans="3:13" ht="12.75" customHeight="1">
      <c r="C448" s="243"/>
      <c r="D448" s="243"/>
      <c r="L448" s="243"/>
      <c r="M448" s="243"/>
    </row>
    <row r="449" spans="3:13" ht="12.75" customHeight="1">
      <c r="C449" s="243"/>
      <c r="D449" s="243"/>
      <c r="L449" s="243"/>
      <c r="M449" s="243"/>
    </row>
    <row r="450" spans="3:13" ht="12.75" customHeight="1">
      <c r="C450" s="243"/>
      <c r="D450" s="243"/>
      <c r="L450" s="243"/>
      <c r="M450" s="243"/>
    </row>
    <row r="451" spans="3:13" ht="12.75" customHeight="1">
      <c r="C451" s="243"/>
      <c r="D451" s="243"/>
      <c r="L451" s="243"/>
      <c r="M451" s="243"/>
    </row>
    <row r="452" spans="3:13" ht="12.75" customHeight="1">
      <c r="C452" s="243"/>
      <c r="D452" s="243"/>
      <c r="L452" s="243"/>
      <c r="M452" s="243"/>
    </row>
    <row r="453" spans="3:13" ht="12.75" customHeight="1">
      <c r="C453" s="243"/>
      <c r="D453" s="243"/>
      <c r="L453" s="243"/>
      <c r="M453" s="243"/>
    </row>
    <row r="454" spans="3:13" ht="12.75" customHeight="1">
      <c r="C454" s="243"/>
      <c r="D454" s="243"/>
      <c r="L454" s="243"/>
      <c r="M454" s="243"/>
    </row>
    <row r="455" spans="3:13" ht="12.75" customHeight="1">
      <c r="C455" s="243"/>
      <c r="D455" s="243"/>
      <c r="L455" s="243"/>
      <c r="M455" s="243"/>
    </row>
    <row r="456" spans="3:13" ht="12.75" customHeight="1">
      <c r="C456" s="243"/>
      <c r="D456" s="243"/>
      <c r="L456" s="243"/>
      <c r="M456" s="243"/>
    </row>
    <row r="457" spans="3:13" ht="12.75" customHeight="1">
      <c r="C457" s="243"/>
      <c r="D457" s="243"/>
      <c r="L457" s="243"/>
      <c r="M457" s="243"/>
    </row>
    <row r="458" spans="3:13" ht="12.75" customHeight="1">
      <c r="C458" s="243"/>
      <c r="D458" s="243"/>
      <c r="L458" s="243"/>
      <c r="M458" s="243"/>
    </row>
    <row r="459" spans="3:13" ht="12.75" customHeight="1">
      <c r="C459" s="243"/>
      <c r="D459" s="243"/>
      <c r="L459" s="243"/>
      <c r="M459" s="243"/>
    </row>
    <row r="460" spans="3:13" ht="12.75" customHeight="1">
      <c r="C460" s="243"/>
      <c r="D460" s="243"/>
      <c r="L460" s="243"/>
      <c r="M460" s="243"/>
    </row>
    <row r="461" spans="3:13" ht="12.75" customHeight="1">
      <c r="C461" s="243"/>
      <c r="D461" s="243"/>
      <c r="L461" s="243"/>
      <c r="M461" s="243"/>
    </row>
    <row r="462" spans="3:13" ht="12.75" customHeight="1">
      <c r="C462" s="243"/>
      <c r="D462" s="243"/>
      <c r="L462" s="243"/>
      <c r="M462" s="243"/>
    </row>
    <row r="463" spans="3:13" ht="12.75" customHeight="1">
      <c r="C463" s="243"/>
      <c r="D463" s="243"/>
      <c r="L463" s="243"/>
      <c r="M463" s="243"/>
    </row>
    <row r="464" spans="3:13" ht="12.75" customHeight="1">
      <c r="C464" s="243"/>
      <c r="D464" s="243"/>
      <c r="L464" s="243"/>
      <c r="M464" s="243"/>
    </row>
    <row r="465" spans="3:13" ht="12.75" customHeight="1">
      <c r="C465" s="243"/>
      <c r="D465" s="243"/>
      <c r="L465" s="243"/>
      <c r="M465" s="243"/>
    </row>
    <row r="466" spans="3:13" ht="12.75" customHeight="1">
      <c r="C466" s="243"/>
      <c r="D466" s="243"/>
      <c r="L466" s="243"/>
      <c r="M466" s="243"/>
    </row>
    <row r="467" spans="3:13" ht="12.75" customHeight="1">
      <c r="C467" s="243"/>
      <c r="D467" s="243"/>
      <c r="L467" s="243"/>
      <c r="M467" s="243"/>
    </row>
    <row r="468" spans="3:13" ht="12.75" customHeight="1">
      <c r="C468" s="243"/>
      <c r="D468" s="243"/>
      <c r="L468" s="243"/>
      <c r="M468" s="243"/>
    </row>
    <row r="469" spans="3:13" ht="12.75" customHeight="1">
      <c r="C469" s="243"/>
      <c r="D469" s="243"/>
      <c r="L469" s="243"/>
      <c r="M469" s="243"/>
    </row>
    <row r="470" spans="3:13" ht="12.75" customHeight="1">
      <c r="C470" s="243"/>
      <c r="D470" s="243"/>
      <c r="L470" s="243"/>
      <c r="M470" s="243"/>
    </row>
    <row r="471" spans="3:13" ht="12.75" customHeight="1">
      <c r="C471" s="243"/>
      <c r="D471" s="243"/>
      <c r="L471" s="243"/>
      <c r="M471" s="243"/>
    </row>
    <row r="472" spans="3:13" ht="12.75" customHeight="1">
      <c r="C472" s="243"/>
      <c r="D472" s="243"/>
      <c r="L472" s="243"/>
      <c r="M472" s="243"/>
    </row>
    <row r="473" spans="3:13" ht="12.75" customHeight="1">
      <c r="C473" s="243"/>
      <c r="D473" s="243"/>
      <c r="L473" s="243"/>
      <c r="M473" s="243"/>
    </row>
    <row r="474" spans="3:13" ht="12.75" customHeight="1">
      <c r="C474" s="243"/>
      <c r="D474" s="243"/>
      <c r="L474" s="243"/>
      <c r="M474" s="243"/>
    </row>
    <row r="475" spans="3:13" ht="12.75" customHeight="1">
      <c r="C475" s="243"/>
      <c r="D475" s="243"/>
      <c r="L475" s="243"/>
      <c r="M475" s="243"/>
    </row>
    <row r="476" spans="3:13" ht="12.75" customHeight="1">
      <c r="C476" s="243"/>
      <c r="D476" s="243"/>
      <c r="L476" s="243"/>
      <c r="M476" s="243"/>
    </row>
    <row r="477" spans="3:13" ht="12.75" customHeight="1">
      <c r="C477" s="243"/>
      <c r="D477" s="243"/>
      <c r="L477" s="243"/>
      <c r="M477" s="243"/>
    </row>
    <row r="478" spans="3:13" ht="12.75" customHeight="1">
      <c r="C478" s="243"/>
      <c r="D478" s="243"/>
      <c r="L478" s="243"/>
      <c r="M478" s="243"/>
    </row>
    <row r="479" spans="3:13" ht="12.75" customHeight="1">
      <c r="C479" s="243"/>
      <c r="D479" s="243"/>
      <c r="L479" s="243"/>
      <c r="M479" s="243"/>
    </row>
    <row r="480" spans="3:13" ht="12.75" customHeight="1">
      <c r="C480" s="243"/>
      <c r="D480" s="243"/>
      <c r="L480" s="243"/>
      <c r="M480" s="243"/>
    </row>
    <row r="481" spans="3:13" ht="12.75" customHeight="1">
      <c r="C481" s="243"/>
      <c r="D481" s="243"/>
      <c r="L481" s="243"/>
      <c r="M481" s="243"/>
    </row>
    <row r="482" spans="3:13" ht="12.75" customHeight="1">
      <c r="C482" s="243"/>
      <c r="D482" s="243"/>
      <c r="L482" s="243"/>
      <c r="M482" s="243"/>
    </row>
    <row r="483" spans="3:13" ht="12.75" customHeight="1">
      <c r="C483" s="243"/>
      <c r="D483" s="243"/>
      <c r="L483" s="243"/>
      <c r="M483" s="243"/>
    </row>
    <row r="484" spans="3:13" ht="12.75" customHeight="1">
      <c r="C484" s="243"/>
      <c r="D484" s="243"/>
      <c r="L484" s="243"/>
      <c r="M484" s="243"/>
    </row>
    <row r="485" spans="3:13" ht="12.75" customHeight="1">
      <c r="C485" s="243"/>
      <c r="D485" s="243"/>
      <c r="L485" s="243"/>
      <c r="M485" s="243"/>
    </row>
    <row r="486" spans="3:13" ht="12.75" customHeight="1">
      <c r="C486" s="243"/>
      <c r="D486" s="243"/>
      <c r="L486" s="243"/>
      <c r="M486" s="243"/>
    </row>
    <row r="487" spans="3:13" ht="12.75" customHeight="1">
      <c r="C487" s="243"/>
      <c r="D487" s="243"/>
      <c r="L487" s="243"/>
      <c r="M487" s="243"/>
    </row>
    <row r="488" spans="3:13" ht="12.75" customHeight="1">
      <c r="C488" s="243"/>
      <c r="D488" s="243"/>
      <c r="L488" s="243"/>
      <c r="M488" s="243"/>
    </row>
    <row r="489" spans="3:13" ht="12.75" customHeight="1">
      <c r="C489" s="243"/>
      <c r="D489" s="243"/>
      <c r="L489" s="243"/>
      <c r="M489" s="243"/>
    </row>
    <row r="490" spans="3:13" ht="12.75" customHeight="1">
      <c r="C490" s="243"/>
      <c r="D490" s="243"/>
      <c r="L490" s="243"/>
      <c r="M490" s="243"/>
    </row>
    <row r="491" spans="3:13" ht="12.75" customHeight="1">
      <c r="C491" s="243"/>
      <c r="D491" s="243"/>
      <c r="L491" s="243"/>
      <c r="M491" s="243"/>
    </row>
    <row r="492" spans="3:13" ht="12.75" customHeight="1">
      <c r="C492" s="243"/>
      <c r="D492" s="243"/>
      <c r="L492" s="243"/>
      <c r="M492" s="243"/>
    </row>
    <row r="493" spans="3:13" ht="12.75" customHeight="1">
      <c r="C493" s="243"/>
      <c r="D493" s="243"/>
      <c r="L493" s="243"/>
      <c r="M493" s="243"/>
    </row>
    <row r="494" spans="3:13" ht="12.75" customHeight="1">
      <c r="C494" s="243"/>
      <c r="D494" s="243"/>
      <c r="L494" s="243"/>
      <c r="M494" s="243"/>
    </row>
    <row r="495" spans="3:13" ht="12.75" customHeight="1">
      <c r="C495" s="243"/>
      <c r="D495" s="243"/>
      <c r="L495" s="243"/>
      <c r="M495" s="243"/>
    </row>
    <row r="496" spans="3:13" ht="12.75" customHeight="1">
      <c r="C496" s="243"/>
      <c r="D496" s="243"/>
      <c r="L496" s="243"/>
      <c r="M496" s="243"/>
    </row>
    <row r="497" spans="3:13" ht="12.75" customHeight="1">
      <c r="C497" s="243"/>
      <c r="D497" s="243"/>
      <c r="L497" s="243"/>
      <c r="M497" s="243"/>
    </row>
    <row r="498" spans="3:13" ht="12.75" customHeight="1">
      <c r="C498" s="243"/>
      <c r="D498" s="243"/>
      <c r="L498" s="243"/>
      <c r="M498" s="243"/>
    </row>
    <row r="499" spans="3:13" ht="12.75" customHeight="1">
      <c r="C499" s="243"/>
      <c r="D499" s="243"/>
      <c r="L499" s="243"/>
      <c r="M499" s="243"/>
    </row>
    <row r="500" spans="3:13" ht="12.75" customHeight="1">
      <c r="C500" s="243"/>
      <c r="D500" s="243"/>
      <c r="L500" s="243"/>
      <c r="M500" s="243"/>
    </row>
    <row r="501" spans="3:13" ht="12.75" customHeight="1">
      <c r="C501" s="243"/>
      <c r="D501" s="243"/>
      <c r="L501" s="243"/>
      <c r="M501" s="243"/>
    </row>
    <row r="502" spans="3:13" ht="12.75" customHeight="1">
      <c r="C502" s="243"/>
      <c r="D502" s="243"/>
      <c r="L502" s="243"/>
      <c r="M502" s="243"/>
    </row>
    <row r="503" spans="3:13" ht="12.75" customHeight="1">
      <c r="C503" s="243"/>
      <c r="D503" s="243"/>
      <c r="L503" s="243"/>
      <c r="M503" s="243"/>
    </row>
    <row r="504" spans="3:13" ht="12.75" customHeight="1">
      <c r="C504" s="243"/>
      <c r="D504" s="243"/>
      <c r="L504" s="243"/>
      <c r="M504" s="243"/>
    </row>
    <row r="505" spans="3:13" ht="12.75" customHeight="1">
      <c r="C505" s="243"/>
      <c r="D505" s="243"/>
      <c r="L505" s="243"/>
      <c r="M505" s="243"/>
    </row>
    <row r="506" spans="3:13" ht="12.75" customHeight="1">
      <c r="C506" s="243"/>
      <c r="D506" s="243"/>
      <c r="L506" s="243"/>
      <c r="M506" s="243"/>
    </row>
    <row r="507" spans="3:13" ht="12.75" customHeight="1">
      <c r="C507" s="243"/>
      <c r="D507" s="243"/>
      <c r="L507" s="243"/>
      <c r="M507" s="243"/>
    </row>
    <row r="508" spans="3:13" ht="12.75" customHeight="1">
      <c r="C508" s="243"/>
      <c r="D508" s="243"/>
      <c r="L508" s="243"/>
      <c r="M508" s="243"/>
    </row>
    <row r="509" spans="3:13" ht="12.75" customHeight="1">
      <c r="C509" s="243"/>
      <c r="D509" s="243"/>
      <c r="L509" s="243"/>
      <c r="M509" s="243"/>
    </row>
    <row r="510" spans="3:13" ht="12.75" customHeight="1">
      <c r="C510" s="243"/>
      <c r="D510" s="243"/>
      <c r="L510" s="243"/>
      <c r="M510" s="243"/>
    </row>
    <row r="511" spans="3:13" ht="12.75" customHeight="1">
      <c r="C511" s="243"/>
      <c r="D511" s="243"/>
      <c r="L511" s="243"/>
      <c r="M511" s="243"/>
    </row>
    <row r="512" spans="3:13" ht="12.75" customHeight="1">
      <c r="C512" s="243"/>
      <c r="D512" s="243"/>
      <c r="L512" s="243"/>
      <c r="M512" s="243"/>
    </row>
    <row r="513" spans="3:13" ht="12.75" customHeight="1">
      <c r="C513" s="243"/>
      <c r="D513" s="243"/>
      <c r="L513" s="243"/>
      <c r="M513" s="243"/>
    </row>
    <row r="514" spans="3:13" ht="12.75" customHeight="1">
      <c r="C514" s="243"/>
      <c r="D514" s="243"/>
      <c r="L514" s="243"/>
      <c r="M514" s="243"/>
    </row>
    <row r="515" spans="3:13" ht="12.75" customHeight="1">
      <c r="C515" s="243"/>
      <c r="D515" s="243"/>
      <c r="L515" s="243"/>
      <c r="M515" s="243"/>
    </row>
    <row r="516" spans="3:13" ht="12.75" customHeight="1">
      <c r="C516" s="243"/>
      <c r="D516" s="243"/>
      <c r="L516" s="243"/>
      <c r="M516" s="243"/>
    </row>
    <row r="517" spans="3:13" ht="12.75" customHeight="1">
      <c r="C517" s="243"/>
      <c r="D517" s="243"/>
      <c r="L517" s="243"/>
      <c r="M517" s="243"/>
    </row>
    <row r="518" spans="3:13" ht="12.75" customHeight="1">
      <c r="C518" s="243"/>
      <c r="D518" s="243"/>
      <c r="L518" s="243"/>
      <c r="M518" s="243"/>
    </row>
    <row r="519" spans="3:13" ht="12.75" customHeight="1">
      <c r="C519" s="243"/>
      <c r="D519" s="243"/>
      <c r="L519" s="243"/>
      <c r="M519" s="243"/>
    </row>
    <row r="520" spans="3:13" ht="12.75" customHeight="1">
      <c r="C520" s="243"/>
      <c r="D520" s="243"/>
      <c r="L520" s="243"/>
      <c r="M520" s="243"/>
    </row>
    <row r="521" spans="3:13" ht="12.75" customHeight="1">
      <c r="C521" s="243"/>
      <c r="D521" s="243"/>
      <c r="L521" s="243"/>
      <c r="M521" s="243"/>
    </row>
    <row r="522" spans="3:13" ht="12.75" customHeight="1">
      <c r="C522" s="243"/>
      <c r="D522" s="243"/>
      <c r="L522" s="243"/>
      <c r="M522" s="243"/>
    </row>
    <row r="523" spans="3:13" ht="12.75" customHeight="1">
      <c r="C523" s="243"/>
      <c r="D523" s="243"/>
      <c r="L523" s="243"/>
      <c r="M523" s="243"/>
    </row>
    <row r="524" spans="3:13" ht="12.75" customHeight="1">
      <c r="C524" s="243"/>
      <c r="D524" s="243"/>
      <c r="L524" s="243"/>
      <c r="M524" s="243"/>
    </row>
    <row r="525" spans="3:13" ht="12.75" customHeight="1">
      <c r="C525" s="243"/>
      <c r="D525" s="243"/>
      <c r="L525" s="243"/>
      <c r="M525" s="243"/>
    </row>
    <row r="526" spans="3:13" ht="12.75" customHeight="1">
      <c r="C526" s="243"/>
      <c r="D526" s="243"/>
      <c r="L526" s="243"/>
      <c r="M526" s="243"/>
    </row>
    <row r="527" spans="3:13" ht="12.75" customHeight="1">
      <c r="C527" s="243"/>
      <c r="D527" s="243"/>
      <c r="L527" s="243"/>
      <c r="M527" s="243"/>
    </row>
    <row r="528" spans="3:13" ht="12.75" customHeight="1">
      <c r="C528" s="243"/>
      <c r="D528" s="243"/>
      <c r="L528" s="243"/>
      <c r="M528" s="243"/>
    </row>
    <row r="529" spans="3:13" ht="12.75" customHeight="1">
      <c r="C529" s="243"/>
      <c r="D529" s="243"/>
      <c r="L529" s="243"/>
      <c r="M529" s="243"/>
    </row>
    <row r="530" spans="3:13" ht="12.75" customHeight="1">
      <c r="C530" s="243"/>
      <c r="D530" s="243"/>
      <c r="L530" s="243"/>
      <c r="M530" s="243"/>
    </row>
    <row r="531" spans="3:13" ht="12.75" customHeight="1">
      <c r="C531" s="243"/>
      <c r="D531" s="243"/>
      <c r="L531" s="243"/>
      <c r="M531" s="243"/>
    </row>
    <row r="532" spans="3:13" ht="12.75" customHeight="1">
      <c r="C532" s="243"/>
      <c r="D532" s="243"/>
      <c r="L532" s="243"/>
      <c r="M532" s="243"/>
    </row>
    <row r="533" spans="3:13" ht="12.75" customHeight="1">
      <c r="C533" s="243"/>
      <c r="D533" s="243"/>
      <c r="L533" s="243"/>
      <c r="M533" s="243"/>
    </row>
    <row r="534" spans="3:13" ht="12.75" customHeight="1">
      <c r="C534" s="243"/>
      <c r="D534" s="243"/>
      <c r="L534" s="243"/>
      <c r="M534" s="243"/>
    </row>
    <row r="535" spans="3:13" ht="12.75" customHeight="1">
      <c r="C535" s="243"/>
      <c r="D535" s="243"/>
      <c r="L535" s="243"/>
      <c r="M535" s="243"/>
    </row>
    <row r="536" spans="3:13" ht="12.75" customHeight="1">
      <c r="C536" s="243"/>
      <c r="D536" s="243"/>
      <c r="L536" s="243"/>
      <c r="M536" s="243"/>
    </row>
    <row r="537" spans="3:13" ht="12.75" customHeight="1">
      <c r="C537" s="243"/>
      <c r="D537" s="243"/>
      <c r="L537" s="243"/>
      <c r="M537" s="243"/>
    </row>
    <row r="538" spans="3:13" ht="12.75" customHeight="1">
      <c r="C538" s="243"/>
      <c r="D538" s="243"/>
      <c r="L538" s="243"/>
      <c r="M538" s="243"/>
    </row>
    <row r="539" spans="3:13" ht="12.75" customHeight="1">
      <c r="C539" s="243"/>
      <c r="D539" s="243"/>
      <c r="L539" s="243"/>
      <c r="M539" s="243"/>
    </row>
    <row r="540" spans="3:13" ht="12.75" customHeight="1">
      <c r="C540" s="243"/>
      <c r="D540" s="243"/>
      <c r="L540" s="243"/>
      <c r="M540" s="243"/>
    </row>
    <row r="541" spans="3:13" ht="12.75" customHeight="1">
      <c r="C541" s="243"/>
      <c r="D541" s="243"/>
      <c r="L541" s="243"/>
      <c r="M541" s="243"/>
    </row>
    <row r="542" spans="3:13" ht="12.75" customHeight="1">
      <c r="C542" s="243"/>
      <c r="D542" s="243"/>
      <c r="L542" s="243"/>
      <c r="M542" s="243"/>
    </row>
    <row r="543" spans="3:13" ht="12.75" customHeight="1">
      <c r="C543" s="243"/>
      <c r="D543" s="243"/>
      <c r="L543" s="243"/>
      <c r="M543" s="243"/>
    </row>
    <row r="544" spans="3:13" ht="12.75" customHeight="1">
      <c r="C544" s="243"/>
      <c r="D544" s="243"/>
      <c r="L544" s="243"/>
      <c r="M544" s="243"/>
    </row>
    <row r="545" spans="3:13" ht="12.75" customHeight="1">
      <c r="C545" s="243"/>
      <c r="D545" s="243"/>
      <c r="L545" s="243"/>
      <c r="M545" s="243"/>
    </row>
    <row r="546" spans="3:13" ht="12.75" customHeight="1">
      <c r="C546" s="243"/>
      <c r="D546" s="243"/>
      <c r="L546" s="243"/>
      <c r="M546" s="243"/>
    </row>
    <row r="547" spans="3:13" ht="12.75" customHeight="1">
      <c r="C547" s="243"/>
      <c r="D547" s="243"/>
      <c r="L547" s="243"/>
      <c r="M547" s="243"/>
    </row>
    <row r="548" spans="3:13" ht="12.75" customHeight="1">
      <c r="C548" s="243"/>
      <c r="D548" s="243"/>
      <c r="L548" s="243"/>
      <c r="M548" s="243"/>
    </row>
    <row r="549" spans="3:13" ht="12.75" customHeight="1">
      <c r="C549" s="243"/>
      <c r="D549" s="243"/>
      <c r="L549" s="243"/>
      <c r="M549" s="243"/>
    </row>
    <row r="550" spans="3:13" ht="12.75" customHeight="1">
      <c r="C550" s="243"/>
      <c r="D550" s="243"/>
      <c r="L550" s="243"/>
      <c r="M550" s="243"/>
    </row>
    <row r="551" spans="3:13" ht="12.75" customHeight="1">
      <c r="C551" s="243"/>
      <c r="D551" s="243"/>
      <c r="L551" s="243"/>
      <c r="M551" s="243"/>
    </row>
    <row r="552" spans="3:13" ht="12.75" customHeight="1">
      <c r="C552" s="243"/>
      <c r="D552" s="243"/>
      <c r="L552" s="243"/>
      <c r="M552" s="243"/>
    </row>
    <row r="553" spans="3:13" ht="12.75" customHeight="1">
      <c r="C553" s="243"/>
      <c r="D553" s="243"/>
      <c r="L553" s="243"/>
      <c r="M553" s="243"/>
    </row>
    <row r="554" spans="3:13" ht="12.75" customHeight="1">
      <c r="C554" s="243"/>
      <c r="D554" s="243"/>
      <c r="L554" s="243"/>
      <c r="M554" s="243"/>
    </row>
    <row r="555" spans="3:13" ht="12.75" customHeight="1">
      <c r="C555" s="243"/>
      <c r="D555" s="243"/>
      <c r="L555" s="243"/>
      <c r="M555" s="243"/>
    </row>
    <row r="556" spans="3:13" ht="12.75" customHeight="1">
      <c r="C556" s="243"/>
      <c r="D556" s="243"/>
      <c r="L556" s="243"/>
      <c r="M556" s="243"/>
    </row>
    <row r="557" spans="3:13" ht="12.75" customHeight="1">
      <c r="C557" s="243"/>
      <c r="D557" s="243"/>
      <c r="L557" s="243"/>
      <c r="M557" s="243"/>
    </row>
    <row r="558" spans="3:13" ht="12.75" customHeight="1">
      <c r="C558" s="243"/>
      <c r="D558" s="243"/>
      <c r="L558" s="243"/>
      <c r="M558" s="243"/>
    </row>
    <row r="559" spans="3:13" ht="12.75" customHeight="1">
      <c r="C559" s="243"/>
      <c r="D559" s="243"/>
      <c r="L559" s="243"/>
      <c r="M559" s="243"/>
    </row>
    <row r="560" spans="3:13" ht="12.75" customHeight="1">
      <c r="C560" s="243"/>
      <c r="D560" s="243"/>
      <c r="L560" s="243"/>
      <c r="M560" s="243"/>
    </row>
    <row r="561" spans="3:13" ht="12.75" customHeight="1">
      <c r="C561" s="243"/>
      <c r="D561" s="243"/>
      <c r="L561" s="243"/>
      <c r="M561" s="243"/>
    </row>
    <row r="562" spans="3:13" ht="12.75" customHeight="1">
      <c r="C562" s="243"/>
      <c r="D562" s="243"/>
      <c r="L562" s="243"/>
      <c r="M562" s="243"/>
    </row>
    <row r="563" spans="3:13" ht="12.75" customHeight="1">
      <c r="C563" s="243"/>
      <c r="D563" s="243"/>
      <c r="L563" s="243"/>
      <c r="M563" s="243"/>
    </row>
    <row r="564" spans="3:13" ht="12.75" customHeight="1">
      <c r="C564" s="243"/>
      <c r="D564" s="243"/>
      <c r="L564" s="243"/>
      <c r="M564" s="243"/>
    </row>
    <row r="565" spans="3:13" ht="12.75" customHeight="1">
      <c r="C565" s="243"/>
      <c r="D565" s="243"/>
      <c r="L565" s="243"/>
      <c r="M565" s="243"/>
    </row>
    <row r="566" spans="3:13" ht="12.75" customHeight="1">
      <c r="C566" s="243"/>
      <c r="D566" s="243"/>
      <c r="L566" s="243"/>
      <c r="M566" s="243"/>
    </row>
    <row r="567" spans="3:13" ht="12.75" customHeight="1">
      <c r="C567" s="243"/>
      <c r="D567" s="243"/>
      <c r="L567" s="243"/>
      <c r="M567" s="243"/>
    </row>
    <row r="568" spans="3:13" ht="12.75" customHeight="1">
      <c r="C568" s="243"/>
      <c r="D568" s="243"/>
      <c r="L568" s="243"/>
      <c r="M568" s="243"/>
    </row>
    <row r="569" spans="3:13" ht="12.75" customHeight="1">
      <c r="C569" s="243"/>
      <c r="D569" s="243"/>
      <c r="L569" s="243"/>
      <c r="M569" s="243"/>
    </row>
    <row r="570" spans="3:13" ht="12.75" customHeight="1">
      <c r="C570" s="243"/>
      <c r="D570" s="243"/>
      <c r="L570" s="243"/>
      <c r="M570" s="243"/>
    </row>
    <row r="571" spans="3:13" ht="12.75" customHeight="1">
      <c r="C571" s="243"/>
      <c r="D571" s="243"/>
      <c r="L571" s="243"/>
      <c r="M571" s="243"/>
    </row>
    <row r="572" spans="3:13" ht="12.75" customHeight="1">
      <c r="C572" s="243"/>
      <c r="D572" s="243"/>
      <c r="L572" s="243"/>
      <c r="M572" s="243"/>
    </row>
    <row r="573" spans="3:13" ht="12.75" customHeight="1">
      <c r="C573" s="243"/>
      <c r="D573" s="243"/>
      <c r="L573" s="243"/>
      <c r="M573" s="243"/>
    </row>
    <row r="574" spans="3:13" ht="12.75" customHeight="1">
      <c r="C574" s="243"/>
      <c r="D574" s="243"/>
      <c r="L574" s="243"/>
      <c r="M574" s="243"/>
    </row>
    <row r="575" spans="3:13" ht="12.75" customHeight="1">
      <c r="C575" s="243"/>
      <c r="D575" s="243"/>
      <c r="L575" s="243"/>
      <c r="M575" s="243"/>
    </row>
    <row r="576" spans="3:13" ht="12.75" customHeight="1">
      <c r="C576" s="243"/>
      <c r="D576" s="243"/>
      <c r="L576" s="243"/>
      <c r="M576" s="243"/>
    </row>
    <row r="577" spans="3:13" ht="12.75" customHeight="1">
      <c r="C577" s="243"/>
      <c r="D577" s="243"/>
      <c r="L577" s="243"/>
      <c r="M577" s="243"/>
    </row>
    <row r="578" spans="3:13" ht="12.75" customHeight="1">
      <c r="C578" s="243"/>
      <c r="D578" s="243"/>
      <c r="L578" s="243"/>
      <c r="M578" s="243"/>
    </row>
    <row r="579" spans="3:13" ht="12.75" customHeight="1">
      <c r="C579" s="243"/>
      <c r="D579" s="243"/>
      <c r="L579" s="243"/>
      <c r="M579" s="243"/>
    </row>
    <row r="580" spans="3:13" ht="12.75" customHeight="1">
      <c r="C580" s="243"/>
      <c r="D580" s="243"/>
      <c r="L580" s="243"/>
      <c r="M580" s="243"/>
    </row>
    <row r="581" spans="3:13" ht="12.75" customHeight="1">
      <c r="C581" s="243"/>
      <c r="D581" s="243"/>
      <c r="L581" s="243"/>
      <c r="M581" s="243"/>
    </row>
    <row r="582" spans="3:13" ht="12.75" customHeight="1">
      <c r="C582" s="243"/>
      <c r="D582" s="243"/>
      <c r="L582" s="243"/>
      <c r="M582" s="243"/>
    </row>
    <row r="583" spans="3:13" ht="12.75" customHeight="1">
      <c r="C583" s="243"/>
      <c r="D583" s="243"/>
      <c r="L583" s="243"/>
      <c r="M583" s="243"/>
    </row>
    <row r="584" spans="3:13" ht="12.75" customHeight="1">
      <c r="C584" s="243"/>
      <c r="D584" s="243"/>
      <c r="L584" s="243"/>
      <c r="M584" s="243"/>
    </row>
    <row r="585" spans="3:13" ht="12.75" customHeight="1">
      <c r="C585" s="243"/>
      <c r="D585" s="243"/>
      <c r="L585" s="243"/>
      <c r="M585" s="243"/>
    </row>
    <row r="586" spans="3:13" ht="12.75" customHeight="1">
      <c r="C586" s="243"/>
      <c r="D586" s="243"/>
      <c r="L586" s="243"/>
      <c r="M586" s="243"/>
    </row>
    <row r="587" spans="3:13" ht="12.75" customHeight="1">
      <c r="C587" s="243"/>
      <c r="D587" s="243"/>
      <c r="L587" s="243"/>
      <c r="M587" s="243"/>
    </row>
    <row r="588" spans="3:13" ht="12.75" customHeight="1">
      <c r="C588" s="243"/>
      <c r="D588" s="243"/>
      <c r="L588" s="243"/>
      <c r="M588" s="243"/>
    </row>
    <row r="589" spans="3:13" ht="12.75" customHeight="1">
      <c r="C589" s="243"/>
      <c r="D589" s="243"/>
      <c r="L589" s="243"/>
      <c r="M589" s="243"/>
    </row>
    <row r="590" spans="3:13" ht="12.75" customHeight="1">
      <c r="C590" s="243"/>
      <c r="D590" s="243"/>
      <c r="L590" s="243"/>
      <c r="M590" s="243"/>
    </row>
    <row r="591" spans="3:13" ht="12.75" customHeight="1">
      <c r="C591" s="243"/>
      <c r="D591" s="243"/>
      <c r="L591" s="243"/>
      <c r="M591" s="243"/>
    </row>
    <row r="592" spans="3:13" ht="12.75" customHeight="1">
      <c r="C592" s="243"/>
      <c r="D592" s="243"/>
      <c r="L592" s="243"/>
      <c r="M592" s="243"/>
    </row>
    <row r="593" spans="3:13" ht="12.75" customHeight="1">
      <c r="C593" s="243"/>
      <c r="D593" s="243"/>
      <c r="L593" s="243"/>
      <c r="M593" s="243"/>
    </row>
    <row r="594" spans="3:13" ht="12.75" customHeight="1">
      <c r="C594" s="243"/>
      <c r="D594" s="243"/>
      <c r="L594" s="243"/>
      <c r="M594" s="243"/>
    </row>
    <row r="595" spans="3:13" ht="12.75" customHeight="1">
      <c r="C595" s="243"/>
      <c r="D595" s="243"/>
      <c r="L595" s="243"/>
      <c r="M595" s="243"/>
    </row>
    <row r="596" spans="3:13" ht="12.75" customHeight="1">
      <c r="C596" s="243"/>
      <c r="D596" s="243"/>
      <c r="L596" s="243"/>
      <c r="M596" s="243"/>
    </row>
    <row r="597" spans="3:13" ht="12.75" customHeight="1">
      <c r="C597" s="243"/>
      <c r="D597" s="243"/>
      <c r="L597" s="243"/>
      <c r="M597" s="243"/>
    </row>
    <row r="598" spans="3:13" ht="12.75" customHeight="1">
      <c r="C598" s="243"/>
      <c r="D598" s="243"/>
      <c r="L598" s="243"/>
      <c r="M598" s="243"/>
    </row>
    <row r="599" spans="3:13" ht="12.75" customHeight="1">
      <c r="C599" s="243"/>
      <c r="D599" s="243"/>
      <c r="L599" s="243"/>
      <c r="M599" s="243"/>
    </row>
    <row r="600" spans="3:13" ht="12.75" customHeight="1">
      <c r="C600" s="243"/>
      <c r="D600" s="243"/>
      <c r="L600" s="243"/>
      <c r="M600" s="243"/>
    </row>
    <row r="601" spans="3:13" ht="12.75" customHeight="1">
      <c r="C601" s="243"/>
      <c r="D601" s="243"/>
      <c r="L601" s="243"/>
      <c r="M601" s="243"/>
    </row>
    <row r="602" spans="3:13" ht="12.75" customHeight="1">
      <c r="C602" s="243"/>
      <c r="D602" s="243"/>
      <c r="L602" s="243"/>
      <c r="M602" s="243"/>
    </row>
    <row r="603" spans="3:13" ht="12.75" customHeight="1">
      <c r="C603" s="243"/>
      <c r="D603" s="243"/>
      <c r="L603" s="243"/>
      <c r="M603" s="243"/>
    </row>
    <row r="604" spans="3:13" ht="12.75" customHeight="1">
      <c r="C604" s="243"/>
      <c r="D604" s="243"/>
      <c r="L604" s="243"/>
      <c r="M604" s="243"/>
    </row>
    <row r="605" spans="3:13" ht="12.75" customHeight="1">
      <c r="C605" s="243"/>
      <c r="D605" s="243"/>
      <c r="L605" s="243"/>
      <c r="M605" s="243"/>
    </row>
    <row r="606" spans="3:13" ht="12.75" customHeight="1">
      <c r="C606" s="243"/>
      <c r="D606" s="243"/>
      <c r="L606" s="243"/>
      <c r="M606" s="243"/>
    </row>
    <row r="607" spans="3:13" ht="12.75" customHeight="1">
      <c r="C607" s="243"/>
      <c r="D607" s="243"/>
      <c r="L607" s="243"/>
      <c r="M607" s="243"/>
    </row>
    <row r="608" spans="3:13" ht="12.75" customHeight="1">
      <c r="C608" s="243"/>
      <c r="D608" s="243"/>
      <c r="L608" s="243"/>
      <c r="M608" s="243"/>
    </row>
    <row r="609" spans="3:13" ht="12.75" customHeight="1">
      <c r="C609" s="243"/>
      <c r="D609" s="243"/>
      <c r="L609" s="243"/>
      <c r="M609" s="243"/>
    </row>
    <row r="610" spans="3:13" ht="12.75" customHeight="1">
      <c r="C610" s="243"/>
      <c r="D610" s="243"/>
      <c r="L610" s="243"/>
      <c r="M610" s="243"/>
    </row>
    <row r="611" spans="3:13" ht="12.75" customHeight="1">
      <c r="C611" s="243"/>
      <c r="D611" s="243"/>
      <c r="L611" s="243"/>
      <c r="M611" s="243"/>
    </row>
    <row r="612" spans="3:13" ht="12.75" customHeight="1">
      <c r="C612" s="243"/>
      <c r="D612" s="243"/>
      <c r="L612" s="243"/>
      <c r="M612" s="243"/>
    </row>
    <row r="613" spans="3:13" ht="12.75" customHeight="1">
      <c r="C613" s="243"/>
      <c r="D613" s="243"/>
      <c r="L613" s="243"/>
      <c r="M613" s="243"/>
    </row>
    <row r="614" spans="3:13" ht="12.75" customHeight="1">
      <c r="C614" s="243"/>
      <c r="D614" s="243"/>
      <c r="L614" s="243"/>
      <c r="M614" s="243"/>
    </row>
    <row r="615" spans="3:13" ht="12.75" customHeight="1">
      <c r="C615" s="243"/>
      <c r="D615" s="243"/>
      <c r="L615" s="243"/>
      <c r="M615" s="243"/>
    </row>
    <row r="616" spans="3:13" ht="12.75" customHeight="1">
      <c r="C616" s="243"/>
      <c r="D616" s="243"/>
      <c r="L616" s="243"/>
      <c r="M616" s="243"/>
    </row>
    <row r="617" spans="3:13" ht="12.75" customHeight="1">
      <c r="C617" s="243"/>
      <c r="D617" s="243"/>
      <c r="L617" s="243"/>
      <c r="M617" s="243"/>
    </row>
    <row r="618" spans="3:13" ht="12.75" customHeight="1">
      <c r="C618" s="243"/>
      <c r="D618" s="243"/>
      <c r="L618" s="243"/>
      <c r="M618" s="243"/>
    </row>
    <row r="619" spans="3:13" ht="12.75" customHeight="1">
      <c r="C619" s="243"/>
      <c r="D619" s="243"/>
      <c r="L619" s="243"/>
      <c r="M619" s="243"/>
    </row>
    <row r="620" spans="3:13" ht="12.75" customHeight="1">
      <c r="C620" s="243"/>
      <c r="D620" s="243"/>
      <c r="L620" s="243"/>
      <c r="M620" s="243"/>
    </row>
    <row r="621" spans="3:13" ht="12.75" customHeight="1">
      <c r="C621" s="243"/>
      <c r="D621" s="243"/>
      <c r="L621" s="243"/>
      <c r="M621" s="243"/>
    </row>
    <row r="622" spans="3:13" ht="12.75" customHeight="1">
      <c r="C622" s="243"/>
      <c r="D622" s="243"/>
      <c r="L622" s="243"/>
      <c r="M622" s="243"/>
    </row>
    <row r="623" spans="3:13" ht="12.75" customHeight="1">
      <c r="C623" s="243"/>
      <c r="D623" s="243"/>
      <c r="L623" s="243"/>
      <c r="M623" s="243"/>
    </row>
    <row r="624" spans="3:13" ht="12.75" customHeight="1">
      <c r="C624" s="243"/>
      <c r="D624" s="243"/>
      <c r="L624" s="243"/>
      <c r="M624" s="243"/>
    </row>
    <row r="625" spans="3:13" ht="12.75" customHeight="1">
      <c r="C625" s="243"/>
      <c r="D625" s="243"/>
      <c r="L625" s="243"/>
      <c r="M625" s="243"/>
    </row>
    <row r="626" spans="3:13" ht="12.75" customHeight="1">
      <c r="C626" s="243"/>
      <c r="D626" s="243"/>
      <c r="L626" s="243"/>
      <c r="M626" s="243"/>
    </row>
    <row r="627" spans="3:13" ht="12.75" customHeight="1">
      <c r="C627" s="243"/>
      <c r="D627" s="243"/>
      <c r="L627" s="243"/>
      <c r="M627" s="243"/>
    </row>
    <row r="628" spans="3:13" ht="12.75" customHeight="1">
      <c r="C628" s="243"/>
      <c r="D628" s="243"/>
      <c r="L628" s="243"/>
      <c r="M628" s="243"/>
    </row>
    <row r="629" spans="3:13" ht="12.75" customHeight="1">
      <c r="C629" s="243"/>
      <c r="D629" s="243"/>
      <c r="L629" s="243"/>
      <c r="M629" s="243"/>
    </row>
    <row r="630" spans="3:13" ht="12.75" customHeight="1">
      <c r="C630" s="243"/>
      <c r="D630" s="243"/>
      <c r="L630" s="243"/>
      <c r="M630" s="243"/>
    </row>
    <row r="631" spans="3:13" ht="12.75" customHeight="1">
      <c r="C631" s="243"/>
      <c r="D631" s="243"/>
      <c r="L631" s="243"/>
      <c r="M631" s="243"/>
    </row>
    <row r="632" spans="3:13" ht="12.75" customHeight="1">
      <c r="C632" s="243"/>
      <c r="D632" s="243"/>
      <c r="L632" s="243"/>
      <c r="M632" s="243"/>
    </row>
    <row r="633" spans="3:13" ht="12.75" customHeight="1">
      <c r="C633" s="243"/>
      <c r="D633" s="243"/>
      <c r="L633" s="243"/>
      <c r="M633" s="243"/>
    </row>
    <row r="634" spans="3:13" ht="12.75" customHeight="1">
      <c r="C634" s="243"/>
      <c r="D634" s="243"/>
      <c r="L634" s="243"/>
      <c r="M634" s="243"/>
    </row>
    <row r="635" spans="3:13" ht="12.75" customHeight="1">
      <c r="C635" s="243"/>
      <c r="D635" s="243"/>
      <c r="L635" s="243"/>
      <c r="M635" s="243"/>
    </row>
    <row r="636" spans="3:13" ht="12.75" customHeight="1">
      <c r="C636" s="243"/>
      <c r="D636" s="243"/>
      <c r="L636" s="243"/>
      <c r="M636" s="243"/>
    </row>
    <row r="637" spans="3:13" ht="12.75" customHeight="1">
      <c r="C637" s="243"/>
      <c r="D637" s="243"/>
      <c r="L637" s="243"/>
      <c r="M637" s="243"/>
    </row>
    <row r="638" spans="3:13" ht="12.75" customHeight="1">
      <c r="C638" s="243"/>
      <c r="D638" s="243"/>
      <c r="L638" s="243"/>
      <c r="M638" s="243"/>
    </row>
    <row r="639" spans="3:13" ht="12.75" customHeight="1">
      <c r="C639" s="243"/>
      <c r="D639" s="243"/>
      <c r="L639" s="243"/>
      <c r="M639" s="243"/>
    </row>
    <row r="640" spans="3:13" ht="12.75" customHeight="1">
      <c r="C640" s="243"/>
      <c r="D640" s="243"/>
      <c r="L640" s="243"/>
      <c r="M640" s="243"/>
    </row>
    <row r="641" spans="3:13" ht="12.75" customHeight="1">
      <c r="C641" s="243"/>
      <c r="D641" s="243"/>
      <c r="L641" s="243"/>
      <c r="M641" s="243"/>
    </row>
    <row r="642" spans="3:13" ht="12.75" customHeight="1">
      <c r="C642" s="243"/>
      <c r="D642" s="243"/>
      <c r="L642" s="243"/>
      <c r="M642" s="243"/>
    </row>
    <row r="643" spans="3:13" ht="12.75" customHeight="1">
      <c r="C643" s="243"/>
      <c r="D643" s="243"/>
      <c r="L643" s="243"/>
      <c r="M643" s="243"/>
    </row>
    <row r="644" spans="3:13" ht="12.75" customHeight="1">
      <c r="C644" s="243"/>
      <c r="D644" s="243"/>
      <c r="L644" s="243"/>
      <c r="M644" s="243"/>
    </row>
    <row r="645" spans="3:13" ht="12.75" customHeight="1">
      <c r="C645" s="243"/>
      <c r="D645" s="243"/>
      <c r="L645" s="243"/>
      <c r="M645" s="243"/>
    </row>
    <row r="646" spans="3:13" ht="12.75" customHeight="1">
      <c r="C646" s="243"/>
      <c r="D646" s="243"/>
      <c r="L646" s="243"/>
      <c r="M646" s="243"/>
    </row>
    <row r="647" spans="3:13" ht="12.75" customHeight="1">
      <c r="C647" s="243"/>
      <c r="D647" s="243"/>
      <c r="L647" s="243"/>
      <c r="M647" s="243"/>
    </row>
    <row r="648" spans="3:13" ht="12.75" customHeight="1">
      <c r="C648" s="243"/>
      <c r="D648" s="243"/>
      <c r="L648" s="243"/>
      <c r="M648" s="243"/>
    </row>
    <row r="649" spans="3:13" ht="12.75" customHeight="1">
      <c r="C649" s="243"/>
      <c r="D649" s="243"/>
      <c r="L649" s="243"/>
      <c r="M649" s="243"/>
    </row>
    <row r="650" spans="3:13" ht="12.75" customHeight="1">
      <c r="C650" s="243"/>
      <c r="D650" s="243"/>
      <c r="L650" s="243"/>
      <c r="M650" s="243"/>
    </row>
    <row r="651" spans="3:13" ht="12.75" customHeight="1">
      <c r="C651" s="243"/>
      <c r="D651" s="243"/>
      <c r="L651" s="243"/>
      <c r="M651" s="243"/>
    </row>
    <row r="652" spans="3:13" ht="12.75" customHeight="1">
      <c r="C652" s="243"/>
      <c r="D652" s="243"/>
      <c r="L652" s="243"/>
      <c r="M652" s="243"/>
    </row>
    <row r="653" spans="3:13" ht="12.75" customHeight="1">
      <c r="C653" s="243"/>
      <c r="D653" s="243"/>
      <c r="L653" s="243"/>
      <c r="M653" s="243"/>
    </row>
    <row r="654" spans="3:13" ht="12.75" customHeight="1">
      <c r="C654" s="243"/>
      <c r="D654" s="243"/>
      <c r="L654" s="243"/>
      <c r="M654" s="243"/>
    </row>
    <row r="655" spans="3:13" ht="12.75" customHeight="1">
      <c r="C655" s="243"/>
      <c r="D655" s="243"/>
      <c r="L655" s="243"/>
      <c r="M655" s="243"/>
    </row>
    <row r="656" spans="3:13" ht="12.75" customHeight="1">
      <c r="C656" s="243"/>
      <c r="D656" s="243"/>
      <c r="L656" s="243"/>
      <c r="M656" s="243"/>
    </row>
    <row r="657" spans="3:13" ht="12.75" customHeight="1">
      <c r="C657" s="243"/>
      <c r="D657" s="243"/>
      <c r="L657" s="243"/>
      <c r="M657" s="243"/>
    </row>
    <row r="658" spans="3:13" ht="12.75" customHeight="1">
      <c r="C658" s="243"/>
      <c r="D658" s="243"/>
      <c r="L658" s="243"/>
      <c r="M658" s="243"/>
    </row>
    <row r="659" spans="3:13" ht="12.75" customHeight="1">
      <c r="C659" s="243"/>
      <c r="D659" s="243"/>
      <c r="L659" s="243"/>
      <c r="M659" s="243"/>
    </row>
    <row r="660" spans="3:13" ht="12.75" customHeight="1">
      <c r="C660" s="243"/>
      <c r="D660" s="243"/>
      <c r="L660" s="243"/>
      <c r="M660" s="243"/>
    </row>
    <row r="661" spans="3:13" ht="12.75" customHeight="1">
      <c r="C661" s="243"/>
      <c r="D661" s="243"/>
      <c r="L661" s="243"/>
      <c r="M661" s="243"/>
    </row>
    <row r="662" spans="3:13" ht="12.75" customHeight="1">
      <c r="C662" s="243"/>
      <c r="D662" s="243"/>
      <c r="L662" s="243"/>
      <c r="M662" s="243"/>
    </row>
    <row r="663" spans="3:13" ht="12.75" customHeight="1">
      <c r="C663" s="243"/>
      <c r="D663" s="243"/>
      <c r="L663" s="243"/>
      <c r="M663" s="243"/>
    </row>
    <row r="664" spans="3:13" ht="12.75" customHeight="1">
      <c r="C664" s="243"/>
      <c r="D664" s="243"/>
      <c r="L664" s="243"/>
      <c r="M664" s="243"/>
    </row>
    <row r="665" spans="3:13" ht="12.75" customHeight="1">
      <c r="C665" s="243"/>
      <c r="D665" s="243"/>
      <c r="L665" s="243"/>
      <c r="M665" s="243"/>
    </row>
    <row r="666" spans="3:13" ht="12.75" customHeight="1">
      <c r="C666" s="243"/>
      <c r="D666" s="243"/>
      <c r="L666" s="243"/>
      <c r="M666" s="243"/>
    </row>
    <row r="667" spans="3:13" ht="12.75" customHeight="1">
      <c r="C667" s="243"/>
      <c r="D667" s="243"/>
      <c r="L667" s="243"/>
      <c r="M667" s="243"/>
    </row>
    <row r="668" spans="3:13" ht="12.75" customHeight="1">
      <c r="C668" s="243"/>
      <c r="D668" s="243"/>
      <c r="L668" s="243"/>
      <c r="M668" s="243"/>
    </row>
    <row r="669" spans="3:13" ht="12.75" customHeight="1">
      <c r="C669" s="243"/>
      <c r="D669" s="243"/>
      <c r="L669" s="243"/>
      <c r="M669" s="243"/>
    </row>
    <row r="670" spans="3:13" ht="12.75" customHeight="1">
      <c r="C670" s="243"/>
      <c r="D670" s="243"/>
      <c r="L670" s="243"/>
      <c r="M670" s="243"/>
    </row>
    <row r="671" spans="3:13" ht="12.75" customHeight="1">
      <c r="C671" s="243"/>
      <c r="D671" s="243"/>
      <c r="L671" s="243"/>
      <c r="M671" s="243"/>
    </row>
    <row r="672" spans="3:13" ht="12.75" customHeight="1">
      <c r="C672" s="243"/>
      <c r="D672" s="243"/>
      <c r="L672" s="243"/>
      <c r="M672" s="243"/>
    </row>
    <row r="673" spans="3:13" ht="12.75" customHeight="1">
      <c r="C673" s="243"/>
      <c r="D673" s="243"/>
      <c r="L673" s="243"/>
      <c r="M673" s="243"/>
    </row>
    <row r="674" spans="3:13" ht="12.75" customHeight="1">
      <c r="C674" s="243"/>
      <c r="D674" s="243"/>
      <c r="L674" s="243"/>
      <c r="M674" s="243"/>
    </row>
    <row r="675" spans="3:13" ht="12.75" customHeight="1">
      <c r="C675" s="243"/>
      <c r="D675" s="243"/>
      <c r="L675" s="243"/>
      <c r="M675" s="243"/>
    </row>
    <row r="676" spans="3:13" ht="12.75" customHeight="1">
      <c r="C676" s="243"/>
      <c r="D676" s="243"/>
      <c r="L676" s="243"/>
      <c r="M676" s="243"/>
    </row>
    <row r="677" spans="3:13" ht="12.75" customHeight="1">
      <c r="C677" s="243"/>
      <c r="D677" s="243"/>
      <c r="L677" s="243"/>
      <c r="M677" s="243"/>
    </row>
    <row r="678" spans="3:13" ht="12.75" customHeight="1">
      <c r="C678" s="243"/>
      <c r="D678" s="243"/>
      <c r="L678" s="243"/>
      <c r="M678" s="243"/>
    </row>
    <row r="679" spans="3:13" ht="12.75" customHeight="1">
      <c r="C679" s="243"/>
      <c r="D679" s="243"/>
      <c r="L679" s="243"/>
      <c r="M679" s="243"/>
    </row>
    <row r="680" spans="3:13" ht="12.75" customHeight="1">
      <c r="C680" s="243"/>
      <c r="D680" s="243"/>
      <c r="L680" s="243"/>
      <c r="M680" s="243"/>
    </row>
    <row r="681" spans="3:13" ht="12.75" customHeight="1">
      <c r="C681" s="243"/>
      <c r="D681" s="243"/>
      <c r="L681" s="243"/>
      <c r="M681" s="243"/>
    </row>
    <row r="682" spans="3:13" ht="12.75" customHeight="1">
      <c r="C682" s="243"/>
      <c r="D682" s="243"/>
      <c r="L682" s="243"/>
      <c r="M682" s="243"/>
    </row>
    <row r="683" spans="3:13" ht="12.75" customHeight="1">
      <c r="C683" s="243"/>
      <c r="D683" s="243"/>
      <c r="L683" s="243"/>
      <c r="M683" s="243"/>
    </row>
    <row r="684" spans="3:13" ht="12.75" customHeight="1">
      <c r="C684" s="243"/>
      <c r="D684" s="243"/>
      <c r="L684" s="243"/>
      <c r="M684" s="243"/>
    </row>
    <row r="685" spans="3:13" ht="12.75" customHeight="1">
      <c r="C685" s="243"/>
      <c r="D685" s="243"/>
      <c r="L685" s="243"/>
      <c r="M685" s="243"/>
    </row>
    <row r="686" spans="3:13" ht="12.75" customHeight="1">
      <c r="C686" s="243"/>
      <c r="D686" s="243"/>
      <c r="L686" s="243"/>
      <c r="M686" s="243"/>
    </row>
    <row r="687" spans="3:13" ht="12.75" customHeight="1">
      <c r="C687" s="243"/>
      <c r="D687" s="243"/>
      <c r="L687" s="243"/>
      <c r="M687" s="243"/>
    </row>
    <row r="688" spans="3:13" ht="12.75" customHeight="1">
      <c r="C688" s="243"/>
      <c r="D688" s="243"/>
      <c r="L688" s="243"/>
      <c r="M688" s="243"/>
    </row>
    <row r="689" spans="3:13" ht="12.75" customHeight="1">
      <c r="C689" s="243"/>
      <c r="D689" s="243"/>
      <c r="L689" s="243"/>
      <c r="M689" s="243"/>
    </row>
    <row r="690" spans="3:13" ht="12.75" customHeight="1">
      <c r="C690" s="243"/>
      <c r="D690" s="243"/>
      <c r="L690" s="243"/>
      <c r="M690" s="243"/>
    </row>
    <row r="691" spans="3:13" ht="12.75" customHeight="1">
      <c r="C691" s="243"/>
      <c r="D691" s="243"/>
      <c r="L691" s="243"/>
      <c r="M691" s="243"/>
    </row>
    <row r="692" spans="3:13" ht="12.75" customHeight="1">
      <c r="C692" s="243"/>
      <c r="D692" s="243"/>
      <c r="L692" s="243"/>
      <c r="M692" s="243"/>
    </row>
    <row r="693" spans="3:13" ht="12.75" customHeight="1">
      <c r="C693" s="243"/>
      <c r="D693" s="243"/>
      <c r="L693" s="243"/>
      <c r="M693" s="243"/>
    </row>
    <row r="694" spans="3:13" ht="12.75" customHeight="1">
      <c r="C694" s="243"/>
      <c r="D694" s="243"/>
      <c r="L694" s="243"/>
      <c r="M694" s="243"/>
    </row>
    <row r="695" spans="3:13" ht="12.75" customHeight="1">
      <c r="C695" s="243"/>
      <c r="D695" s="243"/>
      <c r="L695" s="243"/>
      <c r="M695" s="243"/>
    </row>
    <row r="696" spans="3:13" ht="12.75" customHeight="1">
      <c r="C696" s="243"/>
      <c r="D696" s="243"/>
      <c r="L696" s="243"/>
      <c r="M696" s="243"/>
    </row>
    <row r="697" spans="3:13" ht="12.75" customHeight="1">
      <c r="C697" s="243"/>
      <c r="D697" s="243"/>
      <c r="L697" s="243"/>
      <c r="M697" s="243"/>
    </row>
    <row r="698" spans="3:13" ht="12.75" customHeight="1">
      <c r="C698" s="243"/>
      <c r="D698" s="243"/>
      <c r="L698" s="243"/>
      <c r="M698" s="243"/>
    </row>
    <row r="699" spans="3:13" ht="12.75" customHeight="1">
      <c r="C699" s="243"/>
      <c r="D699" s="243"/>
      <c r="L699" s="243"/>
      <c r="M699" s="243"/>
    </row>
    <row r="700" spans="3:13" ht="12.75" customHeight="1">
      <c r="C700" s="243"/>
      <c r="D700" s="243"/>
      <c r="L700" s="243"/>
      <c r="M700" s="243"/>
    </row>
    <row r="701" spans="3:13" ht="12.75" customHeight="1">
      <c r="C701" s="243"/>
      <c r="D701" s="243"/>
      <c r="L701" s="243"/>
      <c r="M701" s="243"/>
    </row>
    <row r="702" spans="3:13" ht="12.75" customHeight="1">
      <c r="C702" s="243"/>
      <c r="D702" s="243"/>
      <c r="L702" s="243"/>
      <c r="M702" s="243"/>
    </row>
    <row r="703" spans="3:13" ht="12.75" customHeight="1">
      <c r="C703" s="243"/>
      <c r="D703" s="243"/>
      <c r="L703" s="243"/>
      <c r="M703" s="243"/>
    </row>
    <row r="704" spans="3:13" ht="12.75" customHeight="1">
      <c r="C704" s="243"/>
      <c r="D704" s="243"/>
      <c r="L704" s="243"/>
      <c r="M704" s="243"/>
    </row>
    <row r="705" spans="3:13" ht="12.75" customHeight="1">
      <c r="C705" s="243"/>
      <c r="D705" s="243"/>
      <c r="L705" s="243"/>
      <c r="M705" s="243"/>
    </row>
    <row r="706" spans="3:13" ht="12.75" customHeight="1">
      <c r="C706" s="243"/>
      <c r="D706" s="243"/>
      <c r="L706" s="243"/>
      <c r="M706" s="243"/>
    </row>
    <row r="707" spans="3:13" ht="12.75" customHeight="1">
      <c r="C707" s="243"/>
      <c r="D707" s="243"/>
      <c r="L707" s="243"/>
      <c r="M707" s="243"/>
    </row>
    <row r="708" spans="3:13" ht="12.75" customHeight="1">
      <c r="C708" s="243"/>
      <c r="D708" s="243"/>
      <c r="L708" s="243"/>
      <c r="M708" s="243"/>
    </row>
    <row r="709" spans="3:13" ht="12.75" customHeight="1">
      <c r="C709" s="243"/>
      <c r="D709" s="243"/>
      <c r="L709" s="243"/>
      <c r="M709" s="243"/>
    </row>
    <row r="710" spans="3:13" ht="12.75" customHeight="1">
      <c r="C710" s="243"/>
      <c r="D710" s="243"/>
      <c r="L710" s="243"/>
      <c r="M710" s="243"/>
    </row>
    <row r="711" spans="3:13" ht="12.75" customHeight="1">
      <c r="C711" s="243"/>
      <c r="D711" s="243"/>
      <c r="L711" s="243"/>
      <c r="M711" s="243"/>
    </row>
    <row r="712" spans="3:13" ht="12.75" customHeight="1">
      <c r="C712" s="243"/>
      <c r="D712" s="243"/>
      <c r="L712" s="243"/>
      <c r="M712" s="243"/>
    </row>
    <row r="713" spans="3:13" ht="12.75" customHeight="1">
      <c r="C713" s="243"/>
      <c r="D713" s="243"/>
      <c r="L713" s="243"/>
      <c r="M713" s="243"/>
    </row>
    <row r="714" spans="3:13" ht="12.75" customHeight="1">
      <c r="C714" s="243"/>
      <c r="D714" s="243"/>
      <c r="L714" s="243"/>
      <c r="M714" s="243"/>
    </row>
    <row r="715" spans="3:13" ht="12.75" customHeight="1">
      <c r="C715" s="243"/>
      <c r="D715" s="243"/>
      <c r="L715" s="243"/>
      <c r="M715" s="243"/>
    </row>
    <row r="716" spans="3:13" ht="12.75" customHeight="1">
      <c r="C716" s="243"/>
      <c r="D716" s="243"/>
      <c r="L716" s="243"/>
      <c r="M716" s="243"/>
    </row>
    <row r="717" spans="3:13" ht="12.75" customHeight="1">
      <c r="C717" s="243"/>
      <c r="D717" s="243"/>
      <c r="L717" s="243"/>
      <c r="M717" s="243"/>
    </row>
    <row r="718" spans="3:13" ht="12.75" customHeight="1">
      <c r="C718" s="243"/>
      <c r="D718" s="243"/>
      <c r="L718" s="243"/>
      <c r="M718" s="243"/>
    </row>
    <row r="719" spans="3:13" ht="12.75" customHeight="1">
      <c r="C719" s="243"/>
      <c r="D719" s="243"/>
      <c r="L719" s="243"/>
      <c r="M719" s="243"/>
    </row>
    <row r="720" spans="3:13" ht="12.75" customHeight="1">
      <c r="C720" s="243"/>
      <c r="D720" s="243"/>
      <c r="L720" s="243"/>
      <c r="M720" s="243"/>
    </row>
    <row r="721" spans="3:13" ht="12.75" customHeight="1">
      <c r="C721" s="243"/>
      <c r="D721" s="243"/>
      <c r="L721" s="243"/>
      <c r="M721" s="243"/>
    </row>
    <row r="722" spans="3:13" ht="12.75" customHeight="1">
      <c r="C722" s="243"/>
      <c r="D722" s="243"/>
      <c r="L722" s="243"/>
      <c r="M722" s="243"/>
    </row>
    <row r="723" spans="3:13" ht="12.75" customHeight="1">
      <c r="C723" s="243"/>
      <c r="D723" s="243"/>
      <c r="L723" s="243"/>
      <c r="M723" s="243"/>
    </row>
    <row r="724" spans="3:13" ht="12.75" customHeight="1">
      <c r="C724" s="243"/>
      <c r="D724" s="243"/>
      <c r="L724" s="243"/>
      <c r="M724" s="243"/>
    </row>
    <row r="725" spans="3:13" ht="12.75" customHeight="1">
      <c r="C725" s="243"/>
      <c r="D725" s="243"/>
      <c r="L725" s="243"/>
      <c r="M725" s="243"/>
    </row>
    <row r="726" spans="3:13" ht="12.75" customHeight="1">
      <c r="C726" s="243"/>
      <c r="D726" s="243"/>
      <c r="L726" s="243"/>
      <c r="M726" s="243"/>
    </row>
    <row r="727" spans="3:13" ht="12.75" customHeight="1">
      <c r="C727" s="243"/>
      <c r="D727" s="243"/>
      <c r="L727" s="243"/>
      <c r="M727" s="243"/>
    </row>
    <row r="728" spans="3:13" ht="12.75" customHeight="1">
      <c r="C728" s="243"/>
      <c r="D728" s="243"/>
      <c r="L728" s="243"/>
      <c r="M728" s="243"/>
    </row>
    <row r="729" spans="3:13" ht="12.75" customHeight="1">
      <c r="C729" s="243"/>
      <c r="D729" s="243"/>
      <c r="L729" s="243"/>
      <c r="M729" s="243"/>
    </row>
    <row r="730" spans="3:13" ht="12.75" customHeight="1">
      <c r="C730" s="243"/>
      <c r="D730" s="243"/>
      <c r="L730" s="243"/>
      <c r="M730" s="243"/>
    </row>
    <row r="731" spans="3:13" ht="12.75" customHeight="1">
      <c r="C731" s="243"/>
      <c r="D731" s="243"/>
      <c r="L731" s="243"/>
      <c r="M731" s="243"/>
    </row>
    <row r="732" spans="3:13" ht="12.75" customHeight="1">
      <c r="C732" s="243"/>
      <c r="D732" s="243"/>
      <c r="L732" s="243"/>
      <c r="M732" s="243"/>
    </row>
    <row r="733" spans="3:13" ht="12.75" customHeight="1">
      <c r="C733" s="243"/>
      <c r="D733" s="243"/>
      <c r="L733" s="243"/>
      <c r="M733" s="243"/>
    </row>
    <row r="734" spans="3:13" ht="12.75" customHeight="1">
      <c r="C734" s="243"/>
      <c r="D734" s="243"/>
      <c r="L734" s="243"/>
      <c r="M734" s="243"/>
    </row>
    <row r="735" spans="3:13" ht="12.75" customHeight="1">
      <c r="C735" s="243"/>
      <c r="D735" s="243"/>
      <c r="L735" s="243"/>
      <c r="M735" s="243"/>
    </row>
    <row r="736" spans="3:13" ht="12.75" customHeight="1">
      <c r="C736" s="243"/>
      <c r="D736" s="243"/>
      <c r="L736" s="243"/>
      <c r="M736" s="243"/>
    </row>
    <row r="737" spans="3:13" ht="12.75" customHeight="1">
      <c r="C737" s="243"/>
      <c r="D737" s="243"/>
      <c r="L737" s="243"/>
      <c r="M737" s="243"/>
    </row>
    <row r="738" spans="3:13" ht="12.75" customHeight="1">
      <c r="C738" s="243"/>
      <c r="D738" s="243"/>
      <c r="L738" s="243"/>
      <c r="M738" s="243"/>
    </row>
    <row r="739" spans="3:13" ht="12.75" customHeight="1">
      <c r="C739" s="243"/>
      <c r="D739" s="243"/>
      <c r="L739" s="243"/>
      <c r="M739" s="243"/>
    </row>
    <row r="740" spans="3:13" ht="12.75" customHeight="1">
      <c r="C740" s="243"/>
      <c r="D740" s="243"/>
      <c r="L740" s="243"/>
      <c r="M740" s="243"/>
    </row>
    <row r="741" spans="3:13" ht="12.75" customHeight="1">
      <c r="C741" s="243"/>
      <c r="D741" s="243"/>
      <c r="L741" s="243"/>
      <c r="M741" s="243"/>
    </row>
    <row r="742" spans="3:13" ht="12.75" customHeight="1">
      <c r="C742" s="243"/>
      <c r="D742" s="243"/>
      <c r="L742" s="243"/>
      <c r="M742" s="243"/>
    </row>
    <row r="743" spans="3:13" ht="12.75" customHeight="1">
      <c r="C743" s="243"/>
      <c r="D743" s="243"/>
      <c r="L743" s="243"/>
      <c r="M743" s="243"/>
    </row>
    <row r="744" spans="3:13" ht="12.75" customHeight="1">
      <c r="C744" s="243"/>
      <c r="D744" s="243"/>
      <c r="L744" s="243"/>
      <c r="M744" s="243"/>
    </row>
    <row r="745" spans="3:13" ht="12.75" customHeight="1">
      <c r="C745" s="243"/>
      <c r="D745" s="243"/>
      <c r="L745" s="243"/>
      <c r="M745" s="243"/>
    </row>
    <row r="746" spans="3:13" ht="12.75" customHeight="1">
      <c r="C746" s="243"/>
      <c r="D746" s="243"/>
      <c r="L746" s="243"/>
      <c r="M746" s="243"/>
    </row>
    <row r="747" spans="3:13" ht="12.75" customHeight="1">
      <c r="C747" s="243"/>
      <c r="D747" s="243"/>
      <c r="L747" s="243"/>
      <c r="M747" s="243"/>
    </row>
    <row r="748" spans="3:13" ht="12.75" customHeight="1">
      <c r="C748" s="243"/>
      <c r="D748" s="243"/>
      <c r="L748" s="243"/>
      <c r="M748" s="243"/>
    </row>
    <row r="749" spans="3:13" ht="12.75" customHeight="1">
      <c r="C749" s="243"/>
      <c r="D749" s="243"/>
      <c r="L749" s="243"/>
      <c r="M749" s="243"/>
    </row>
    <row r="750" spans="3:13" ht="12.75" customHeight="1">
      <c r="C750" s="243"/>
      <c r="D750" s="243"/>
      <c r="L750" s="243"/>
      <c r="M750" s="243"/>
    </row>
    <row r="751" spans="3:13" ht="12.75" customHeight="1">
      <c r="C751" s="243"/>
      <c r="D751" s="243"/>
      <c r="L751" s="243"/>
      <c r="M751" s="243"/>
    </row>
    <row r="752" spans="3:13" ht="12.75" customHeight="1">
      <c r="C752" s="243"/>
      <c r="D752" s="243"/>
      <c r="L752" s="243"/>
      <c r="M752" s="243"/>
    </row>
    <row r="753" spans="3:13" ht="12.75" customHeight="1">
      <c r="C753" s="243"/>
      <c r="D753" s="243"/>
      <c r="L753" s="243"/>
      <c r="M753" s="243"/>
    </row>
    <row r="754" spans="3:13" ht="12.75" customHeight="1">
      <c r="C754" s="243"/>
      <c r="D754" s="243"/>
      <c r="L754" s="243"/>
      <c r="M754" s="243"/>
    </row>
    <row r="755" spans="3:13" ht="12.75" customHeight="1">
      <c r="C755" s="243"/>
      <c r="D755" s="243"/>
      <c r="L755" s="243"/>
      <c r="M755" s="243"/>
    </row>
    <row r="756" spans="3:13" ht="12.75" customHeight="1">
      <c r="C756" s="243"/>
      <c r="D756" s="243"/>
      <c r="L756" s="243"/>
      <c r="M756" s="243"/>
    </row>
    <row r="757" spans="3:13" ht="12.75" customHeight="1">
      <c r="C757" s="243"/>
      <c r="D757" s="243"/>
      <c r="L757" s="243"/>
      <c r="M757" s="243"/>
    </row>
    <row r="758" spans="3:13" ht="12.75" customHeight="1">
      <c r="C758" s="243"/>
      <c r="D758" s="243"/>
      <c r="L758" s="243"/>
      <c r="M758" s="243"/>
    </row>
    <row r="759" spans="3:13" ht="12.75" customHeight="1">
      <c r="C759" s="243"/>
      <c r="D759" s="243"/>
      <c r="L759" s="243"/>
      <c r="M759" s="243"/>
    </row>
    <row r="760" spans="3:13" ht="12.75" customHeight="1">
      <c r="C760" s="243"/>
      <c r="D760" s="243"/>
      <c r="L760" s="243"/>
      <c r="M760" s="243"/>
    </row>
    <row r="761" spans="3:13" ht="12.75" customHeight="1">
      <c r="C761" s="243"/>
      <c r="D761" s="243"/>
      <c r="L761" s="243"/>
      <c r="M761" s="243"/>
    </row>
    <row r="762" spans="3:13" ht="12.75" customHeight="1">
      <c r="C762" s="243"/>
      <c r="D762" s="243"/>
      <c r="L762" s="243"/>
      <c r="M762" s="243"/>
    </row>
    <row r="763" spans="3:13" ht="12.75" customHeight="1">
      <c r="C763" s="243"/>
      <c r="D763" s="243"/>
      <c r="L763" s="243"/>
      <c r="M763" s="243"/>
    </row>
    <row r="764" spans="3:13" ht="12.75" customHeight="1">
      <c r="C764" s="243"/>
      <c r="D764" s="243"/>
      <c r="L764" s="243"/>
      <c r="M764" s="243"/>
    </row>
    <row r="765" spans="3:13" ht="12.75" customHeight="1">
      <c r="C765" s="243"/>
      <c r="D765" s="243"/>
      <c r="L765" s="243"/>
      <c r="M765" s="243"/>
    </row>
    <row r="766" spans="3:13" ht="12.75" customHeight="1">
      <c r="C766" s="243"/>
      <c r="D766" s="243"/>
      <c r="L766" s="243"/>
      <c r="M766" s="243"/>
    </row>
    <row r="767" spans="3:13" ht="12.75" customHeight="1">
      <c r="C767" s="243"/>
      <c r="D767" s="243"/>
      <c r="L767" s="243"/>
      <c r="M767" s="243"/>
    </row>
    <row r="768" spans="3:13" ht="12.75" customHeight="1">
      <c r="C768" s="243"/>
      <c r="D768" s="243"/>
      <c r="L768" s="243"/>
      <c r="M768" s="243"/>
    </row>
    <row r="769" spans="3:13" ht="12.75" customHeight="1">
      <c r="C769" s="243"/>
      <c r="D769" s="243"/>
      <c r="L769" s="243"/>
      <c r="M769" s="243"/>
    </row>
    <row r="770" spans="3:13" ht="12.75" customHeight="1">
      <c r="C770" s="243"/>
      <c r="D770" s="243"/>
      <c r="L770" s="243"/>
      <c r="M770" s="243"/>
    </row>
    <row r="771" spans="3:13" ht="12.75" customHeight="1">
      <c r="C771" s="243"/>
      <c r="D771" s="243"/>
      <c r="L771" s="243"/>
      <c r="M771" s="243"/>
    </row>
    <row r="772" spans="3:13" ht="12.75" customHeight="1">
      <c r="C772" s="243"/>
      <c r="D772" s="243"/>
      <c r="L772" s="243"/>
      <c r="M772" s="243"/>
    </row>
    <row r="773" spans="3:13" ht="12.75" customHeight="1">
      <c r="C773" s="243"/>
      <c r="D773" s="243"/>
      <c r="L773" s="243"/>
      <c r="M773" s="243"/>
    </row>
    <row r="774" spans="3:13" ht="12.75" customHeight="1">
      <c r="C774" s="243"/>
      <c r="D774" s="243"/>
      <c r="L774" s="243"/>
      <c r="M774" s="243"/>
    </row>
    <row r="775" spans="3:13" ht="12.75" customHeight="1">
      <c r="C775" s="243"/>
      <c r="D775" s="243"/>
      <c r="L775" s="243"/>
      <c r="M775" s="243"/>
    </row>
    <row r="776" spans="3:13" ht="12.75" customHeight="1">
      <c r="C776" s="243"/>
      <c r="D776" s="243"/>
      <c r="L776" s="243"/>
      <c r="M776" s="243"/>
    </row>
    <row r="777" spans="3:13" ht="12.75" customHeight="1">
      <c r="C777" s="243"/>
      <c r="D777" s="243"/>
      <c r="L777" s="243"/>
      <c r="M777" s="243"/>
    </row>
    <row r="778" spans="3:13" ht="12.75" customHeight="1">
      <c r="C778" s="243"/>
      <c r="D778" s="243"/>
      <c r="L778" s="243"/>
      <c r="M778" s="243"/>
    </row>
    <row r="779" spans="3:13" ht="12.75" customHeight="1">
      <c r="C779" s="243"/>
      <c r="D779" s="243"/>
      <c r="L779" s="243"/>
      <c r="M779" s="243"/>
    </row>
    <row r="780" spans="3:13" ht="12.75" customHeight="1">
      <c r="C780" s="243"/>
      <c r="D780" s="243"/>
      <c r="L780" s="243"/>
      <c r="M780" s="243"/>
    </row>
    <row r="781" spans="3:13" ht="12.75" customHeight="1">
      <c r="C781" s="243"/>
      <c r="D781" s="243"/>
      <c r="L781" s="243"/>
      <c r="M781" s="243"/>
    </row>
    <row r="782" spans="3:13" ht="12.75" customHeight="1">
      <c r="C782" s="243"/>
      <c r="D782" s="243"/>
      <c r="L782" s="243"/>
      <c r="M782" s="243"/>
    </row>
    <row r="783" spans="3:13" ht="12.75" customHeight="1">
      <c r="C783" s="243"/>
      <c r="D783" s="243"/>
      <c r="L783" s="243"/>
      <c r="M783" s="243"/>
    </row>
    <row r="784" spans="3:13" ht="12.75" customHeight="1">
      <c r="C784" s="243"/>
      <c r="D784" s="243"/>
      <c r="L784" s="243"/>
      <c r="M784" s="243"/>
    </row>
    <row r="785" spans="3:13" ht="12.75" customHeight="1">
      <c r="C785" s="243"/>
      <c r="D785" s="243"/>
      <c r="L785" s="243"/>
      <c r="M785" s="243"/>
    </row>
    <row r="786" spans="3:13" ht="12.75" customHeight="1">
      <c r="C786" s="243"/>
      <c r="D786" s="243"/>
      <c r="L786" s="243"/>
      <c r="M786" s="243"/>
    </row>
    <row r="787" spans="3:13" ht="12.75" customHeight="1">
      <c r="C787" s="243"/>
      <c r="D787" s="243"/>
      <c r="L787" s="243"/>
      <c r="M787" s="243"/>
    </row>
    <row r="788" spans="3:13" ht="12.75" customHeight="1">
      <c r="C788" s="243"/>
      <c r="D788" s="243"/>
      <c r="L788" s="243"/>
      <c r="M788" s="243"/>
    </row>
    <row r="789" spans="3:13" ht="12.75" customHeight="1">
      <c r="C789" s="243"/>
      <c r="D789" s="243"/>
      <c r="L789" s="243"/>
      <c r="M789" s="243"/>
    </row>
    <row r="790" spans="3:13" ht="12.75" customHeight="1">
      <c r="C790" s="243"/>
      <c r="D790" s="243"/>
      <c r="L790" s="243"/>
      <c r="M790" s="243"/>
    </row>
    <row r="791" spans="3:13" ht="12.75" customHeight="1">
      <c r="C791" s="243"/>
      <c r="D791" s="243"/>
      <c r="L791" s="243"/>
      <c r="M791" s="243"/>
    </row>
    <row r="792" spans="3:13" ht="12.75" customHeight="1">
      <c r="C792" s="243"/>
      <c r="D792" s="243"/>
      <c r="L792" s="243"/>
      <c r="M792" s="243"/>
    </row>
    <row r="793" spans="3:13" ht="12.75" customHeight="1">
      <c r="C793" s="243"/>
      <c r="D793" s="243"/>
      <c r="L793" s="243"/>
      <c r="M793" s="243"/>
    </row>
    <row r="794" spans="3:13" ht="12.75" customHeight="1">
      <c r="C794" s="243"/>
      <c r="D794" s="243"/>
      <c r="L794" s="243"/>
      <c r="M794" s="243"/>
    </row>
    <row r="795" spans="3:13" ht="12.75" customHeight="1">
      <c r="C795" s="243"/>
      <c r="D795" s="243"/>
      <c r="L795" s="243"/>
      <c r="M795" s="243"/>
    </row>
    <row r="796" spans="3:13" ht="12.75" customHeight="1">
      <c r="C796" s="243"/>
      <c r="D796" s="243"/>
      <c r="L796" s="243"/>
      <c r="M796" s="243"/>
    </row>
    <row r="797" spans="3:13" ht="12.75" customHeight="1">
      <c r="C797" s="243"/>
      <c r="D797" s="243"/>
      <c r="L797" s="243"/>
      <c r="M797" s="243"/>
    </row>
    <row r="798" spans="3:13" ht="12.75" customHeight="1">
      <c r="C798" s="243"/>
      <c r="D798" s="243"/>
      <c r="L798" s="243"/>
      <c r="M798" s="243"/>
    </row>
    <row r="799" spans="3:13" ht="12.75" customHeight="1">
      <c r="C799" s="243"/>
      <c r="D799" s="243"/>
      <c r="L799" s="243"/>
      <c r="M799" s="243"/>
    </row>
    <row r="800" spans="3:13" ht="12.75" customHeight="1">
      <c r="C800" s="243"/>
      <c r="D800" s="243"/>
      <c r="L800" s="243"/>
      <c r="M800" s="243"/>
    </row>
    <row r="801" spans="3:13" ht="12.75" customHeight="1">
      <c r="C801" s="243"/>
      <c r="D801" s="243"/>
      <c r="L801" s="243"/>
      <c r="M801" s="243"/>
    </row>
    <row r="802" spans="3:13" ht="12.75" customHeight="1">
      <c r="C802" s="243"/>
      <c r="D802" s="243"/>
      <c r="L802" s="243"/>
      <c r="M802" s="243"/>
    </row>
    <row r="803" spans="3:13" ht="12.75" customHeight="1">
      <c r="C803" s="243"/>
      <c r="D803" s="243"/>
      <c r="L803" s="243"/>
      <c r="M803" s="243"/>
    </row>
    <row r="804" spans="3:13" ht="12.75" customHeight="1">
      <c r="C804" s="243"/>
      <c r="D804" s="243"/>
      <c r="L804" s="243"/>
      <c r="M804" s="243"/>
    </row>
    <row r="805" spans="3:13" ht="12.75" customHeight="1">
      <c r="C805" s="243"/>
      <c r="D805" s="243"/>
      <c r="L805" s="243"/>
      <c r="M805" s="243"/>
    </row>
    <row r="806" spans="3:13" ht="12.75" customHeight="1">
      <c r="C806" s="243"/>
      <c r="D806" s="243"/>
      <c r="L806" s="243"/>
      <c r="M806" s="243"/>
    </row>
    <row r="807" spans="3:13" ht="12.75" customHeight="1">
      <c r="C807" s="243"/>
      <c r="D807" s="243"/>
      <c r="L807" s="243"/>
      <c r="M807" s="243"/>
    </row>
    <row r="808" spans="3:13" ht="12.75" customHeight="1">
      <c r="C808" s="243"/>
      <c r="D808" s="243"/>
      <c r="L808" s="243"/>
      <c r="M808" s="243"/>
    </row>
    <row r="809" spans="3:13" ht="12.75" customHeight="1">
      <c r="C809" s="243"/>
      <c r="D809" s="243"/>
      <c r="L809" s="243"/>
      <c r="M809" s="243"/>
    </row>
    <row r="810" spans="3:13" ht="12.75" customHeight="1">
      <c r="C810" s="243"/>
      <c r="D810" s="243"/>
      <c r="L810" s="243"/>
      <c r="M810" s="243"/>
    </row>
    <row r="811" spans="3:13" ht="12.75" customHeight="1">
      <c r="C811" s="243"/>
      <c r="D811" s="243"/>
      <c r="L811" s="243"/>
      <c r="M811" s="243"/>
    </row>
    <row r="812" spans="3:13" ht="12.75" customHeight="1">
      <c r="C812" s="243"/>
      <c r="D812" s="243"/>
      <c r="L812" s="243"/>
      <c r="M812" s="243"/>
    </row>
    <row r="813" spans="3:13" ht="12.75" customHeight="1">
      <c r="C813" s="243"/>
      <c r="D813" s="243"/>
      <c r="L813" s="243"/>
      <c r="M813" s="243"/>
    </row>
    <row r="814" spans="3:13" ht="12.75" customHeight="1">
      <c r="C814" s="243"/>
      <c r="D814" s="243"/>
      <c r="L814" s="243"/>
      <c r="M814" s="243"/>
    </row>
    <row r="815" spans="3:13" ht="12.75" customHeight="1">
      <c r="C815" s="243"/>
      <c r="D815" s="243"/>
      <c r="L815" s="243"/>
      <c r="M815" s="243"/>
    </row>
    <row r="816" spans="3:13" ht="12.75" customHeight="1">
      <c r="C816" s="243"/>
      <c r="D816" s="243"/>
      <c r="L816" s="243"/>
      <c r="M816" s="243"/>
    </row>
    <row r="817" spans="3:13" ht="12.75" customHeight="1">
      <c r="C817" s="243"/>
      <c r="D817" s="243"/>
      <c r="L817" s="243"/>
      <c r="M817" s="243"/>
    </row>
    <row r="818" spans="3:13" ht="12.75" customHeight="1">
      <c r="C818" s="243"/>
      <c r="D818" s="243"/>
      <c r="L818" s="243"/>
      <c r="M818" s="243"/>
    </row>
    <row r="819" spans="3:13" ht="12.75" customHeight="1">
      <c r="C819" s="243"/>
      <c r="D819" s="243"/>
      <c r="L819" s="243"/>
      <c r="M819" s="243"/>
    </row>
    <row r="820" spans="3:13" ht="12.75" customHeight="1">
      <c r="C820" s="243"/>
      <c r="D820" s="243"/>
      <c r="L820" s="243"/>
      <c r="M820" s="243"/>
    </row>
    <row r="821" spans="3:13" ht="12.75" customHeight="1">
      <c r="C821" s="243"/>
      <c r="D821" s="243"/>
      <c r="L821" s="243"/>
      <c r="M821" s="243"/>
    </row>
    <row r="822" spans="3:13" ht="12.75" customHeight="1">
      <c r="C822" s="243"/>
      <c r="D822" s="243"/>
      <c r="L822" s="243"/>
      <c r="M822" s="243"/>
    </row>
    <row r="823" spans="3:13" ht="12.75" customHeight="1">
      <c r="C823" s="243"/>
      <c r="D823" s="243"/>
      <c r="L823" s="243"/>
      <c r="M823" s="243"/>
    </row>
    <row r="824" spans="3:13" ht="12.75" customHeight="1">
      <c r="C824" s="243"/>
      <c r="D824" s="243"/>
      <c r="L824" s="243"/>
      <c r="M824" s="243"/>
    </row>
    <row r="825" spans="3:13" ht="12.75" customHeight="1">
      <c r="C825" s="243"/>
      <c r="D825" s="243"/>
      <c r="L825" s="243"/>
      <c r="M825" s="243"/>
    </row>
    <row r="826" spans="3:13" ht="12.75" customHeight="1">
      <c r="C826" s="243"/>
      <c r="D826" s="243"/>
      <c r="L826" s="243"/>
      <c r="M826" s="243"/>
    </row>
    <row r="827" spans="3:13" ht="12.75" customHeight="1">
      <c r="C827" s="243"/>
      <c r="D827" s="243"/>
      <c r="L827" s="243"/>
      <c r="M827" s="243"/>
    </row>
    <row r="828" spans="3:13" ht="12.75" customHeight="1">
      <c r="C828" s="243"/>
      <c r="D828" s="243"/>
      <c r="L828" s="243"/>
      <c r="M828" s="243"/>
    </row>
    <row r="829" spans="3:13" ht="12.75" customHeight="1">
      <c r="C829" s="243"/>
      <c r="D829" s="243"/>
      <c r="L829" s="243"/>
      <c r="M829" s="243"/>
    </row>
    <row r="830" spans="3:13" ht="12.75" customHeight="1">
      <c r="C830" s="243"/>
      <c r="D830" s="243"/>
      <c r="L830" s="243"/>
      <c r="M830" s="243"/>
    </row>
    <row r="831" spans="3:13" ht="12.75" customHeight="1">
      <c r="C831" s="243"/>
      <c r="D831" s="243"/>
      <c r="L831" s="243"/>
      <c r="M831" s="243"/>
    </row>
    <row r="832" spans="3:13" ht="12.75" customHeight="1">
      <c r="C832" s="243"/>
      <c r="D832" s="243"/>
      <c r="L832" s="243"/>
      <c r="M832" s="243"/>
    </row>
    <row r="833" spans="3:13" ht="12.75" customHeight="1">
      <c r="C833" s="243"/>
      <c r="D833" s="243"/>
      <c r="L833" s="243"/>
      <c r="M833" s="243"/>
    </row>
    <row r="834" spans="3:13" ht="12.75" customHeight="1">
      <c r="C834" s="243"/>
      <c r="D834" s="243"/>
      <c r="L834" s="243"/>
      <c r="M834" s="243"/>
    </row>
    <row r="835" spans="3:13" ht="12.75" customHeight="1">
      <c r="C835" s="243"/>
      <c r="D835" s="243"/>
      <c r="L835" s="243"/>
      <c r="M835" s="243"/>
    </row>
    <row r="836" spans="3:13" ht="12.75" customHeight="1">
      <c r="C836" s="243"/>
      <c r="D836" s="243"/>
      <c r="L836" s="243"/>
      <c r="M836" s="243"/>
    </row>
    <row r="837" spans="3:13" ht="12.75" customHeight="1">
      <c r="C837" s="243"/>
      <c r="D837" s="243"/>
      <c r="L837" s="243"/>
      <c r="M837" s="243"/>
    </row>
    <row r="838" spans="3:13" ht="12.75" customHeight="1">
      <c r="C838" s="243"/>
      <c r="D838" s="243"/>
      <c r="L838" s="243"/>
      <c r="M838" s="243"/>
    </row>
    <row r="839" spans="3:13" ht="12.75" customHeight="1">
      <c r="C839" s="243"/>
      <c r="D839" s="243"/>
      <c r="L839" s="243"/>
      <c r="M839" s="243"/>
    </row>
    <row r="840" spans="3:13" ht="12.75" customHeight="1">
      <c r="C840" s="243"/>
      <c r="D840" s="243"/>
      <c r="L840" s="243"/>
      <c r="M840" s="243"/>
    </row>
    <row r="841" spans="3:13" ht="12.75" customHeight="1">
      <c r="C841" s="243"/>
      <c r="D841" s="243"/>
      <c r="L841" s="243"/>
      <c r="M841" s="243"/>
    </row>
    <row r="842" spans="3:13" ht="12.75" customHeight="1">
      <c r="C842" s="243"/>
      <c r="D842" s="243"/>
      <c r="L842" s="243"/>
      <c r="M842" s="243"/>
    </row>
    <row r="843" spans="3:13" ht="12.75" customHeight="1">
      <c r="C843" s="243"/>
      <c r="D843" s="243"/>
      <c r="L843" s="243"/>
      <c r="M843" s="243"/>
    </row>
    <row r="844" spans="3:13" ht="12.75" customHeight="1">
      <c r="C844" s="243"/>
      <c r="D844" s="243"/>
      <c r="L844" s="243"/>
      <c r="M844" s="243"/>
    </row>
    <row r="845" spans="3:13" ht="12.75" customHeight="1">
      <c r="C845" s="243"/>
      <c r="D845" s="243"/>
      <c r="L845" s="243"/>
      <c r="M845" s="243"/>
    </row>
    <row r="846" spans="3:13" ht="12.75" customHeight="1">
      <c r="C846" s="243"/>
      <c r="D846" s="243"/>
      <c r="L846" s="243"/>
      <c r="M846" s="243"/>
    </row>
    <row r="847" spans="3:13" ht="12.75" customHeight="1">
      <c r="C847" s="243"/>
      <c r="D847" s="243"/>
      <c r="L847" s="243"/>
      <c r="M847" s="243"/>
    </row>
    <row r="848" spans="3:13" ht="12.75" customHeight="1">
      <c r="C848" s="243"/>
      <c r="D848" s="243"/>
      <c r="L848" s="243"/>
      <c r="M848" s="243"/>
    </row>
    <row r="849" spans="3:13" ht="12.75" customHeight="1">
      <c r="C849" s="243"/>
      <c r="D849" s="243"/>
      <c r="L849" s="243"/>
      <c r="M849" s="243"/>
    </row>
    <row r="850" spans="3:13" ht="12.75" customHeight="1">
      <c r="C850" s="243"/>
      <c r="D850" s="243"/>
      <c r="L850" s="243"/>
      <c r="M850" s="243"/>
    </row>
    <row r="851" spans="3:13" ht="12.75" customHeight="1">
      <c r="C851" s="243"/>
      <c r="D851" s="243"/>
      <c r="L851" s="243"/>
      <c r="M851" s="243"/>
    </row>
    <row r="852" spans="3:13" ht="12.75" customHeight="1">
      <c r="C852" s="243"/>
      <c r="D852" s="243"/>
      <c r="L852" s="243"/>
      <c r="M852" s="243"/>
    </row>
    <row r="853" spans="3:13" ht="12.75" customHeight="1">
      <c r="C853" s="243"/>
      <c r="D853" s="243"/>
      <c r="L853" s="243"/>
      <c r="M853" s="243"/>
    </row>
    <row r="854" spans="3:13" ht="12.75" customHeight="1">
      <c r="C854" s="243"/>
      <c r="D854" s="243"/>
      <c r="L854" s="243"/>
      <c r="M854" s="243"/>
    </row>
    <row r="855" spans="3:13" ht="12.75" customHeight="1">
      <c r="C855" s="243"/>
      <c r="D855" s="243"/>
      <c r="L855" s="243"/>
      <c r="M855" s="243"/>
    </row>
    <row r="856" spans="3:13" ht="12.75" customHeight="1">
      <c r="C856" s="243"/>
      <c r="D856" s="243"/>
      <c r="L856" s="243"/>
      <c r="M856" s="243"/>
    </row>
    <row r="857" spans="3:13" ht="12.75" customHeight="1">
      <c r="C857" s="243"/>
      <c r="D857" s="243"/>
      <c r="L857" s="243"/>
      <c r="M857" s="243"/>
    </row>
    <row r="858" spans="3:13" ht="12.75" customHeight="1">
      <c r="C858" s="243"/>
      <c r="D858" s="243"/>
      <c r="L858" s="243"/>
      <c r="M858" s="243"/>
    </row>
    <row r="859" spans="3:13" ht="12.75" customHeight="1">
      <c r="C859" s="243"/>
      <c r="D859" s="243"/>
      <c r="L859" s="243"/>
      <c r="M859" s="243"/>
    </row>
    <row r="860" spans="3:13" ht="12.75" customHeight="1">
      <c r="C860" s="243"/>
      <c r="D860" s="243"/>
      <c r="L860" s="243"/>
      <c r="M860" s="243"/>
    </row>
    <row r="861" spans="3:13" ht="12.75" customHeight="1">
      <c r="C861" s="243"/>
      <c r="D861" s="243"/>
      <c r="L861" s="243"/>
      <c r="M861" s="243"/>
    </row>
    <row r="862" spans="3:13" ht="12.75" customHeight="1">
      <c r="C862" s="243"/>
      <c r="D862" s="243"/>
      <c r="L862" s="243"/>
      <c r="M862" s="243"/>
    </row>
    <row r="863" spans="3:13" ht="12.75" customHeight="1">
      <c r="C863" s="243"/>
      <c r="D863" s="243"/>
      <c r="L863" s="243"/>
      <c r="M863" s="243"/>
    </row>
    <row r="864" spans="3:13" ht="12.75" customHeight="1">
      <c r="C864" s="243"/>
      <c r="D864" s="243"/>
      <c r="L864" s="243"/>
      <c r="M864" s="243"/>
    </row>
    <row r="865" spans="3:13" ht="12.75" customHeight="1">
      <c r="C865" s="243"/>
      <c r="D865" s="243"/>
      <c r="L865" s="243"/>
      <c r="M865" s="243"/>
    </row>
    <row r="866" spans="3:13" ht="12.75" customHeight="1">
      <c r="C866" s="243"/>
      <c r="D866" s="243"/>
      <c r="L866" s="243"/>
      <c r="M866" s="243"/>
    </row>
    <row r="867" spans="3:13" ht="12.75" customHeight="1">
      <c r="C867" s="243"/>
      <c r="D867" s="243"/>
      <c r="L867" s="243"/>
      <c r="M867" s="243"/>
    </row>
    <row r="868" spans="3:13" ht="12.75" customHeight="1">
      <c r="C868" s="243"/>
      <c r="D868" s="243"/>
      <c r="L868" s="243"/>
      <c r="M868" s="243"/>
    </row>
    <row r="869" spans="3:13" ht="12.75" customHeight="1">
      <c r="C869" s="243"/>
      <c r="D869" s="243"/>
      <c r="L869" s="243"/>
      <c r="M869" s="243"/>
    </row>
    <row r="870" spans="3:13" ht="12.75" customHeight="1">
      <c r="C870" s="243"/>
      <c r="D870" s="243"/>
      <c r="L870" s="243"/>
      <c r="M870" s="243"/>
    </row>
    <row r="871" spans="3:13" ht="12.75" customHeight="1">
      <c r="C871" s="243"/>
      <c r="D871" s="243"/>
      <c r="L871" s="243"/>
      <c r="M871" s="243"/>
    </row>
    <row r="872" spans="3:13" ht="12.75" customHeight="1">
      <c r="C872" s="243"/>
      <c r="D872" s="243"/>
      <c r="L872" s="243"/>
      <c r="M872" s="243"/>
    </row>
    <row r="873" spans="3:13" ht="12.75" customHeight="1">
      <c r="C873" s="243"/>
      <c r="D873" s="243"/>
      <c r="L873" s="243"/>
      <c r="M873" s="243"/>
    </row>
    <row r="874" spans="3:13" ht="12.75" customHeight="1">
      <c r="C874" s="243"/>
      <c r="D874" s="243"/>
      <c r="L874" s="243"/>
      <c r="M874" s="243"/>
    </row>
    <row r="875" spans="3:13" ht="12.75" customHeight="1">
      <c r="C875" s="243"/>
      <c r="D875" s="243"/>
      <c r="L875" s="243"/>
      <c r="M875" s="243"/>
    </row>
    <row r="876" spans="3:13" ht="12.75" customHeight="1">
      <c r="C876" s="243"/>
      <c r="D876" s="243"/>
      <c r="L876" s="243"/>
      <c r="M876" s="243"/>
    </row>
    <row r="877" spans="3:13" ht="12.75" customHeight="1">
      <c r="C877" s="243"/>
      <c r="D877" s="243"/>
      <c r="L877" s="243"/>
      <c r="M877" s="243"/>
    </row>
    <row r="878" spans="3:13" ht="12.75" customHeight="1">
      <c r="C878" s="243"/>
      <c r="D878" s="243"/>
      <c r="L878" s="243"/>
      <c r="M878" s="243"/>
    </row>
    <row r="879" spans="3:13" ht="12.75" customHeight="1">
      <c r="C879" s="243"/>
      <c r="D879" s="243"/>
      <c r="L879" s="243"/>
      <c r="M879" s="243"/>
    </row>
    <row r="880" spans="3:13" ht="12.75" customHeight="1">
      <c r="C880" s="243"/>
      <c r="D880" s="243"/>
      <c r="L880" s="243"/>
      <c r="M880" s="243"/>
    </row>
    <row r="881" spans="3:13" ht="12.75" customHeight="1">
      <c r="C881" s="243"/>
      <c r="D881" s="243"/>
      <c r="L881" s="243"/>
      <c r="M881" s="243"/>
    </row>
    <row r="882" spans="3:13" ht="12.75" customHeight="1">
      <c r="C882" s="243"/>
      <c r="D882" s="243"/>
      <c r="L882" s="243"/>
      <c r="M882" s="243"/>
    </row>
    <row r="883" spans="3:13" ht="12.75" customHeight="1">
      <c r="C883" s="243"/>
      <c r="D883" s="243"/>
      <c r="L883" s="243"/>
      <c r="M883" s="243"/>
    </row>
    <row r="884" spans="3:13" ht="12.75" customHeight="1">
      <c r="C884" s="243"/>
      <c r="D884" s="243"/>
      <c r="L884" s="243"/>
      <c r="M884" s="243"/>
    </row>
    <row r="885" spans="3:13" ht="12.75" customHeight="1">
      <c r="C885" s="243"/>
      <c r="D885" s="243"/>
      <c r="L885" s="243"/>
      <c r="M885" s="243"/>
    </row>
    <row r="886" spans="3:13" ht="12.75" customHeight="1">
      <c r="C886" s="243"/>
      <c r="D886" s="243"/>
      <c r="L886" s="243"/>
      <c r="M886" s="243"/>
    </row>
    <row r="887" spans="3:13" ht="12.75" customHeight="1">
      <c r="C887" s="243"/>
      <c r="D887" s="243"/>
      <c r="L887" s="243"/>
      <c r="M887" s="243"/>
    </row>
    <row r="888" spans="3:13" ht="12.75" customHeight="1">
      <c r="C888" s="243"/>
      <c r="D888" s="243"/>
      <c r="L888" s="243"/>
      <c r="M888" s="243"/>
    </row>
    <row r="889" spans="3:13" ht="12.75" customHeight="1">
      <c r="C889" s="243"/>
      <c r="D889" s="243"/>
      <c r="L889" s="243"/>
      <c r="M889" s="243"/>
    </row>
    <row r="890" spans="3:13" ht="12.75" customHeight="1">
      <c r="C890" s="243"/>
      <c r="D890" s="243"/>
      <c r="L890" s="243"/>
      <c r="M890" s="243"/>
    </row>
    <row r="891" spans="3:13" ht="12.75" customHeight="1">
      <c r="C891" s="243"/>
      <c r="D891" s="243"/>
      <c r="L891" s="243"/>
      <c r="M891" s="243"/>
    </row>
    <row r="892" spans="3:13" ht="12.75" customHeight="1">
      <c r="C892" s="243"/>
      <c r="D892" s="243"/>
      <c r="L892" s="243"/>
      <c r="M892" s="243"/>
    </row>
    <row r="893" spans="3:13" ht="12.75" customHeight="1">
      <c r="C893" s="243"/>
      <c r="D893" s="243"/>
      <c r="L893" s="243"/>
      <c r="M893" s="243"/>
    </row>
    <row r="894" spans="3:13" ht="12.75" customHeight="1">
      <c r="C894" s="243"/>
      <c r="D894" s="243"/>
      <c r="L894" s="243"/>
      <c r="M894" s="243"/>
    </row>
    <row r="895" spans="3:13" ht="12.75" customHeight="1">
      <c r="C895" s="243"/>
      <c r="D895" s="243"/>
      <c r="L895" s="243"/>
      <c r="M895" s="243"/>
    </row>
    <row r="896" spans="3:13" ht="12.75" customHeight="1">
      <c r="C896" s="243"/>
      <c r="D896" s="243"/>
      <c r="L896" s="243"/>
      <c r="M896" s="243"/>
    </row>
    <row r="897" spans="3:13" ht="12.75" customHeight="1">
      <c r="C897" s="243"/>
      <c r="D897" s="243"/>
      <c r="L897" s="243"/>
      <c r="M897" s="243"/>
    </row>
    <row r="898" spans="3:13" ht="12.75" customHeight="1">
      <c r="C898" s="243"/>
      <c r="D898" s="243"/>
      <c r="L898" s="243"/>
      <c r="M898" s="243"/>
    </row>
    <row r="899" spans="3:13" ht="12.75" customHeight="1">
      <c r="C899" s="243"/>
      <c r="D899" s="243"/>
      <c r="L899" s="243"/>
      <c r="M899" s="243"/>
    </row>
    <row r="900" spans="3:13" ht="12.75" customHeight="1">
      <c r="C900" s="243"/>
      <c r="D900" s="243"/>
      <c r="L900" s="243"/>
      <c r="M900" s="243"/>
    </row>
    <row r="901" spans="3:13" ht="12.75" customHeight="1">
      <c r="C901" s="243"/>
      <c r="D901" s="243"/>
      <c r="L901" s="243"/>
      <c r="M901" s="243"/>
    </row>
    <row r="902" spans="3:13" ht="12.75" customHeight="1">
      <c r="C902" s="243"/>
      <c r="D902" s="243"/>
      <c r="L902" s="243"/>
      <c r="M902" s="243"/>
    </row>
    <row r="903" spans="3:13" ht="12.75" customHeight="1">
      <c r="C903" s="243"/>
      <c r="D903" s="243"/>
      <c r="L903" s="243"/>
      <c r="M903" s="243"/>
    </row>
    <row r="904" spans="3:13" ht="12.75" customHeight="1">
      <c r="C904" s="243"/>
      <c r="D904" s="243"/>
      <c r="L904" s="243"/>
      <c r="M904" s="243"/>
    </row>
    <row r="905" spans="3:13" ht="12.75" customHeight="1">
      <c r="C905" s="243"/>
      <c r="D905" s="243"/>
      <c r="L905" s="243"/>
      <c r="M905" s="243"/>
    </row>
    <row r="906" spans="3:13" ht="12.75" customHeight="1">
      <c r="C906" s="243"/>
      <c r="D906" s="243"/>
      <c r="L906" s="243"/>
      <c r="M906" s="243"/>
    </row>
    <row r="907" spans="3:13" ht="12.75" customHeight="1">
      <c r="C907" s="243"/>
      <c r="D907" s="243"/>
      <c r="L907" s="243"/>
      <c r="M907" s="243"/>
    </row>
    <row r="908" spans="3:13" ht="12.75" customHeight="1">
      <c r="C908" s="243"/>
      <c r="D908" s="243"/>
      <c r="L908" s="243"/>
      <c r="M908" s="243"/>
    </row>
    <row r="909" spans="3:13" ht="12.75" customHeight="1">
      <c r="C909" s="243"/>
      <c r="D909" s="243"/>
      <c r="L909" s="243"/>
      <c r="M909" s="243"/>
    </row>
    <row r="910" spans="3:13" ht="12.75" customHeight="1">
      <c r="C910" s="243"/>
      <c r="D910" s="243"/>
      <c r="L910" s="243"/>
      <c r="M910" s="243"/>
    </row>
    <row r="911" spans="3:13" ht="12.75" customHeight="1">
      <c r="C911" s="243"/>
      <c r="D911" s="243"/>
      <c r="L911" s="243"/>
      <c r="M911" s="243"/>
    </row>
    <row r="912" spans="3:13" ht="12.75" customHeight="1">
      <c r="C912" s="243"/>
      <c r="D912" s="243"/>
      <c r="L912" s="243"/>
      <c r="M912" s="243"/>
    </row>
    <row r="913" spans="3:13" ht="12.75" customHeight="1">
      <c r="C913" s="243"/>
      <c r="D913" s="243"/>
      <c r="L913" s="243"/>
      <c r="M913" s="243"/>
    </row>
    <row r="914" spans="3:13" ht="12.75" customHeight="1">
      <c r="C914" s="243"/>
      <c r="D914" s="243"/>
      <c r="L914" s="243"/>
      <c r="M914" s="243"/>
    </row>
    <row r="915" spans="3:13" ht="12.75" customHeight="1">
      <c r="C915" s="243"/>
      <c r="D915" s="243"/>
      <c r="L915" s="243"/>
      <c r="M915" s="243"/>
    </row>
    <row r="916" spans="3:13" ht="12.75" customHeight="1">
      <c r="C916" s="243"/>
      <c r="D916" s="243"/>
      <c r="L916" s="243"/>
      <c r="M916" s="243"/>
    </row>
    <row r="917" spans="3:13" ht="12.75" customHeight="1">
      <c r="C917" s="243"/>
      <c r="D917" s="243"/>
      <c r="L917" s="243"/>
      <c r="M917" s="243"/>
    </row>
    <row r="918" spans="3:13" ht="12.75" customHeight="1">
      <c r="C918" s="243"/>
      <c r="D918" s="243"/>
      <c r="L918" s="243"/>
      <c r="M918" s="243"/>
    </row>
    <row r="919" spans="3:13" ht="12.75" customHeight="1">
      <c r="C919" s="243"/>
      <c r="D919" s="243"/>
      <c r="L919" s="243"/>
      <c r="M919" s="243"/>
    </row>
    <row r="920" spans="3:13" ht="12.75" customHeight="1">
      <c r="C920" s="243"/>
      <c r="D920" s="243"/>
      <c r="L920" s="243"/>
      <c r="M920" s="243"/>
    </row>
    <row r="921" spans="3:13" ht="12.75" customHeight="1">
      <c r="C921" s="243"/>
      <c r="D921" s="243"/>
      <c r="L921" s="243"/>
      <c r="M921" s="243"/>
    </row>
    <row r="922" spans="3:13" ht="12.75" customHeight="1">
      <c r="C922" s="243"/>
      <c r="D922" s="243"/>
      <c r="L922" s="243"/>
      <c r="M922" s="243"/>
    </row>
    <row r="923" spans="3:13" ht="12.75" customHeight="1">
      <c r="C923" s="243"/>
      <c r="D923" s="243"/>
      <c r="L923" s="243"/>
      <c r="M923" s="243"/>
    </row>
    <row r="924" spans="3:13" ht="12.75" customHeight="1">
      <c r="C924" s="243"/>
      <c r="D924" s="243"/>
      <c r="L924" s="243"/>
      <c r="M924" s="243"/>
    </row>
    <row r="925" spans="3:13" ht="12.75" customHeight="1">
      <c r="C925" s="243"/>
      <c r="D925" s="243"/>
      <c r="L925" s="243"/>
      <c r="M925" s="243"/>
    </row>
    <row r="926" spans="3:13" ht="12.75" customHeight="1">
      <c r="C926" s="243"/>
      <c r="D926" s="243"/>
      <c r="L926" s="243"/>
      <c r="M926" s="243"/>
    </row>
    <row r="927" spans="3:13" ht="12.75" customHeight="1">
      <c r="C927" s="243"/>
      <c r="D927" s="243"/>
      <c r="L927" s="243"/>
      <c r="M927" s="243"/>
    </row>
    <row r="928" spans="3:13" ht="12.75" customHeight="1">
      <c r="C928" s="243"/>
      <c r="D928" s="243"/>
      <c r="L928" s="243"/>
      <c r="M928" s="243"/>
    </row>
    <row r="929" spans="3:13" ht="12.75" customHeight="1">
      <c r="C929" s="243"/>
      <c r="D929" s="243"/>
      <c r="L929" s="243"/>
      <c r="M929" s="243"/>
    </row>
    <row r="930" spans="3:13" ht="12.75" customHeight="1">
      <c r="C930" s="243"/>
      <c r="D930" s="243"/>
      <c r="L930" s="243"/>
      <c r="M930" s="243"/>
    </row>
    <row r="931" spans="3:13" ht="12.75" customHeight="1">
      <c r="C931" s="243"/>
      <c r="D931" s="243"/>
      <c r="L931" s="243"/>
      <c r="M931" s="243"/>
    </row>
    <row r="932" spans="3:13" ht="12.75" customHeight="1">
      <c r="C932" s="243"/>
      <c r="D932" s="243"/>
      <c r="L932" s="243"/>
      <c r="M932" s="243"/>
    </row>
    <row r="933" spans="3:13" ht="12.75" customHeight="1">
      <c r="C933" s="243"/>
      <c r="D933" s="243"/>
      <c r="L933" s="243"/>
      <c r="M933" s="243"/>
    </row>
    <row r="934" spans="3:13" ht="12.75" customHeight="1">
      <c r="C934" s="243"/>
      <c r="D934" s="243"/>
      <c r="L934" s="243"/>
      <c r="M934" s="243"/>
    </row>
    <row r="935" spans="3:13" ht="12.75" customHeight="1">
      <c r="C935" s="243"/>
      <c r="D935" s="243"/>
      <c r="L935" s="243"/>
      <c r="M935" s="243"/>
    </row>
    <row r="936" spans="3:13" ht="12.75" customHeight="1">
      <c r="C936" s="243"/>
      <c r="D936" s="243"/>
      <c r="L936" s="243"/>
      <c r="M936" s="243"/>
    </row>
    <row r="937" spans="3:13" ht="12.75" customHeight="1">
      <c r="C937" s="243"/>
      <c r="D937" s="243"/>
      <c r="L937" s="243"/>
      <c r="M937" s="243"/>
    </row>
    <row r="938" spans="3:13" ht="12.75" customHeight="1">
      <c r="C938" s="243"/>
      <c r="D938" s="243"/>
      <c r="L938" s="243"/>
      <c r="M938" s="243"/>
    </row>
    <row r="939" spans="3:13" ht="12.75" customHeight="1">
      <c r="C939" s="243"/>
      <c r="D939" s="243"/>
      <c r="L939" s="243"/>
      <c r="M939" s="243"/>
    </row>
    <row r="940" spans="3:13" ht="12.75" customHeight="1">
      <c r="C940" s="243"/>
      <c r="D940" s="243"/>
      <c r="L940" s="243"/>
      <c r="M940" s="243"/>
    </row>
    <row r="941" spans="3:13" ht="12.75" customHeight="1">
      <c r="C941" s="243"/>
      <c r="D941" s="243"/>
      <c r="L941" s="243"/>
      <c r="M941" s="243"/>
    </row>
    <row r="942" spans="3:13" ht="12.75" customHeight="1">
      <c r="C942" s="243"/>
      <c r="D942" s="243"/>
      <c r="L942" s="243"/>
      <c r="M942" s="243"/>
    </row>
    <row r="943" spans="3:13" ht="12.75" customHeight="1">
      <c r="C943" s="243"/>
      <c r="D943" s="243"/>
      <c r="L943" s="243"/>
      <c r="M943" s="243"/>
    </row>
    <row r="944" spans="3:13" ht="12.75" customHeight="1">
      <c r="C944" s="243"/>
      <c r="D944" s="243"/>
      <c r="L944" s="243"/>
      <c r="M944" s="243"/>
    </row>
    <row r="945" spans="3:13" ht="12.75" customHeight="1">
      <c r="C945" s="243"/>
      <c r="D945" s="243"/>
      <c r="L945" s="243"/>
      <c r="M945" s="243"/>
    </row>
    <row r="946" spans="3:13" ht="12.75" customHeight="1">
      <c r="C946" s="243"/>
      <c r="D946" s="243"/>
      <c r="L946" s="243"/>
      <c r="M946" s="243"/>
    </row>
    <row r="947" spans="3:13" ht="12.75" customHeight="1">
      <c r="C947" s="243"/>
      <c r="D947" s="243"/>
      <c r="L947" s="243"/>
      <c r="M947" s="243"/>
    </row>
    <row r="948" spans="3:13" ht="12.75" customHeight="1">
      <c r="C948" s="243"/>
      <c r="D948" s="243"/>
      <c r="L948" s="243"/>
      <c r="M948" s="243"/>
    </row>
    <row r="949" spans="3:13" ht="12.75" customHeight="1">
      <c r="C949" s="243"/>
      <c r="D949" s="243"/>
      <c r="L949" s="243"/>
      <c r="M949" s="243"/>
    </row>
  </sheetData>
  <printOptions horizontalCentered="1"/>
  <pageMargins left="0.2" right="0" top="1.25" bottom="0" header="0.3" footer="0.3"/>
  <pageSetup paperSize="9" scale="45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1E3FA-0469-431D-819B-0488407532A3}">
  <sheetPr>
    <pageSetUpPr fitToPage="1"/>
  </sheetPr>
  <dimension ref="A1:H66"/>
  <sheetViews>
    <sheetView view="pageBreakPreview" topLeftCell="A13" zoomScaleNormal="100" zoomScaleSheetLayoutView="100" zoomScalePageLayoutView="70" workbookViewId="0">
      <selection activeCell="H14" sqref="H14"/>
    </sheetView>
  </sheetViews>
  <sheetFormatPr defaultColWidth="9.81640625" defaultRowHeight="18"/>
  <cols>
    <col min="1" max="1" width="5.453125" style="260" bestFit="1" customWidth="1"/>
    <col min="2" max="2" width="17.7265625" style="260" customWidth="1"/>
    <col min="3" max="3" width="10.54296875" style="260" customWidth="1"/>
    <col min="4" max="4" width="20" style="260" customWidth="1"/>
    <col min="5" max="5" width="2.26953125" style="260" customWidth="1"/>
    <col min="6" max="6" width="15.81640625" style="260" customWidth="1"/>
    <col min="7" max="7" width="19.26953125" style="260" customWidth="1"/>
    <col min="8" max="8" width="45.54296875" style="260" customWidth="1"/>
    <col min="9" max="254" width="9.81640625" style="260"/>
    <col min="255" max="255" width="3.81640625" style="260" customWidth="1"/>
    <col min="256" max="257" width="9.54296875" style="260" customWidth="1"/>
    <col min="258" max="259" width="14.7265625" style="260" customWidth="1"/>
    <col min="260" max="260" width="0" style="260" hidden="1" customWidth="1"/>
    <col min="261" max="267" width="9.54296875" style="260" customWidth="1"/>
    <col min="268" max="510" width="9.81640625" style="260"/>
    <col min="511" max="511" width="3.81640625" style="260" customWidth="1"/>
    <col min="512" max="513" width="9.54296875" style="260" customWidth="1"/>
    <col min="514" max="515" width="14.7265625" style="260" customWidth="1"/>
    <col min="516" max="516" width="0" style="260" hidden="1" customWidth="1"/>
    <col min="517" max="523" width="9.54296875" style="260" customWidth="1"/>
    <col min="524" max="766" width="9.81640625" style="260"/>
    <col min="767" max="767" width="3.81640625" style="260" customWidth="1"/>
    <col min="768" max="769" width="9.54296875" style="260" customWidth="1"/>
    <col min="770" max="771" width="14.7265625" style="260" customWidth="1"/>
    <col min="772" max="772" width="0" style="260" hidden="1" customWidth="1"/>
    <col min="773" max="779" width="9.54296875" style="260" customWidth="1"/>
    <col min="780" max="1022" width="9.81640625" style="260"/>
    <col min="1023" max="1023" width="3.81640625" style="260" customWidth="1"/>
    <col min="1024" max="1025" width="9.54296875" style="260" customWidth="1"/>
    <col min="1026" max="1027" width="14.7265625" style="260" customWidth="1"/>
    <col min="1028" max="1028" width="0" style="260" hidden="1" customWidth="1"/>
    <col min="1029" max="1035" width="9.54296875" style="260" customWidth="1"/>
    <col min="1036" max="1278" width="9.81640625" style="260"/>
    <col min="1279" max="1279" width="3.81640625" style="260" customWidth="1"/>
    <col min="1280" max="1281" width="9.54296875" style="260" customWidth="1"/>
    <col min="1282" max="1283" width="14.7265625" style="260" customWidth="1"/>
    <col min="1284" max="1284" width="0" style="260" hidden="1" customWidth="1"/>
    <col min="1285" max="1291" width="9.54296875" style="260" customWidth="1"/>
    <col min="1292" max="1534" width="9.81640625" style="260"/>
    <col min="1535" max="1535" width="3.81640625" style="260" customWidth="1"/>
    <col min="1536" max="1537" width="9.54296875" style="260" customWidth="1"/>
    <col min="1538" max="1539" width="14.7265625" style="260" customWidth="1"/>
    <col min="1540" max="1540" width="0" style="260" hidden="1" customWidth="1"/>
    <col min="1541" max="1547" width="9.54296875" style="260" customWidth="1"/>
    <col min="1548" max="1790" width="9.81640625" style="260"/>
    <col min="1791" max="1791" width="3.81640625" style="260" customWidth="1"/>
    <col min="1792" max="1793" width="9.54296875" style="260" customWidth="1"/>
    <col min="1794" max="1795" width="14.7265625" style="260" customWidth="1"/>
    <col min="1796" max="1796" width="0" style="260" hidden="1" customWidth="1"/>
    <col min="1797" max="1803" width="9.54296875" style="260" customWidth="1"/>
    <col min="1804" max="2046" width="9.81640625" style="260"/>
    <col min="2047" max="2047" width="3.81640625" style="260" customWidth="1"/>
    <col min="2048" max="2049" width="9.54296875" style="260" customWidth="1"/>
    <col min="2050" max="2051" width="14.7265625" style="260" customWidth="1"/>
    <col min="2052" max="2052" width="0" style="260" hidden="1" customWidth="1"/>
    <col min="2053" max="2059" width="9.54296875" style="260" customWidth="1"/>
    <col min="2060" max="2302" width="9.81640625" style="260"/>
    <col min="2303" max="2303" width="3.81640625" style="260" customWidth="1"/>
    <col min="2304" max="2305" width="9.54296875" style="260" customWidth="1"/>
    <col min="2306" max="2307" width="14.7265625" style="260" customWidth="1"/>
    <col min="2308" max="2308" width="0" style="260" hidden="1" customWidth="1"/>
    <col min="2309" max="2315" width="9.54296875" style="260" customWidth="1"/>
    <col min="2316" max="2558" width="9.81640625" style="260"/>
    <col min="2559" max="2559" width="3.81640625" style="260" customWidth="1"/>
    <col min="2560" max="2561" width="9.54296875" style="260" customWidth="1"/>
    <col min="2562" max="2563" width="14.7265625" style="260" customWidth="1"/>
    <col min="2564" max="2564" width="0" style="260" hidden="1" customWidth="1"/>
    <col min="2565" max="2571" width="9.54296875" style="260" customWidth="1"/>
    <col min="2572" max="2814" width="9.81640625" style="260"/>
    <col min="2815" max="2815" width="3.81640625" style="260" customWidth="1"/>
    <col min="2816" max="2817" width="9.54296875" style="260" customWidth="1"/>
    <col min="2818" max="2819" width="14.7265625" style="260" customWidth="1"/>
    <col min="2820" max="2820" width="0" style="260" hidden="1" customWidth="1"/>
    <col min="2821" max="2827" width="9.54296875" style="260" customWidth="1"/>
    <col min="2828" max="3070" width="9.81640625" style="260"/>
    <col min="3071" max="3071" width="3.81640625" style="260" customWidth="1"/>
    <col min="3072" max="3073" width="9.54296875" style="260" customWidth="1"/>
    <col min="3074" max="3075" width="14.7265625" style="260" customWidth="1"/>
    <col min="3076" max="3076" width="0" style="260" hidden="1" customWidth="1"/>
    <col min="3077" max="3083" width="9.54296875" style="260" customWidth="1"/>
    <col min="3084" max="3326" width="9.81640625" style="260"/>
    <col min="3327" max="3327" width="3.81640625" style="260" customWidth="1"/>
    <col min="3328" max="3329" width="9.54296875" style="260" customWidth="1"/>
    <col min="3330" max="3331" width="14.7265625" style="260" customWidth="1"/>
    <col min="3332" max="3332" width="0" style="260" hidden="1" customWidth="1"/>
    <col min="3333" max="3339" width="9.54296875" style="260" customWidth="1"/>
    <col min="3340" max="3582" width="9.81640625" style="260"/>
    <col min="3583" max="3583" width="3.81640625" style="260" customWidth="1"/>
    <col min="3584" max="3585" width="9.54296875" style="260" customWidth="1"/>
    <col min="3586" max="3587" width="14.7265625" style="260" customWidth="1"/>
    <col min="3588" max="3588" width="0" style="260" hidden="1" customWidth="1"/>
    <col min="3589" max="3595" width="9.54296875" style="260" customWidth="1"/>
    <col min="3596" max="3838" width="9.81640625" style="260"/>
    <col min="3839" max="3839" width="3.81640625" style="260" customWidth="1"/>
    <col min="3840" max="3841" width="9.54296875" style="260" customWidth="1"/>
    <col min="3842" max="3843" width="14.7265625" style="260" customWidth="1"/>
    <col min="3844" max="3844" width="0" style="260" hidden="1" customWidth="1"/>
    <col min="3845" max="3851" width="9.54296875" style="260" customWidth="1"/>
    <col min="3852" max="4094" width="9.81640625" style="260"/>
    <col min="4095" max="4095" width="3.81640625" style="260" customWidth="1"/>
    <col min="4096" max="4097" width="9.54296875" style="260" customWidth="1"/>
    <col min="4098" max="4099" width="14.7265625" style="260" customWidth="1"/>
    <col min="4100" max="4100" width="0" style="260" hidden="1" customWidth="1"/>
    <col min="4101" max="4107" width="9.54296875" style="260" customWidth="1"/>
    <col min="4108" max="4350" width="9.81640625" style="260"/>
    <col min="4351" max="4351" width="3.81640625" style="260" customWidth="1"/>
    <col min="4352" max="4353" width="9.54296875" style="260" customWidth="1"/>
    <col min="4354" max="4355" width="14.7265625" style="260" customWidth="1"/>
    <col min="4356" max="4356" width="0" style="260" hidden="1" customWidth="1"/>
    <col min="4357" max="4363" width="9.54296875" style="260" customWidth="1"/>
    <col min="4364" max="4606" width="9.81640625" style="260"/>
    <col min="4607" max="4607" width="3.81640625" style="260" customWidth="1"/>
    <col min="4608" max="4609" width="9.54296875" style="260" customWidth="1"/>
    <col min="4610" max="4611" width="14.7265625" style="260" customWidth="1"/>
    <col min="4612" max="4612" width="0" style="260" hidden="1" customWidth="1"/>
    <col min="4613" max="4619" width="9.54296875" style="260" customWidth="1"/>
    <col min="4620" max="4862" width="9.81640625" style="260"/>
    <col min="4863" max="4863" width="3.81640625" style="260" customWidth="1"/>
    <col min="4864" max="4865" width="9.54296875" style="260" customWidth="1"/>
    <col min="4866" max="4867" width="14.7265625" style="260" customWidth="1"/>
    <col min="4868" max="4868" width="0" style="260" hidden="1" customWidth="1"/>
    <col min="4869" max="4875" width="9.54296875" style="260" customWidth="1"/>
    <col min="4876" max="5118" width="9.81640625" style="260"/>
    <col min="5119" max="5119" width="3.81640625" style="260" customWidth="1"/>
    <col min="5120" max="5121" width="9.54296875" style="260" customWidth="1"/>
    <col min="5122" max="5123" width="14.7265625" style="260" customWidth="1"/>
    <col min="5124" max="5124" width="0" style="260" hidden="1" customWidth="1"/>
    <col min="5125" max="5131" width="9.54296875" style="260" customWidth="1"/>
    <col min="5132" max="5374" width="9.81640625" style="260"/>
    <col min="5375" max="5375" width="3.81640625" style="260" customWidth="1"/>
    <col min="5376" max="5377" width="9.54296875" style="260" customWidth="1"/>
    <col min="5378" max="5379" width="14.7265625" style="260" customWidth="1"/>
    <col min="5380" max="5380" width="0" style="260" hidden="1" customWidth="1"/>
    <col min="5381" max="5387" width="9.54296875" style="260" customWidth="1"/>
    <col min="5388" max="5630" width="9.81640625" style="260"/>
    <col min="5631" max="5631" width="3.81640625" style="260" customWidth="1"/>
    <col min="5632" max="5633" width="9.54296875" style="260" customWidth="1"/>
    <col min="5634" max="5635" width="14.7265625" style="260" customWidth="1"/>
    <col min="5636" max="5636" width="0" style="260" hidden="1" customWidth="1"/>
    <col min="5637" max="5643" width="9.54296875" style="260" customWidth="1"/>
    <col min="5644" max="5886" width="9.81640625" style="260"/>
    <col min="5887" max="5887" width="3.81640625" style="260" customWidth="1"/>
    <col min="5888" max="5889" width="9.54296875" style="260" customWidth="1"/>
    <col min="5890" max="5891" width="14.7265625" style="260" customWidth="1"/>
    <col min="5892" max="5892" width="0" style="260" hidden="1" customWidth="1"/>
    <col min="5893" max="5899" width="9.54296875" style="260" customWidth="1"/>
    <col min="5900" max="6142" width="9.81640625" style="260"/>
    <col min="6143" max="6143" width="3.81640625" style="260" customWidth="1"/>
    <col min="6144" max="6145" width="9.54296875" style="260" customWidth="1"/>
    <col min="6146" max="6147" width="14.7265625" style="260" customWidth="1"/>
    <col min="6148" max="6148" width="0" style="260" hidden="1" customWidth="1"/>
    <col min="6149" max="6155" width="9.54296875" style="260" customWidth="1"/>
    <col min="6156" max="6398" width="9.81640625" style="260"/>
    <col min="6399" max="6399" width="3.81640625" style="260" customWidth="1"/>
    <col min="6400" max="6401" width="9.54296875" style="260" customWidth="1"/>
    <col min="6402" max="6403" width="14.7265625" style="260" customWidth="1"/>
    <col min="6404" max="6404" width="0" style="260" hidden="1" customWidth="1"/>
    <col min="6405" max="6411" width="9.54296875" style="260" customWidth="1"/>
    <col min="6412" max="6654" width="9.81640625" style="260"/>
    <col min="6655" max="6655" width="3.81640625" style="260" customWidth="1"/>
    <col min="6656" max="6657" width="9.54296875" style="260" customWidth="1"/>
    <col min="6658" max="6659" width="14.7265625" style="260" customWidth="1"/>
    <col min="6660" max="6660" width="0" style="260" hidden="1" customWidth="1"/>
    <col min="6661" max="6667" width="9.54296875" style="260" customWidth="1"/>
    <col min="6668" max="6910" width="9.81640625" style="260"/>
    <col min="6911" max="6911" width="3.81640625" style="260" customWidth="1"/>
    <col min="6912" max="6913" width="9.54296875" style="260" customWidth="1"/>
    <col min="6914" max="6915" width="14.7265625" style="260" customWidth="1"/>
    <col min="6916" max="6916" width="0" style="260" hidden="1" customWidth="1"/>
    <col min="6917" max="6923" width="9.54296875" style="260" customWidth="1"/>
    <col min="6924" max="7166" width="9.81640625" style="260"/>
    <col min="7167" max="7167" width="3.81640625" style="260" customWidth="1"/>
    <col min="7168" max="7169" width="9.54296875" style="260" customWidth="1"/>
    <col min="7170" max="7171" width="14.7265625" style="260" customWidth="1"/>
    <col min="7172" max="7172" width="0" style="260" hidden="1" customWidth="1"/>
    <col min="7173" max="7179" width="9.54296875" style="260" customWidth="1"/>
    <col min="7180" max="7422" width="9.81640625" style="260"/>
    <col min="7423" max="7423" width="3.81640625" style="260" customWidth="1"/>
    <col min="7424" max="7425" width="9.54296875" style="260" customWidth="1"/>
    <col min="7426" max="7427" width="14.7265625" style="260" customWidth="1"/>
    <col min="7428" max="7428" width="0" style="260" hidden="1" customWidth="1"/>
    <col min="7429" max="7435" width="9.54296875" style="260" customWidth="1"/>
    <col min="7436" max="7678" width="9.81640625" style="260"/>
    <col min="7679" max="7679" width="3.81640625" style="260" customWidth="1"/>
    <col min="7680" max="7681" width="9.54296875" style="260" customWidth="1"/>
    <col min="7682" max="7683" width="14.7265625" style="260" customWidth="1"/>
    <col min="7684" max="7684" width="0" style="260" hidden="1" customWidth="1"/>
    <col min="7685" max="7691" width="9.54296875" style="260" customWidth="1"/>
    <col min="7692" max="7934" width="9.81640625" style="260"/>
    <col min="7935" max="7935" width="3.81640625" style="260" customWidth="1"/>
    <col min="7936" max="7937" width="9.54296875" style="260" customWidth="1"/>
    <col min="7938" max="7939" width="14.7265625" style="260" customWidth="1"/>
    <col min="7940" max="7940" width="0" style="260" hidden="1" customWidth="1"/>
    <col min="7941" max="7947" width="9.54296875" style="260" customWidth="1"/>
    <col min="7948" max="8190" width="9.81640625" style="260"/>
    <col min="8191" max="8191" width="3.81640625" style="260" customWidth="1"/>
    <col min="8192" max="8193" width="9.54296875" style="260" customWidth="1"/>
    <col min="8194" max="8195" width="14.7265625" style="260" customWidth="1"/>
    <col min="8196" max="8196" width="0" style="260" hidden="1" customWidth="1"/>
    <col min="8197" max="8203" width="9.54296875" style="260" customWidth="1"/>
    <col min="8204" max="8446" width="9.81640625" style="260"/>
    <col min="8447" max="8447" width="3.81640625" style="260" customWidth="1"/>
    <col min="8448" max="8449" width="9.54296875" style="260" customWidth="1"/>
    <col min="8450" max="8451" width="14.7265625" style="260" customWidth="1"/>
    <col min="8452" max="8452" width="0" style="260" hidden="1" customWidth="1"/>
    <col min="8453" max="8459" width="9.54296875" style="260" customWidth="1"/>
    <col min="8460" max="8702" width="9.81640625" style="260"/>
    <col min="8703" max="8703" width="3.81640625" style="260" customWidth="1"/>
    <col min="8704" max="8705" width="9.54296875" style="260" customWidth="1"/>
    <col min="8706" max="8707" width="14.7265625" style="260" customWidth="1"/>
    <col min="8708" max="8708" width="0" style="260" hidden="1" customWidth="1"/>
    <col min="8709" max="8715" width="9.54296875" style="260" customWidth="1"/>
    <col min="8716" max="8958" width="9.81640625" style="260"/>
    <col min="8959" max="8959" width="3.81640625" style="260" customWidth="1"/>
    <col min="8960" max="8961" width="9.54296875" style="260" customWidth="1"/>
    <col min="8962" max="8963" width="14.7265625" style="260" customWidth="1"/>
    <col min="8964" max="8964" width="0" style="260" hidden="1" customWidth="1"/>
    <col min="8965" max="8971" width="9.54296875" style="260" customWidth="1"/>
    <col min="8972" max="9214" width="9.81640625" style="260"/>
    <col min="9215" max="9215" width="3.81640625" style="260" customWidth="1"/>
    <col min="9216" max="9217" width="9.54296875" style="260" customWidth="1"/>
    <col min="9218" max="9219" width="14.7265625" style="260" customWidth="1"/>
    <col min="9220" max="9220" width="0" style="260" hidden="1" customWidth="1"/>
    <col min="9221" max="9227" width="9.54296875" style="260" customWidth="1"/>
    <col min="9228" max="9470" width="9.81640625" style="260"/>
    <col min="9471" max="9471" width="3.81640625" style="260" customWidth="1"/>
    <col min="9472" max="9473" width="9.54296875" style="260" customWidth="1"/>
    <col min="9474" max="9475" width="14.7265625" style="260" customWidth="1"/>
    <col min="9476" max="9476" width="0" style="260" hidden="1" customWidth="1"/>
    <col min="9477" max="9483" width="9.54296875" style="260" customWidth="1"/>
    <col min="9484" max="9726" width="9.81640625" style="260"/>
    <col min="9727" max="9727" width="3.81640625" style="260" customWidth="1"/>
    <col min="9728" max="9729" width="9.54296875" style="260" customWidth="1"/>
    <col min="9730" max="9731" width="14.7265625" style="260" customWidth="1"/>
    <col min="9732" max="9732" width="0" style="260" hidden="1" customWidth="1"/>
    <col min="9733" max="9739" width="9.54296875" style="260" customWidth="1"/>
    <col min="9740" max="9982" width="9.81640625" style="260"/>
    <col min="9983" max="9983" width="3.81640625" style="260" customWidth="1"/>
    <col min="9984" max="9985" width="9.54296875" style="260" customWidth="1"/>
    <col min="9986" max="9987" width="14.7265625" style="260" customWidth="1"/>
    <col min="9988" max="9988" width="0" style="260" hidden="1" customWidth="1"/>
    <col min="9989" max="9995" width="9.54296875" style="260" customWidth="1"/>
    <col min="9996" max="10238" width="9.81640625" style="260"/>
    <col min="10239" max="10239" width="3.81640625" style="260" customWidth="1"/>
    <col min="10240" max="10241" width="9.54296875" style="260" customWidth="1"/>
    <col min="10242" max="10243" width="14.7265625" style="260" customWidth="1"/>
    <col min="10244" max="10244" width="0" style="260" hidden="1" customWidth="1"/>
    <col min="10245" max="10251" width="9.54296875" style="260" customWidth="1"/>
    <col min="10252" max="10494" width="9.81640625" style="260"/>
    <col min="10495" max="10495" width="3.81640625" style="260" customWidth="1"/>
    <col min="10496" max="10497" width="9.54296875" style="260" customWidth="1"/>
    <col min="10498" max="10499" width="14.7265625" style="260" customWidth="1"/>
    <col min="10500" max="10500" width="0" style="260" hidden="1" customWidth="1"/>
    <col min="10501" max="10507" width="9.54296875" style="260" customWidth="1"/>
    <col min="10508" max="10750" width="9.81640625" style="260"/>
    <col min="10751" max="10751" width="3.81640625" style="260" customWidth="1"/>
    <col min="10752" max="10753" width="9.54296875" style="260" customWidth="1"/>
    <col min="10754" max="10755" width="14.7265625" style="260" customWidth="1"/>
    <col min="10756" max="10756" width="0" style="260" hidden="1" customWidth="1"/>
    <col min="10757" max="10763" width="9.54296875" style="260" customWidth="1"/>
    <col min="10764" max="11006" width="9.81640625" style="260"/>
    <col min="11007" max="11007" width="3.81640625" style="260" customWidth="1"/>
    <col min="11008" max="11009" width="9.54296875" style="260" customWidth="1"/>
    <col min="11010" max="11011" width="14.7265625" style="260" customWidth="1"/>
    <col min="11012" max="11012" width="0" style="260" hidden="1" customWidth="1"/>
    <col min="11013" max="11019" width="9.54296875" style="260" customWidth="1"/>
    <col min="11020" max="11262" width="9.81640625" style="260"/>
    <col min="11263" max="11263" width="3.81640625" style="260" customWidth="1"/>
    <col min="11264" max="11265" width="9.54296875" style="260" customWidth="1"/>
    <col min="11266" max="11267" width="14.7265625" style="260" customWidth="1"/>
    <col min="11268" max="11268" width="0" style="260" hidden="1" customWidth="1"/>
    <col min="11269" max="11275" width="9.54296875" style="260" customWidth="1"/>
    <col min="11276" max="11518" width="9.81640625" style="260"/>
    <col min="11519" max="11519" width="3.81640625" style="260" customWidth="1"/>
    <col min="11520" max="11521" width="9.54296875" style="260" customWidth="1"/>
    <col min="11522" max="11523" width="14.7265625" style="260" customWidth="1"/>
    <col min="11524" max="11524" width="0" style="260" hidden="1" customWidth="1"/>
    <col min="11525" max="11531" width="9.54296875" style="260" customWidth="1"/>
    <col min="11532" max="11774" width="9.81640625" style="260"/>
    <col min="11775" max="11775" width="3.81640625" style="260" customWidth="1"/>
    <col min="11776" max="11777" width="9.54296875" style="260" customWidth="1"/>
    <col min="11778" max="11779" width="14.7265625" style="260" customWidth="1"/>
    <col min="11780" max="11780" width="0" style="260" hidden="1" customWidth="1"/>
    <col min="11781" max="11787" width="9.54296875" style="260" customWidth="1"/>
    <col min="11788" max="12030" width="9.81640625" style="260"/>
    <col min="12031" max="12031" width="3.81640625" style="260" customWidth="1"/>
    <col min="12032" max="12033" width="9.54296875" style="260" customWidth="1"/>
    <col min="12034" max="12035" width="14.7265625" style="260" customWidth="1"/>
    <col min="12036" max="12036" width="0" style="260" hidden="1" customWidth="1"/>
    <col min="12037" max="12043" width="9.54296875" style="260" customWidth="1"/>
    <col min="12044" max="12286" width="9.81640625" style="260"/>
    <col min="12287" max="12287" width="3.81640625" style="260" customWidth="1"/>
    <col min="12288" max="12289" width="9.54296875" style="260" customWidth="1"/>
    <col min="12290" max="12291" width="14.7265625" style="260" customWidth="1"/>
    <col min="12292" max="12292" width="0" style="260" hidden="1" customWidth="1"/>
    <col min="12293" max="12299" width="9.54296875" style="260" customWidth="1"/>
    <col min="12300" max="12542" width="9.81640625" style="260"/>
    <col min="12543" max="12543" width="3.81640625" style="260" customWidth="1"/>
    <col min="12544" max="12545" width="9.54296875" style="260" customWidth="1"/>
    <col min="12546" max="12547" width="14.7265625" style="260" customWidth="1"/>
    <col min="12548" max="12548" width="0" style="260" hidden="1" customWidth="1"/>
    <col min="12549" max="12555" width="9.54296875" style="260" customWidth="1"/>
    <col min="12556" max="12798" width="9.81640625" style="260"/>
    <col min="12799" max="12799" width="3.81640625" style="260" customWidth="1"/>
    <col min="12800" max="12801" width="9.54296875" style="260" customWidth="1"/>
    <col min="12802" max="12803" width="14.7265625" style="260" customWidth="1"/>
    <col min="12804" max="12804" width="0" style="260" hidden="1" customWidth="1"/>
    <col min="12805" max="12811" width="9.54296875" style="260" customWidth="1"/>
    <col min="12812" max="13054" width="9.81640625" style="260"/>
    <col min="13055" max="13055" width="3.81640625" style="260" customWidth="1"/>
    <col min="13056" max="13057" width="9.54296875" style="260" customWidth="1"/>
    <col min="13058" max="13059" width="14.7265625" style="260" customWidth="1"/>
    <col min="13060" max="13060" width="0" style="260" hidden="1" customWidth="1"/>
    <col min="13061" max="13067" width="9.54296875" style="260" customWidth="1"/>
    <col min="13068" max="13310" width="9.81640625" style="260"/>
    <col min="13311" max="13311" width="3.81640625" style="260" customWidth="1"/>
    <col min="13312" max="13313" width="9.54296875" style="260" customWidth="1"/>
    <col min="13314" max="13315" width="14.7265625" style="260" customWidth="1"/>
    <col min="13316" max="13316" width="0" style="260" hidden="1" customWidth="1"/>
    <col min="13317" max="13323" width="9.54296875" style="260" customWidth="1"/>
    <col min="13324" max="13566" width="9.81640625" style="260"/>
    <col min="13567" max="13567" width="3.81640625" style="260" customWidth="1"/>
    <col min="13568" max="13569" width="9.54296875" style="260" customWidth="1"/>
    <col min="13570" max="13571" width="14.7265625" style="260" customWidth="1"/>
    <col min="13572" max="13572" width="0" style="260" hidden="1" customWidth="1"/>
    <col min="13573" max="13579" width="9.54296875" style="260" customWidth="1"/>
    <col min="13580" max="13822" width="9.81640625" style="260"/>
    <col min="13823" max="13823" width="3.81640625" style="260" customWidth="1"/>
    <col min="13824" max="13825" width="9.54296875" style="260" customWidth="1"/>
    <col min="13826" max="13827" width="14.7265625" style="260" customWidth="1"/>
    <col min="13828" max="13828" width="0" style="260" hidden="1" customWidth="1"/>
    <col min="13829" max="13835" width="9.54296875" style="260" customWidth="1"/>
    <col min="13836" max="14078" width="9.81640625" style="260"/>
    <col min="14079" max="14079" width="3.81640625" style="260" customWidth="1"/>
    <col min="14080" max="14081" width="9.54296875" style="260" customWidth="1"/>
    <col min="14082" max="14083" width="14.7265625" style="260" customWidth="1"/>
    <col min="14084" max="14084" width="0" style="260" hidden="1" customWidth="1"/>
    <col min="14085" max="14091" width="9.54296875" style="260" customWidth="1"/>
    <col min="14092" max="14334" width="9.81640625" style="260"/>
    <col min="14335" max="14335" width="3.81640625" style="260" customWidth="1"/>
    <col min="14336" max="14337" width="9.54296875" style="260" customWidth="1"/>
    <col min="14338" max="14339" width="14.7265625" style="260" customWidth="1"/>
    <col min="14340" max="14340" width="0" style="260" hidden="1" customWidth="1"/>
    <col min="14341" max="14347" width="9.54296875" style="260" customWidth="1"/>
    <col min="14348" max="14590" width="9.81640625" style="260"/>
    <col min="14591" max="14591" width="3.81640625" style="260" customWidth="1"/>
    <col min="14592" max="14593" width="9.54296875" style="260" customWidth="1"/>
    <col min="14594" max="14595" width="14.7265625" style="260" customWidth="1"/>
    <col min="14596" max="14596" width="0" style="260" hidden="1" customWidth="1"/>
    <col min="14597" max="14603" width="9.54296875" style="260" customWidth="1"/>
    <col min="14604" max="14846" width="9.81640625" style="260"/>
    <col min="14847" max="14847" width="3.81640625" style="260" customWidth="1"/>
    <col min="14848" max="14849" width="9.54296875" style="260" customWidth="1"/>
    <col min="14850" max="14851" width="14.7265625" style="260" customWidth="1"/>
    <col min="14852" max="14852" width="0" style="260" hidden="1" customWidth="1"/>
    <col min="14853" max="14859" width="9.54296875" style="260" customWidth="1"/>
    <col min="14860" max="15102" width="9.81640625" style="260"/>
    <col min="15103" max="15103" width="3.81640625" style="260" customWidth="1"/>
    <col min="15104" max="15105" width="9.54296875" style="260" customWidth="1"/>
    <col min="15106" max="15107" width="14.7265625" style="260" customWidth="1"/>
    <col min="15108" max="15108" width="0" style="260" hidden="1" customWidth="1"/>
    <col min="15109" max="15115" width="9.54296875" style="260" customWidth="1"/>
    <col min="15116" max="15358" width="9.81640625" style="260"/>
    <col min="15359" max="15359" width="3.81640625" style="260" customWidth="1"/>
    <col min="15360" max="15361" width="9.54296875" style="260" customWidth="1"/>
    <col min="15362" max="15363" width="14.7265625" style="260" customWidth="1"/>
    <col min="15364" max="15364" width="0" style="260" hidden="1" customWidth="1"/>
    <col min="15365" max="15371" width="9.54296875" style="260" customWidth="1"/>
    <col min="15372" max="15614" width="9.81640625" style="260"/>
    <col min="15615" max="15615" width="3.81640625" style="260" customWidth="1"/>
    <col min="15616" max="15617" width="9.54296875" style="260" customWidth="1"/>
    <col min="15618" max="15619" width="14.7265625" style="260" customWidth="1"/>
    <col min="15620" max="15620" width="0" style="260" hidden="1" customWidth="1"/>
    <col min="15621" max="15627" width="9.54296875" style="260" customWidth="1"/>
    <col min="15628" max="15870" width="9.81640625" style="260"/>
    <col min="15871" max="15871" width="3.81640625" style="260" customWidth="1"/>
    <col min="15872" max="15873" width="9.54296875" style="260" customWidth="1"/>
    <col min="15874" max="15875" width="14.7265625" style="260" customWidth="1"/>
    <col min="15876" max="15876" width="0" style="260" hidden="1" customWidth="1"/>
    <col min="15877" max="15883" width="9.54296875" style="260" customWidth="1"/>
    <col min="15884" max="16126" width="9.81640625" style="260"/>
    <col min="16127" max="16127" width="3.81640625" style="260" customWidth="1"/>
    <col min="16128" max="16129" width="9.54296875" style="260" customWidth="1"/>
    <col min="16130" max="16131" width="14.7265625" style="260" customWidth="1"/>
    <col min="16132" max="16132" width="0" style="260" hidden="1" customWidth="1"/>
    <col min="16133" max="16139" width="9.54296875" style="260" customWidth="1"/>
    <col min="16140" max="16384" width="9.81640625" style="260"/>
  </cols>
  <sheetData>
    <row r="1" spans="1:8" s="247" customFormat="1" ht="18" customHeight="1">
      <c r="B1"/>
      <c r="C1"/>
      <c r="D1"/>
      <c r="E1"/>
      <c r="F1" s="378" t="s">
        <v>0</v>
      </c>
      <c r="G1" s="379" t="s">
        <v>190</v>
      </c>
      <c r="H1"/>
    </row>
    <row r="2" spans="1:8" s="247" customFormat="1" ht="14.5" customHeight="1">
      <c r="B2"/>
      <c r="C2"/>
      <c r="D2"/>
      <c r="E2"/>
      <c r="F2" s="378" t="s">
        <v>2</v>
      </c>
      <c r="G2" s="380" t="s">
        <v>191</v>
      </c>
      <c r="H2"/>
    </row>
    <row r="3" spans="1:8" s="247" customFormat="1" ht="14.5" customHeight="1" thickBot="1">
      <c r="B3"/>
      <c r="C3"/>
      <c r="D3"/>
      <c r="E3"/>
      <c r="F3" s="378" t="s">
        <v>4</v>
      </c>
      <c r="G3" s="381" t="s">
        <v>192</v>
      </c>
      <c r="H3"/>
    </row>
    <row r="4" spans="1:8" s="247" customFormat="1" ht="17.25" customHeight="1" thickBot="1">
      <c r="A4" s="248"/>
      <c r="B4" s="540" t="s">
        <v>193</v>
      </c>
      <c r="C4" s="540"/>
      <c r="D4" s="250">
        <v>45371</v>
      </c>
      <c r="E4"/>
      <c r="F4"/>
      <c r="G4"/>
      <c r="H4"/>
    </row>
    <row r="5" spans="1:8" s="247" customFormat="1" ht="4" customHeight="1" thickBot="1">
      <c r="A5" s="248"/>
      <c r="B5" s="541"/>
      <c r="C5" s="541"/>
      <c r="D5" s="251"/>
      <c r="E5"/>
      <c r="F5" s="248"/>
      <c r="G5" s="248"/>
      <c r="H5"/>
    </row>
    <row r="6" spans="1:8" s="247" customFormat="1" ht="17.25" customHeight="1" thickBot="1">
      <c r="A6" s="248"/>
      <c r="B6" s="540" t="s">
        <v>313</v>
      </c>
      <c r="C6" s="540"/>
      <c r="D6" s="252" t="str">
        <f>'[20]1. CUTTING'!M14</f>
        <v>CORTEIZ</v>
      </c>
      <c r="E6"/>
      <c r="F6" s="249" t="s">
        <v>194</v>
      </c>
      <c r="G6" s="252" t="s">
        <v>13</v>
      </c>
      <c r="H6"/>
    </row>
    <row r="7" spans="1:8" s="247" customFormat="1" ht="4" customHeight="1" thickBot="1">
      <c r="A7" s="248"/>
      <c r="B7" s="542"/>
      <c r="C7" s="542"/>
      <c r="D7" s="251"/>
      <c r="E7"/>
      <c r="F7" s="253"/>
      <c r="G7" s="254"/>
      <c r="H7"/>
    </row>
    <row r="8" spans="1:8" s="247" customFormat="1" ht="17.25" customHeight="1" thickBot="1">
      <c r="A8" s="248"/>
      <c r="B8" s="540" t="s">
        <v>195</v>
      </c>
      <c r="C8" s="540"/>
      <c r="D8" s="252" t="str">
        <f>'1. CUTTING'!D7</f>
        <v>CRTZ-1148M</v>
      </c>
      <c r="E8" s="255"/>
      <c r="F8" s="249" t="s">
        <v>196</v>
      </c>
      <c r="G8" s="252" t="str">
        <f>'1. CUTTING'!L10</f>
        <v>BLANK</v>
      </c>
      <c r="H8"/>
    </row>
    <row r="9" spans="1:8" s="247" customFormat="1" ht="9" customHeight="1" thickBot="1">
      <c r="B9" s="256"/>
      <c r="C9" s="256"/>
      <c r="D9" s="256"/>
      <c r="F9" s="256"/>
      <c r="G9" s="256"/>
    </row>
    <row r="10" spans="1:8" s="254" customFormat="1" ht="33.75" customHeight="1" thickBot="1">
      <c r="A10" s="257" t="s">
        <v>197</v>
      </c>
      <c r="B10" s="257" t="s">
        <v>198</v>
      </c>
      <c r="C10" s="539" t="s">
        <v>199</v>
      </c>
      <c r="D10" s="539"/>
      <c r="E10" s="539"/>
      <c r="F10" s="539"/>
      <c r="G10" s="258" t="s">
        <v>200</v>
      </c>
      <c r="H10" s="258" t="s">
        <v>201</v>
      </c>
    </row>
    <row r="11" spans="1:8" s="247" customFormat="1" ht="76.5" customHeight="1" thickBot="1">
      <c r="A11" s="543">
        <v>1</v>
      </c>
      <c r="B11" s="383" t="s">
        <v>314</v>
      </c>
      <c r="C11" s="545" t="s">
        <v>315</v>
      </c>
      <c r="D11" s="546"/>
      <c r="E11" s="546"/>
      <c r="F11" s="546"/>
      <c r="G11" s="543"/>
      <c r="H11" s="382"/>
    </row>
    <row r="12" spans="1:8" s="247" customFormat="1" ht="54" customHeight="1" thickBot="1">
      <c r="A12" s="543"/>
      <c r="B12" s="383" t="s">
        <v>202</v>
      </c>
      <c r="C12" s="545" t="s">
        <v>316</v>
      </c>
      <c r="D12" s="546"/>
      <c r="E12" s="546"/>
      <c r="F12" s="546"/>
      <c r="G12" s="543"/>
      <c r="H12" s="382"/>
    </row>
    <row r="13" spans="1:8" s="247" customFormat="1" ht="76.5" customHeight="1" thickBot="1">
      <c r="A13" s="382">
        <v>2</v>
      </c>
      <c r="B13" s="383" t="s">
        <v>203</v>
      </c>
      <c r="C13" s="547" t="s">
        <v>317</v>
      </c>
      <c r="D13" s="548"/>
      <c r="E13" s="548"/>
      <c r="F13" s="548"/>
      <c r="G13" s="382"/>
      <c r="H13" s="382"/>
    </row>
    <row r="14" spans="1:8" s="247" customFormat="1" ht="76.5" customHeight="1" thickBot="1">
      <c r="A14" s="382">
        <v>3</v>
      </c>
      <c r="B14" s="383" t="s">
        <v>318</v>
      </c>
      <c r="C14" s="547" t="s">
        <v>317</v>
      </c>
      <c r="D14" s="548"/>
      <c r="E14" s="548"/>
      <c r="F14" s="548"/>
      <c r="G14" s="382"/>
      <c r="H14" s="382"/>
    </row>
    <row r="15" spans="1:8" s="247" customFormat="1" ht="76.5" customHeight="1" thickBot="1">
      <c r="A15" s="382">
        <v>4</v>
      </c>
      <c r="B15" s="383" t="s">
        <v>204</v>
      </c>
      <c r="C15" s="547" t="s">
        <v>319</v>
      </c>
      <c r="D15" s="548"/>
      <c r="E15" s="548"/>
      <c r="F15" s="548"/>
      <c r="G15" s="382"/>
      <c r="H15" s="382"/>
    </row>
    <row r="16" spans="1:8" s="247" customFormat="1" ht="76.5" customHeight="1" thickBot="1">
      <c r="A16" s="382">
        <v>5</v>
      </c>
      <c r="B16" s="383" t="s">
        <v>320</v>
      </c>
      <c r="C16" s="548"/>
      <c r="D16" s="548"/>
      <c r="E16" s="548"/>
      <c r="F16" s="548"/>
      <c r="G16" s="382"/>
      <c r="H16" s="382"/>
    </row>
    <row r="17" spans="1:8" s="247" customFormat="1" ht="76.5" customHeight="1">
      <c r="A17" s="254"/>
      <c r="B17" s="254"/>
      <c r="C17" s="259"/>
      <c r="D17" s="259"/>
      <c r="E17" s="259"/>
      <c r="F17" s="259"/>
      <c r="G17" s="254"/>
      <c r="H17" s="254"/>
    </row>
    <row r="18" spans="1:8" s="247" customFormat="1" ht="76.5" customHeight="1">
      <c r="A18" s="254"/>
      <c r="B18" s="544" t="s">
        <v>205</v>
      </c>
      <c r="C18" s="544"/>
      <c r="D18" s="544"/>
      <c r="E18" s="259"/>
      <c r="F18" s="259"/>
      <c r="G18" s="544" t="s">
        <v>206</v>
      </c>
      <c r="H18" s="544"/>
    </row>
    <row r="19" spans="1:8" s="247" customFormat="1" ht="76.5" customHeight="1">
      <c r="A19" s="254"/>
      <c r="B19" s="261"/>
      <c r="C19" s="261"/>
      <c r="D19" s="261"/>
      <c r="E19" s="261"/>
      <c r="G19" s="261"/>
      <c r="H19" s="261"/>
    </row>
    <row r="20" spans="1:8" s="247" customFormat="1" ht="76.5" customHeight="1">
      <c r="A20" s="248"/>
      <c r="B20" s="262"/>
      <c r="C20" s="262"/>
      <c r="D20" s="262"/>
      <c r="E20" s="262"/>
      <c r="F20" s="262"/>
      <c r="G20" s="262"/>
      <c r="H20" s="262"/>
    </row>
    <row r="21" spans="1:8" ht="12" customHeight="1">
      <c r="A21" s="248"/>
      <c r="B21" s="262"/>
      <c r="C21" s="262"/>
      <c r="D21" s="262"/>
      <c r="E21" s="262"/>
      <c r="F21" s="262"/>
      <c r="G21" s="262"/>
      <c r="H21" s="262"/>
    </row>
    <row r="22" spans="1:8" ht="34.5" customHeight="1">
      <c r="A22" s="248"/>
      <c r="B22" s="262"/>
      <c r="C22" s="262"/>
      <c r="D22" s="262"/>
      <c r="E22" s="262"/>
      <c r="F22" s="262"/>
      <c r="G22" s="262"/>
      <c r="H22" s="262"/>
    </row>
    <row r="23" spans="1:8" ht="40" customHeight="1">
      <c r="A23" s="248"/>
      <c r="B23" s="262"/>
      <c r="C23" s="262"/>
      <c r="D23" s="262"/>
      <c r="E23" s="262"/>
      <c r="F23" s="262"/>
      <c r="G23" s="262"/>
      <c r="H23" s="262"/>
    </row>
    <row r="24" spans="1:8" ht="40" customHeight="1">
      <c r="A24" s="248"/>
      <c r="B24" s="262"/>
      <c r="C24" s="262"/>
      <c r="D24" s="262"/>
      <c r="E24" s="262"/>
      <c r="F24" s="262"/>
      <c r="G24" s="262"/>
      <c r="H24" s="262"/>
    </row>
    <row r="25" spans="1:8" ht="40" customHeight="1">
      <c r="A25" s="248"/>
      <c r="B25" s="262"/>
      <c r="C25" s="262"/>
      <c r="D25" s="262"/>
      <c r="E25" s="262"/>
      <c r="F25" s="262"/>
      <c r="G25" s="262"/>
      <c r="H25" s="262"/>
    </row>
    <row r="26" spans="1:8" ht="40" customHeight="1">
      <c r="A26" s="248"/>
      <c r="B26" s="262"/>
      <c r="C26" s="262"/>
      <c r="D26" s="262"/>
      <c r="E26" s="262"/>
      <c r="F26" s="262"/>
      <c r="G26" s="262"/>
      <c r="H26" s="262"/>
    </row>
    <row r="27" spans="1:8" ht="40" customHeight="1">
      <c r="A27" s="248"/>
      <c r="B27" s="262"/>
      <c r="C27" s="262"/>
      <c r="D27" s="262"/>
      <c r="E27" s="262"/>
      <c r="F27" s="262"/>
      <c r="G27" s="262"/>
      <c r="H27" s="262"/>
    </row>
    <row r="28" spans="1:8" ht="40" customHeight="1">
      <c r="A28" s="248"/>
      <c r="B28" s="262"/>
      <c r="C28" s="262"/>
      <c r="D28" s="262"/>
      <c r="E28" s="262"/>
      <c r="F28" s="262"/>
      <c r="G28" s="262"/>
      <c r="H28" s="262"/>
    </row>
    <row r="29" spans="1:8" ht="40" customHeight="1">
      <c r="A29" s="248"/>
      <c r="B29" s="262"/>
      <c r="C29" s="262"/>
      <c r="D29" s="262"/>
      <c r="E29" s="262"/>
      <c r="F29" s="262"/>
      <c r="G29" s="262"/>
      <c r="H29" s="262"/>
    </row>
    <row r="30" spans="1:8" ht="40" customHeight="1">
      <c r="A30" s="248"/>
      <c r="B30" s="262"/>
      <c r="C30" s="262"/>
      <c r="D30" s="262"/>
      <c r="E30" s="262"/>
      <c r="F30" s="262"/>
      <c r="G30" s="262"/>
      <c r="H30" s="262"/>
    </row>
    <row r="31" spans="1:8" ht="40" customHeight="1">
      <c r="A31" s="248"/>
      <c r="B31" s="262"/>
      <c r="C31" s="262"/>
      <c r="D31" s="262"/>
      <c r="E31" s="262"/>
      <c r="F31" s="262"/>
      <c r="G31" s="262"/>
      <c r="H31" s="262"/>
    </row>
    <row r="32" spans="1:8" ht="40" customHeight="1">
      <c r="A32" s="248"/>
      <c r="B32" s="262"/>
      <c r="C32" s="262"/>
      <c r="D32" s="262"/>
      <c r="E32" s="262"/>
      <c r="F32" s="262"/>
      <c r="G32" s="262"/>
      <c r="H32" s="262"/>
    </row>
    <row r="33" spans="1:8" ht="40" customHeight="1">
      <c r="A33" s="248"/>
      <c r="B33" s="262"/>
      <c r="C33" s="262"/>
      <c r="D33" s="262"/>
      <c r="E33" s="262"/>
      <c r="F33" s="262"/>
      <c r="G33" s="262"/>
      <c r="H33" s="262"/>
    </row>
    <row r="34" spans="1:8" ht="40" customHeight="1">
      <c r="A34" s="248"/>
      <c r="B34" s="262"/>
      <c r="C34" s="262"/>
      <c r="D34" s="262"/>
      <c r="E34" s="262"/>
      <c r="F34" s="262"/>
      <c r="G34" s="262"/>
      <c r="H34" s="262"/>
    </row>
    <row r="35" spans="1:8" ht="40" customHeight="1">
      <c r="A35" s="248"/>
      <c r="B35" s="262"/>
      <c r="C35" s="262"/>
      <c r="D35" s="262"/>
      <c r="E35" s="262"/>
      <c r="F35" s="262"/>
      <c r="G35" s="262"/>
      <c r="H35" s="262"/>
    </row>
    <row r="36" spans="1:8" ht="40" customHeight="1">
      <c r="A36" s="248"/>
      <c r="B36" s="262"/>
      <c r="C36" s="262"/>
      <c r="D36" s="262"/>
      <c r="E36" s="262"/>
      <c r="F36" s="262"/>
      <c r="G36" s="262"/>
      <c r="H36" s="262"/>
    </row>
    <row r="37" spans="1:8" ht="40" customHeight="1">
      <c r="A37" s="248"/>
      <c r="B37" s="262"/>
      <c r="C37" s="262"/>
      <c r="D37" s="262"/>
      <c r="E37" s="262"/>
      <c r="F37" s="262"/>
      <c r="G37" s="262"/>
      <c r="H37" s="262"/>
    </row>
    <row r="38" spans="1:8" ht="40" customHeight="1">
      <c r="A38" s="248"/>
      <c r="B38" s="262"/>
      <c r="C38" s="262"/>
      <c r="D38" s="262"/>
      <c r="E38" s="262"/>
      <c r="F38" s="262"/>
      <c r="G38" s="262"/>
      <c r="H38" s="262"/>
    </row>
    <row r="39" spans="1:8" ht="40" customHeight="1">
      <c r="A39" s="248"/>
      <c r="B39" s="262"/>
      <c r="C39" s="262"/>
      <c r="D39" s="262"/>
      <c r="E39" s="262"/>
      <c r="F39" s="262"/>
      <c r="G39" s="262"/>
      <c r="H39" s="262"/>
    </row>
    <row r="40" spans="1:8" ht="40" customHeight="1">
      <c r="A40" s="248"/>
      <c r="B40" s="262"/>
      <c r="C40" s="262"/>
      <c r="D40" s="262"/>
      <c r="E40" s="262"/>
      <c r="F40" s="262"/>
      <c r="G40" s="262"/>
      <c r="H40" s="262"/>
    </row>
    <row r="41" spans="1:8" ht="40" customHeight="1">
      <c r="A41" s="248"/>
      <c r="B41" s="262"/>
      <c r="C41" s="262"/>
      <c r="D41" s="262"/>
      <c r="E41" s="262"/>
      <c r="F41" s="262"/>
      <c r="G41" s="262"/>
      <c r="H41" s="262"/>
    </row>
    <row r="42" spans="1:8" ht="40" customHeight="1">
      <c r="A42" s="248"/>
      <c r="B42" s="262"/>
      <c r="C42" s="262"/>
      <c r="D42" s="262"/>
      <c r="E42" s="262"/>
      <c r="F42" s="262"/>
      <c r="G42" s="262"/>
      <c r="H42" s="262"/>
    </row>
    <row r="43" spans="1:8" ht="40" customHeight="1">
      <c r="A43" s="248"/>
      <c r="B43" s="262"/>
      <c r="C43" s="262"/>
      <c r="D43" s="262"/>
      <c r="E43" s="262"/>
      <c r="F43" s="262"/>
      <c r="G43" s="262"/>
      <c r="H43" s="262"/>
    </row>
    <row r="44" spans="1:8" ht="40" customHeight="1">
      <c r="A44" s="248"/>
      <c r="B44" s="262"/>
      <c r="C44" s="262"/>
      <c r="D44" s="262"/>
      <c r="E44" s="262"/>
      <c r="F44" s="262"/>
      <c r="G44" s="262"/>
      <c r="H44" s="262"/>
    </row>
    <row r="45" spans="1:8" ht="40" customHeight="1">
      <c r="A45" s="248"/>
      <c r="B45" s="262"/>
      <c r="C45" s="262"/>
      <c r="D45" s="262"/>
      <c r="E45" s="262"/>
      <c r="F45" s="262"/>
      <c r="G45" s="262"/>
      <c r="H45" s="262"/>
    </row>
    <row r="46" spans="1:8" ht="40" customHeight="1">
      <c r="A46" s="248"/>
      <c r="B46" s="262"/>
      <c r="C46" s="262"/>
      <c r="D46" s="262"/>
      <c r="E46" s="262"/>
      <c r="F46" s="262"/>
      <c r="G46" s="262"/>
      <c r="H46" s="262"/>
    </row>
    <row r="47" spans="1:8" ht="40" customHeight="1">
      <c r="A47" s="248"/>
      <c r="B47" s="262"/>
      <c r="C47" s="262"/>
      <c r="D47" s="262"/>
      <c r="E47" s="262"/>
      <c r="F47" s="262"/>
      <c r="G47" s="262"/>
      <c r="H47" s="262"/>
    </row>
    <row r="48" spans="1:8" ht="40" customHeight="1">
      <c r="A48" s="248"/>
      <c r="B48" s="262"/>
      <c r="C48" s="262"/>
      <c r="D48" s="262"/>
      <c r="E48" s="262"/>
      <c r="F48" s="262"/>
      <c r="G48" s="262"/>
      <c r="H48" s="262"/>
    </row>
    <row r="49" spans="1:8" ht="40" customHeight="1">
      <c r="A49" s="248"/>
      <c r="B49" s="262"/>
      <c r="C49" s="262"/>
      <c r="D49" s="262"/>
      <c r="E49" s="262"/>
      <c r="F49" s="262"/>
      <c r="G49" s="262"/>
      <c r="H49" s="262"/>
    </row>
    <row r="50" spans="1:8" ht="40" customHeight="1">
      <c r="A50" s="248"/>
      <c r="B50" s="262"/>
      <c r="C50" s="262"/>
      <c r="D50" s="262"/>
      <c r="E50" s="262"/>
      <c r="F50" s="262"/>
      <c r="G50" s="262"/>
      <c r="H50" s="262"/>
    </row>
    <row r="51" spans="1:8" ht="40" customHeight="1">
      <c r="A51" s="248"/>
      <c r="B51" s="262"/>
      <c r="C51" s="262"/>
      <c r="D51" s="262"/>
      <c r="E51" s="262"/>
      <c r="F51" s="262"/>
      <c r="G51" s="262"/>
      <c r="H51" s="262"/>
    </row>
    <row r="52" spans="1:8" ht="40" customHeight="1">
      <c r="A52" s="248"/>
      <c r="B52" s="262"/>
      <c r="C52" s="262"/>
      <c r="D52" s="262"/>
      <c r="E52" s="262"/>
      <c r="F52" s="262"/>
      <c r="G52" s="262"/>
      <c r="H52" s="262"/>
    </row>
    <row r="53" spans="1:8" ht="40" customHeight="1">
      <c r="A53" s="248"/>
      <c r="B53" s="262"/>
      <c r="C53" s="262"/>
      <c r="D53" s="262"/>
      <c r="E53" s="262"/>
      <c r="F53" s="262"/>
      <c r="G53" s="262"/>
      <c r="H53" s="262"/>
    </row>
    <row r="54" spans="1:8" ht="40" customHeight="1">
      <c r="A54" s="248"/>
      <c r="B54" s="262"/>
      <c r="C54" s="262"/>
      <c r="D54" s="262"/>
      <c r="E54" s="262"/>
      <c r="F54" s="262"/>
      <c r="G54" s="262"/>
      <c r="H54" s="262"/>
    </row>
    <row r="55" spans="1:8" ht="40" customHeight="1">
      <c r="A55" s="248"/>
      <c r="B55" s="262"/>
      <c r="C55" s="262"/>
      <c r="D55" s="262"/>
      <c r="E55" s="262"/>
      <c r="F55" s="262"/>
      <c r="G55" s="262"/>
      <c r="H55" s="262"/>
    </row>
    <row r="56" spans="1:8" ht="40" customHeight="1">
      <c r="A56" s="248"/>
      <c r="B56" s="262"/>
      <c r="C56" s="262"/>
      <c r="D56" s="262"/>
      <c r="E56" s="262"/>
      <c r="F56" s="262"/>
      <c r="G56" s="262"/>
      <c r="H56" s="262"/>
    </row>
    <row r="57" spans="1:8" ht="40" customHeight="1">
      <c r="A57" s="248"/>
      <c r="B57" s="262"/>
      <c r="C57" s="262"/>
      <c r="D57" s="262"/>
      <c r="E57" s="262"/>
      <c r="F57" s="262"/>
      <c r="G57" s="262"/>
      <c r="H57" s="262"/>
    </row>
    <row r="58" spans="1:8" ht="40" customHeight="1">
      <c r="A58" s="248"/>
      <c r="B58" s="262"/>
      <c r="C58" s="262"/>
      <c r="D58" s="262"/>
      <c r="E58" s="262"/>
      <c r="F58" s="262"/>
      <c r="G58" s="262"/>
      <c r="H58" s="262"/>
    </row>
    <row r="59" spans="1:8" ht="40" customHeight="1">
      <c r="A59" s="248"/>
      <c r="B59" s="262"/>
      <c r="C59" s="262"/>
      <c r="D59" s="262"/>
      <c r="E59" s="262"/>
      <c r="F59" s="262"/>
      <c r="G59" s="262"/>
      <c r="H59" s="262"/>
    </row>
    <row r="60" spans="1:8" ht="40" customHeight="1">
      <c r="A60" s="248"/>
      <c r="B60" s="262"/>
      <c r="C60" s="262"/>
      <c r="D60" s="262"/>
      <c r="E60" s="262"/>
      <c r="F60" s="262"/>
      <c r="G60" s="262"/>
      <c r="H60" s="262"/>
    </row>
    <row r="61" spans="1:8" ht="40" customHeight="1">
      <c r="A61" s="248"/>
      <c r="B61" s="262"/>
      <c r="C61" s="262"/>
      <c r="D61" s="262"/>
      <c r="E61" s="262"/>
      <c r="F61" s="262"/>
      <c r="G61" s="262"/>
      <c r="H61" s="262"/>
    </row>
    <row r="62" spans="1:8" ht="40" customHeight="1">
      <c r="A62" s="248"/>
      <c r="B62" s="262"/>
      <c r="C62" s="262"/>
      <c r="D62" s="262"/>
      <c r="E62" s="262"/>
      <c r="F62" s="262"/>
      <c r="G62" s="262"/>
      <c r="H62" s="262"/>
    </row>
    <row r="63" spans="1:8" ht="40" customHeight="1">
      <c r="A63" s="248"/>
      <c r="B63" s="262"/>
      <c r="C63" s="262"/>
      <c r="D63" s="262"/>
      <c r="E63" s="262"/>
      <c r="F63" s="262"/>
      <c r="G63" s="262"/>
      <c r="H63" s="262"/>
    </row>
    <row r="64" spans="1:8" ht="40" customHeight="1">
      <c r="A64" s="248"/>
      <c r="B64" s="262"/>
      <c r="C64" s="262"/>
      <c r="D64" s="262"/>
      <c r="E64" s="262"/>
      <c r="F64" s="262"/>
      <c r="G64" s="262"/>
      <c r="H64" s="262"/>
    </row>
    <row r="65" spans="1:8" ht="40" customHeight="1">
      <c r="A65" s="248"/>
      <c r="B65" s="262"/>
      <c r="C65" s="262"/>
      <c r="D65" s="262"/>
      <c r="E65" s="262"/>
      <c r="F65" s="262"/>
      <c r="G65" s="262"/>
      <c r="H65" s="262"/>
    </row>
    <row r="66" spans="1:8" ht="40" customHeight="1">
      <c r="A66" s="248"/>
      <c r="B66" s="262"/>
      <c r="C66" s="262"/>
      <c r="D66" s="262"/>
      <c r="E66" s="262"/>
      <c r="F66" s="262"/>
      <c r="G66" s="262"/>
      <c r="H66" s="262"/>
    </row>
  </sheetData>
  <mergeCells count="16">
    <mergeCell ref="A11:A12"/>
    <mergeCell ref="G11:G12"/>
    <mergeCell ref="B18:D18"/>
    <mergeCell ref="G18:H18"/>
    <mergeCell ref="C11:F11"/>
    <mergeCell ref="C12:F12"/>
    <mergeCell ref="C13:F13"/>
    <mergeCell ref="C14:F14"/>
    <mergeCell ref="C15:F15"/>
    <mergeCell ref="C16:F16"/>
    <mergeCell ref="C10:F10"/>
    <mergeCell ref="B4:C4"/>
    <mergeCell ref="B5:C5"/>
    <mergeCell ref="B6:C6"/>
    <mergeCell ref="B7:C7"/>
    <mergeCell ref="B8:C8"/>
  </mergeCells>
  <printOptions horizontalCentered="1"/>
  <pageMargins left="0.25" right="0.25" top="0.75303030303030305" bottom="0.75" header="0.3" footer="0.3"/>
  <pageSetup paperSize="9" scale="72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3" max="7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W170"/>
  <sheetViews>
    <sheetView view="pageBreakPreview" topLeftCell="A11" zoomScale="40" zoomScaleNormal="55" zoomScaleSheetLayoutView="40" zoomScalePageLayoutView="40" workbookViewId="0">
      <selection activeCell="G28" sqref="G28:L28"/>
    </sheetView>
  </sheetViews>
  <sheetFormatPr defaultColWidth="9.1796875" defaultRowHeight="16.5"/>
  <cols>
    <col min="1" max="1" width="8.453125" style="76" customWidth="1"/>
    <col min="2" max="2" width="24.54296875" style="76" customWidth="1"/>
    <col min="3" max="3" width="26" style="76" customWidth="1"/>
    <col min="4" max="4" width="22.54296875" style="76" customWidth="1"/>
    <col min="5" max="5" width="26.1796875" style="76" customWidth="1"/>
    <col min="6" max="6" width="18" style="76" customWidth="1"/>
    <col min="7" max="7" width="17.81640625" style="77" customWidth="1"/>
    <col min="8" max="8" width="16" style="76" customWidth="1"/>
    <col min="9" max="9" width="18.54296875" style="76" customWidth="1"/>
    <col min="10" max="10" width="16" style="76" customWidth="1"/>
    <col min="11" max="11" width="19" style="76" customWidth="1"/>
    <col min="12" max="12" width="18.81640625" style="76" customWidth="1"/>
    <col min="13" max="13" width="14.1796875" style="76" customWidth="1"/>
    <col min="14" max="15" width="13.453125" style="76" customWidth="1"/>
    <col min="16" max="16" width="20.81640625" style="76" customWidth="1"/>
    <col min="17" max="17" width="15" style="76" bestFit="1" customWidth="1"/>
    <col min="18" max="21" width="11.1796875" style="76" bestFit="1" customWidth="1"/>
    <col min="22" max="22" width="9.1796875" style="76" bestFit="1" customWidth="1"/>
    <col min="23" max="23" width="16.453125" style="76" bestFit="1" customWidth="1"/>
    <col min="24" max="16384" width="9.1796875" style="76"/>
  </cols>
  <sheetData>
    <row r="1" spans="1:16" s="4" customFormat="1" ht="29.5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503" t="s">
        <v>0</v>
      </c>
      <c r="N1" s="503" t="s">
        <v>0</v>
      </c>
      <c r="O1" s="569" t="s">
        <v>1</v>
      </c>
      <c r="P1" s="569"/>
    </row>
    <row r="2" spans="1:16" s="4" customFormat="1" ht="29.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503" t="s">
        <v>2</v>
      </c>
      <c r="N2" s="503" t="s">
        <v>2</v>
      </c>
      <c r="O2" s="570" t="s">
        <v>3</v>
      </c>
      <c r="P2" s="570"/>
    </row>
    <row r="3" spans="1:16" s="4" customFormat="1" ht="29.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503" t="s">
        <v>4</v>
      </c>
      <c r="N3" s="503" t="s">
        <v>4</v>
      </c>
      <c r="O3" s="571" t="s">
        <v>5</v>
      </c>
      <c r="P3" s="569"/>
    </row>
    <row r="4" spans="1:16" s="5" customFormat="1" ht="39.65" customHeight="1" thickBot="1">
      <c r="B4" s="6" t="s">
        <v>207</v>
      </c>
      <c r="G4" s="7"/>
    </row>
    <row r="5" spans="1:16" s="5" customFormat="1" ht="38.15" customHeight="1">
      <c r="B5" s="8" t="s">
        <v>7</v>
      </c>
      <c r="C5" s="8"/>
      <c r="D5" s="6"/>
      <c r="F5" s="9"/>
      <c r="G5" s="586" t="s">
        <v>208</v>
      </c>
      <c r="H5" s="587"/>
      <c r="I5" s="587"/>
      <c r="J5" s="587"/>
      <c r="K5" s="587"/>
      <c r="L5" s="588"/>
    </row>
    <row r="6" spans="1:16" s="10" customFormat="1" ht="38.15" customHeight="1">
      <c r="B6" s="11" t="s">
        <v>8</v>
      </c>
      <c r="C6" s="11"/>
      <c r="D6" s="12" t="s">
        <v>209</v>
      </c>
      <c r="E6" s="145"/>
      <c r="F6" s="11"/>
      <c r="G6" s="589"/>
      <c r="H6" s="590"/>
      <c r="I6" s="590"/>
      <c r="J6" s="590"/>
      <c r="K6" s="590"/>
      <c r="L6" s="591"/>
      <c r="M6" s="13"/>
      <c r="N6" s="13"/>
      <c r="O6" s="13"/>
      <c r="P6" s="13"/>
    </row>
    <row r="7" spans="1:16" s="10" customFormat="1" ht="38.15" customHeight="1">
      <c r="B7" s="11" t="s">
        <v>9</v>
      </c>
      <c r="C7" s="11"/>
      <c r="D7" s="12" t="s">
        <v>210</v>
      </c>
      <c r="E7" s="12"/>
      <c r="F7" s="11"/>
      <c r="G7" s="589"/>
      <c r="H7" s="590"/>
      <c r="I7" s="590"/>
      <c r="J7" s="590"/>
      <c r="K7" s="590"/>
      <c r="L7" s="591"/>
      <c r="M7" s="13"/>
      <c r="N7" s="13"/>
      <c r="O7" s="13"/>
      <c r="P7" s="13"/>
    </row>
    <row r="8" spans="1:16" s="10" customFormat="1" ht="38.15" customHeight="1" thickBot="1">
      <c r="B8" s="11" t="s">
        <v>10</v>
      </c>
      <c r="C8" s="11"/>
      <c r="D8" s="180" t="s">
        <v>211</v>
      </c>
      <c r="E8" s="153"/>
      <c r="F8" s="153"/>
      <c r="G8" s="592"/>
      <c r="H8" s="593"/>
      <c r="I8" s="593"/>
      <c r="J8" s="593"/>
      <c r="K8" s="593"/>
      <c r="L8" s="594"/>
      <c r="M8" s="13"/>
      <c r="N8" s="13"/>
      <c r="O8" s="13"/>
      <c r="P8" s="13"/>
    </row>
    <row r="9" spans="1:16" s="14" customFormat="1" ht="39">
      <c r="B9" s="15" t="s">
        <v>12</v>
      </c>
      <c r="C9" s="15"/>
      <c r="D9" s="166" t="s">
        <v>212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</row>
    <row r="10" spans="1:16" s="14" customFormat="1" ht="32.5">
      <c r="B10" s="19" t="s">
        <v>14</v>
      </c>
      <c r="C10" s="19"/>
      <c r="D10" s="20" t="s">
        <v>213</v>
      </c>
      <c r="E10" s="20"/>
      <c r="F10" s="20"/>
      <c r="G10" s="21"/>
      <c r="H10" s="20"/>
      <c r="I10" s="22"/>
      <c r="J10" s="22" t="s">
        <v>16</v>
      </c>
      <c r="K10" s="22"/>
      <c r="L10" s="22" t="s">
        <v>214</v>
      </c>
      <c r="M10" s="23"/>
      <c r="N10" s="23"/>
      <c r="O10" s="23"/>
      <c r="P10" s="23"/>
    </row>
    <row r="11" spans="1:16" s="14" customFormat="1" ht="60.65" customHeight="1">
      <c r="B11" s="22" t="s">
        <v>17</v>
      </c>
      <c r="C11" s="22"/>
      <c r="D11" s="154"/>
      <c r="E11" s="155"/>
      <c r="F11" s="155"/>
      <c r="G11" s="24"/>
      <c r="H11" s="25"/>
      <c r="I11" s="22"/>
      <c r="J11" s="22" t="s">
        <v>18</v>
      </c>
      <c r="K11" s="22"/>
      <c r="L11" s="595" t="s">
        <v>215</v>
      </c>
      <c r="M11" s="595"/>
      <c r="N11" s="595"/>
      <c r="O11" s="595"/>
      <c r="P11" s="595"/>
    </row>
    <row r="12" spans="1:16" s="14" customFormat="1" ht="32.5">
      <c r="B12" s="22" t="s">
        <v>20</v>
      </c>
      <c r="C12" s="22"/>
      <c r="D12" s="26"/>
      <c r="E12" s="22"/>
      <c r="F12" s="22"/>
      <c r="G12" s="27"/>
      <c r="H12" s="28"/>
      <c r="I12" s="22"/>
      <c r="J12" s="202" t="s">
        <v>21</v>
      </c>
      <c r="L12" s="22" t="s">
        <v>216</v>
      </c>
      <c r="M12" s="22"/>
      <c r="N12" s="28"/>
      <c r="O12" s="28"/>
      <c r="P12" s="23"/>
    </row>
    <row r="13" spans="1:16" s="14" customFormat="1" ht="32.5">
      <c r="B13" s="583"/>
      <c r="C13" s="583"/>
      <c r="D13" s="583"/>
      <c r="E13" s="583"/>
      <c r="F13" s="583"/>
      <c r="G13" s="27"/>
      <c r="H13" s="28"/>
      <c r="I13" s="22"/>
      <c r="J13" s="22" t="s">
        <v>23</v>
      </c>
      <c r="K13" s="22"/>
      <c r="L13" s="22" t="s">
        <v>217</v>
      </c>
      <c r="M13" s="28"/>
      <c r="N13" s="23"/>
      <c r="O13" s="23"/>
      <c r="P13" s="28"/>
    </row>
    <row r="14" spans="1:16" s="14" customFormat="1" ht="32.5">
      <c r="B14" s="22" t="s">
        <v>24</v>
      </c>
      <c r="C14" s="22"/>
      <c r="D14" s="22" t="s">
        <v>25</v>
      </c>
      <c r="E14" s="22"/>
      <c r="F14" s="22"/>
      <c r="G14" s="29"/>
      <c r="H14" s="22"/>
      <c r="I14" s="22"/>
      <c r="J14" s="22" t="s">
        <v>26</v>
      </c>
      <c r="K14" s="22"/>
      <c r="L14" s="23" t="s">
        <v>218</v>
      </c>
      <c r="M14" s="23"/>
      <c r="N14" s="23"/>
      <c r="O14" s="23"/>
      <c r="P14" s="23"/>
    </row>
    <row r="15" spans="1:16" s="14" customFormat="1" ht="21" customHeight="1">
      <c r="B15" s="30" t="s">
        <v>28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32" customFormat="1" ht="18.7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22" s="5" customFormat="1" ht="35.5" customHeight="1">
      <c r="B17" s="34"/>
      <c r="C17" s="137" t="s">
        <v>29</v>
      </c>
      <c r="D17" s="137" t="s">
        <v>30</v>
      </c>
      <c r="E17" s="35" t="s">
        <v>31</v>
      </c>
      <c r="F17" s="35"/>
      <c r="G17" s="35" t="s">
        <v>141</v>
      </c>
      <c r="H17" s="35" t="s">
        <v>32</v>
      </c>
      <c r="I17" s="35" t="s">
        <v>33</v>
      </c>
      <c r="J17" s="35" t="s">
        <v>34</v>
      </c>
      <c r="K17" s="35" t="s">
        <v>35</v>
      </c>
      <c r="L17" s="35" t="s">
        <v>36</v>
      </c>
      <c r="M17" s="35"/>
      <c r="N17" s="35"/>
      <c r="O17" s="35"/>
      <c r="P17" s="139" t="s">
        <v>38</v>
      </c>
    </row>
    <row r="18" spans="2:22" s="5" customFormat="1" ht="35.5" customHeight="1">
      <c r="B18" s="138" t="s">
        <v>39</v>
      </c>
      <c r="C18" s="36"/>
      <c r="D18" s="37" t="s">
        <v>219</v>
      </c>
      <c r="E18" s="38"/>
      <c r="F18" s="39"/>
      <c r="G18" s="39">
        <v>13</v>
      </c>
      <c r="H18" s="39">
        <v>77</v>
      </c>
      <c r="I18" s="39">
        <v>95</v>
      </c>
      <c r="J18" s="39">
        <v>68</v>
      </c>
      <c r="K18" s="39">
        <v>41</v>
      </c>
      <c r="L18" s="39">
        <v>6</v>
      </c>
      <c r="M18" s="39"/>
      <c r="N18" s="39"/>
      <c r="O18" s="39"/>
      <c r="P18" s="40">
        <f>SUM(G18:O18)</f>
        <v>300</v>
      </c>
      <c r="Q18" s="208">
        <v>13</v>
      </c>
      <c r="R18" s="208">
        <v>77</v>
      </c>
      <c r="S18" s="208">
        <v>95</v>
      </c>
      <c r="T18" s="208">
        <v>68</v>
      </c>
      <c r="U18" s="208">
        <v>41</v>
      </c>
      <c r="V18" s="208">
        <v>6</v>
      </c>
    </row>
    <row r="19" spans="2:22" s="5" customFormat="1" ht="35.5" customHeight="1">
      <c r="B19" s="138" t="s">
        <v>41</v>
      </c>
      <c r="C19" s="36"/>
      <c r="D19" s="38" t="str">
        <f>D18</f>
        <v xml:space="preserve">DARKEST BLACK       </v>
      </c>
      <c r="E19" s="38"/>
      <c r="F19" s="39"/>
      <c r="G19" s="39">
        <f>ROUNDUP(G18*5%,0)</f>
        <v>1</v>
      </c>
      <c r="H19" s="39">
        <f t="shared" ref="H19:K19" si="0">ROUNDUP(H18*5%,0)</f>
        <v>4</v>
      </c>
      <c r="I19" s="39">
        <f>ROUNDUP(I18*5%,0)+1</f>
        <v>6</v>
      </c>
      <c r="J19" s="39">
        <f t="shared" si="0"/>
        <v>4</v>
      </c>
      <c r="K19" s="39">
        <f t="shared" si="0"/>
        <v>3</v>
      </c>
      <c r="L19" s="39">
        <f>ROUNDUP(L18*5%,0)</f>
        <v>1</v>
      </c>
      <c r="M19" s="39"/>
      <c r="N19" s="39"/>
      <c r="O19" s="39"/>
      <c r="P19" s="40">
        <f>SUM(G19:O19)</f>
        <v>19</v>
      </c>
    </row>
    <row r="20" spans="2:22" s="6" customFormat="1" ht="35.5" customHeight="1">
      <c r="B20" s="141" t="s">
        <v>42</v>
      </c>
      <c r="C20" s="141"/>
      <c r="D20" s="144" t="str">
        <f>D18</f>
        <v xml:space="preserve">DARKEST BLACK       </v>
      </c>
      <c r="E20" s="142"/>
      <c r="F20" s="143"/>
      <c r="G20" s="143">
        <f>G18+G19</f>
        <v>14</v>
      </c>
      <c r="H20" s="143">
        <f t="shared" ref="H20:L20" si="1">H18+H19</f>
        <v>81</v>
      </c>
      <c r="I20" s="143">
        <f t="shared" si="1"/>
        <v>101</v>
      </c>
      <c r="J20" s="143">
        <f t="shared" si="1"/>
        <v>72</v>
      </c>
      <c r="K20" s="143">
        <f t="shared" si="1"/>
        <v>44</v>
      </c>
      <c r="L20" s="143">
        <f t="shared" si="1"/>
        <v>7</v>
      </c>
      <c r="M20" s="143"/>
      <c r="N20" s="143"/>
      <c r="O20" s="143"/>
      <c r="P20" s="143">
        <f>SUM(G20:O20)</f>
        <v>319</v>
      </c>
    </row>
    <row r="21" spans="2:22" s="5" customFormat="1" ht="34.5" customHeight="1">
      <c r="B21" s="12"/>
      <c r="C21" s="12"/>
      <c r="D21" s="12"/>
      <c r="E21" s="41"/>
      <c r="F21" s="41"/>
      <c r="G21" s="42"/>
      <c r="H21" s="41"/>
      <c r="I21" s="41"/>
      <c r="J21" s="41"/>
      <c r="K21" s="41"/>
      <c r="L21" s="41"/>
      <c r="M21" s="43"/>
      <c r="N21" s="44"/>
      <c r="O21" s="44"/>
      <c r="P21" s="45"/>
    </row>
    <row r="22" spans="2:22" s="5" customFormat="1" ht="35.5" customHeight="1">
      <c r="B22" s="34"/>
      <c r="C22" s="137" t="s">
        <v>29</v>
      </c>
      <c r="D22" s="137" t="s">
        <v>30</v>
      </c>
      <c r="E22" s="35" t="s">
        <v>31</v>
      </c>
      <c r="F22" s="35"/>
      <c r="G22" s="35" t="s">
        <v>141</v>
      </c>
      <c r="H22" s="35" t="s">
        <v>32</v>
      </c>
      <c r="I22" s="35" t="s">
        <v>33</v>
      </c>
      <c r="J22" s="35" t="s">
        <v>34</v>
      </c>
      <c r="K22" s="35" t="s">
        <v>35</v>
      </c>
      <c r="L22" s="35" t="s">
        <v>36</v>
      </c>
      <c r="M22" s="35"/>
      <c r="N22" s="35"/>
      <c r="O22" s="35"/>
      <c r="P22" s="139" t="s">
        <v>38</v>
      </c>
    </row>
    <row r="23" spans="2:22" s="5" customFormat="1" ht="35.5" customHeight="1">
      <c r="B23" s="138" t="s">
        <v>39</v>
      </c>
      <c r="C23" s="36"/>
      <c r="D23" s="37" t="s">
        <v>220</v>
      </c>
      <c r="E23" s="38"/>
      <c r="F23" s="39"/>
      <c r="G23" s="39">
        <v>14</v>
      </c>
      <c r="H23" s="39">
        <v>77</v>
      </c>
      <c r="I23" s="39">
        <v>95</v>
      </c>
      <c r="J23" s="39">
        <v>68</v>
      </c>
      <c r="K23" s="39">
        <v>40</v>
      </c>
      <c r="L23" s="39">
        <v>6</v>
      </c>
      <c r="M23" s="39"/>
      <c r="N23" s="39"/>
      <c r="O23" s="39"/>
      <c r="P23" s="40">
        <f>SUM(G23:O23)</f>
        <v>300</v>
      </c>
      <c r="Q23" s="209">
        <v>14</v>
      </c>
      <c r="R23" s="209">
        <v>77</v>
      </c>
      <c r="S23" s="209">
        <v>95</v>
      </c>
      <c r="T23" s="209">
        <v>68</v>
      </c>
      <c r="U23" s="209">
        <v>40</v>
      </c>
      <c r="V23" s="209">
        <v>6</v>
      </c>
    </row>
    <row r="24" spans="2:22" s="5" customFormat="1" ht="35.5" customHeight="1">
      <c r="B24" s="138" t="s">
        <v>41</v>
      </c>
      <c r="C24" s="36"/>
      <c r="D24" s="38" t="str">
        <f>D23</f>
        <v xml:space="preserve">HYPER LILAC         </v>
      </c>
      <c r="E24" s="38"/>
      <c r="F24" s="39"/>
      <c r="G24" s="39">
        <f>ROUNDUP(G23*5%,0)</f>
        <v>1</v>
      </c>
      <c r="H24" s="39">
        <f t="shared" ref="H24:K24" si="2">ROUNDUP(H23*5%,0)</f>
        <v>4</v>
      </c>
      <c r="I24" s="39">
        <f>ROUNDUP(I23*5%,0)+1</f>
        <v>6</v>
      </c>
      <c r="J24" s="39">
        <f t="shared" si="2"/>
        <v>4</v>
      </c>
      <c r="K24" s="39">
        <f t="shared" si="2"/>
        <v>2</v>
      </c>
      <c r="L24" s="39">
        <f>ROUNDUP(L23*5%,0)</f>
        <v>1</v>
      </c>
      <c r="M24" s="39"/>
      <c r="N24" s="39"/>
      <c r="O24" s="39"/>
      <c r="P24" s="40">
        <f>SUM(G24:O24)</f>
        <v>18</v>
      </c>
    </row>
    <row r="25" spans="2:22" s="6" customFormat="1" ht="35.5" customHeight="1">
      <c r="B25" s="141" t="s">
        <v>42</v>
      </c>
      <c r="C25" s="141"/>
      <c r="D25" s="144" t="str">
        <f>D23</f>
        <v xml:space="preserve">HYPER LILAC         </v>
      </c>
      <c r="E25" s="142"/>
      <c r="F25" s="143"/>
      <c r="G25" s="143">
        <f>G23+G24</f>
        <v>15</v>
      </c>
      <c r="H25" s="143">
        <f t="shared" ref="H25" si="3">H23+H24</f>
        <v>81</v>
      </c>
      <c r="I25" s="143">
        <f t="shared" ref="I25" si="4">I23+I24</f>
        <v>101</v>
      </c>
      <c r="J25" s="143">
        <f t="shared" ref="J25" si="5">J23+J24</f>
        <v>72</v>
      </c>
      <c r="K25" s="143">
        <f t="shared" ref="K25" si="6">K23+K24</f>
        <v>42</v>
      </c>
      <c r="L25" s="143">
        <f t="shared" ref="L25" si="7">L23+L24</f>
        <v>7</v>
      </c>
      <c r="M25" s="143"/>
      <c r="N25" s="143"/>
      <c r="O25" s="143"/>
      <c r="P25" s="143">
        <f>SUM(G25:O25)</f>
        <v>318</v>
      </c>
    </row>
    <row r="26" spans="2:22" s="5" customFormat="1" ht="34.5" customHeight="1">
      <c r="B26" s="12"/>
      <c r="C26" s="12"/>
      <c r="D26" s="12"/>
      <c r="E26" s="41"/>
      <c r="F26" s="41"/>
      <c r="G26" s="42"/>
      <c r="H26" s="41"/>
      <c r="I26" s="41"/>
      <c r="J26" s="41"/>
      <c r="K26" s="41"/>
      <c r="L26" s="41"/>
      <c r="M26" s="43"/>
      <c r="N26" s="44"/>
      <c r="O26" s="44"/>
      <c r="P26" s="45"/>
    </row>
    <row r="27" spans="2:22" s="5" customFormat="1" ht="35.5" customHeight="1">
      <c r="B27" s="34"/>
      <c r="C27" s="137" t="s">
        <v>29</v>
      </c>
      <c r="D27" s="137" t="s">
        <v>30</v>
      </c>
      <c r="E27" s="35" t="s">
        <v>31</v>
      </c>
      <c r="F27" s="35"/>
      <c r="G27" s="35" t="s">
        <v>141</v>
      </c>
      <c r="H27" s="35" t="s">
        <v>32</v>
      </c>
      <c r="I27" s="35" t="s">
        <v>33</v>
      </c>
      <c r="J27" s="35" t="s">
        <v>34</v>
      </c>
      <c r="K27" s="35" t="s">
        <v>35</v>
      </c>
      <c r="L27" s="35" t="s">
        <v>36</v>
      </c>
      <c r="M27" s="35"/>
      <c r="N27" s="35"/>
      <c r="O27" s="35"/>
      <c r="P27" s="139" t="s">
        <v>38</v>
      </c>
    </row>
    <row r="28" spans="2:22" s="5" customFormat="1" ht="35.5" customHeight="1">
      <c r="B28" s="138" t="s">
        <v>39</v>
      </c>
      <c r="C28" s="36"/>
      <c r="D28" s="37" t="s">
        <v>221</v>
      </c>
      <c r="E28" s="38"/>
      <c r="F28" s="39"/>
      <c r="G28" s="39">
        <v>13</v>
      </c>
      <c r="H28" s="39">
        <v>77</v>
      </c>
      <c r="I28" s="39">
        <v>95</v>
      </c>
      <c r="J28" s="39">
        <v>68</v>
      </c>
      <c r="K28" s="39">
        <v>41</v>
      </c>
      <c r="L28" s="39">
        <v>6</v>
      </c>
      <c r="M28" s="39"/>
      <c r="N28" s="39"/>
      <c r="O28" s="39"/>
      <c r="P28" s="40">
        <f>SUM(G28:O28)</f>
        <v>300</v>
      </c>
      <c r="Q28" s="208">
        <v>13</v>
      </c>
      <c r="R28" s="208">
        <v>77</v>
      </c>
      <c r="S28" s="208">
        <v>95</v>
      </c>
      <c r="T28" s="208">
        <v>68</v>
      </c>
      <c r="U28" s="208">
        <v>41</v>
      </c>
      <c r="V28" s="208">
        <v>6</v>
      </c>
    </row>
    <row r="29" spans="2:22" s="5" customFormat="1" ht="35.5" customHeight="1">
      <c r="B29" s="138" t="s">
        <v>41</v>
      </c>
      <c r="C29" s="36"/>
      <c r="D29" s="38" t="str">
        <f>D28</f>
        <v xml:space="preserve">ATOMIC BLASTER      </v>
      </c>
      <c r="E29" s="38"/>
      <c r="F29" s="39"/>
      <c r="G29" s="39">
        <f>ROUNDUP(G28*5%,0)</f>
        <v>1</v>
      </c>
      <c r="H29" s="39">
        <f t="shared" ref="H29:K29" si="8">ROUNDUP(H28*5%,0)</f>
        <v>4</v>
      </c>
      <c r="I29" s="39">
        <f>ROUNDUP(I28*5%,0)+1</f>
        <v>6</v>
      </c>
      <c r="J29" s="39">
        <f t="shared" si="8"/>
        <v>4</v>
      </c>
      <c r="K29" s="39">
        <f t="shared" si="8"/>
        <v>3</v>
      </c>
      <c r="L29" s="39">
        <f>ROUNDUP(L28*5%,0)</f>
        <v>1</v>
      </c>
      <c r="M29" s="39"/>
      <c r="N29" s="39"/>
      <c r="O29" s="39"/>
      <c r="P29" s="40">
        <f>SUM(G29:O29)</f>
        <v>19</v>
      </c>
    </row>
    <row r="30" spans="2:22" s="6" customFormat="1" ht="35.5" customHeight="1">
      <c r="B30" s="141" t="s">
        <v>42</v>
      </c>
      <c r="C30" s="141"/>
      <c r="D30" s="144" t="str">
        <f>D28</f>
        <v xml:space="preserve">ATOMIC BLASTER      </v>
      </c>
      <c r="E30" s="142"/>
      <c r="F30" s="143"/>
      <c r="G30" s="143">
        <f>G28+G29</f>
        <v>14</v>
      </c>
      <c r="H30" s="143">
        <f t="shared" ref="H30" si="9">H28+H29</f>
        <v>81</v>
      </c>
      <c r="I30" s="143">
        <f t="shared" ref="I30" si="10">I28+I29</f>
        <v>101</v>
      </c>
      <c r="J30" s="143">
        <f t="shared" ref="J30" si="11">J28+J29</f>
        <v>72</v>
      </c>
      <c r="K30" s="143">
        <f t="shared" ref="K30" si="12">K28+K29</f>
        <v>44</v>
      </c>
      <c r="L30" s="143">
        <f t="shared" ref="L30" si="13">L28+L29</f>
        <v>7</v>
      </c>
      <c r="M30" s="143"/>
      <c r="N30" s="143"/>
      <c r="O30" s="143"/>
      <c r="P30" s="143">
        <f>SUM(G30:O30)</f>
        <v>319</v>
      </c>
    </row>
    <row r="31" spans="2:22" s="5" customFormat="1" ht="34.5" customHeight="1">
      <c r="B31" s="12"/>
      <c r="C31" s="12"/>
      <c r="D31" s="12"/>
      <c r="E31" s="41"/>
      <c r="F31" s="41"/>
      <c r="G31" s="42"/>
      <c r="H31" s="41"/>
      <c r="I31" s="41"/>
      <c r="J31" s="41"/>
      <c r="K31" s="41"/>
      <c r="L31" s="41"/>
      <c r="M31" s="43"/>
      <c r="N31" s="44"/>
      <c r="O31" s="44"/>
      <c r="P31" s="45"/>
    </row>
    <row r="32" spans="2:22" s="5" customFormat="1" ht="35.5" customHeight="1">
      <c r="B32" s="34"/>
      <c r="C32" s="137" t="s">
        <v>29</v>
      </c>
      <c r="D32" s="137" t="s">
        <v>30</v>
      </c>
      <c r="E32" s="35" t="s">
        <v>31</v>
      </c>
      <c r="F32" s="35"/>
      <c r="G32" s="35" t="s">
        <v>141</v>
      </c>
      <c r="H32" s="35" t="s">
        <v>32</v>
      </c>
      <c r="I32" s="35" t="s">
        <v>33</v>
      </c>
      <c r="J32" s="35" t="s">
        <v>34</v>
      </c>
      <c r="K32" s="35" t="s">
        <v>35</v>
      </c>
      <c r="L32" s="35" t="s">
        <v>36</v>
      </c>
      <c r="M32" s="35"/>
      <c r="N32" s="35"/>
      <c r="O32" s="35"/>
      <c r="P32" s="139" t="s">
        <v>38</v>
      </c>
    </row>
    <row r="33" spans="1:23" s="5" customFormat="1" ht="35.5" customHeight="1">
      <c r="B33" s="138" t="s">
        <v>39</v>
      </c>
      <c r="C33" s="36"/>
      <c r="D33" s="37" t="s">
        <v>222</v>
      </c>
      <c r="E33" s="38"/>
      <c r="F33" s="39"/>
      <c r="G33" s="39">
        <v>14</v>
      </c>
      <c r="H33" s="39">
        <v>77</v>
      </c>
      <c r="I33" s="39">
        <v>95</v>
      </c>
      <c r="J33" s="39">
        <v>68</v>
      </c>
      <c r="K33" s="39">
        <v>40</v>
      </c>
      <c r="L33" s="39">
        <v>6</v>
      </c>
      <c r="M33" s="39"/>
      <c r="N33" s="39"/>
      <c r="O33" s="39"/>
      <c r="P33" s="40">
        <f>SUM(G33:O33)</f>
        <v>300</v>
      </c>
      <c r="Q33" s="209">
        <v>14</v>
      </c>
      <c r="R33" s="209">
        <v>77</v>
      </c>
      <c r="S33" s="209">
        <v>95</v>
      </c>
      <c r="T33" s="209">
        <v>68</v>
      </c>
      <c r="U33" s="209">
        <v>40</v>
      </c>
      <c r="V33" s="209">
        <v>6</v>
      </c>
    </row>
    <row r="34" spans="1:23" s="5" customFormat="1" ht="35.5" customHeight="1">
      <c r="B34" s="138" t="s">
        <v>41</v>
      </c>
      <c r="C34" s="36"/>
      <c r="D34" s="38" t="str">
        <f>D33</f>
        <v xml:space="preserve">OPTIC WHITE         </v>
      </c>
      <c r="E34" s="38"/>
      <c r="F34" s="39"/>
      <c r="G34" s="39">
        <f>ROUNDUP(G33*5%,0)</f>
        <v>1</v>
      </c>
      <c r="H34" s="39">
        <f t="shared" ref="H34:K34" si="14">ROUNDUP(H33*5%,0)</f>
        <v>4</v>
      </c>
      <c r="I34" s="39">
        <f>ROUNDUP(I33*5%,0)+1</f>
        <v>6</v>
      </c>
      <c r="J34" s="39">
        <f t="shared" si="14"/>
        <v>4</v>
      </c>
      <c r="K34" s="39">
        <f t="shared" si="14"/>
        <v>2</v>
      </c>
      <c r="L34" s="39">
        <f>ROUNDUP(L33*5%,0)</f>
        <v>1</v>
      </c>
      <c r="M34" s="39"/>
      <c r="N34" s="39"/>
      <c r="O34" s="39"/>
      <c r="P34" s="40">
        <f>SUM(G34:O34)</f>
        <v>18</v>
      </c>
    </row>
    <row r="35" spans="1:23" s="6" customFormat="1" ht="35.5" customHeight="1">
      <c r="B35" s="141" t="s">
        <v>42</v>
      </c>
      <c r="C35" s="141"/>
      <c r="D35" s="144" t="str">
        <f>D33</f>
        <v xml:space="preserve">OPTIC WHITE         </v>
      </c>
      <c r="E35" s="142"/>
      <c r="F35" s="143"/>
      <c r="G35" s="143">
        <f>G33+G34</f>
        <v>15</v>
      </c>
      <c r="H35" s="143">
        <f t="shared" ref="H35" si="15">H33+H34</f>
        <v>81</v>
      </c>
      <c r="I35" s="143">
        <f t="shared" ref="I35" si="16">I33+I34</f>
        <v>101</v>
      </c>
      <c r="J35" s="143">
        <f t="shared" ref="J35" si="17">J33+J34</f>
        <v>72</v>
      </c>
      <c r="K35" s="143">
        <f t="shared" ref="K35" si="18">K33+K34</f>
        <v>42</v>
      </c>
      <c r="L35" s="143">
        <f t="shared" ref="L35" si="19">L33+L34</f>
        <v>7</v>
      </c>
      <c r="M35" s="143"/>
      <c r="N35" s="143"/>
      <c r="O35" s="143"/>
      <c r="P35" s="143">
        <f>SUM(G35:O35)</f>
        <v>318</v>
      </c>
    </row>
    <row r="36" spans="1:23" s="5" customFormat="1" ht="34.5" customHeight="1">
      <c r="B36" s="12"/>
      <c r="C36" s="12"/>
      <c r="D36" s="12"/>
      <c r="E36" s="41"/>
      <c r="F36" s="41"/>
      <c r="G36" s="42"/>
      <c r="H36" s="41"/>
      <c r="I36" s="41"/>
      <c r="J36" s="41"/>
      <c r="K36" s="41"/>
      <c r="L36" s="41"/>
      <c r="M36" s="43"/>
      <c r="N36" s="44"/>
      <c r="O36" s="44"/>
      <c r="P36" s="45"/>
    </row>
    <row r="37" spans="1:23" s="46" customFormat="1" ht="42.75" customHeight="1">
      <c r="B37" s="129" t="s">
        <v>46</v>
      </c>
      <c r="C37" s="130"/>
      <c r="D37" s="129"/>
      <c r="E37" s="131"/>
      <c r="F37" s="132"/>
      <c r="G37" s="132">
        <f>SUM(G20,G25,G30,G35)</f>
        <v>58</v>
      </c>
      <c r="H37" s="132">
        <f t="shared" ref="H37:L37" si="20">SUM(H20,H25,H30,H35)</f>
        <v>324</v>
      </c>
      <c r="I37" s="132">
        <f t="shared" si="20"/>
        <v>404</v>
      </c>
      <c r="J37" s="132">
        <f t="shared" si="20"/>
        <v>288</v>
      </c>
      <c r="K37" s="132">
        <f t="shared" si="20"/>
        <v>172</v>
      </c>
      <c r="L37" s="132">
        <f t="shared" si="20"/>
        <v>28</v>
      </c>
      <c r="M37" s="132"/>
      <c r="N37" s="132"/>
      <c r="O37" s="132"/>
      <c r="P37" s="132">
        <f>SUM(P20,P25,P30,P35)</f>
        <v>1274</v>
      </c>
      <c r="Q37" s="6">
        <f>SUM(Q3:Q36)</f>
        <v>54</v>
      </c>
      <c r="R37" s="6">
        <f t="shared" ref="R37:V37" si="21">SUM(R3:R36)</f>
        <v>308</v>
      </c>
      <c r="S37" s="6">
        <f t="shared" si="21"/>
        <v>380</v>
      </c>
      <c r="T37" s="6">
        <f t="shared" si="21"/>
        <v>272</v>
      </c>
      <c r="U37" s="6">
        <f t="shared" si="21"/>
        <v>162</v>
      </c>
      <c r="V37" s="6">
        <f t="shared" si="21"/>
        <v>24</v>
      </c>
      <c r="W37" s="6">
        <f>SUM(Q37:V37)</f>
        <v>1200</v>
      </c>
    </row>
    <row r="38" spans="1:23" s="47" customFormat="1" ht="20.25" customHeight="1">
      <c r="B38" s="48"/>
      <c r="C38" s="48"/>
      <c r="D38" s="49"/>
      <c r="E38" s="50"/>
      <c r="F38" s="51"/>
      <c r="G38" s="52"/>
      <c r="H38" s="53"/>
      <c r="I38" s="53"/>
      <c r="J38" s="53"/>
      <c r="K38" s="53"/>
      <c r="L38" s="54"/>
      <c r="M38" s="55"/>
      <c r="N38" s="51"/>
      <c r="O38" s="51"/>
      <c r="P38" s="51"/>
    </row>
    <row r="39" spans="1:23" s="4" customFormat="1" ht="30.75" customHeight="1" thickBot="1">
      <c r="B39" s="133" t="s">
        <v>47</v>
      </c>
      <c r="C39" s="56"/>
      <c r="D39" s="56"/>
      <c r="E39" s="56"/>
      <c r="F39" s="57"/>
      <c r="G39" s="58"/>
      <c r="H39" s="57"/>
      <c r="I39" s="57"/>
      <c r="J39" s="57"/>
      <c r="K39" s="57"/>
      <c r="L39" s="57"/>
      <c r="N39" s="59"/>
      <c r="O39" s="59"/>
      <c r="P39" s="60"/>
    </row>
    <row r="40" spans="1:23" s="61" customFormat="1" ht="120.5" thickBot="1">
      <c r="A40" s="584" t="s">
        <v>48</v>
      </c>
      <c r="B40" s="585"/>
      <c r="C40" s="585"/>
      <c r="D40" s="123" t="s">
        <v>49</v>
      </c>
      <c r="E40" s="124" t="s">
        <v>50</v>
      </c>
      <c r="F40" s="123" t="s">
        <v>51</v>
      </c>
      <c r="G40" s="125" t="s">
        <v>52</v>
      </c>
      <c r="H40" s="125" t="s">
        <v>53</v>
      </c>
      <c r="I40" s="125" t="s">
        <v>54</v>
      </c>
      <c r="J40" s="125" t="s">
        <v>55</v>
      </c>
      <c r="K40" s="125" t="s">
        <v>223</v>
      </c>
      <c r="L40" s="125" t="s">
        <v>57</v>
      </c>
      <c r="M40" s="575" t="s">
        <v>58</v>
      </c>
      <c r="N40" s="576"/>
      <c r="O40" s="576"/>
      <c r="P40" s="577"/>
    </row>
    <row r="41" spans="1:23" s="14" customFormat="1" ht="46" customHeight="1">
      <c r="A41" s="572" t="str">
        <f>D18</f>
        <v xml:space="preserve">DARKEST BLACK       </v>
      </c>
      <c r="B41" s="573"/>
      <c r="C41" s="573"/>
      <c r="D41" s="573"/>
      <c r="E41" s="573"/>
      <c r="F41" s="573"/>
      <c r="G41" s="573"/>
      <c r="H41" s="573"/>
      <c r="I41" s="573"/>
      <c r="J41" s="573"/>
      <c r="K41" s="573"/>
      <c r="L41" s="573"/>
      <c r="M41" s="573"/>
      <c r="N41" s="573"/>
      <c r="O41" s="573"/>
      <c r="P41" s="574"/>
    </row>
    <row r="42" spans="1:23" s="14" customFormat="1" ht="106" customHeight="1">
      <c r="A42" s="190">
        <v>1</v>
      </c>
      <c r="B42" s="582" t="str">
        <f>L11</f>
        <v>FRENCH TERRY 100% ORGANIC COTTON 430GSM</v>
      </c>
      <c r="C42" s="582"/>
      <c r="D42" s="146" t="s">
        <v>224</v>
      </c>
      <c r="E42" s="146" t="str">
        <f>A41</f>
        <v xml:space="preserve">DARKEST BLACK       </v>
      </c>
      <c r="F42" s="160" t="s">
        <v>34</v>
      </c>
      <c r="G42" s="167">
        <f>$P$20</f>
        <v>319</v>
      </c>
      <c r="H42" s="168">
        <v>0.84499999999999997</v>
      </c>
      <c r="I42" s="169">
        <f>G42*H42</f>
        <v>269.55500000000001</v>
      </c>
      <c r="J42" s="169">
        <f>I42*8.7%+(I42/25)*0.5</f>
        <v>28.842385</v>
      </c>
      <c r="K42" s="167">
        <v>0</v>
      </c>
      <c r="L42" s="189">
        <f t="shared" ref="L42:L43" si="22">ROUNDUP(SUM(I42:K42),0)</f>
        <v>299</v>
      </c>
      <c r="M42" s="578"/>
      <c r="N42" s="579"/>
      <c r="O42" s="579"/>
      <c r="P42" s="579"/>
    </row>
    <row r="43" spans="1:23" s="14" customFormat="1" ht="106" customHeight="1">
      <c r="A43" s="190">
        <v>2</v>
      </c>
      <c r="B43" s="582" t="s">
        <v>225</v>
      </c>
      <c r="C43" s="582"/>
      <c r="D43" s="146" t="s">
        <v>226</v>
      </c>
      <c r="E43" s="146" t="str">
        <f>E42</f>
        <v xml:space="preserve">DARKEST BLACK       </v>
      </c>
      <c r="F43" s="160" t="s">
        <v>34</v>
      </c>
      <c r="G43" s="167">
        <f>G42</f>
        <v>319</v>
      </c>
      <c r="H43" s="168">
        <v>0.02</v>
      </c>
      <c r="I43" s="169">
        <f t="shared" ref="I43" si="23">G43*H43</f>
        <v>6.38</v>
      </c>
      <c r="J43" s="169">
        <f>I43*3%+(I43/50)*0.5</f>
        <v>0.25519999999999998</v>
      </c>
      <c r="K43" s="167">
        <v>0</v>
      </c>
      <c r="L43" s="189">
        <f t="shared" si="22"/>
        <v>7</v>
      </c>
      <c r="M43" s="578"/>
      <c r="N43" s="579"/>
      <c r="O43" s="579"/>
      <c r="P43" s="579"/>
    </row>
    <row r="44" spans="1:23" s="14" customFormat="1" ht="106" customHeight="1">
      <c r="A44" s="190">
        <v>3</v>
      </c>
      <c r="B44" s="582" t="s">
        <v>227</v>
      </c>
      <c r="C44" s="582"/>
      <c r="D44" s="146" t="s">
        <v>228</v>
      </c>
      <c r="E44" s="146" t="str">
        <f>E43</f>
        <v xml:space="preserve">DARKEST BLACK       </v>
      </c>
      <c r="F44" s="160" t="s">
        <v>34</v>
      </c>
      <c r="G44" s="167">
        <f>G43</f>
        <v>319</v>
      </c>
      <c r="H44" s="168">
        <v>0.14000000000000001</v>
      </c>
      <c r="I44" s="169">
        <f>G44*H44</f>
        <v>44.660000000000004</v>
      </c>
      <c r="J44" s="169">
        <f>I44*0%+(I44/25)*0.5</f>
        <v>0.8932000000000001</v>
      </c>
      <c r="K44" s="167">
        <v>0</v>
      </c>
      <c r="L44" s="189">
        <f t="shared" ref="L44" si="24">ROUNDUP(SUM(I44:K44),0)</f>
        <v>46</v>
      </c>
      <c r="M44" s="578"/>
      <c r="N44" s="579"/>
      <c r="O44" s="579"/>
      <c r="P44" s="579"/>
    </row>
    <row r="45" spans="1:23" s="14" customFormat="1" ht="46" customHeight="1">
      <c r="A45" s="579" t="str">
        <f>D23</f>
        <v xml:space="preserve">HYPER LILAC         </v>
      </c>
      <c r="B45" s="579"/>
      <c r="C45" s="579"/>
      <c r="D45" s="579"/>
      <c r="E45" s="579"/>
      <c r="F45" s="579"/>
      <c r="G45" s="579"/>
      <c r="H45" s="579"/>
      <c r="I45" s="579"/>
      <c r="J45" s="579"/>
      <c r="K45" s="579"/>
      <c r="L45" s="579"/>
      <c r="M45" s="579"/>
      <c r="N45" s="579"/>
      <c r="O45" s="579"/>
      <c r="P45" s="579"/>
    </row>
    <row r="46" spans="1:23" s="14" customFormat="1" ht="106" customHeight="1">
      <c r="A46" s="190">
        <v>1</v>
      </c>
      <c r="B46" s="582" t="str">
        <f>L11</f>
        <v>FRENCH TERRY 100% ORGANIC COTTON 430GSM</v>
      </c>
      <c r="C46" s="582"/>
      <c r="D46" s="146" t="s">
        <v>224</v>
      </c>
      <c r="E46" s="146" t="str">
        <f>A45</f>
        <v xml:space="preserve">HYPER LILAC         </v>
      </c>
      <c r="F46" s="160" t="s">
        <v>34</v>
      </c>
      <c r="G46" s="167">
        <f>$P$25</f>
        <v>318</v>
      </c>
      <c r="H46" s="168">
        <v>0.84499999999999997</v>
      </c>
      <c r="I46" s="169">
        <f>G46*H46</f>
        <v>268.70999999999998</v>
      </c>
      <c r="J46" s="169">
        <f>I46*8.7%+(I46/25)*0.5</f>
        <v>28.751969999999996</v>
      </c>
      <c r="K46" s="167">
        <v>0</v>
      </c>
      <c r="L46" s="189">
        <f t="shared" ref="L46:L47" si="25">ROUNDUP(SUM(I46:K46),0)</f>
        <v>298</v>
      </c>
      <c r="M46" s="578"/>
      <c r="N46" s="579"/>
      <c r="O46" s="579"/>
      <c r="P46" s="579"/>
    </row>
    <row r="47" spans="1:23" s="14" customFormat="1" ht="106" customHeight="1">
      <c r="A47" s="190">
        <v>2</v>
      </c>
      <c r="B47" s="582" t="s">
        <v>225</v>
      </c>
      <c r="C47" s="582"/>
      <c r="D47" s="146" t="s">
        <v>226</v>
      </c>
      <c r="E47" s="146" t="str">
        <f>E46</f>
        <v xml:space="preserve">HYPER LILAC         </v>
      </c>
      <c r="F47" s="160" t="s">
        <v>34</v>
      </c>
      <c r="G47" s="167">
        <f>G46</f>
        <v>318</v>
      </c>
      <c r="H47" s="168">
        <v>0.02</v>
      </c>
      <c r="I47" s="169">
        <f t="shared" ref="I47" si="26">G47*H47</f>
        <v>6.36</v>
      </c>
      <c r="J47" s="169">
        <f>I47*3%+(I47/50)*0.5</f>
        <v>0.25440000000000002</v>
      </c>
      <c r="K47" s="167">
        <v>0</v>
      </c>
      <c r="L47" s="189">
        <f t="shared" si="25"/>
        <v>7</v>
      </c>
      <c r="M47" s="578"/>
      <c r="N47" s="579"/>
      <c r="O47" s="579"/>
      <c r="P47" s="579"/>
    </row>
    <row r="48" spans="1:23" s="14" customFormat="1" ht="106" customHeight="1">
      <c r="A48" s="190">
        <v>3</v>
      </c>
      <c r="B48" s="582" t="s">
        <v>227</v>
      </c>
      <c r="C48" s="582"/>
      <c r="D48" s="146" t="s">
        <v>228</v>
      </c>
      <c r="E48" s="146" t="str">
        <f>E47</f>
        <v xml:space="preserve">HYPER LILAC         </v>
      </c>
      <c r="F48" s="160" t="s">
        <v>34</v>
      </c>
      <c r="G48" s="167">
        <f>G47</f>
        <v>318</v>
      </c>
      <c r="H48" s="168">
        <v>0.14000000000000001</v>
      </c>
      <c r="I48" s="169">
        <f>G48*H48</f>
        <v>44.52</v>
      </c>
      <c r="J48" s="169">
        <f>I48*0%+(I48/25)*0.5</f>
        <v>0.89040000000000008</v>
      </c>
      <c r="K48" s="167">
        <v>0</v>
      </c>
      <c r="L48" s="189">
        <f t="shared" ref="L48" si="27">ROUNDUP(SUM(I48:K48),0)</f>
        <v>46</v>
      </c>
      <c r="M48" s="578"/>
      <c r="N48" s="579"/>
      <c r="O48" s="579"/>
      <c r="P48" s="579"/>
    </row>
    <row r="49" spans="1:16" s="14" customFormat="1" ht="46" customHeight="1">
      <c r="A49" s="579" t="str">
        <f>D28</f>
        <v xml:space="preserve">ATOMIC BLASTER      </v>
      </c>
      <c r="B49" s="579"/>
      <c r="C49" s="579"/>
      <c r="D49" s="579"/>
      <c r="E49" s="579"/>
      <c r="F49" s="579"/>
      <c r="G49" s="579"/>
      <c r="H49" s="579"/>
      <c r="I49" s="579"/>
      <c r="J49" s="579"/>
      <c r="K49" s="579"/>
      <c r="L49" s="579"/>
      <c r="M49" s="579"/>
      <c r="N49" s="579"/>
      <c r="O49" s="579"/>
      <c r="P49" s="579"/>
    </row>
    <row r="50" spans="1:16" s="14" customFormat="1" ht="106" customHeight="1">
      <c r="A50" s="190">
        <v>1</v>
      </c>
      <c r="B50" s="582" t="str">
        <f>L11</f>
        <v>FRENCH TERRY 100% ORGANIC COTTON 430GSM</v>
      </c>
      <c r="C50" s="582"/>
      <c r="D50" s="146" t="s">
        <v>224</v>
      </c>
      <c r="E50" s="146" t="str">
        <f>A49</f>
        <v xml:space="preserve">ATOMIC BLASTER      </v>
      </c>
      <c r="F50" s="160" t="s">
        <v>34</v>
      </c>
      <c r="G50" s="167">
        <f>$P$30</f>
        <v>319</v>
      </c>
      <c r="H50" s="168">
        <v>0.84499999999999997</v>
      </c>
      <c r="I50" s="169">
        <f>G50*H50</f>
        <v>269.55500000000001</v>
      </c>
      <c r="J50" s="169">
        <f>I50*8.7%+(I50/25)*0.5</f>
        <v>28.842385</v>
      </c>
      <c r="K50" s="167">
        <v>0</v>
      </c>
      <c r="L50" s="189">
        <f t="shared" ref="L50:L51" si="28">ROUNDUP(SUM(I50:K50),0)</f>
        <v>299</v>
      </c>
      <c r="M50" s="578"/>
      <c r="N50" s="579"/>
      <c r="O50" s="579"/>
      <c r="P50" s="579"/>
    </row>
    <row r="51" spans="1:16" s="14" customFormat="1" ht="106" customHeight="1">
      <c r="A51" s="190">
        <v>2</v>
      </c>
      <c r="B51" s="582" t="s">
        <v>225</v>
      </c>
      <c r="C51" s="582"/>
      <c r="D51" s="146" t="s">
        <v>226</v>
      </c>
      <c r="E51" s="146" t="str">
        <f>E50</f>
        <v xml:space="preserve">ATOMIC BLASTER      </v>
      </c>
      <c r="F51" s="160" t="s">
        <v>34</v>
      </c>
      <c r="G51" s="167">
        <f>G50</f>
        <v>319</v>
      </c>
      <c r="H51" s="168">
        <v>0.02</v>
      </c>
      <c r="I51" s="169">
        <f t="shared" ref="I51" si="29">G51*H51</f>
        <v>6.38</v>
      </c>
      <c r="J51" s="169">
        <f>I51*3%+(I51/50)*0.5</f>
        <v>0.25519999999999998</v>
      </c>
      <c r="K51" s="167">
        <v>0</v>
      </c>
      <c r="L51" s="189">
        <f t="shared" si="28"/>
        <v>7</v>
      </c>
      <c r="M51" s="578"/>
      <c r="N51" s="579"/>
      <c r="O51" s="579"/>
      <c r="P51" s="579"/>
    </row>
    <row r="52" spans="1:16" s="14" customFormat="1" ht="106" customHeight="1">
      <c r="A52" s="190">
        <v>3</v>
      </c>
      <c r="B52" s="582" t="s">
        <v>227</v>
      </c>
      <c r="C52" s="582"/>
      <c r="D52" s="146" t="s">
        <v>228</v>
      </c>
      <c r="E52" s="146" t="str">
        <f>E51</f>
        <v xml:space="preserve">ATOMIC BLASTER      </v>
      </c>
      <c r="F52" s="160" t="s">
        <v>34</v>
      </c>
      <c r="G52" s="167">
        <f>G51</f>
        <v>319</v>
      </c>
      <c r="H52" s="168">
        <v>0.14000000000000001</v>
      </c>
      <c r="I52" s="169">
        <f>G52*H52</f>
        <v>44.660000000000004</v>
      </c>
      <c r="J52" s="169">
        <f>I52*0%+(I52/25)*0.5</f>
        <v>0.8932000000000001</v>
      </c>
      <c r="K52" s="167">
        <v>0</v>
      </c>
      <c r="L52" s="189">
        <f t="shared" ref="L52" si="30">ROUNDUP(SUM(I52:K52),0)</f>
        <v>46</v>
      </c>
      <c r="M52" s="578"/>
      <c r="N52" s="579"/>
      <c r="O52" s="579"/>
      <c r="P52" s="579"/>
    </row>
    <row r="53" spans="1:16" s="14" customFormat="1" ht="46" customHeight="1">
      <c r="A53" s="579" t="str">
        <f>D33</f>
        <v xml:space="preserve">OPTIC WHITE         </v>
      </c>
      <c r="B53" s="579"/>
      <c r="C53" s="579"/>
      <c r="D53" s="579"/>
      <c r="E53" s="579"/>
      <c r="F53" s="579"/>
      <c r="G53" s="579"/>
      <c r="H53" s="579"/>
      <c r="I53" s="579"/>
      <c r="J53" s="579"/>
      <c r="K53" s="579"/>
      <c r="L53" s="579"/>
      <c r="M53" s="579"/>
      <c r="N53" s="579"/>
      <c r="O53" s="579"/>
      <c r="P53" s="579"/>
    </row>
    <row r="54" spans="1:16" s="14" customFormat="1" ht="106" customHeight="1">
      <c r="A54" s="190">
        <v>1</v>
      </c>
      <c r="B54" s="582" t="str">
        <f>L11</f>
        <v>FRENCH TERRY 100% ORGANIC COTTON 430GSM</v>
      </c>
      <c r="C54" s="582"/>
      <c r="D54" s="146" t="s">
        <v>224</v>
      </c>
      <c r="E54" s="146" t="str">
        <f>A53</f>
        <v xml:space="preserve">OPTIC WHITE         </v>
      </c>
      <c r="F54" s="160" t="s">
        <v>34</v>
      </c>
      <c r="G54" s="167">
        <f>$P$35</f>
        <v>318</v>
      </c>
      <c r="H54" s="168">
        <v>0.84499999999999997</v>
      </c>
      <c r="I54" s="169">
        <f>G54*H54</f>
        <v>268.70999999999998</v>
      </c>
      <c r="J54" s="169">
        <f>I54*8.7%+(I54/25)*0.5</f>
        <v>28.751969999999996</v>
      </c>
      <c r="K54" s="167">
        <v>0</v>
      </c>
      <c r="L54" s="189">
        <f t="shared" ref="L54:L55" si="31">ROUNDUP(SUM(I54:K54),0)</f>
        <v>298</v>
      </c>
      <c r="M54" s="578"/>
      <c r="N54" s="579"/>
      <c r="O54" s="579"/>
      <c r="P54" s="579"/>
    </row>
    <row r="55" spans="1:16" s="14" customFormat="1" ht="106" customHeight="1">
      <c r="A55" s="190">
        <v>2</v>
      </c>
      <c r="B55" s="582" t="s">
        <v>225</v>
      </c>
      <c r="C55" s="582"/>
      <c r="D55" s="146" t="s">
        <v>226</v>
      </c>
      <c r="E55" s="146" t="str">
        <f>E54</f>
        <v xml:space="preserve">OPTIC WHITE         </v>
      </c>
      <c r="F55" s="160" t="s">
        <v>34</v>
      </c>
      <c r="G55" s="167">
        <f>G54</f>
        <v>318</v>
      </c>
      <c r="H55" s="168">
        <v>0.02</v>
      </c>
      <c r="I55" s="169">
        <f t="shared" ref="I55" si="32">G55*H55</f>
        <v>6.36</v>
      </c>
      <c r="J55" s="169">
        <f>I55*3%+(I55/50)*0.5</f>
        <v>0.25440000000000002</v>
      </c>
      <c r="K55" s="167">
        <v>0</v>
      </c>
      <c r="L55" s="189">
        <f t="shared" si="31"/>
        <v>7</v>
      </c>
      <c r="M55" s="578"/>
      <c r="N55" s="579"/>
      <c r="O55" s="579"/>
      <c r="P55" s="579"/>
    </row>
    <row r="56" spans="1:16" s="14" customFormat="1" ht="106" customHeight="1">
      <c r="A56" s="190">
        <v>3</v>
      </c>
      <c r="B56" s="582" t="s">
        <v>227</v>
      </c>
      <c r="C56" s="582"/>
      <c r="D56" s="146" t="s">
        <v>228</v>
      </c>
      <c r="E56" s="146" t="str">
        <f>E55</f>
        <v xml:space="preserve">OPTIC WHITE         </v>
      </c>
      <c r="F56" s="160" t="s">
        <v>34</v>
      </c>
      <c r="G56" s="167">
        <f>G55</f>
        <v>318</v>
      </c>
      <c r="H56" s="168">
        <v>0.14000000000000001</v>
      </c>
      <c r="I56" s="169">
        <f>G56*H56</f>
        <v>44.52</v>
      </c>
      <c r="J56" s="169">
        <f>I56*0%+(I56/25)*0.5</f>
        <v>0.89040000000000008</v>
      </c>
      <c r="K56" s="167">
        <v>0</v>
      </c>
      <c r="L56" s="189">
        <f t="shared" ref="L56" si="33">ROUNDUP(SUM(I56:K56),0)</f>
        <v>46</v>
      </c>
      <c r="M56" s="578"/>
      <c r="N56" s="579"/>
      <c r="O56" s="579"/>
      <c r="P56" s="579"/>
    </row>
    <row r="57" spans="1:16" s="62" customFormat="1" ht="20.149999999999999" customHeight="1">
      <c r="A57" s="59"/>
      <c r="B57" s="59"/>
      <c r="C57" s="59"/>
      <c r="D57" s="59"/>
      <c r="E57" s="59"/>
      <c r="F57" s="59"/>
      <c r="G57" s="63"/>
      <c r="H57" s="59"/>
      <c r="I57" s="59"/>
      <c r="J57" s="59"/>
      <c r="K57" s="59"/>
      <c r="L57" s="59"/>
      <c r="M57" s="59"/>
      <c r="N57" s="59"/>
      <c r="O57" s="59"/>
      <c r="P57" s="59"/>
    </row>
    <row r="58" spans="1:16" s="64" customFormat="1" ht="33" customHeight="1" thickBot="1">
      <c r="B58" s="133" t="s">
        <v>63</v>
      </c>
      <c r="C58" s="65"/>
      <c r="D58" s="65"/>
      <c r="E58" s="65"/>
      <c r="G58" s="66"/>
      <c r="P58" s="67"/>
    </row>
    <row r="59" spans="1:16" s="78" customFormat="1" ht="96">
      <c r="A59" s="549" t="s">
        <v>64</v>
      </c>
      <c r="B59" s="550"/>
      <c r="C59" s="550"/>
      <c r="D59" s="550"/>
      <c r="E59" s="551"/>
      <c r="F59" s="126" t="s">
        <v>65</v>
      </c>
      <c r="G59" s="126" t="s">
        <v>66</v>
      </c>
      <c r="H59" s="580" t="s">
        <v>67</v>
      </c>
      <c r="I59" s="581"/>
      <c r="J59" s="127" t="s">
        <v>51</v>
      </c>
      <c r="K59" s="126" t="s">
        <v>68</v>
      </c>
      <c r="L59" s="126" t="s">
        <v>69</v>
      </c>
      <c r="M59" s="128" t="s">
        <v>70</v>
      </c>
      <c r="N59" s="128" t="s">
        <v>71</v>
      </c>
      <c r="O59" s="128" t="s">
        <v>72</v>
      </c>
      <c r="P59" s="128" t="s">
        <v>73</v>
      </c>
    </row>
    <row r="60" spans="1:16" s="71" customFormat="1" ht="96.65" customHeight="1">
      <c r="A60" s="146">
        <v>1</v>
      </c>
      <c r="B60" s="472" t="s">
        <v>74</v>
      </c>
      <c r="C60" s="473"/>
      <c r="D60" s="473"/>
      <c r="E60" s="474"/>
      <c r="F60" s="170" t="str">
        <f>$A$41</f>
        <v xml:space="preserve">DARKEST BLACK       </v>
      </c>
      <c r="G60" s="203"/>
      <c r="H60" s="475" t="str">
        <f>$A$41</f>
        <v xml:space="preserve">DARKEST BLACK       </v>
      </c>
      <c r="I60" s="476"/>
      <c r="J60" s="160" t="s">
        <v>75</v>
      </c>
      <c r="K60" s="160">
        <f>$P$20</f>
        <v>319</v>
      </c>
      <c r="L60" s="156">
        <f>212/4500</f>
        <v>4.7111111111111111E-2</v>
      </c>
      <c r="M60" s="157">
        <f t="shared" ref="M60:M63" si="34">K60*L60</f>
        <v>15.028444444444444</v>
      </c>
      <c r="N60" s="157"/>
      <c r="O60" s="158">
        <f t="shared" ref="O60:O63" si="35">ROUNDUP(SUM(M60:N60),0)</f>
        <v>16</v>
      </c>
      <c r="P60" s="598"/>
    </row>
    <row r="61" spans="1:16" s="71" customFormat="1" ht="96.65" customHeight="1">
      <c r="A61" s="146">
        <v>1</v>
      </c>
      <c r="B61" s="472" t="s">
        <v>74</v>
      </c>
      <c r="C61" s="473"/>
      <c r="D61" s="473"/>
      <c r="E61" s="474"/>
      <c r="F61" s="170" t="str">
        <f>$A$45</f>
        <v xml:space="preserve">HYPER LILAC         </v>
      </c>
      <c r="G61" s="203"/>
      <c r="H61" s="475" t="str">
        <f>$A$45</f>
        <v xml:space="preserve">HYPER LILAC         </v>
      </c>
      <c r="I61" s="476"/>
      <c r="J61" s="160" t="s">
        <v>75</v>
      </c>
      <c r="K61" s="160">
        <f>$P$25</f>
        <v>318</v>
      </c>
      <c r="L61" s="156">
        <f t="shared" ref="L61:L63" si="36">212/4500</f>
        <v>4.7111111111111111E-2</v>
      </c>
      <c r="M61" s="157">
        <f t="shared" si="34"/>
        <v>14.981333333333334</v>
      </c>
      <c r="N61" s="157"/>
      <c r="O61" s="158">
        <f t="shared" si="35"/>
        <v>15</v>
      </c>
      <c r="P61" s="599"/>
    </row>
    <row r="62" spans="1:16" s="71" customFormat="1" ht="96.65" customHeight="1">
      <c r="A62" s="146">
        <v>1</v>
      </c>
      <c r="B62" s="472" t="s">
        <v>74</v>
      </c>
      <c r="C62" s="473"/>
      <c r="D62" s="473"/>
      <c r="E62" s="474"/>
      <c r="F62" s="170" t="str">
        <f>$D$28</f>
        <v xml:space="preserve">ATOMIC BLASTER      </v>
      </c>
      <c r="G62" s="203"/>
      <c r="H62" s="475" t="str">
        <f>$A$49</f>
        <v xml:space="preserve">ATOMIC BLASTER      </v>
      </c>
      <c r="I62" s="476"/>
      <c r="J62" s="160" t="s">
        <v>75</v>
      </c>
      <c r="K62" s="160">
        <f>$P$30</f>
        <v>319</v>
      </c>
      <c r="L62" s="156">
        <f t="shared" si="36"/>
        <v>4.7111111111111111E-2</v>
      </c>
      <c r="M62" s="157">
        <f t="shared" si="34"/>
        <v>15.028444444444444</v>
      </c>
      <c r="N62" s="157"/>
      <c r="O62" s="158">
        <f t="shared" si="35"/>
        <v>16</v>
      </c>
      <c r="P62" s="599"/>
    </row>
    <row r="63" spans="1:16" s="71" customFormat="1" ht="96.65" customHeight="1">
      <c r="A63" s="146">
        <v>1</v>
      </c>
      <c r="B63" s="472" t="s">
        <v>74</v>
      </c>
      <c r="C63" s="473"/>
      <c r="D63" s="473"/>
      <c r="E63" s="474"/>
      <c r="F63" s="170" t="str">
        <f>$E$54</f>
        <v xml:space="preserve">OPTIC WHITE         </v>
      </c>
      <c r="G63" s="203"/>
      <c r="H63" s="475" t="str">
        <f>$A$53</f>
        <v xml:space="preserve">OPTIC WHITE         </v>
      </c>
      <c r="I63" s="476"/>
      <c r="J63" s="160" t="s">
        <v>75</v>
      </c>
      <c r="K63" s="160">
        <f>$P$35</f>
        <v>318</v>
      </c>
      <c r="L63" s="156">
        <f t="shared" si="36"/>
        <v>4.7111111111111111E-2</v>
      </c>
      <c r="M63" s="157">
        <f t="shared" si="34"/>
        <v>14.981333333333334</v>
      </c>
      <c r="N63" s="157"/>
      <c r="O63" s="158">
        <f t="shared" si="35"/>
        <v>15</v>
      </c>
      <c r="P63" s="600"/>
    </row>
    <row r="64" spans="1:16" s="71" customFormat="1" ht="71.5" customHeight="1">
      <c r="A64" s="146">
        <v>2</v>
      </c>
      <c r="B64" s="472" t="s">
        <v>229</v>
      </c>
      <c r="C64" s="473"/>
      <c r="D64" s="473"/>
      <c r="E64" s="474"/>
      <c r="F64" s="210" t="s">
        <v>230</v>
      </c>
      <c r="G64" s="568" t="s">
        <v>231</v>
      </c>
      <c r="H64" s="563" t="str">
        <f>$A$41</f>
        <v xml:space="preserve">DARKEST BLACK       </v>
      </c>
      <c r="I64" s="563"/>
      <c r="J64" s="160" t="s">
        <v>78</v>
      </c>
      <c r="K64" s="160">
        <f>$P$20</f>
        <v>319</v>
      </c>
      <c r="L64" s="156">
        <v>1</v>
      </c>
      <c r="M64" s="157">
        <f t="shared" ref="M64:M80" si="37">K64*L64</f>
        <v>319</v>
      </c>
      <c r="N64" s="157"/>
      <c r="O64" s="158">
        <f t="shared" ref="O64:O80" si="38">SUM(M64:N64)</f>
        <v>319</v>
      </c>
      <c r="P64" s="596"/>
    </row>
    <row r="65" spans="1:16" s="71" customFormat="1" ht="71.5" customHeight="1">
      <c r="A65" s="146">
        <v>2</v>
      </c>
      <c r="B65" s="472" t="s">
        <v>229</v>
      </c>
      <c r="C65" s="473"/>
      <c r="D65" s="473"/>
      <c r="E65" s="474"/>
      <c r="F65" s="210" t="s">
        <v>230</v>
      </c>
      <c r="G65" s="568"/>
      <c r="H65" s="563" t="str">
        <f>$A$45</f>
        <v xml:space="preserve">HYPER LILAC         </v>
      </c>
      <c r="I65" s="563"/>
      <c r="J65" s="160" t="s">
        <v>78</v>
      </c>
      <c r="K65" s="160">
        <f>$P$25</f>
        <v>318</v>
      </c>
      <c r="L65" s="156">
        <v>1</v>
      </c>
      <c r="M65" s="157">
        <f t="shared" si="37"/>
        <v>318</v>
      </c>
      <c r="N65" s="157"/>
      <c r="O65" s="158">
        <f t="shared" ref="O65:O66" si="39">SUM(M65:N65)</f>
        <v>318</v>
      </c>
      <c r="P65" s="596"/>
    </row>
    <row r="66" spans="1:16" s="71" customFormat="1" ht="74.150000000000006" customHeight="1">
      <c r="A66" s="146">
        <v>2</v>
      </c>
      <c r="B66" s="472" t="s">
        <v>229</v>
      </c>
      <c r="C66" s="473"/>
      <c r="D66" s="473"/>
      <c r="E66" s="474"/>
      <c r="F66" s="210" t="s">
        <v>230</v>
      </c>
      <c r="G66" s="568"/>
      <c r="H66" s="563" t="str">
        <f>$A$49</f>
        <v xml:space="preserve">ATOMIC BLASTER      </v>
      </c>
      <c r="I66" s="563"/>
      <c r="J66" s="160" t="s">
        <v>78</v>
      </c>
      <c r="K66" s="160">
        <f>$P$30</f>
        <v>319</v>
      </c>
      <c r="L66" s="156">
        <v>1</v>
      </c>
      <c r="M66" s="157">
        <f t="shared" si="37"/>
        <v>319</v>
      </c>
      <c r="N66" s="157"/>
      <c r="O66" s="158">
        <f t="shared" si="39"/>
        <v>319</v>
      </c>
      <c r="P66" s="596"/>
    </row>
    <row r="67" spans="1:16" s="71" customFormat="1" ht="74.150000000000006" customHeight="1">
      <c r="A67" s="146">
        <v>2</v>
      </c>
      <c r="B67" s="472" t="s">
        <v>229</v>
      </c>
      <c r="C67" s="473"/>
      <c r="D67" s="473"/>
      <c r="E67" s="474"/>
      <c r="F67" s="210" t="s">
        <v>230</v>
      </c>
      <c r="G67" s="568"/>
      <c r="H67" s="563" t="str">
        <f>$A$53</f>
        <v xml:space="preserve">OPTIC WHITE         </v>
      </c>
      <c r="I67" s="563"/>
      <c r="J67" s="160" t="s">
        <v>78</v>
      </c>
      <c r="K67" s="160">
        <f>$P$35</f>
        <v>318</v>
      </c>
      <c r="L67" s="156">
        <v>1</v>
      </c>
      <c r="M67" s="157">
        <f t="shared" ref="M67" si="40">K67*L67</f>
        <v>318</v>
      </c>
      <c r="N67" s="157"/>
      <c r="O67" s="158">
        <f t="shared" ref="O67" si="41">SUM(M67:N67)</f>
        <v>318</v>
      </c>
      <c r="P67" s="596"/>
    </row>
    <row r="68" spans="1:16" s="71" customFormat="1" ht="70" customHeight="1">
      <c r="A68" s="146">
        <v>3</v>
      </c>
      <c r="B68" s="472" t="s">
        <v>232</v>
      </c>
      <c r="C68" s="473"/>
      <c r="D68" s="473"/>
      <c r="E68" s="474"/>
      <c r="F68" s="210" t="s">
        <v>233</v>
      </c>
      <c r="G68" s="204"/>
      <c r="H68" s="563" t="str">
        <f>$A$41</f>
        <v xml:space="preserve">DARKEST BLACK       </v>
      </c>
      <c r="I68" s="563"/>
      <c r="J68" s="160" t="s">
        <v>78</v>
      </c>
      <c r="K68" s="160">
        <f>$P$20</f>
        <v>319</v>
      </c>
      <c r="L68" s="156">
        <v>1</v>
      </c>
      <c r="M68" s="157">
        <f t="shared" si="37"/>
        <v>319</v>
      </c>
      <c r="N68" s="157"/>
      <c r="O68" s="158">
        <f t="shared" si="38"/>
        <v>319</v>
      </c>
      <c r="P68" s="596" t="s">
        <v>234</v>
      </c>
    </row>
    <row r="69" spans="1:16" s="71" customFormat="1" ht="70" customHeight="1">
      <c r="A69" s="146">
        <v>3</v>
      </c>
      <c r="B69" s="472" t="s">
        <v>232</v>
      </c>
      <c r="C69" s="473"/>
      <c r="D69" s="473"/>
      <c r="E69" s="474"/>
      <c r="F69" s="210" t="s">
        <v>233</v>
      </c>
      <c r="G69" s="204"/>
      <c r="H69" s="563" t="str">
        <f>$A$45</f>
        <v xml:space="preserve">HYPER LILAC         </v>
      </c>
      <c r="I69" s="563"/>
      <c r="J69" s="160" t="s">
        <v>78</v>
      </c>
      <c r="K69" s="160">
        <f>$P$25</f>
        <v>318</v>
      </c>
      <c r="L69" s="156">
        <v>1</v>
      </c>
      <c r="M69" s="157">
        <f t="shared" si="37"/>
        <v>318</v>
      </c>
      <c r="N69" s="157"/>
      <c r="O69" s="158">
        <f t="shared" ref="O69:O71" si="42">SUM(M69:N69)</f>
        <v>318</v>
      </c>
      <c r="P69" s="596"/>
    </row>
    <row r="70" spans="1:16" s="71" customFormat="1" ht="70" customHeight="1">
      <c r="A70" s="146">
        <v>3</v>
      </c>
      <c r="B70" s="472" t="s">
        <v>232</v>
      </c>
      <c r="C70" s="473"/>
      <c r="D70" s="473"/>
      <c r="E70" s="474"/>
      <c r="F70" s="210" t="s">
        <v>233</v>
      </c>
      <c r="G70" s="203"/>
      <c r="H70" s="563" t="str">
        <f>$A$49</f>
        <v xml:space="preserve">ATOMIC BLASTER      </v>
      </c>
      <c r="I70" s="563"/>
      <c r="J70" s="160" t="s">
        <v>78</v>
      </c>
      <c r="K70" s="160">
        <f>$P$30</f>
        <v>319</v>
      </c>
      <c r="L70" s="156">
        <v>1</v>
      </c>
      <c r="M70" s="157">
        <f t="shared" ref="M70:M71" si="43">K70*L70</f>
        <v>319</v>
      </c>
      <c r="N70" s="157"/>
      <c r="O70" s="158">
        <f t="shared" si="42"/>
        <v>319</v>
      </c>
      <c r="P70" s="596"/>
    </row>
    <row r="71" spans="1:16" s="71" customFormat="1" ht="70" customHeight="1">
      <c r="A71" s="146">
        <v>3</v>
      </c>
      <c r="B71" s="472" t="s">
        <v>232</v>
      </c>
      <c r="C71" s="473"/>
      <c r="D71" s="473"/>
      <c r="E71" s="474"/>
      <c r="F71" s="210" t="s">
        <v>233</v>
      </c>
      <c r="G71" s="204"/>
      <c r="H71" s="563" t="str">
        <f>$A$53</f>
        <v xml:space="preserve">OPTIC WHITE         </v>
      </c>
      <c r="I71" s="563"/>
      <c r="J71" s="160" t="s">
        <v>78</v>
      </c>
      <c r="K71" s="160">
        <f>$P$35</f>
        <v>318</v>
      </c>
      <c r="L71" s="156">
        <v>1</v>
      </c>
      <c r="M71" s="157">
        <f t="shared" si="43"/>
        <v>318</v>
      </c>
      <c r="N71" s="157"/>
      <c r="O71" s="158">
        <f t="shared" si="42"/>
        <v>318</v>
      </c>
      <c r="P71" s="596"/>
    </row>
    <row r="72" spans="1:16" s="174" customFormat="1" ht="68.5" customHeight="1">
      <c r="A72" s="146">
        <v>4</v>
      </c>
      <c r="B72" s="556" t="s">
        <v>235</v>
      </c>
      <c r="C72" s="557"/>
      <c r="D72" s="557"/>
      <c r="E72" s="558"/>
      <c r="F72" s="210" t="s">
        <v>236</v>
      </c>
      <c r="G72" s="568"/>
      <c r="H72" s="563" t="str">
        <f>$A$41</f>
        <v xml:space="preserve">DARKEST BLACK       </v>
      </c>
      <c r="I72" s="563"/>
      <c r="J72" s="171" t="s">
        <v>78</v>
      </c>
      <c r="K72" s="160">
        <f>$P$20</f>
        <v>319</v>
      </c>
      <c r="L72" s="191">
        <v>1</v>
      </c>
      <c r="M72" s="172">
        <f t="shared" ref="M72:M73" si="44">K72*L72</f>
        <v>319</v>
      </c>
      <c r="N72" s="172"/>
      <c r="O72" s="173">
        <f t="shared" ref="O72:O73" si="45">SUM(M72:N72)</f>
        <v>319</v>
      </c>
      <c r="P72" s="596" t="s">
        <v>234</v>
      </c>
    </row>
    <row r="73" spans="1:16" s="174" customFormat="1" ht="68.5" customHeight="1">
      <c r="A73" s="146">
        <v>4</v>
      </c>
      <c r="B73" s="556" t="s">
        <v>235</v>
      </c>
      <c r="C73" s="557"/>
      <c r="D73" s="557"/>
      <c r="E73" s="558"/>
      <c r="F73" s="210" t="s">
        <v>236</v>
      </c>
      <c r="G73" s="568"/>
      <c r="H73" s="563" t="str">
        <f>$A$45</f>
        <v xml:space="preserve">HYPER LILAC         </v>
      </c>
      <c r="I73" s="563"/>
      <c r="J73" s="171" t="s">
        <v>78</v>
      </c>
      <c r="K73" s="160">
        <f>$P$25</f>
        <v>318</v>
      </c>
      <c r="L73" s="191">
        <v>1</v>
      </c>
      <c r="M73" s="172">
        <f t="shared" si="44"/>
        <v>318</v>
      </c>
      <c r="N73" s="172"/>
      <c r="O73" s="173">
        <f t="shared" si="45"/>
        <v>318</v>
      </c>
      <c r="P73" s="596"/>
    </row>
    <row r="74" spans="1:16" s="174" customFormat="1" ht="72" customHeight="1">
      <c r="A74" s="146">
        <v>4</v>
      </c>
      <c r="B74" s="556" t="s">
        <v>235</v>
      </c>
      <c r="C74" s="557"/>
      <c r="D74" s="557"/>
      <c r="E74" s="558"/>
      <c r="F74" s="210" t="s">
        <v>236</v>
      </c>
      <c r="G74" s="568"/>
      <c r="H74" s="563" t="str">
        <f>$A$49</f>
        <v xml:space="preserve">ATOMIC BLASTER      </v>
      </c>
      <c r="I74" s="563"/>
      <c r="J74" s="171" t="s">
        <v>78</v>
      </c>
      <c r="K74" s="160">
        <f>$P$30</f>
        <v>319</v>
      </c>
      <c r="L74" s="191">
        <v>1</v>
      </c>
      <c r="M74" s="172">
        <f t="shared" si="37"/>
        <v>319</v>
      </c>
      <c r="N74" s="172"/>
      <c r="O74" s="173">
        <f t="shared" ref="O74:O75" si="46">SUM(M74:N74)</f>
        <v>319</v>
      </c>
      <c r="P74" s="596"/>
    </row>
    <row r="75" spans="1:16" s="174" customFormat="1" ht="72" customHeight="1">
      <c r="A75" s="146">
        <v>4</v>
      </c>
      <c r="B75" s="556" t="s">
        <v>235</v>
      </c>
      <c r="C75" s="557"/>
      <c r="D75" s="557"/>
      <c r="E75" s="558"/>
      <c r="F75" s="210" t="s">
        <v>236</v>
      </c>
      <c r="G75" s="568"/>
      <c r="H75" s="563" t="str">
        <f>$A$53</f>
        <v xml:space="preserve">OPTIC WHITE         </v>
      </c>
      <c r="I75" s="563"/>
      <c r="J75" s="171" t="s">
        <v>78</v>
      </c>
      <c r="K75" s="160">
        <f>$P$35</f>
        <v>318</v>
      </c>
      <c r="L75" s="191">
        <v>1</v>
      </c>
      <c r="M75" s="172">
        <f t="shared" ref="M75" si="47">K75*L75</f>
        <v>318</v>
      </c>
      <c r="N75" s="172"/>
      <c r="O75" s="173">
        <f t="shared" si="46"/>
        <v>318</v>
      </c>
      <c r="P75" s="596"/>
    </row>
    <row r="76" spans="1:16" s="174" customFormat="1" ht="51" customHeight="1">
      <c r="A76" s="146">
        <v>5</v>
      </c>
      <c r="B76" s="556" t="s">
        <v>237</v>
      </c>
      <c r="C76" s="557"/>
      <c r="D76" s="557"/>
      <c r="E76" s="558"/>
      <c r="F76" s="210" t="s">
        <v>238</v>
      </c>
      <c r="G76" s="211" t="s">
        <v>239</v>
      </c>
      <c r="H76" s="563" t="str">
        <f>$A$41</f>
        <v xml:space="preserve">DARKEST BLACK       </v>
      </c>
      <c r="I76" s="563"/>
      <c r="J76" s="171" t="s">
        <v>34</v>
      </c>
      <c r="K76" s="160">
        <f>$P$20</f>
        <v>319</v>
      </c>
      <c r="L76" s="191">
        <v>0.1</v>
      </c>
      <c r="M76" s="172">
        <f t="shared" ref="M76:M77" si="48">K76*L76</f>
        <v>31.900000000000002</v>
      </c>
      <c r="N76" s="172"/>
      <c r="O76" s="173">
        <f t="shared" ref="O76:O77" si="49">SUM(M76:N76)</f>
        <v>31.900000000000002</v>
      </c>
      <c r="P76" s="192"/>
    </row>
    <row r="77" spans="1:16" s="174" customFormat="1" ht="51" customHeight="1">
      <c r="A77" s="146">
        <v>5</v>
      </c>
      <c r="B77" s="556" t="s">
        <v>237</v>
      </c>
      <c r="C77" s="557"/>
      <c r="D77" s="557"/>
      <c r="E77" s="558"/>
      <c r="F77" s="210" t="s">
        <v>238</v>
      </c>
      <c r="G77" s="211" t="s">
        <v>239</v>
      </c>
      <c r="H77" s="563" t="str">
        <f>$A$45</f>
        <v xml:space="preserve">HYPER LILAC         </v>
      </c>
      <c r="I77" s="563"/>
      <c r="J77" s="171" t="s">
        <v>34</v>
      </c>
      <c r="K77" s="160">
        <f>$P$25</f>
        <v>318</v>
      </c>
      <c r="L77" s="191">
        <v>0.1</v>
      </c>
      <c r="M77" s="172">
        <f t="shared" si="48"/>
        <v>31.8</v>
      </c>
      <c r="N77" s="172"/>
      <c r="O77" s="173">
        <f t="shared" si="49"/>
        <v>31.8</v>
      </c>
      <c r="P77" s="192"/>
    </row>
    <row r="78" spans="1:16" s="174" customFormat="1" ht="51" customHeight="1">
      <c r="A78" s="146">
        <v>5</v>
      </c>
      <c r="B78" s="556" t="s">
        <v>237</v>
      </c>
      <c r="C78" s="557"/>
      <c r="D78" s="557"/>
      <c r="E78" s="558"/>
      <c r="F78" s="210" t="s">
        <v>238</v>
      </c>
      <c r="G78" s="211" t="s">
        <v>239</v>
      </c>
      <c r="H78" s="563" t="str">
        <f>$A$49</f>
        <v xml:space="preserve">ATOMIC BLASTER      </v>
      </c>
      <c r="I78" s="563"/>
      <c r="J78" s="171" t="s">
        <v>34</v>
      </c>
      <c r="K78" s="160">
        <f>$P$30</f>
        <v>319</v>
      </c>
      <c r="L78" s="191">
        <v>0.1</v>
      </c>
      <c r="M78" s="172">
        <f t="shared" ref="M78:M79" si="50">K78*L78</f>
        <v>31.900000000000002</v>
      </c>
      <c r="N78" s="172"/>
      <c r="O78" s="173">
        <f t="shared" ref="O78:O79" si="51">SUM(M78:N78)</f>
        <v>31.900000000000002</v>
      </c>
      <c r="P78" s="192"/>
    </row>
    <row r="79" spans="1:16" s="174" customFormat="1" ht="51" customHeight="1">
      <c r="A79" s="146">
        <v>5</v>
      </c>
      <c r="B79" s="556" t="s">
        <v>237</v>
      </c>
      <c r="C79" s="557"/>
      <c r="D79" s="557"/>
      <c r="E79" s="558"/>
      <c r="F79" s="210" t="s">
        <v>238</v>
      </c>
      <c r="G79" s="211" t="s">
        <v>239</v>
      </c>
      <c r="H79" s="563" t="str">
        <f>$A$53</f>
        <v xml:space="preserve">OPTIC WHITE         </v>
      </c>
      <c r="I79" s="563"/>
      <c r="J79" s="171" t="s">
        <v>34</v>
      </c>
      <c r="K79" s="160">
        <f>$P$35</f>
        <v>318</v>
      </c>
      <c r="L79" s="191">
        <v>0.1</v>
      </c>
      <c r="M79" s="172">
        <f t="shared" si="50"/>
        <v>31.8</v>
      </c>
      <c r="N79" s="172"/>
      <c r="O79" s="173">
        <f t="shared" si="51"/>
        <v>31.8</v>
      </c>
      <c r="P79" s="192"/>
    </row>
    <row r="80" spans="1:16" s="174" customFormat="1" ht="70" customHeight="1">
      <c r="A80" s="146">
        <v>6</v>
      </c>
      <c r="B80" s="556" t="s">
        <v>240</v>
      </c>
      <c r="C80" s="557"/>
      <c r="D80" s="557"/>
      <c r="E80" s="558"/>
      <c r="F80" s="210" t="s">
        <v>233</v>
      </c>
      <c r="G80" s="205"/>
      <c r="H80" s="563" t="str">
        <f>$A$41</f>
        <v xml:space="preserve">DARKEST BLACK       </v>
      </c>
      <c r="I80" s="563"/>
      <c r="J80" s="171" t="s">
        <v>78</v>
      </c>
      <c r="K80" s="160">
        <f>$P$20</f>
        <v>319</v>
      </c>
      <c r="L80" s="191">
        <v>1</v>
      </c>
      <c r="M80" s="172">
        <f t="shared" si="37"/>
        <v>319</v>
      </c>
      <c r="N80" s="172"/>
      <c r="O80" s="173">
        <f t="shared" si="38"/>
        <v>319</v>
      </c>
      <c r="P80" s="597"/>
    </row>
    <row r="81" spans="1:16" s="174" customFormat="1" ht="70" customHeight="1">
      <c r="A81" s="146">
        <v>6</v>
      </c>
      <c r="B81" s="556" t="s">
        <v>240</v>
      </c>
      <c r="C81" s="557"/>
      <c r="D81" s="557"/>
      <c r="E81" s="558"/>
      <c r="F81" s="210" t="s">
        <v>233</v>
      </c>
      <c r="G81" s="205"/>
      <c r="H81" s="563" t="str">
        <f>$A$45</f>
        <v xml:space="preserve">HYPER LILAC         </v>
      </c>
      <c r="I81" s="563"/>
      <c r="J81" s="171" t="s">
        <v>78</v>
      </c>
      <c r="K81" s="160">
        <f>$P$25</f>
        <v>318</v>
      </c>
      <c r="L81" s="191">
        <v>1</v>
      </c>
      <c r="M81" s="172">
        <f t="shared" ref="M81:M83" si="52">K81*L81</f>
        <v>318</v>
      </c>
      <c r="N81" s="172"/>
      <c r="O81" s="173">
        <f t="shared" ref="O81:O83" si="53">SUM(M81:N81)</f>
        <v>318</v>
      </c>
      <c r="P81" s="597"/>
    </row>
    <row r="82" spans="1:16" s="174" customFormat="1" ht="72.650000000000006" customHeight="1">
      <c r="A82" s="146">
        <v>6</v>
      </c>
      <c r="B82" s="556" t="s">
        <v>240</v>
      </c>
      <c r="C82" s="557"/>
      <c r="D82" s="557"/>
      <c r="E82" s="558"/>
      <c r="F82" s="210" t="s">
        <v>233</v>
      </c>
      <c r="G82" s="205"/>
      <c r="H82" s="563" t="str">
        <f>$A$49</f>
        <v xml:space="preserve">ATOMIC BLASTER      </v>
      </c>
      <c r="I82" s="563"/>
      <c r="J82" s="171" t="s">
        <v>78</v>
      </c>
      <c r="K82" s="160">
        <f>$P$30</f>
        <v>319</v>
      </c>
      <c r="L82" s="191">
        <v>1</v>
      </c>
      <c r="M82" s="172">
        <f t="shared" si="52"/>
        <v>319</v>
      </c>
      <c r="N82" s="172"/>
      <c r="O82" s="173">
        <f t="shared" si="53"/>
        <v>319</v>
      </c>
      <c r="P82" s="597"/>
    </row>
    <row r="83" spans="1:16" s="174" customFormat="1" ht="72.650000000000006" customHeight="1">
      <c r="A83" s="146">
        <v>6</v>
      </c>
      <c r="B83" s="556" t="s">
        <v>240</v>
      </c>
      <c r="C83" s="557"/>
      <c r="D83" s="557"/>
      <c r="E83" s="558"/>
      <c r="F83" s="210" t="s">
        <v>233</v>
      </c>
      <c r="G83" s="205"/>
      <c r="H83" s="563" t="str">
        <f>$A$53</f>
        <v xml:space="preserve">OPTIC WHITE         </v>
      </c>
      <c r="I83" s="563"/>
      <c r="J83" s="171" t="s">
        <v>78</v>
      </c>
      <c r="K83" s="160">
        <f>$P$35</f>
        <v>318</v>
      </c>
      <c r="L83" s="191">
        <v>1</v>
      </c>
      <c r="M83" s="172">
        <f t="shared" si="52"/>
        <v>318</v>
      </c>
      <c r="N83" s="172"/>
      <c r="O83" s="173">
        <f t="shared" si="53"/>
        <v>318</v>
      </c>
      <c r="P83" s="597"/>
    </row>
    <row r="84" spans="1:16" s="174" customFormat="1" ht="67.5" customHeight="1">
      <c r="A84" s="146">
        <v>7</v>
      </c>
      <c r="B84" s="552" t="s">
        <v>241</v>
      </c>
      <c r="C84" s="553"/>
      <c r="D84" s="553"/>
      <c r="E84" s="554"/>
      <c r="F84" s="212" t="s">
        <v>233</v>
      </c>
      <c r="G84" s="612"/>
      <c r="H84" s="475" t="str">
        <f>$A$41</f>
        <v xml:space="preserve">DARKEST BLACK       </v>
      </c>
      <c r="I84" s="476"/>
      <c r="J84" s="171" t="s">
        <v>78</v>
      </c>
      <c r="K84" s="160">
        <f>$P$20</f>
        <v>319</v>
      </c>
      <c r="L84" s="191">
        <v>1</v>
      </c>
      <c r="M84" s="172">
        <f t="shared" ref="M84:M87" si="54">K84*L84</f>
        <v>319</v>
      </c>
      <c r="N84" s="172"/>
      <c r="O84" s="173">
        <f t="shared" ref="O84:O87" si="55">SUM(M84:N84)</f>
        <v>319</v>
      </c>
      <c r="P84" s="213" t="s">
        <v>242</v>
      </c>
    </row>
    <row r="85" spans="1:16" s="174" customFormat="1" ht="67.5" customHeight="1">
      <c r="A85" s="146">
        <v>7</v>
      </c>
      <c r="B85" s="552" t="s">
        <v>241</v>
      </c>
      <c r="C85" s="553"/>
      <c r="D85" s="553"/>
      <c r="E85" s="554"/>
      <c r="F85" s="212" t="s">
        <v>233</v>
      </c>
      <c r="G85" s="613"/>
      <c r="H85" s="475" t="str">
        <f>$A$45</f>
        <v xml:space="preserve">HYPER LILAC         </v>
      </c>
      <c r="I85" s="476"/>
      <c r="J85" s="171" t="s">
        <v>78</v>
      </c>
      <c r="K85" s="160">
        <f>$P$25</f>
        <v>318</v>
      </c>
      <c r="L85" s="191">
        <v>1</v>
      </c>
      <c r="M85" s="172">
        <f t="shared" si="54"/>
        <v>318</v>
      </c>
      <c r="N85" s="172"/>
      <c r="O85" s="173">
        <f t="shared" si="55"/>
        <v>318</v>
      </c>
      <c r="P85" s="213" t="s">
        <v>242</v>
      </c>
    </row>
    <row r="86" spans="1:16" s="174" customFormat="1" ht="75" customHeight="1">
      <c r="A86" s="146">
        <v>7</v>
      </c>
      <c r="B86" s="552" t="s">
        <v>241</v>
      </c>
      <c r="C86" s="553"/>
      <c r="D86" s="553"/>
      <c r="E86" s="554"/>
      <c r="F86" s="212" t="s">
        <v>233</v>
      </c>
      <c r="G86" s="613"/>
      <c r="H86" s="475" t="str">
        <f>$A$49</f>
        <v xml:space="preserve">ATOMIC BLASTER      </v>
      </c>
      <c r="I86" s="476"/>
      <c r="J86" s="171" t="s">
        <v>78</v>
      </c>
      <c r="K86" s="160">
        <f>$P$30</f>
        <v>319</v>
      </c>
      <c r="L86" s="191">
        <v>1</v>
      </c>
      <c r="M86" s="172">
        <f t="shared" si="54"/>
        <v>319</v>
      </c>
      <c r="N86" s="172"/>
      <c r="O86" s="173">
        <f t="shared" si="55"/>
        <v>319</v>
      </c>
      <c r="P86" s="213" t="s">
        <v>242</v>
      </c>
    </row>
    <row r="87" spans="1:16" s="174" customFormat="1" ht="75" customHeight="1">
      <c r="A87" s="146">
        <v>7</v>
      </c>
      <c r="B87" s="555" t="s">
        <v>241</v>
      </c>
      <c r="C87" s="555"/>
      <c r="D87" s="555"/>
      <c r="E87" s="555"/>
      <c r="F87" s="210" t="s">
        <v>233</v>
      </c>
      <c r="G87" s="614"/>
      <c r="H87" s="475" t="str">
        <f>$A$53</f>
        <v xml:space="preserve">OPTIC WHITE         </v>
      </c>
      <c r="I87" s="476"/>
      <c r="J87" s="171" t="s">
        <v>78</v>
      </c>
      <c r="K87" s="160">
        <f>$P$35</f>
        <v>318</v>
      </c>
      <c r="L87" s="191">
        <v>1</v>
      </c>
      <c r="M87" s="172">
        <f t="shared" si="54"/>
        <v>318</v>
      </c>
      <c r="N87" s="172"/>
      <c r="O87" s="173">
        <f t="shared" si="55"/>
        <v>318</v>
      </c>
      <c r="P87" s="214" t="s">
        <v>242</v>
      </c>
    </row>
    <row r="88" spans="1:16" s="62" customFormat="1" ht="20.25" customHeight="1">
      <c r="A88" s="59"/>
      <c r="B88" s="59"/>
      <c r="C88" s="59"/>
      <c r="D88" s="59"/>
      <c r="E88" s="59"/>
      <c r="F88" s="59"/>
      <c r="G88" s="63"/>
      <c r="H88" s="59"/>
      <c r="I88" s="59"/>
      <c r="J88" s="59"/>
      <c r="K88" s="59"/>
      <c r="L88" s="59"/>
      <c r="M88" s="59"/>
      <c r="N88" s="59"/>
      <c r="O88" s="59"/>
      <c r="P88" s="59"/>
    </row>
    <row r="89" spans="1:16" s="64" customFormat="1" ht="33" customHeight="1" thickBot="1">
      <c r="B89" s="140" t="s">
        <v>243</v>
      </c>
      <c r="C89" s="65"/>
      <c r="D89" s="65"/>
      <c r="E89" s="176"/>
      <c r="F89" s="177"/>
      <c r="G89" s="178"/>
      <c r="H89" s="177"/>
      <c r="I89" s="177"/>
      <c r="J89" s="177"/>
      <c r="K89" s="177"/>
      <c r="L89" s="177"/>
      <c r="M89" s="177"/>
      <c r="N89" s="177"/>
      <c r="O89" s="177"/>
      <c r="P89" s="179"/>
    </row>
    <row r="90" spans="1:16" s="78" customFormat="1" ht="96">
      <c r="A90" s="549" t="s">
        <v>64</v>
      </c>
      <c r="B90" s="550"/>
      <c r="C90" s="550"/>
      <c r="D90" s="550"/>
      <c r="E90" s="551"/>
      <c r="F90" s="126" t="s">
        <v>65</v>
      </c>
      <c r="G90" s="126" t="s">
        <v>66</v>
      </c>
      <c r="H90" s="580" t="s">
        <v>67</v>
      </c>
      <c r="I90" s="581"/>
      <c r="J90" s="127" t="s">
        <v>51</v>
      </c>
      <c r="K90" s="126" t="s">
        <v>68</v>
      </c>
      <c r="L90" s="126" t="s">
        <v>69</v>
      </c>
      <c r="M90" s="128" t="s">
        <v>70</v>
      </c>
      <c r="N90" s="128" t="s">
        <v>71</v>
      </c>
      <c r="O90" s="128" t="s">
        <v>72</v>
      </c>
      <c r="P90" s="128" t="s">
        <v>73</v>
      </c>
    </row>
    <row r="91" spans="1:16" s="159" customFormat="1" ht="52.5" customHeight="1">
      <c r="A91" s="146">
        <v>1</v>
      </c>
      <c r="B91" s="472" t="s">
        <v>244</v>
      </c>
      <c r="C91" s="473"/>
      <c r="D91" s="473"/>
      <c r="E91" s="474"/>
      <c r="F91" s="215" t="s">
        <v>40</v>
      </c>
      <c r="G91" s="204" t="s">
        <v>245</v>
      </c>
      <c r="H91" s="563" t="str">
        <f t="shared" ref="H91:H95" si="56">$A$41</f>
        <v xml:space="preserve">DARKEST BLACK       </v>
      </c>
      <c r="I91" s="563"/>
      <c r="J91" s="160" t="s">
        <v>78</v>
      </c>
      <c r="K91" s="160">
        <f>$P$20</f>
        <v>319</v>
      </c>
      <c r="L91" s="156">
        <v>1</v>
      </c>
      <c r="M91" s="160">
        <f>K91*L91</f>
        <v>319</v>
      </c>
      <c r="N91" s="157"/>
      <c r="O91" s="158">
        <f t="shared" ref="O91:O92" si="57">ROUNDUP(SUM(M91:N91),0)</f>
        <v>319</v>
      </c>
      <c r="P91" s="578"/>
    </row>
    <row r="92" spans="1:16" s="159" customFormat="1" ht="52.5" customHeight="1">
      <c r="A92" s="146">
        <v>1</v>
      </c>
      <c r="B92" s="472" t="s">
        <v>244</v>
      </c>
      <c r="C92" s="473"/>
      <c r="D92" s="473"/>
      <c r="E92" s="474"/>
      <c r="F92" s="215" t="s">
        <v>40</v>
      </c>
      <c r="G92" s="204" t="s">
        <v>245</v>
      </c>
      <c r="H92" s="563" t="str">
        <f t="shared" ref="H92:H96" si="58">$A$45</f>
        <v xml:space="preserve">HYPER LILAC         </v>
      </c>
      <c r="I92" s="563"/>
      <c r="J92" s="160" t="s">
        <v>78</v>
      </c>
      <c r="K92" s="160">
        <f>$P$25</f>
        <v>318</v>
      </c>
      <c r="L92" s="156">
        <v>1</v>
      </c>
      <c r="M92" s="160">
        <f t="shared" ref="M92" si="59">K92*L92</f>
        <v>318</v>
      </c>
      <c r="N92" s="157"/>
      <c r="O92" s="158">
        <f t="shared" si="57"/>
        <v>318</v>
      </c>
      <c r="P92" s="578"/>
    </row>
    <row r="93" spans="1:16" s="159" customFormat="1" ht="52.5" customHeight="1">
      <c r="A93" s="146">
        <v>1</v>
      </c>
      <c r="B93" s="472" t="s">
        <v>244</v>
      </c>
      <c r="C93" s="473"/>
      <c r="D93" s="473"/>
      <c r="E93" s="474"/>
      <c r="F93" s="215" t="s">
        <v>40</v>
      </c>
      <c r="G93" s="204" t="s">
        <v>245</v>
      </c>
      <c r="H93" s="563" t="str">
        <f>$A$49</f>
        <v xml:space="preserve">ATOMIC BLASTER      </v>
      </c>
      <c r="I93" s="563"/>
      <c r="J93" s="160" t="s">
        <v>78</v>
      </c>
      <c r="K93" s="160">
        <f>$P$30</f>
        <v>319</v>
      </c>
      <c r="L93" s="156">
        <v>1</v>
      </c>
      <c r="M93" s="160">
        <f>K93*L93</f>
        <v>319</v>
      </c>
      <c r="N93" s="157"/>
      <c r="O93" s="158">
        <f t="shared" ref="O93:O94" si="60">ROUNDUP(SUM(M93:N93),0)</f>
        <v>319</v>
      </c>
      <c r="P93" s="578"/>
    </row>
    <row r="94" spans="1:16" s="159" customFormat="1" ht="52.5" customHeight="1">
      <c r="A94" s="146">
        <v>1</v>
      </c>
      <c r="B94" s="472" t="s">
        <v>244</v>
      </c>
      <c r="C94" s="473"/>
      <c r="D94" s="473"/>
      <c r="E94" s="474"/>
      <c r="F94" s="215" t="s">
        <v>40</v>
      </c>
      <c r="G94" s="204" t="s">
        <v>245</v>
      </c>
      <c r="H94" s="563" t="str">
        <f>$A$53</f>
        <v xml:space="preserve">OPTIC WHITE         </v>
      </c>
      <c r="I94" s="563"/>
      <c r="J94" s="160" t="s">
        <v>78</v>
      </c>
      <c r="K94" s="160">
        <f>$P$35</f>
        <v>318</v>
      </c>
      <c r="L94" s="156">
        <v>1</v>
      </c>
      <c r="M94" s="160">
        <f t="shared" ref="M94" si="61">K94*L94</f>
        <v>318</v>
      </c>
      <c r="N94" s="157"/>
      <c r="O94" s="158">
        <f t="shared" si="60"/>
        <v>318</v>
      </c>
      <c r="P94" s="578"/>
    </row>
    <row r="95" spans="1:16" s="159" customFormat="1" ht="52.5" customHeight="1">
      <c r="A95" s="146">
        <v>2</v>
      </c>
      <c r="B95" s="472" t="s">
        <v>246</v>
      </c>
      <c r="C95" s="473"/>
      <c r="D95" s="473"/>
      <c r="E95" s="474"/>
      <c r="F95" s="215" t="s">
        <v>40</v>
      </c>
      <c r="G95" s="203"/>
      <c r="H95" s="563" t="str">
        <f t="shared" si="56"/>
        <v xml:space="preserve">DARKEST BLACK       </v>
      </c>
      <c r="I95" s="563"/>
      <c r="J95" s="160" t="s">
        <v>78</v>
      </c>
      <c r="K95" s="160">
        <f>$P$20</f>
        <v>319</v>
      </c>
      <c r="L95" s="156">
        <v>1</v>
      </c>
      <c r="M95" s="160">
        <f t="shared" ref="M95:M120" si="62">K95*L95</f>
        <v>319</v>
      </c>
      <c r="N95" s="157"/>
      <c r="O95" s="158">
        <f t="shared" ref="O95:O120" si="63">ROUNDUP(SUM(M95:N95),0)</f>
        <v>319</v>
      </c>
      <c r="P95" s="578" t="s">
        <v>247</v>
      </c>
    </row>
    <row r="96" spans="1:16" s="159" customFormat="1" ht="52.5" customHeight="1">
      <c r="A96" s="146">
        <v>2</v>
      </c>
      <c r="B96" s="472" t="s">
        <v>246</v>
      </c>
      <c r="C96" s="473"/>
      <c r="D96" s="473"/>
      <c r="E96" s="474"/>
      <c r="F96" s="215" t="s">
        <v>40</v>
      </c>
      <c r="G96" s="203"/>
      <c r="H96" s="563" t="str">
        <f t="shared" si="58"/>
        <v xml:space="preserve">HYPER LILAC         </v>
      </c>
      <c r="I96" s="563"/>
      <c r="J96" s="160" t="s">
        <v>78</v>
      </c>
      <c r="K96" s="160">
        <f>$P$25</f>
        <v>318</v>
      </c>
      <c r="L96" s="156">
        <v>1</v>
      </c>
      <c r="M96" s="160">
        <f t="shared" si="62"/>
        <v>318</v>
      </c>
      <c r="N96" s="157"/>
      <c r="O96" s="158">
        <f t="shared" si="63"/>
        <v>318</v>
      </c>
      <c r="P96" s="578"/>
    </row>
    <row r="97" spans="1:16" s="159" customFormat="1" ht="52.5" customHeight="1">
      <c r="A97" s="146">
        <v>2</v>
      </c>
      <c r="B97" s="472" t="s">
        <v>246</v>
      </c>
      <c r="C97" s="473"/>
      <c r="D97" s="473"/>
      <c r="E97" s="474"/>
      <c r="F97" s="215" t="s">
        <v>40</v>
      </c>
      <c r="G97" s="203"/>
      <c r="H97" s="563" t="str">
        <f>$A$49</f>
        <v xml:space="preserve">ATOMIC BLASTER      </v>
      </c>
      <c r="I97" s="563"/>
      <c r="J97" s="160" t="s">
        <v>78</v>
      </c>
      <c r="K97" s="160">
        <f>$P$30</f>
        <v>319</v>
      </c>
      <c r="L97" s="156">
        <v>1</v>
      </c>
      <c r="M97" s="160">
        <f t="shared" ref="M97:M98" si="64">K97*L97</f>
        <v>319</v>
      </c>
      <c r="N97" s="157"/>
      <c r="O97" s="158">
        <f t="shared" ref="O97:O98" si="65">ROUNDUP(SUM(M97:N97),0)</f>
        <v>319</v>
      </c>
      <c r="P97" s="578"/>
    </row>
    <row r="98" spans="1:16" s="159" customFormat="1" ht="52.5" customHeight="1">
      <c r="A98" s="146">
        <v>2</v>
      </c>
      <c r="B98" s="472" t="s">
        <v>246</v>
      </c>
      <c r="C98" s="473"/>
      <c r="D98" s="473"/>
      <c r="E98" s="474"/>
      <c r="F98" s="215" t="s">
        <v>40</v>
      </c>
      <c r="G98" s="203"/>
      <c r="H98" s="563" t="str">
        <f>$A$53</f>
        <v xml:space="preserve">OPTIC WHITE         </v>
      </c>
      <c r="I98" s="563"/>
      <c r="J98" s="160" t="s">
        <v>78</v>
      </c>
      <c r="K98" s="160">
        <f>$P$35</f>
        <v>318</v>
      </c>
      <c r="L98" s="156">
        <v>1</v>
      </c>
      <c r="M98" s="160">
        <f t="shared" si="64"/>
        <v>318</v>
      </c>
      <c r="N98" s="157"/>
      <c r="O98" s="158">
        <f t="shared" si="65"/>
        <v>318</v>
      </c>
      <c r="P98" s="578"/>
    </row>
    <row r="99" spans="1:16" s="159" customFormat="1" ht="74.150000000000006" customHeight="1">
      <c r="A99" s="146">
        <v>3</v>
      </c>
      <c r="B99" s="472" t="s">
        <v>248</v>
      </c>
      <c r="C99" s="473"/>
      <c r="D99" s="473"/>
      <c r="E99" s="474"/>
      <c r="F99" s="215" t="s">
        <v>40</v>
      </c>
      <c r="G99" s="203"/>
      <c r="H99" s="563" t="str">
        <f t="shared" ref="H99:H103" si="66">$A$41</f>
        <v xml:space="preserve">DARKEST BLACK       </v>
      </c>
      <c r="I99" s="563"/>
      <c r="J99" s="160" t="s">
        <v>78</v>
      </c>
      <c r="K99" s="160">
        <f>$P$20</f>
        <v>319</v>
      </c>
      <c r="L99" s="156">
        <v>1</v>
      </c>
      <c r="M99" s="160">
        <f t="shared" si="62"/>
        <v>319</v>
      </c>
      <c r="N99" s="157"/>
      <c r="O99" s="158">
        <f t="shared" si="63"/>
        <v>319</v>
      </c>
      <c r="P99" s="578" t="s">
        <v>242</v>
      </c>
    </row>
    <row r="100" spans="1:16" s="159" customFormat="1" ht="74.150000000000006" customHeight="1">
      <c r="A100" s="146">
        <v>3</v>
      </c>
      <c r="B100" s="472" t="s">
        <v>248</v>
      </c>
      <c r="C100" s="473"/>
      <c r="D100" s="473"/>
      <c r="E100" s="474"/>
      <c r="F100" s="215" t="s">
        <v>40</v>
      </c>
      <c r="G100" s="203"/>
      <c r="H100" s="563" t="str">
        <f t="shared" ref="H100:H104" si="67">$A$45</f>
        <v xml:space="preserve">HYPER LILAC         </v>
      </c>
      <c r="I100" s="563"/>
      <c r="J100" s="160" t="s">
        <v>78</v>
      </c>
      <c r="K100" s="160">
        <f>$P$25</f>
        <v>318</v>
      </c>
      <c r="L100" s="156">
        <v>1</v>
      </c>
      <c r="M100" s="160">
        <f t="shared" si="62"/>
        <v>318</v>
      </c>
      <c r="N100" s="157"/>
      <c r="O100" s="158">
        <f t="shared" si="63"/>
        <v>318</v>
      </c>
      <c r="P100" s="578"/>
    </row>
    <row r="101" spans="1:16" s="159" customFormat="1" ht="69" customHeight="1">
      <c r="A101" s="146">
        <v>3</v>
      </c>
      <c r="B101" s="472" t="s">
        <v>248</v>
      </c>
      <c r="C101" s="473"/>
      <c r="D101" s="473"/>
      <c r="E101" s="474"/>
      <c r="F101" s="215" t="s">
        <v>40</v>
      </c>
      <c r="G101" s="203"/>
      <c r="H101" s="563" t="str">
        <f>$A$49</f>
        <v xml:space="preserve">ATOMIC BLASTER      </v>
      </c>
      <c r="I101" s="563"/>
      <c r="J101" s="160" t="s">
        <v>78</v>
      </c>
      <c r="K101" s="160">
        <f>$P$30</f>
        <v>319</v>
      </c>
      <c r="L101" s="156">
        <v>1</v>
      </c>
      <c r="M101" s="160">
        <f t="shared" ref="M101:M102" si="68">K101*L101</f>
        <v>319</v>
      </c>
      <c r="N101" s="157"/>
      <c r="O101" s="158">
        <f t="shared" ref="O101:O102" si="69">ROUNDUP(SUM(M101:N101),0)</f>
        <v>319</v>
      </c>
      <c r="P101" s="578"/>
    </row>
    <row r="102" spans="1:16" s="159" customFormat="1" ht="69" customHeight="1">
      <c r="A102" s="146">
        <v>3</v>
      </c>
      <c r="B102" s="472" t="s">
        <v>248</v>
      </c>
      <c r="C102" s="473"/>
      <c r="D102" s="473"/>
      <c r="E102" s="474"/>
      <c r="F102" s="215" t="s">
        <v>40</v>
      </c>
      <c r="G102" s="203"/>
      <c r="H102" s="563" t="str">
        <f>$A$53</f>
        <v xml:space="preserve">OPTIC WHITE         </v>
      </c>
      <c r="I102" s="563"/>
      <c r="J102" s="160" t="s">
        <v>78</v>
      </c>
      <c r="K102" s="160">
        <f>$P$35</f>
        <v>318</v>
      </c>
      <c r="L102" s="156">
        <v>1</v>
      </c>
      <c r="M102" s="160">
        <f t="shared" si="68"/>
        <v>318</v>
      </c>
      <c r="N102" s="157"/>
      <c r="O102" s="158">
        <f t="shared" si="69"/>
        <v>318</v>
      </c>
      <c r="P102" s="578"/>
    </row>
    <row r="103" spans="1:16" s="159" customFormat="1" ht="52.5" customHeight="1">
      <c r="A103" s="146">
        <v>4</v>
      </c>
      <c r="B103" s="472" t="s">
        <v>249</v>
      </c>
      <c r="C103" s="473"/>
      <c r="D103" s="473"/>
      <c r="E103" s="474"/>
      <c r="F103" s="215" t="s">
        <v>40</v>
      </c>
      <c r="G103" s="204">
        <v>102507</v>
      </c>
      <c r="H103" s="563" t="str">
        <f t="shared" si="66"/>
        <v xml:space="preserve">DARKEST BLACK       </v>
      </c>
      <c r="I103" s="563"/>
      <c r="J103" s="160" t="s">
        <v>78</v>
      </c>
      <c r="K103" s="160">
        <f>$P$20</f>
        <v>319</v>
      </c>
      <c r="L103" s="156">
        <v>1</v>
      </c>
      <c r="M103" s="160">
        <f t="shared" si="62"/>
        <v>319</v>
      </c>
      <c r="N103" s="157"/>
      <c r="O103" s="158">
        <f t="shared" si="63"/>
        <v>319</v>
      </c>
      <c r="P103" s="578"/>
    </row>
    <row r="104" spans="1:16" s="159" customFormat="1" ht="52.5" customHeight="1">
      <c r="A104" s="146">
        <v>4</v>
      </c>
      <c r="B104" s="472" t="s">
        <v>249</v>
      </c>
      <c r="C104" s="473"/>
      <c r="D104" s="473"/>
      <c r="E104" s="474"/>
      <c r="F104" s="215" t="s">
        <v>40</v>
      </c>
      <c r="G104" s="204">
        <v>102507</v>
      </c>
      <c r="H104" s="563" t="str">
        <f t="shared" si="67"/>
        <v xml:space="preserve">HYPER LILAC         </v>
      </c>
      <c r="I104" s="563"/>
      <c r="J104" s="160" t="s">
        <v>78</v>
      </c>
      <c r="K104" s="160">
        <f>$P$25</f>
        <v>318</v>
      </c>
      <c r="L104" s="156">
        <v>1</v>
      </c>
      <c r="M104" s="160">
        <f t="shared" si="62"/>
        <v>318</v>
      </c>
      <c r="N104" s="157"/>
      <c r="O104" s="158">
        <f t="shared" si="63"/>
        <v>318</v>
      </c>
      <c r="P104" s="578"/>
    </row>
    <row r="105" spans="1:16" s="159" customFormat="1" ht="52.5" customHeight="1">
      <c r="A105" s="146">
        <v>4</v>
      </c>
      <c r="B105" s="472" t="s">
        <v>249</v>
      </c>
      <c r="C105" s="473"/>
      <c r="D105" s="473"/>
      <c r="E105" s="474"/>
      <c r="F105" s="215" t="s">
        <v>40</v>
      </c>
      <c r="G105" s="204">
        <v>102507</v>
      </c>
      <c r="H105" s="563" t="str">
        <f>$A$49</f>
        <v xml:space="preserve">ATOMIC BLASTER      </v>
      </c>
      <c r="I105" s="563"/>
      <c r="J105" s="160" t="s">
        <v>78</v>
      </c>
      <c r="K105" s="160">
        <f>$P$30</f>
        <v>319</v>
      </c>
      <c r="L105" s="156">
        <v>1</v>
      </c>
      <c r="M105" s="160">
        <f t="shared" ref="M105:M106" si="70">K105*L105</f>
        <v>319</v>
      </c>
      <c r="N105" s="157"/>
      <c r="O105" s="158">
        <f t="shared" ref="O105:O106" si="71">ROUNDUP(SUM(M105:N105),0)</f>
        <v>319</v>
      </c>
      <c r="P105" s="578"/>
    </row>
    <row r="106" spans="1:16" s="159" customFormat="1" ht="52.5" customHeight="1">
      <c r="A106" s="146">
        <v>4</v>
      </c>
      <c r="B106" s="472" t="s">
        <v>249</v>
      </c>
      <c r="C106" s="473"/>
      <c r="D106" s="473"/>
      <c r="E106" s="474"/>
      <c r="F106" s="215" t="s">
        <v>40</v>
      </c>
      <c r="G106" s="204">
        <v>102507</v>
      </c>
      <c r="H106" s="563" t="str">
        <f>$A$53</f>
        <v xml:space="preserve">OPTIC WHITE         </v>
      </c>
      <c r="I106" s="563"/>
      <c r="J106" s="160" t="s">
        <v>78</v>
      </c>
      <c r="K106" s="160">
        <f>$P$35</f>
        <v>318</v>
      </c>
      <c r="L106" s="156">
        <v>1</v>
      </c>
      <c r="M106" s="160">
        <f t="shared" si="70"/>
        <v>318</v>
      </c>
      <c r="N106" s="157"/>
      <c r="O106" s="158">
        <f t="shared" si="71"/>
        <v>318</v>
      </c>
      <c r="P106" s="578"/>
    </row>
    <row r="107" spans="1:16" s="159" customFormat="1" ht="52.5" customHeight="1">
      <c r="A107" s="146">
        <v>5</v>
      </c>
      <c r="B107" s="472" t="s">
        <v>250</v>
      </c>
      <c r="C107" s="473"/>
      <c r="D107" s="473"/>
      <c r="E107" s="474"/>
      <c r="F107" s="215" t="s">
        <v>83</v>
      </c>
      <c r="G107" s="203"/>
      <c r="H107" s="563" t="str">
        <f t="shared" ref="H107:H111" si="72">$A$41</f>
        <v xml:space="preserve">DARKEST BLACK       </v>
      </c>
      <c r="I107" s="563"/>
      <c r="J107" s="160" t="s">
        <v>78</v>
      </c>
      <c r="K107" s="160">
        <f>$P$20</f>
        <v>319</v>
      </c>
      <c r="L107" s="156">
        <f>1/14</f>
        <v>7.1428571428571425E-2</v>
      </c>
      <c r="M107" s="156">
        <f t="shared" si="62"/>
        <v>22.785714285714285</v>
      </c>
      <c r="N107" s="157"/>
      <c r="O107" s="158">
        <f t="shared" si="63"/>
        <v>23</v>
      </c>
      <c r="P107" s="578"/>
    </row>
    <row r="108" spans="1:16" s="159" customFormat="1" ht="52.5" customHeight="1">
      <c r="A108" s="146">
        <v>5</v>
      </c>
      <c r="B108" s="472" t="s">
        <v>250</v>
      </c>
      <c r="C108" s="473"/>
      <c r="D108" s="473"/>
      <c r="E108" s="474"/>
      <c r="F108" s="215" t="s">
        <v>83</v>
      </c>
      <c r="G108" s="203"/>
      <c r="H108" s="563" t="str">
        <f t="shared" ref="H108:H112" si="73">$A$45</f>
        <v xml:space="preserve">HYPER LILAC         </v>
      </c>
      <c r="I108" s="563"/>
      <c r="J108" s="160" t="s">
        <v>78</v>
      </c>
      <c r="K108" s="160">
        <f>$P$25</f>
        <v>318</v>
      </c>
      <c r="L108" s="156">
        <f t="shared" ref="L108:L110" si="74">1/14</f>
        <v>7.1428571428571425E-2</v>
      </c>
      <c r="M108" s="156">
        <f t="shared" si="62"/>
        <v>22.714285714285712</v>
      </c>
      <c r="N108" s="157"/>
      <c r="O108" s="158">
        <f t="shared" si="63"/>
        <v>23</v>
      </c>
      <c r="P108" s="578"/>
    </row>
    <row r="109" spans="1:16" s="159" customFormat="1" ht="52.5" customHeight="1">
      <c r="A109" s="146">
        <v>5</v>
      </c>
      <c r="B109" s="472" t="s">
        <v>250</v>
      </c>
      <c r="C109" s="473"/>
      <c r="D109" s="473"/>
      <c r="E109" s="474"/>
      <c r="F109" s="215" t="s">
        <v>83</v>
      </c>
      <c r="G109" s="203"/>
      <c r="H109" s="563" t="str">
        <f>$A$49</f>
        <v xml:space="preserve">ATOMIC BLASTER      </v>
      </c>
      <c r="I109" s="563"/>
      <c r="J109" s="160" t="s">
        <v>78</v>
      </c>
      <c r="K109" s="160">
        <f>$P$30</f>
        <v>319</v>
      </c>
      <c r="L109" s="156">
        <f t="shared" si="74"/>
        <v>7.1428571428571425E-2</v>
      </c>
      <c r="M109" s="156">
        <f t="shared" ref="M109:M110" si="75">K109*L109</f>
        <v>22.785714285714285</v>
      </c>
      <c r="N109" s="157"/>
      <c r="O109" s="158">
        <f t="shared" ref="O109:O110" si="76">ROUNDUP(SUM(M109:N109),0)</f>
        <v>23</v>
      </c>
      <c r="P109" s="578"/>
    </row>
    <row r="110" spans="1:16" s="159" customFormat="1" ht="52.5" customHeight="1">
      <c r="A110" s="146">
        <v>5</v>
      </c>
      <c r="B110" s="472" t="s">
        <v>250</v>
      </c>
      <c r="C110" s="473"/>
      <c r="D110" s="473"/>
      <c r="E110" s="474"/>
      <c r="F110" s="215" t="s">
        <v>83</v>
      </c>
      <c r="G110" s="203"/>
      <c r="H110" s="563" t="str">
        <f>$A$53</f>
        <v xml:space="preserve">OPTIC WHITE         </v>
      </c>
      <c r="I110" s="563"/>
      <c r="J110" s="160" t="s">
        <v>78</v>
      </c>
      <c r="K110" s="160">
        <f>$P$35</f>
        <v>318</v>
      </c>
      <c r="L110" s="156">
        <f t="shared" si="74"/>
        <v>7.1428571428571425E-2</v>
      </c>
      <c r="M110" s="156">
        <f t="shared" si="75"/>
        <v>22.714285714285712</v>
      </c>
      <c r="N110" s="157"/>
      <c r="O110" s="158">
        <f t="shared" si="76"/>
        <v>23</v>
      </c>
      <c r="P110" s="578"/>
    </row>
    <row r="111" spans="1:16" s="159" customFormat="1" ht="52.5" customHeight="1">
      <c r="A111" s="146">
        <v>6</v>
      </c>
      <c r="B111" s="472" t="s">
        <v>251</v>
      </c>
      <c r="C111" s="473"/>
      <c r="D111" s="473"/>
      <c r="E111" s="474"/>
      <c r="F111" s="215" t="s">
        <v>83</v>
      </c>
      <c r="G111" s="203"/>
      <c r="H111" s="563" t="str">
        <f t="shared" si="72"/>
        <v xml:space="preserve">DARKEST BLACK       </v>
      </c>
      <c r="I111" s="563"/>
      <c r="J111" s="160" t="s">
        <v>78</v>
      </c>
      <c r="K111" s="160">
        <f>$P$20</f>
        <v>319</v>
      </c>
      <c r="L111" s="156">
        <f>2/14</f>
        <v>0.14285714285714285</v>
      </c>
      <c r="M111" s="156">
        <f t="shared" si="62"/>
        <v>45.571428571428569</v>
      </c>
      <c r="N111" s="157"/>
      <c r="O111" s="158">
        <f>ROUNDUP(SUM(M111:N111),0)+1</f>
        <v>47</v>
      </c>
      <c r="P111" s="578"/>
    </row>
    <row r="112" spans="1:16" s="159" customFormat="1" ht="52.5" customHeight="1">
      <c r="A112" s="146">
        <v>6</v>
      </c>
      <c r="B112" s="472" t="s">
        <v>251</v>
      </c>
      <c r="C112" s="473"/>
      <c r="D112" s="473"/>
      <c r="E112" s="474"/>
      <c r="F112" s="215" t="s">
        <v>83</v>
      </c>
      <c r="G112" s="203"/>
      <c r="H112" s="563" t="str">
        <f t="shared" si="73"/>
        <v xml:space="preserve">HYPER LILAC         </v>
      </c>
      <c r="I112" s="563"/>
      <c r="J112" s="160" t="s">
        <v>78</v>
      </c>
      <c r="K112" s="160">
        <f>$P$25</f>
        <v>318</v>
      </c>
      <c r="L112" s="156">
        <f t="shared" ref="L112:L114" si="77">2/14</f>
        <v>0.14285714285714285</v>
      </c>
      <c r="M112" s="156">
        <f t="shared" si="62"/>
        <v>45.428571428571423</v>
      </c>
      <c r="N112" s="157"/>
      <c r="O112" s="158">
        <f t="shared" si="63"/>
        <v>46</v>
      </c>
      <c r="P112" s="578"/>
    </row>
    <row r="113" spans="1:16" s="159" customFormat="1" ht="52.5" customHeight="1">
      <c r="A113" s="146">
        <v>6</v>
      </c>
      <c r="B113" s="472" t="s">
        <v>251</v>
      </c>
      <c r="C113" s="473"/>
      <c r="D113" s="473"/>
      <c r="E113" s="474"/>
      <c r="F113" s="215" t="s">
        <v>83</v>
      </c>
      <c r="G113" s="203"/>
      <c r="H113" s="563" t="str">
        <f>$A$49</f>
        <v xml:space="preserve">ATOMIC BLASTER      </v>
      </c>
      <c r="I113" s="563"/>
      <c r="J113" s="160" t="s">
        <v>78</v>
      </c>
      <c r="K113" s="160">
        <f>$P$30</f>
        <v>319</v>
      </c>
      <c r="L113" s="156">
        <f t="shared" si="77"/>
        <v>0.14285714285714285</v>
      </c>
      <c r="M113" s="156">
        <f t="shared" ref="M113:M114" si="78">K113*L113</f>
        <v>45.571428571428569</v>
      </c>
      <c r="N113" s="157"/>
      <c r="O113" s="158">
        <f>ROUNDUP(SUM(M113:N113),0)+1</f>
        <v>47</v>
      </c>
      <c r="P113" s="578"/>
    </row>
    <row r="114" spans="1:16" s="159" customFormat="1" ht="52.5" customHeight="1">
      <c r="A114" s="146">
        <v>6</v>
      </c>
      <c r="B114" s="472" t="s">
        <v>251</v>
      </c>
      <c r="C114" s="473"/>
      <c r="D114" s="473"/>
      <c r="E114" s="474"/>
      <c r="F114" s="215" t="s">
        <v>83</v>
      </c>
      <c r="G114" s="203"/>
      <c r="H114" s="563" t="str">
        <f>$A$53</f>
        <v xml:space="preserve">OPTIC WHITE         </v>
      </c>
      <c r="I114" s="563"/>
      <c r="J114" s="160" t="s">
        <v>78</v>
      </c>
      <c r="K114" s="160">
        <f>$P$35</f>
        <v>318</v>
      </c>
      <c r="L114" s="156">
        <f t="shared" si="77"/>
        <v>0.14285714285714285</v>
      </c>
      <c r="M114" s="156">
        <f t="shared" si="78"/>
        <v>45.428571428571423</v>
      </c>
      <c r="N114" s="157"/>
      <c r="O114" s="158">
        <f t="shared" ref="O114" si="79">ROUNDUP(SUM(M114:N114),0)</f>
        <v>46</v>
      </c>
      <c r="P114" s="578"/>
    </row>
    <row r="115" spans="1:16" s="159" customFormat="1" ht="52.5" customHeight="1">
      <c r="A115" s="146">
        <v>7</v>
      </c>
      <c r="B115" s="472" t="s">
        <v>252</v>
      </c>
      <c r="C115" s="473"/>
      <c r="D115" s="473"/>
      <c r="E115" s="474"/>
      <c r="F115" s="215" t="s">
        <v>81</v>
      </c>
      <c r="G115" s="203"/>
      <c r="H115" s="563" t="str">
        <f t="shared" ref="H115:H119" si="80">$A$41</f>
        <v xml:space="preserve">DARKEST BLACK       </v>
      </c>
      <c r="I115" s="563"/>
      <c r="J115" s="160" t="s">
        <v>78</v>
      </c>
      <c r="K115" s="160">
        <f>$P$20</f>
        <v>319</v>
      </c>
      <c r="L115" s="156">
        <f>1/14</f>
        <v>7.1428571428571425E-2</v>
      </c>
      <c r="M115" s="156">
        <f t="shared" si="62"/>
        <v>22.785714285714285</v>
      </c>
      <c r="N115" s="157"/>
      <c r="O115" s="158">
        <f t="shared" si="63"/>
        <v>23</v>
      </c>
      <c r="P115" s="578"/>
    </row>
    <row r="116" spans="1:16" s="159" customFormat="1" ht="52.5" customHeight="1">
      <c r="A116" s="146">
        <v>7</v>
      </c>
      <c r="B116" s="472" t="s">
        <v>252</v>
      </c>
      <c r="C116" s="473"/>
      <c r="D116" s="473"/>
      <c r="E116" s="474"/>
      <c r="F116" s="215" t="s">
        <v>81</v>
      </c>
      <c r="G116" s="203"/>
      <c r="H116" s="563" t="str">
        <f t="shared" ref="H116:H120" si="81">$A$45</f>
        <v xml:space="preserve">HYPER LILAC         </v>
      </c>
      <c r="I116" s="563"/>
      <c r="J116" s="160" t="s">
        <v>78</v>
      </c>
      <c r="K116" s="160">
        <f>$P$25</f>
        <v>318</v>
      </c>
      <c r="L116" s="156">
        <f t="shared" ref="L116:L118" si="82">1/14</f>
        <v>7.1428571428571425E-2</v>
      </c>
      <c r="M116" s="156">
        <f t="shared" si="62"/>
        <v>22.714285714285712</v>
      </c>
      <c r="N116" s="157"/>
      <c r="O116" s="158">
        <f t="shared" si="63"/>
        <v>23</v>
      </c>
      <c r="P116" s="578"/>
    </row>
    <row r="117" spans="1:16" s="159" customFormat="1" ht="45" customHeight="1">
      <c r="A117" s="146">
        <v>7</v>
      </c>
      <c r="B117" s="472" t="s">
        <v>252</v>
      </c>
      <c r="C117" s="473"/>
      <c r="D117" s="473"/>
      <c r="E117" s="474"/>
      <c r="F117" s="215" t="s">
        <v>81</v>
      </c>
      <c r="G117" s="203"/>
      <c r="H117" s="563" t="str">
        <f>$A$49</f>
        <v xml:space="preserve">ATOMIC BLASTER      </v>
      </c>
      <c r="I117" s="563"/>
      <c r="J117" s="160" t="s">
        <v>78</v>
      </c>
      <c r="K117" s="160">
        <f>$P$30</f>
        <v>319</v>
      </c>
      <c r="L117" s="156">
        <f t="shared" si="82"/>
        <v>7.1428571428571425E-2</v>
      </c>
      <c r="M117" s="156">
        <f t="shared" ref="M117:M118" si="83">K117*L117</f>
        <v>22.785714285714285</v>
      </c>
      <c r="N117" s="157"/>
      <c r="O117" s="158">
        <f t="shared" ref="O117:O118" si="84">ROUNDUP(SUM(M117:N117),0)</f>
        <v>23</v>
      </c>
      <c r="P117" s="578"/>
    </row>
    <row r="118" spans="1:16" s="159" customFormat="1" ht="45" customHeight="1">
      <c r="A118" s="146">
        <v>7</v>
      </c>
      <c r="B118" s="472" t="s">
        <v>252</v>
      </c>
      <c r="C118" s="473"/>
      <c r="D118" s="473"/>
      <c r="E118" s="474"/>
      <c r="F118" s="215" t="s">
        <v>81</v>
      </c>
      <c r="G118" s="203"/>
      <c r="H118" s="563" t="str">
        <f>$A$53</f>
        <v xml:space="preserve">OPTIC WHITE         </v>
      </c>
      <c r="I118" s="563"/>
      <c r="J118" s="160" t="s">
        <v>78</v>
      </c>
      <c r="K118" s="160">
        <f>$P$35</f>
        <v>318</v>
      </c>
      <c r="L118" s="156">
        <f t="shared" si="82"/>
        <v>7.1428571428571425E-2</v>
      </c>
      <c r="M118" s="156">
        <f t="shared" si="83"/>
        <v>22.714285714285712</v>
      </c>
      <c r="N118" s="157"/>
      <c r="O118" s="158">
        <f t="shared" si="84"/>
        <v>23</v>
      </c>
      <c r="P118" s="578"/>
    </row>
    <row r="119" spans="1:16" s="159" customFormat="1" ht="66.650000000000006" customHeight="1">
      <c r="A119" s="146">
        <v>8</v>
      </c>
      <c r="B119" s="472" t="s">
        <v>253</v>
      </c>
      <c r="C119" s="473"/>
      <c r="D119" s="473"/>
      <c r="E119" s="474"/>
      <c r="F119" s="215" t="s">
        <v>40</v>
      </c>
      <c r="G119" s="204" t="s">
        <v>254</v>
      </c>
      <c r="H119" s="563" t="str">
        <f t="shared" si="80"/>
        <v xml:space="preserve">DARKEST BLACK       </v>
      </c>
      <c r="I119" s="563"/>
      <c r="J119" s="160" t="s">
        <v>78</v>
      </c>
      <c r="K119" s="160">
        <f>$P$20</f>
        <v>319</v>
      </c>
      <c r="L119" s="156">
        <v>1</v>
      </c>
      <c r="M119" s="160">
        <f t="shared" si="62"/>
        <v>319</v>
      </c>
      <c r="N119" s="157"/>
      <c r="O119" s="158">
        <f t="shared" si="63"/>
        <v>319</v>
      </c>
      <c r="P119" s="216" t="s">
        <v>242</v>
      </c>
    </row>
    <row r="120" spans="1:16" s="159" customFormat="1" ht="66.650000000000006" customHeight="1">
      <c r="A120" s="146">
        <v>8</v>
      </c>
      <c r="B120" s="472" t="s">
        <v>253</v>
      </c>
      <c r="C120" s="473"/>
      <c r="D120" s="473"/>
      <c r="E120" s="474"/>
      <c r="F120" s="215" t="s">
        <v>40</v>
      </c>
      <c r="G120" s="204" t="s">
        <v>254</v>
      </c>
      <c r="H120" s="563" t="str">
        <f t="shared" si="81"/>
        <v xml:space="preserve">HYPER LILAC         </v>
      </c>
      <c r="I120" s="563"/>
      <c r="J120" s="160" t="s">
        <v>78</v>
      </c>
      <c r="K120" s="160">
        <f>$P$25</f>
        <v>318</v>
      </c>
      <c r="L120" s="156">
        <v>1</v>
      </c>
      <c r="M120" s="160">
        <f t="shared" si="62"/>
        <v>318</v>
      </c>
      <c r="N120" s="157"/>
      <c r="O120" s="158">
        <f t="shared" si="63"/>
        <v>318</v>
      </c>
      <c r="P120" s="216" t="s">
        <v>242</v>
      </c>
    </row>
    <row r="121" spans="1:16" s="159" customFormat="1" ht="71.5" customHeight="1">
      <c r="A121" s="146">
        <v>8</v>
      </c>
      <c r="B121" s="472" t="s">
        <v>253</v>
      </c>
      <c r="C121" s="473"/>
      <c r="D121" s="473"/>
      <c r="E121" s="474"/>
      <c r="F121" s="215" t="s">
        <v>40</v>
      </c>
      <c r="G121" s="204" t="s">
        <v>254</v>
      </c>
      <c r="H121" s="563" t="str">
        <f>$A$49</f>
        <v xml:space="preserve">ATOMIC BLASTER      </v>
      </c>
      <c r="I121" s="563"/>
      <c r="J121" s="160" t="s">
        <v>78</v>
      </c>
      <c r="K121" s="160">
        <f>$P$30</f>
        <v>319</v>
      </c>
      <c r="L121" s="156">
        <v>1</v>
      </c>
      <c r="M121" s="160">
        <f t="shared" ref="M121:M122" si="85">K121*L121</f>
        <v>319</v>
      </c>
      <c r="N121" s="157"/>
      <c r="O121" s="158">
        <f t="shared" ref="O121:O122" si="86">ROUNDUP(SUM(M121:N121),0)</f>
        <v>319</v>
      </c>
      <c r="P121" s="216" t="s">
        <v>242</v>
      </c>
    </row>
    <row r="122" spans="1:16" s="159" customFormat="1" ht="71.5" customHeight="1">
      <c r="A122" s="146">
        <v>8</v>
      </c>
      <c r="B122" s="472" t="s">
        <v>253</v>
      </c>
      <c r="C122" s="473"/>
      <c r="D122" s="473"/>
      <c r="E122" s="474"/>
      <c r="F122" s="215" t="s">
        <v>40</v>
      </c>
      <c r="G122" s="204" t="s">
        <v>254</v>
      </c>
      <c r="H122" s="563" t="str">
        <f>$A$53</f>
        <v xml:space="preserve">OPTIC WHITE         </v>
      </c>
      <c r="I122" s="563"/>
      <c r="J122" s="160" t="s">
        <v>78</v>
      </c>
      <c r="K122" s="160">
        <f>$P$35</f>
        <v>318</v>
      </c>
      <c r="L122" s="156">
        <v>1</v>
      </c>
      <c r="M122" s="160">
        <f t="shared" si="85"/>
        <v>318</v>
      </c>
      <c r="N122" s="157"/>
      <c r="O122" s="158">
        <f t="shared" si="86"/>
        <v>318</v>
      </c>
      <c r="P122" s="216" t="s">
        <v>242</v>
      </c>
    </row>
    <row r="123" spans="1:16" s="159" customFormat="1" ht="32.5" customHeight="1">
      <c r="F123" s="182"/>
      <c r="G123" s="183"/>
      <c r="H123" s="184"/>
      <c r="I123" s="184"/>
      <c r="J123" s="181"/>
      <c r="K123" s="181"/>
      <c r="L123" s="181"/>
      <c r="M123" s="181"/>
      <c r="N123" s="185"/>
      <c r="O123" s="186"/>
      <c r="P123" s="187"/>
    </row>
    <row r="124" spans="1:16" s="14" customFormat="1" ht="33" customHeight="1">
      <c r="B124" s="133" t="s">
        <v>255</v>
      </c>
      <c r="C124" s="134"/>
      <c r="D124" s="135"/>
      <c r="E124" s="135"/>
      <c r="F124" s="135"/>
      <c r="G124" s="136"/>
      <c r="H124" s="135"/>
      <c r="I124" s="135"/>
      <c r="J124" s="559" t="s">
        <v>256</v>
      </c>
      <c r="K124" s="559"/>
      <c r="L124" s="559"/>
      <c r="M124" s="559"/>
      <c r="N124" s="69"/>
      <c r="O124" s="69"/>
      <c r="P124" s="70"/>
    </row>
    <row r="125" spans="1:16" s="147" customFormat="1" ht="34.5" customHeight="1">
      <c r="A125" s="147">
        <v>1</v>
      </c>
      <c r="B125" s="148" t="s">
        <v>257</v>
      </c>
      <c r="C125" s="17"/>
      <c r="D125" s="14"/>
      <c r="E125" s="14"/>
      <c r="F125" s="14"/>
      <c r="G125" s="71"/>
      <c r="H125" s="71"/>
      <c r="I125" s="71"/>
      <c r="J125" s="71"/>
      <c r="K125" s="18"/>
      <c r="L125" s="71"/>
      <c r="M125" s="71"/>
      <c r="N125" s="71"/>
      <c r="O125" s="71"/>
      <c r="P125" s="71"/>
    </row>
    <row r="126" spans="1:16" s="147" customFormat="1" ht="19.5" customHeight="1">
      <c r="B126" s="148"/>
      <c r="C126" s="17"/>
      <c r="D126" s="14"/>
      <c r="E126" s="14"/>
      <c r="F126" s="14"/>
      <c r="G126" s="71"/>
      <c r="H126" s="71"/>
      <c r="I126" s="71"/>
      <c r="J126" s="71"/>
      <c r="K126" s="18"/>
      <c r="L126" s="71"/>
      <c r="M126" s="71"/>
      <c r="N126" s="71"/>
      <c r="O126" s="71"/>
      <c r="P126" s="71"/>
    </row>
    <row r="127" spans="1:16" s="14" customFormat="1" ht="34.5" customHeight="1">
      <c r="A127" s="147"/>
      <c r="B127" s="607" t="s">
        <v>93</v>
      </c>
      <c r="C127" s="607"/>
      <c r="D127" s="607"/>
      <c r="E127" s="607"/>
      <c r="F127" s="607"/>
      <c r="G127" s="607"/>
      <c r="H127" s="607"/>
      <c r="I127" s="607"/>
      <c r="J127" s="607"/>
      <c r="K127" s="18"/>
      <c r="L127" s="71"/>
      <c r="M127" s="71"/>
      <c r="N127" s="71"/>
      <c r="O127" s="71"/>
      <c r="P127" s="71"/>
    </row>
    <row r="128" spans="1:16" s="14" customFormat="1" ht="34.5" customHeight="1">
      <c r="A128" s="147"/>
      <c r="B128" s="149" t="s">
        <v>67</v>
      </c>
      <c r="C128" s="608" t="s">
        <v>94</v>
      </c>
      <c r="D128" s="608"/>
      <c r="E128" s="608"/>
      <c r="F128" s="608"/>
      <c r="G128" s="608"/>
      <c r="H128" s="608"/>
      <c r="I128" s="608"/>
      <c r="J128" s="608"/>
      <c r="K128" s="71"/>
      <c r="L128" s="71"/>
      <c r="M128" s="71"/>
      <c r="N128" s="71"/>
      <c r="O128" s="71"/>
      <c r="P128" s="71"/>
    </row>
    <row r="129" spans="1:16" s="71" customFormat="1" ht="67.5" customHeight="1">
      <c r="A129" s="161"/>
      <c r="B129" s="175" t="str">
        <f t="shared" ref="B129" si="87">$A$41</f>
        <v xml:space="preserve">DARKEST BLACK       </v>
      </c>
      <c r="C129" s="567"/>
      <c r="D129" s="567"/>
      <c r="E129" s="567"/>
      <c r="F129" s="567"/>
      <c r="G129" s="567"/>
      <c r="H129" s="567"/>
      <c r="I129" s="567"/>
      <c r="J129" s="567"/>
    </row>
    <row r="130" spans="1:16" s="71" customFormat="1" ht="67.5" customHeight="1">
      <c r="A130" s="161"/>
      <c r="B130" s="175" t="str">
        <f t="shared" ref="B130" si="88">$A$45</f>
        <v xml:space="preserve">HYPER LILAC         </v>
      </c>
      <c r="C130" s="567"/>
      <c r="D130" s="567"/>
      <c r="E130" s="567"/>
      <c r="F130" s="567"/>
      <c r="G130" s="567"/>
      <c r="H130" s="567"/>
      <c r="I130" s="567"/>
      <c r="J130" s="567"/>
    </row>
    <row r="131" spans="1:16" s="71" customFormat="1" ht="67.5" customHeight="1">
      <c r="A131" s="161"/>
      <c r="B131" s="175" t="str">
        <f>$A$49</f>
        <v xml:space="preserve">ATOMIC BLASTER      </v>
      </c>
      <c r="C131" s="564"/>
      <c r="D131" s="565"/>
      <c r="E131" s="565"/>
      <c r="F131" s="565"/>
      <c r="G131" s="565"/>
      <c r="H131" s="565"/>
      <c r="I131" s="565"/>
      <c r="J131" s="566"/>
    </row>
    <row r="132" spans="1:16" s="71" customFormat="1" ht="67.5" customHeight="1">
      <c r="A132" s="161"/>
      <c r="B132" s="175" t="str">
        <f>$A$53</f>
        <v xml:space="preserve">OPTIC WHITE         </v>
      </c>
      <c r="C132" s="567"/>
      <c r="D132" s="567"/>
      <c r="E132" s="567"/>
      <c r="F132" s="567"/>
      <c r="G132" s="567"/>
      <c r="H132" s="567"/>
      <c r="I132" s="567"/>
      <c r="J132" s="567"/>
    </row>
    <row r="133" spans="1:16" s="71" customFormat="1" ht="32.5">
      <c r="A133" s="161"/>
      <c r="B133" s="609" t="s">
        <v>258</v>
      </c>
      <c r="C133" s="610"/>
      <c r="D133" s="610"/>
      <c r="E133" s="610"/>
      <c r="F133" s="610"/>
      <c r="G133" s="610"/>
      <c r="H133" s="610"/>
      <c r="I133" s="610"/>
      <c r="J133" s="611"/>
    </row>
    <row r="134" spans="1:16" s="71" customFormat="1" ht="32.5">
      <c r="A134" s="161"/>
      <c r="B134" s="606" t="s">
        <v>114</v>
      </c>
      <c r="C134" s="606"/>
      <c r="D134" s="162" t="s">
        <v>141</v>
      </c>
      <c r="E134" s="162" t="s">
        <v>32</v>
      </c>
      <c r="F134" s="162" t="s">
        <v>33</v>
      </c>
      <c r="G134" s="162" t="s">
        <v>34</v>
      </c>
      <c r="H134" s="162" t="s">
        <v>35</v>
      </c>
      <c r="I134" s="615" t="s">
        <v>36</v>
      </c>
      <c r="J134" s="616"/>
    </row>
    <row r="135" spans="1:16" s="71" customFormat="1" ht="93" customHeight="1">
      <c r="A135" s="161"/>
      <c r="B135" s="472" t="s">
        <v>259</v>
      </c>
      <c r="C135" s="474"/>
      <c r="D135" s="603" t="s">
        <v>260</v>
      </c>
      <c r="E135" s="604"/>
      <c r="F135" s="604"/>
      <c r="G135" s="604"/>
      <c r="H135" s="604"/>
      <c r="I135" s="604"/>
      <c r="J135" s="605"/>
    </row>
    <row r="136" spans="1:16" s="71" customFormat="1" ht="100" customHeight="1">
      <c r="A136" s="161"/>
      <c r="B136" s="561" t="s">
        <v>261</v>
      </c>
      <c r="C136" s="562"/>
      <c r="D136" s="206"/>
      <c r="E136" s="206"/>
      <c r="F136" s="206">
        <v>5.7</v>
      </c>
      <c r="G136" s="206"/>
      <c r="H136" s="206"/>
      <c r="I136" s="601"/>
      <c r="J136" s="602"/>
    </row>
    <row r="137" spans="1:16" s="71" customFormat="1" ht="69.650000000000006" customHeight="1">
      <c r="A137" s="161"/>
      <c r="B137" s="561" t="s">
        <v>262</v>
      </c>
      <c r="C137" s="562"/>
      <c r="D137" s="206"/>
      <c r="E137" s="207"/>
      <c r="F137" s="207">
        <v>16.3</v>
      </c>
      <c r="G137" s="207"/>
      <c r="H137" s="207"/>
      <c r="I137" s="601"/>
      <c r="J137" s="602"/>
    </row>
    <row r="138" spans="1:16" s="14" customFormat="1" ht="34.5" customHeight="1">
      <c r="A138" s="147"/>
      <c r="B138" s="147"/>
      <c r="C138" s="147"/>
      <c r="D138" s="147"/>
      <c r="E138" s="147"/>
      <c r="F138" s="147"/>
      <c r="G138" s="147"/>
      <c r="H138" s="147"/>
      <c r="I138" s="147"/>
      <c r="J138" s="71"/>
      <c r="K138" s="71"/>
      <c r="L138" s="71"/>
      <c r="M138" s="71"/>
      <c r="N138" s="71"/>
      <c r="O138" s="71"/>
      <c r="P138" s="71"/>
    </row>
    <row r="139" spans="1:16" s="147" customFormat="1" ht="34.5" customHeight="1">
      <c r="A139" s="15">
        <v>2</v>
      </c>
      <c r="B139" s="148" t="s">
        <v>263</v>
      </c>
      <c r="C139" s="560" t="s">
        <v>100</v>
      </c>
      <c r="D139" s="560"/>
      <c r="E139" s="560"/>
      <c r="F139" s="560"/>
      <c r="G139" s="71"/>
      <c r="H139" s="71"/>
      <c r="I139" s="71"/>
      <c r="J139" s="71"/>
      <c r="K139" s="18"/>
      <c r="L139" s="71"/>
      <c r="M139" s="71"/>
      <c r="N139" s="71"/>
      <c r="O139" s="71"/>
      <c r="P139" s="71"/>
    </row>
    <row r="140" spans="1:16" s="147" customFormat="1" ht="34.5" customHeight="1">
      <c r="A140" s="15">
        <v>3</v>
      </c>
      <c r="B140" s="148" t="s">
        <v>264</v>
      </c>
      <c r="C140" s="17" t="s">
        <v>265</v>
      </c>
      <c r="D140" s="17"/>
      <c r="E140" s="17"/>
      <c r="F140" s="17"/>
      <c r="G140" s="71"/>
      <c r="H140" s="71"/>
      <c r="I140" s="71"/>
      <c r="J140" s="71"/>
      <c r="K140" s="18"/>
      <c r="L140" s="71"/>
      <c r="M140" s="71"/>
      <c r="N140" s="71"/>
      <c r="O140" s="71"/>
      <c r="P140" s="71"/>
    </row>
    <row r="141" spans="1:16" s="14" customFormat="1" ht="33.75" customHeight="1">
      <c r="A141" s="147"/>
      <c r="B141" s="147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</row>
    <row r="142" spans="1:16" s="14" customFormat="1" ht="29.25" customHeight="1">
      <c r="B142" s="559" t="s">
        <v>110</v>
      </c>
      <c r="C142" s="559"/>
      <c r="D142" s="559"/>
      <c r="E142" s="559"/>
      <c r="G142" s="71"/>
      <c r="M142" s="70"/>
      <c r="N142" s="69"/>
      <c r="O142" s="69"/>
      <c r="P142" s="70"/>
    </row>
    <row r="143" spans="1:16" s="14" customFormat="1" ht="35.25" customHeight="1">
      <c r="A143" s="147">
        <v>1</v>
      </c>
      <c r="B143" s="150" t="s">
        <v>266</v>
      </c>
      <c r="C143" s="147"/>
      <c r="D143" s="147"/>
      <c r="G143" s="71"/>
      <c r="M143" s="70"/>
      <c r="N143" s="69"/>
      <c r="O143" s="69"/>
      <c r="P143" s="70"/>
    </row>
    <row r="144" spans="1:16" s="14" customFormat="1" ht="35.25" customHeight="1">
      <c r="A144" s="147">
        <v>2</v>
      </c>
      <c r="B144" s="150" t="s">
        <v>112</v>
      </c>
      <c r="C144" s="147"/>
      <c r="D144" s="147"/>
      <c r="G144" s="71"/>
      <c r="M144" s="70"/>
      <c r="N144" s="69"/>
      <c r="O144" s="69"/>
      <c r="P144" s="70"/>
    </row>
    <row r="145" spans="1:16" s="14" customFormat="1" ht="35.15" customHeight="1">
      <c r="A145" s="147">
        <v>3</v>
      </c>
      <c r="B145" s="150" t="s">
        <v>113</v>
      </c>
      <c r="C145" s="147"/>
      <c r="D145" s="147"/>
      <c r="G145" s="71"/>
      <c r="M145" s="70"/>
      <c r="N145" s="69"/>
      <c r="O145" s="69"/>
      <c r="P145" s="70"/>
    </row>
    <row r="146" spans="1:16" s="17" customFormat="1" ht="32.5">
      <c r="A146" s="15"/>
      <c r="B146" s="72" t="s">
        <v>114</v>
      </c>
      <c r="C146" s="73" t="s">
        <v>141</v>
      </c>
      <c r="D146" s="73" t="s">
        <v>32</v>
      </c>
      <c r="E146" s="73" t="s">
        <v>33</v>
      </c>
      <c r="F146" s="73" t="s">
        <v>34</v>
      </c>
      <c r="G146" s="73" t="s">
        <v>35</v>
      </c>
      <c r="H146" s="73" t="s">
        <v>36</v>
      </c>
      <c r="J146" s="74"/>
      <c r="K146" s="75"/>
      <c r="L146" s="75"/>
      <c r="M146" s="74"/>
    </row>
    <row r="147" spans="1:16" s="17" customFormat="1" ht="32.5">
      <c r="A147" s="15"/>
      <c r="B147" s="72" t="s">
        <v>115</v>
      </c>
      <c r="C147" s="68">
        <f t="shared" ref="C147:H147" si="89">G37</f>
        <v>58</v>
      </c>
      <c r="D147" s="68">
        <f t="shared" si="89"/>
        <v>324</v>
      </c>
      <c r="E147" s="68">
        <f t="shared" si="89"/>
        <v>404</v>
      </c>
      <c r="F147" s="68">
        <f t="shared" si="89"/>
        <v>288</v>
      </c>
      <c r="G147" s="68">
        <f t="shared" si="89"/>
        <v>172</v>
      </c>
      <c r="H147" s="68">
        <f t="shared" si="89"/>
        <v>28</v>
      </c>
      <c r="J147" s="74"/>
      <c r="K147" s="75"/>
      <c r="L147" s="75"/>
      <c r="M147" s="74"/>
    </row>
    <row r="148" spans="1:16" s="164" customFormat="1" ht="71">
      <c r="B148" s="163" t="s">
        <v>267</v>
      </c>
      <c r="C148" s="163" t="s">
        <v>268</v>
      </c>
      <c r="G148" s="165"/>
    </row>
    <row r="149" spans="1:16" s="164" customFormat="1" ht="71">
      <c r="B149" s="163"/>
      <c r="C149" s="163" t="s">
        <v>269</v>
      </c>
      <c r="G149" s="165"/>
    </row>
    <row r="150" spans="1:16" s="151" customFormat="1" ht="32.5">
      <c r="G150" s="152"/>
    </row>
    <row r="151" spans="1:16" s="151" customFormat="1" ht="32.5">
      <c r="G151" s="152"/>
    </row>
    <row r="152" spans="1:16" s="151" customFormat="1" ht="32.5">
      <c r="G152" s="152"/>
    </row>
    <row r="153" spans="1:16" s="151" customFormat="1" ht="32.5">
      <c r="G153" s="152"/>
    </row>
    <row r="154" spans="1:16" s="151" customFormat="1" ht="32.5">
      <c r="G154" s="152"/>
    </row>
    <row r="155" spans="1:16" s="151" customFormat="1" ht="32.5">
      <c r="G155" s="152"/>
    </row>
    <row r="156" spans="1:16" s="151" customFormat="1" ht="32.5">
      <c r="G156" s="152"/>
    </row>
    <row r="157" spans="1:16" s="151" customFormat="1" ht="32.5">
      <c r="G157" s="152"/>
    </row>
    <row r="158" spans="1:16" s="151" customFormat="1" ht="32.5">
      <c r="G158" s="152"/>
    </row>
    <row r="159" spans="1:16" s="151" customFormat="1" ht="32.5">
      <c r="G159" s="152"/>
    </row>
    <row r="160" spans="1:16" s="151" customFormat="1" ht="32.5">
      <c r="G160" s="152"/>
    </row>
    <row r="161" spans="7:7" s="151" customFormat="1" ht="32.5">
      <c r="G161" s="152"/>
    </row>
    <row r="162" spans="7:7" s="151" customFormat="1" ht="32.5">
      <c r="G162" s="152"/>
    </row>
    <row r="163" spans="7:7" s="151" customFormat="1" ht="32.5">
      <c r="G163" s="152"/>
    </row>
    <row r="164" spans="7:7" s="151" customFormat="1" ht="32.5">
      <c r="G164" s="152"/>
    </row>
    <row r="165" spans="7:7" s="151" customFormat="1" ht="32.5">
      <c r="G165" s="152"/>
    </row>
    <row r="166" spans="7:7" s="151" customFormat="1" ht="32.5">
      <c r="G166" s="152"/>
    </row>
    <row r="167" spans="7:7" s="151" customFormat="1" ht="32.5">
      <c r="G167" s="152"/>
    </row>
    <row r="168" spans="7:7" s="151" customFormat="1" ht="32.5">
      <c r="G168" s="152"/>
    </row>
    <row r="169" spans="7:7" s="151" customFormat="1" ht="32.5">
      <c r="G169" s="152"/>
    </row>
    <row r="170" spans="7:7" s="151" customFormat="1" ht="32.5">
      <c r="G170" s="152"/>
    </row>
  </sheetData>
  <mergeCells count="196">
    <mergeCell ref="B108:E108"/>
    <mergeCell ref="B109:E109"/>
    <mergeCell ref="B110:E110"/>
    <mergeCell ref="B111:E111"/>
    <mergeCell ref="B112:E112"/>
    <mergeCell ref="B113:E113"/>
    <mergeCell ref="B114:E114"/>
    <mergeCell ref="I134:J134"/>
    <mergeCell ref="I136:J136"/>
    <mergeCell ref="H112:I112"/>
    <mergeCell ref="H109:I109"/>
    <mergeCell ref="H110:I110"/>
    <mergeCell ref="I137:J137"/>
    <mergeCell ref="D135:J135"/>
    <mergeCell ref="B134:C134"/>
    <mergeCell ref="B127:J127"/>
    <mergeCell ref="C128:J128"/>
    <mergeCell ref="B133:J133"/>
    <mergeCell ref="J124:M124"/>
    <mergeCell ref="H120:I120"/>
    <mergeCell ref="P72:P75"/>
    <mergeCell ref="H74:I74"/>
    <mergeCell ref="H75:I75"/>
    <mergeCell ref="H72:I72"/>
    <mergeCell ref="H96:I96"/>
    <mergeCell ref="H99:I99"/>
    <mergeCell ref="H100:I100"/>
    <mergeCell ref="G84:G87"/>
    <mergeCell ref="H73:I73"/>
    <mergeCell ref="P103:P106"/>
    <mergeCell ref="P107:P110"/>
    <mergeCell ref="P111:P114"/>
    <mergeCell ref="P115:P118"/>
    <mergeCell ref="H113:I113"/>
    <mergeCell ref="H114:I114"/>
    <mergeCell ref="H111:I111"/>
    <mergeCell ref="G64:G67"/>
    <mergeCell ref="B43:C43"/>
    <mergeCell ref="M43:P43"/>
    <mergeCell ref="B47:C47"/>
    <mergeCell ref="M47:P47"/>
    <mergeCell ref="B52:C52"/>
    <mergeCell ref="M52:P52"/>
    <mergeCell ref="B56:C56"/>
    <mergeCell ref="M56:P56"/>
    <mergeCell ref="B44:C44"/>
    <mergeCell ref="P64:P67"/>
    <mergeCell ref="P60:P63"/>
    <mergeCell ref="A49:P49"/>
    <mergeCell ref="H67:I67"/>
    <mergeCell ref="M44:P44"/>
    <mergeCell ref="B61:E61"/>
    <mergeCell ref="B62:E62"/>
    <mergeCell ref="B63:E63"/>
    <mergeCell ref="B64:E64"/>
    <mergeCell ref="B65:E65"/>
    <mergeCell ref="B66:E66"/>
    <mergeCell ref="B67:E67"/>
    <mergeCell ref="H107:I107"/>
    <mergeCell ref="H108:I108"/>
    <mergeCell ref="H105:I105"/>
    <mergeCell ref="H106:I106"/>
    <mergeCell ref="H103:I103"/>
    <mergeCell ref="H104:I104"/>
    <mergeCell ref="P95:P98"/>
    <mergeCell ref="P99:P102"/>
    <mergeCell ref="H94:I94"/>
    <mergeCell ref="H102:I102"/>
    <mergeCell ref="H98:I98"/>
    <mergeCell ref="H101:I101"/>
    <mergeCell ref="H91:I91"/>
    <mergeCell ref="H93:I93"/>
    <mergeCell ref="P80:P83"/>
    <mergeCell ref="H84:I84"/>
    <mergeCell ref="H85:I85"/>
    <mergeCell ref="H86:I86"/>
    <mergeCell ref="H87:I87"/>
    <mergeCell ref="H92:I92"/>
    <mergeCell ref="H97:I97"/>
    <mergeCell ref="H95:I95"/>
    <mergeCell ref="P91:P94"/>
    <mergeCell ref="H90:I90"/>
    <mergeCell ref="H81:I81"/>
    <mergeCell ref="H82:I82"/>
    <mergeCell ref="H83:I83"/>
    <mergeCell ref="H80:I80"/>
    <mergeCell ref="B13:F13"/>
    <mergeCell ref="A40:C40"/>
    <mergeCell ref="G5:L8"/>
    <mergeCell ref="L11:P11"/>
    <mergeCell ref="H71:I71"/>
    <mergeCell ref="H64:I64"/>
    <mergeCell ref="H68:I68"/>
    <mergeCell ref="H61:I61"/>
    <mergeCell ref="H63:I63"/>
    <mergeCell ref="H62:I62"/>
    <mergeCell ref="H65:I65"/>
    <mergeCell ref="H66:I66"/>
    <mergeCell ref="H69:I69"/>
    <mergeCell ref="H70:I70"/>
    <mergeCell ref="P68:P71"/>
    <mergeCell ref="B50:C50"/>
    <mergeCell ref="B51:C51"/>
    <mergeCell ref="A53:P53"/>
    <mergeCell ref="M54:P54"/>
    <mergeCell ref="M55:P55"/>
    <mergeCell ref="B54:C54"/>
    <mergeCell ref="B55:C55"/>
    <mergeCell ref="M50:P50"/>
    <mergeCell ref="B60:E60"/>
    <mergeCell ref="G72:G75"/>
    <mergeCell ref="H60:I60"/>
    <mergeCell ref="H78:I78"/>
    <mergeCell ref="H79:I79"/>
    <mergeCell ref="H76:I76"/>
    <mergeCell ref="H77:I77"/>
    <mergeCell ref="M1:N1"/>
    <mergeCell ref="O1:P1"/>
    <mergeCell ref="M2:N2"/>
    <mergeCell ref="O2:P2"/>
    <mergeCell ref="M3:N3"/>
    <mergeCell ref="O3:P3"/>
    <mergeCell ref="A41:P41"/>
    <mergeCell ref="M40:P40"/>
    <mergeCell ref="M42:P42"/>
    <mergeCell ref="H59:I59"/>
    <mergeCell ref="A45:P45"/>
    <mergeCell ref="B46:C46"/>
    <mergeCell ref="M46:P46"/>
    <mergeCell ref="B48:C48"/>
    <mergeCell ref="M48:P48"/>
    <mergeCell ref="B42:C42"/>
    <mergeCell ref="A59:E59"/>
    <mergeCell ref="M51:P51"/>
    <mergeCell ref="B142:E142"/>
    <mergeCell ref="C139:F139"/>
    <mergeCell ref="B135:C135"/>
    <mergeCell ref="B136:C136"/>
    <mergeCell ref="B137:C137"/>
    <mergeCell ref="H117:I117"/>
    <mergeCell ref="H118:I118"/>
    <mergeCell ref="H115:I115"/>
    <mergeCell ref="H116:I116"/>
    <mergeCell ref="H121:I121"/>
    <mergeCell ref="H122:I122"/>
    <mergeCell ref="C131:J131"/>
    <mergeCell ref="C132:J132"/>
    <mergeCell ref="C129:J129"/>
    <mergeCell ref="C130:J130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H119:I119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91:E91"/>
    <mergeCell ref="B92:E92"/>
    <mergeCell ref="B93:E93"/>
    <mergeCell ref="B94:E94"/>
    <mergeCell ref="B95:E95"/>
    <mergeCell ref="B96:E96"/>
    <mergeCell ref="B97:E97"/>
    <mergeCell ref="B106:E106"/>
    <mergeCell ref="B107:E107"/>
    <mergeCell ref="B98:E98"/>
    <mergeCell ref="A90:E90"/>
    <mergeCell ref="B99:E99"/>
    <mergeCell ref="B100:E100"/>
    <mergeCell ref="B101:E101"/>
    <mergeCell ref="B102:E102"/>
    <mergeCell ref="B103:E103"/>
    <mergeCell ref="B104:E104"/>
    <mergeCell ref="B105:E105"/>
  </mergeCells>
  <printOptions horizontalCentered="1"/>
  <pageMargins left="0.25" right="0" top="0.61388888888888893" bottom="0.75" header="0" footer="0"/>
  <pageSetup scale="34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122" max="15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2:J15"/>
  <sheetViews>
    <sheetView topLeftCell="A10" workbookViewId="0">
      <selection activeCell="E9" sqref="E9"/>
    </sheetView>
  </sheetViews>
  <sheetFormatPr defaultColWidth="8.81640625" defaultRowHeight="16.5"/>
  <cols>
    <col min="1" max="1" width="26.453125" style="194" customWidth="1"/>
    <col min="2" max="16384" width="8.81640625" style="194"/>
  </cols>
  <sheetData>
    <row r="12" spans="1:10" s="195" customFormat="1" ht="34" customHeight="1">
      <c r="A12" s="617" t="s">
        <v>270</v>
      </c>
      <c r="B12" s="617"/>
      <c r="C12" s="617"/>
      <c r="D12" s="617"/>
      <c r="E12" s="617"/>
      <c r="F12" s="617"/>
      <c r="G12" s="617"/>
      <c r="H12" s="617"/>
      <c r="I12" s="617"/>
      <c r="J12" s="617"/>
    </row>
    <row r="13" spans="1:10" ht="24" customHeight="1">
      <c r="A13" s="197" t="s">
        <v>114</v>
      </c>
      <c r="B13" s="197" t="s">
        <v>271</v>
      </c>
      <c r="C13" s="197" t="s">
        <v>272</v>
      </c>
      <c r="D13" s="197" t="s">
        <v>32</v>
      </c>
      <c r="E13" s="196" t="s">
        <v>33</v>
      </c>
      <c r="F13" s="197" t="s">
        <v>34</v>
      </c>
      <c r="G13" s="197" t="s">
        <v>35</v>
      </c>
      <c r="H13" s="197" t="s">
        <v>36</v>
      </c>
      <c r="I13" s="197" t="s">
        <v>273</v>
      </c>
      <c r="J13" s="197" t="s">
        <v>274</v>
      </c>
    </row>
    <row r="14" spans="1:10" s="201" customFormat="1" ht="44.5" customHeight="1">
      <c r="A14" s="198" t="s">
        <v>275</v>
      </c>
      <c r="B14" s="199">
        <f>$D$14-0.5</f>
        <v>15</v>
      </c>
      <c r="C14" s="200">
        <f>$D$14-0.5</f>
        <v>15</v>
      </c>
      <c r="D14" s="200">
        <v>15.5</v>
      </c>
      <c r="E14" s="200">
        <v>15.5</v>
      </c>
      <c r="F14" s="200">
        <f>E14+0.5</f>
        <v>16</v>
      </c>
      <c r="G14" s="200">
        <f>F14</f>
        <v>16</v>
      </c>
      <c r="H14" s="200">
        <f>$G$14+0.5</f>
        <v>16.5</v>
      </c>
      <c r="I14" s="199">
        <f>$G$14+0.5</f>
        <v>16.5</v>
      </c>
      <c r="J14" s="199">
        <f>$G$14+0.5</f>
        <v>16.5</v>
      </c>
    </row>
    <row r="15" spans="1:10" s="201" customFormat="1" ht="44.5" customHeight="1">
      <c r="A15" s="198" t="s">
        <v>276</v>
      </c>
      <c r="B15" s="199">
        <f>$D$15-0.3</f>
        <v>4.7</v>
      </c>
      <c r="C15" s="200">
        <f>$D$15-0.3</f>
        <v>4.7</v>
      </c>
      <c r="D15" s="200">
        <v>5</v>
      </c>
      <c r="E15" s="200">
        <v>5</v>
      </c>
      <c r="F15" s="200">
        <f>E15+0.3</f>
        <v>5.3</v>
      </c>
      <c r="G15" s="200">
        <f>F15</f>
        <v>5.3</v>
      </c>
      <c r="H15" s="200">
        <f>$G$15+0.3</f>
        <v>5.6</v>
      </c>
      <c r="I15" s="199">
        <f t="shared" ref="I15:J15" si="0">$G$15+0.3</f>
        <v>5.6</v>
      </c>
      <c r="J15" s="199">
        <f t="shared" si="0"/>
        <v>5.6</v>
      </c>
    </row>
  </sheetData>
  <mergeCells count="1">
    <mergeCell ref="A12:J12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6.5"/>
  <cols>
    <col min="1" max="17" width="9.1796875" style="79"/>
    <col min="18" max="18" width="80.1796875" style="79" customWidth="1"/>
    <col min="19" max="16384" width="9.1796875" style="79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85" customFormat="1" ht="30.75" customHeight="1">
      <c r="A1" s="81"/>
      <c r="B1" s="82" t="s">
        <v>128</v>
      </c>
      <c r="C1" s="82" t="s">
        <v>277</v>
      </c>
      <c r="D1" s="618" t="s">
        <v>278</v>
      </c>
      <c r="E1" s="618"/>
      <c r="F1" s="618"/>
      <c r="G1" s="82"/>
      <c r="H1" s="82"/>
      <c r="I1" s="83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s="85" customFormat="1" ht="30.75" customHeight="1" thickBot="1">
      <c r="A2" s="86"/>
      <c r="B2" s="87" t="s">
        <v>279</v>
      </c>
      <c r="C2" s="87" t="s">
        <v>280</v>
      </c>
      <c r="D2" s="619" t="s">
        <v>281</v>
      </c>
      <c r="E2" s="619"/>
      <c r="F2" s="619"/>
      <c r="G2" s="619"/>
      <c r="H2" s="619"/>
      <c r="I2" s="620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s="93" customFormat="1" ht="20.25" customHeight="1">
      <c r="A3" s="88" t="s">
        <v>135</v>
      </c>
      <c r="B3" s="89" t="s">
        <v>282</v>
      </c>
      <c r="C3" s="89" t="s">
        <v>283</v>
      </c>
      <c r="D3" s="90" t="s">
        <v>33</v>
      </c>
      <c r="E3" s="90" t="s">
        <v>34</v>
      </c>
      <c r="F3" s="90" t="s">
        <v>35</v>
      </c>
      <c r="G3" s="90" t="s">
        <v>36</v>
      </c>
      <c r="H3" s="90" t="s">
        <v>37</v>
      </c>
      <c r="I3" s="91" t="s">
        <v>284</v>
      </c>
      <c r="J3" s="92"/>
      <c r="K3" s="92"/>
    </row>
    <row r="4" spans="1:25" s="99" customFormat="1" ht="27" customHeight="1">
      <c r="A4" s="94">
        <v>1</v>
      </c>
      <c r="B4" s="95" t="s">
        <v>285</v>
      </c>
      <c r="C4" s="95" t="s">
        <v>286</v>
      </c>
      <c r="D4" s="96">
        <v>68.5</v>
      </c>
      <c r="E4" s="96">
        <v>72.5</v>
      </c>
      <c r="F4" s="96">
        <v>74.5</v>
      </c>
      <c r="G4" s="96">
        <v>76.5</v>
      </c>
      <c r="H4" s="96">
        <v>78.5</v>
      </c>
      <c r="I4" s="97" t="s">
        <v>287</v>
      </c>
      <c r="J4" s="98"/>
      <c r="K4" s="98"/>
    </row>
    <row r="5" spans="1:25" s="99" customFormat="1" ht="27" customHeight="1">
      <c r="A5" s="94">
        <v>2</v>
      </c>
      <c r="B5" s="95" t="s">
        <v>288</v>
      </c>
      <c r="C5" s="95" t="s">
        <v>289</v>
      </c>
      <c r="D5" s="96">
        <v>66.5</v>
      </c>
      <c r="E5" s="96">
        <v>70.5</v>
      </c>
      <c r="F5" s="96">
        <v>72.5</v>
      </c>
      <c r="G5" s="96">
        <v>74.5</v>
      </c>
      <c r="H5" s="96">
        <v>76.5</v>
      </c>
      <c r="I5" s="97" t="s">
        <v>287</v>
      </c>
      <c r="J5" s="98"/>
      <c r="K5" s="98"/>
    </row>
    <row r="6" spans="1:25" s="99" customFormat="1" ht="27" customHeight="1">
      <c r="A6" s="94">
        <v>3</v>
      </c>
      <c r="B6" s="80" t="s">
        <v>290</v>
      </c>
      <c r="C6" s="80" t="s">
        <v>291</v>
      </c>
      <c r="D6" s="100">
        <v>51</v>
      </c>
      <c r="E6" s="100">
        <v>55</v>
      </c>
      <c r="F6" s="100">
        <v>57</v>
      </c>
      <c r="G6" s="100">
        <v>59</v>
      </c>
      <c r="H6" s="100">
        <v>61</v>
      </c>
      <c r="I6" s="101" t="s">
        <v>287</v>
      </c>
      <c r="J6" s="98"/>
      <c r="K6" s="98"/>
    </row>
    <row r="7" spans="1:25" s="99" customFormat="1" ht="27" customHeight="1">
      <c r="A7" s="94">
        <v>4</v>
      </c>
      <c r="B7" s="80" t="s">
        <v>292</v>
      </c>
      <c r="C7" s="80" t="s">
        <v>293</v>
      </c>
      <c r="D7" s="100">
        <v>51</v>
      </c>
      <c r="E7" s="100">
        <v>55</v>
      </c>
      <c r="F7" s="100">
        <v>57</v>
      </c>
      <c r="G7" s="100">
        <v>59</v>
      </c>
      <c r="H7" s="100">
        <v>61</v>
      </c>
      <c r="I7" s="102" t="s">
        <v>287</v>
      </c>
      <c r="J7" s="98"/>
      <c r="K7" s="98"/>
    </row>
    <row r="8" spans="1:25" s="99" customFormat="1" ht="27" customHeight="1">
      <c r="A8" s="94">
        <v>5</v>
      </c>
      <c r="B8" s="80" t="s">
        <v>169</v>
      </c>
      <c r="C8" s="80" t="s">
        <v>170</v>
      </c>
      <c r="D8" s="100">
        <v>22</v>
      </c>
      <c r="E8" s="100">
        <v>23</v>
      </c>
      <c r="F8" s="100">
        <v>23.5</v>
      </c>
      <c r="G8" s="100">
        <v>24</v>
      </c>
      <c r="H8" s="100">
        <v>24.5</v>
      </c>
      <c r="I8" s="102" t="s">
        <v>294</v>
      </c>
      <c r="J8" s="98"/>
      <c r="K8" s="98"/>
    </row>
    <row r="9" spans="1:25" s="99" customFormat="1" ht="27" customHeight="1">
      <c r="A9" s="94">
        <v>6</v>
      </c>
      <c r="B9" s="80" t="s">
        <v>147</v>
      </c>
      <c r="C9" s="80" t="s">
        <v>295</v>
      </c>
      <c r="D9" s="100">
        <v>18.5</v>
      </c>
      <c r="E9" s="100">
        <v>19.5</v>
      </c>
      <c r="F9" s="100">
        <v>20.5</v>
      </c>
      <c r="G9" s="100">
        <v>20.5</v>
      </c>
      <c r="H9" s="100">
        <v>21.5</v>
      </c>
      <c r="I9" s="103" t="s">
        <v>287</v>
      </c>
      <c r="J9" s="98"/>
      <c r="K9" s="98"/>
    </row>
    <row r="10" spans="1:25" s="99" customFormat="1" ht="27" customHeight="1">
      <c r="A10" s="94">
        <v>7</v>
      </c>
      <c r="B10" s="80" t="s">
        <v>296</v>
      </c>
      <c r="C10" s="80" t="s">
        <v>297</v>
      </c>
      <c r="D10" s="100">
        <v>8.5</v>
      </c>
      <c r="E10" s="100">
        <v>9</v>
      </c>
      <c r="F10" s="100">
        <v>9.5</v>
      </c>
      <c r="G10" s="100">
        <v>9.5</v>
      </c>
      <c r="H10" s="100">
        <v>10</v>
      </c>
      <c r="I10" s="102" t="s">
        <v>287</v>
      </c>
      <c r="J10" s="98"/>
      <c r="K10" s="98"/>
    </row>
    <row r="11" spans="1:25" s="99" customFormat="1" ht="27" customHeight="1">
      <c r="A11" s="94">
        <v>8</v>
      </c>
      <c r="B11" s="80" t="s">
        <v>298</v>
      </c>
      <c r="C11" s="80" t="s">
        <v>299</v>
      </c>
      <c r="D11" s="100">
        <v>2</v>
      </c>
      <c r="E11" s="100">
        <v>2</v>
      </c>
      <c r="F11" s="100">
        <v>2</v>
      </c>
      <c r="G11" s="100">
        <v>2</v>
      </c>
      <c r="H11" s="100">
        <v>2</v>
      </c>
      <c r="I11" s="102">
        <v>0</v>
      </c>
      <c r="J11" s="98"/>
      <c r="K11" s="98"/>
    </row>
    <row r="12" spans="1:25" s="99" customFormat="1" ht="27" customHeight="1">
      <c r="A12" s="94">
        <v>9</v>
      </c>
      <c r="B12" s="80" t="s">
        <v>300</v>
      </c>
      <c r="C12" s="80" t="s">
        <v>301</v>
      </c>
      <c r="D12" s="100">
        <v>46</v>
      </c>
      <c r="E12" s="100">
        <v>50</v>
      </c>
      <c r="F12" s="100">
        <v>52</v>
      </c>
      <c r="G12" s="100">
        <v>54</v>
      </c>
      <c r="H12" s="100">
        <v>56</v>
      </c>
      <c r="I12" s="102" t="s">
        <v>294</v>
      </c>
      <c r="J12" s="98"/>
      <c r="K12" s="98"/>
    </row>
    <row r="13" spans="1:25" s="99" customFormat="1" ht="27" customHeight="1">
      <c r="A13" s="94">
        <v>10</v>
      </c>
      <c r="B13" s="80" t="s">
        <v>302</v>
      </c>
      <c r="C13" s="80" t="s">
        <v>175</v>
      </c>
      <c r="D13" s="100">
        <v>22</v>
      </c>
      <c r="E13" s="100">
        <v>23</v>
      </c>
      <c r="F13" s="100">
        <v>24</v>
      </c>
      <c r="G13" s="100">
        <v>25</v>
      </c>
      <c r="H13" s="100">
        <v>26</v>
      </c>
      <c r="I13" s="102" t="s">
        <v>294</v>
      </c>
      <c r="J13" s="98"/>
      <c r="K13" s="98"/>
    </row>
    <row r="14" spans="1:25" s="99" customFormat="1" ht="27" customHeight="1">
      <c r="A14" s="94">
        <v>11</v>
      </c>
      <c r="B14" s="80" t="s">
        <v>303</v>
      </c>
      <c r="C14" s="80" t="s">
        <v>304</v>
      </c>
      <c r="D14" s="100">
        <v>19.5</v>
      </c>
      <c r="E14" s="100">
        <v>20</v>
      </c>
      <c r="F14" s="100">
        <v>20.5</v>
      </c>
      <c r="G14" s="100">
        <v>21</v>
      </c>
      <c r="H14" s="100">
        <v>21.5</v>
      </c>
      <c r="I14" s="103">
        <v>0</v>
      </c>
      <c r="J14" s="98"/>
      <c r="K14" s="98"/>
    </row>
    <row r="15" spans="1:25" s="99" customFormat="1" ht="27" customHeight="1">
      <c r="A15" s="94">
        <v>12</v>
      </c>
      <c r="B15" s="80" t="s">
        <v>305</v>
      </c>
      <c r="C15" s="80" t="s">
        <v>306</v>
      </c>
      <c r="D15" s="100">
        <v>2.5</v>
      </c>
      <c r="E15" s="100">
        <v>2.5</v>
      </c>
      <c r="F15" s="100">
        <v>2.5</v>
      </c>
      <c r="G15" s="100">
        <v>2.5</v>
      </c>
      <c r="H15" s="100">
        <v>2.5</v>
      </c>
      <c r="I15" s="103">
        <v>0</v>
      </c>
      <c r="J15" s="98"/>
      <c r="K15" s="98"/>
    </row>
    <row r="16" spans="1:25" s="99" customFormat="1" ht="27" customHeight="1">
      <c r="A16" s="94">
        <v>13</v>
      </c>
      <c r="B16" s="80" t="s">
        <v>307</v>
      </c>
      <c r="C16" s="80" t="s">
        <v>308</v>
      </c>
      <c r="D16" s="100">
        <v>2.5</v>
      </c>
      <c r="E16" s="100">
        <v>2.5</v>
      </c>
      <c r="F16" s="100">
        <v>2.5</v>
      </c>
      <c r="G16" s="100">
        <v>2.5</v>
      </c>
      <c r="H16" s="100">
        <v>2.5</v>
      </c>
      <c r="I16" s="103">
        <v>0</v>
      </c>
      <c r="J16" s="98"/>
      <c r="K16" s="98"/>
    </row>
    <row r="17" spans="1:11" s="99" customFormat="1" ht="27" customHeight="1" thickBot="1">
      <c r="A17" s="94">
        <v>14</v>
      </c>
      <c r="B17" s="104" t="s">
        <v>309</v>
      </c>
      <c r="C17" s="104" t="s">
        <v>146</v>
      </c>
      <c r="D17" s="105">
        <v>2.5</v>
      </c>
      <c r="E17" s="105">
        <v>2.5</v>
      </c>
      <c r="F17" s="105">
        <v>2.5</v>
      </c>
      <c r="G17" s="105">
        <v>2.5</v>
      </c>
      <c r="H17" s="105">
        <v>2.5</v>
      </c>
      <c r="I17" s="106">
        <v>0</v>
      </c>
      <c r="J17" s="98"/>
      <c r="K17" s="98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153B9D8-E685-44A4-9C6F-1B85830BE3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0F5E8E-42A7-4A54-9AC9-2DD656481B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D916C1-5477-469F-8716-7037E5F6DBA9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1. CUTTING</vt:lpstr>
      <vt:lpstr>2. TRIM</vt:lpstr>
      <vt:lpstr>4. THÔNG SỐ SẢN XUẤT (2)</vt:lpstr>
      <vt:lpstr>PP MEETING</vt:lpstr>
      <vt:lpstr>1. CUTTING </vt:lpstr>
      <vt:lpstr>1099-624675</vt:lpstr>
      <vt:lpstr>3. ĐỊNH VỊ HÌNH IN.THÊU</vt:lpstr>
      <vt:lpstr>4. THÔNG SỐ SẢN XUẤT</vt:lpstr>
      <vt:lpstr>NHÃN_CHÍNH_GẮN_CHIP_NFC_70MM_x_38MM</vt:lpstr>
      <vt:lpstr>'1. CUTTING'!Print_Area</vt:lpstr>
      <vt:lpstr>'1. CUTTING '!Print_Area</vt:lpstr>
      <vt:lpstr>'2. TRIM'!Print_Area</vt:lpstr>
      <vt:lpstr>'4. THÔNG SỐ SẢN XUẤT (2)'!Print_Area</vt:lpstr>
      <vt:lpstr>'PP MEETING'!Print_Area</vt:lpstr>
      <vt:lpstr>'1. CUTTING'!Print_Titles</vt:lpstr>
      <vt:lpstr>'1. CUTTING '!Print_Titles</vt:lpstr>
      <vt:lpstr>'2. TRIM'!Print_Titles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Bich Nguyen Thi</cp:lastModifiedBy>
  <cp:revision/>
  <cp:lastPrinted>2024-06-25T07:58:00Z</cp:lastPrinted>
  <dcterms:created xsi:type="dcterms:W3CDTF">2016-05-06T01:47:29Z</dcterms:created>
  <dcterms:modified xsi:type="dcterms:W3CDTF">2024-09-20T04:46:45Z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