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5-SS25/2-PRODUCTION/2-STYLE-FILE/1. TECHPACK/7. DROP 5/CRTZ_1160/"/>
    </mc:Choice>
  </mc:AlternateContent>
  <xr:revisionPtr revIDLastSave="509" documentId="13_ncr:1_{7464E0C0-2C43-4B9C-A7ED-26F2828D0677}" xr6:coauthVersionLast="47" xr6:coauthVersionMax="47" xr10:uidLastSave="{D2E884FD-B51D-40EE-8317-EB3040B593BE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0" r:id="rId4"/>
    <sheet name="BB HỌP PP" sheetId="18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" hidden="1">'1. CUTTING DOCKET'!$A$44:$R$58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DOCKET'!$A$1:$Q$104</definedName>
    <definedName name="_xlnm.Print_Area" localSheetId="2">'2. TRIM CARD'!$A$1:$C$34</definedName>
    <definedName name="_xlnm.Print_Area" localSheetId="5">'2. TRIM CARD (GREY)'!$A$1:$E$39</definedName>
    <definedName name="_xlnm.Print_Area" localSheetId="4">'BB HỌP PP'!$A$1:$H$22</definedName>
    <definedName name="_xlnm.Print_Area" localSheetId="0">GREY!$A$1:$P$169</definedName>
    <definedName name="_xlnm.Print_Area" localSheetId="3">SPEC!$A$1:$K$40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5" i="1" l="1"/>
  <c r="L45" i="1" l="1"/>
  <c r="J37" i="1"/>
  <c r="R37" i="1"/>
  <c r="Q22" i="1"/>
  <c r="L19" i="1"/>
  <c r="K19" i="1"/>
  <c r="J19" i="1"/>
  <c r="Q18" i="1"/>
  <c r="I19" i="1"/>
  <c r="H19" i="1"/>
  <c r="G19" i="1" l="1"/>
  <c r="R38" i="1" l="1"/>
  <c r="C15" i="18"/>
  <c r="A9" i="5"/>
  <c r="G6" i="18" l="1"/>
  <c r="L22" i="1" l="1"/>
  <c r="K22" i="1"/>
  <c r="J22" i="1"/>
  <c r="I22" i="1"/>
  <c r="H22" i="1"/>
  <c r="G22" i="1"/>
  <c r="A27" i="5"/>
  <c r="B27" i="5"/>
  <c r="Q21" i="1"/>
  <c r="Q19" i="1"/>
  <c r="Q20" i="1"/>
  <c r="F49" i="1" l="1"/>
  <c r="F45" i="1"/>
  <c r="F35" i="20" l="1"/>
  <c r="G34" i="20"/>
  <c r="H34" i="20" s="1"/>
  <c r="I34" i="20" s="1"/>
  <c r="E34" i="20"/>
  <c r="D34" i="20" s="1"/>
  <c r="G33" i="20"/>
  <c r="H33" i="20" s="1"/>
  <c r="I33" i="20" s="1"/>
  <c r="D33" i="20"/>
  <c r="G32" i="20"/>
  <c r="H32" i="20" s="1"/>
  <c r="I32" i="20" s="1"/>
  <c r="E32" i="20"/>
  <c r="D32" i="20" s="1"/>
  <c r="H31" i="20"/>
  <c r="I31" i="20" s="1"/>
  <c r="G31" i="20"/>
  <c r="E31" i="20"/>
  <c r="D31" i="20" s="1"/>
  <c r="G30" i="20"/>
  <c r="H30" i="20" s="1"/>
  <c r="I30" i="20" s="1"/>
  <c r="E30" i="20"/>
  <c r="D30" i="20" s="1"/>
  <c r="H28" i="20"/>
  <c r="I28" i="20" s="1"/>
  <c r="G28" i="20"/>
  <c r="E28" i="20"/>
  <c r="D28" i="20" s="1"/>
  <c r="G27" i="20"/>
  <c r="H27" i="20" s="1"/>
  <c r="I27" i="20" s="1"/>
  <c r="E27" i="20"/>
  <c r="D27" i="20" s="1"/>
  <c r="G26" i="20"/>
  <c r="H26" i="20" s="1"/>
  <c r="I26" i="20" s="1"/>
  <c r="E26" i="20"/>
  <c r="D26" i="20" s="1"/>
  <c r="G25" i="20"/>
  <c r="H25" i="20" s="1"/>
  <c r="I25" i="20" s="1"/>
  <c r="E25" i="20"/>
  <c r="D25" i="20" s="1"/>
  <c r="G24" i="20"/>
  <c r="H24" i="20" s="1"/>
  <c r="I24" i="20" s="1"/>
  <c r="E24" i="20"/>
  <c r="D24" i="20" s="1"/>
  <c r="G22" i="20"/>
  <c r="H22" i="20" s="1"/>
  <c r="I22" i="20" s="1"/>
  <c r="E22" i="20"/>
  <c r="D22" i="20" s="1"/>
  <c r="G20" i="20"/>
  <c r="H20" i="20" s="1"/>
  <c r="I20" i="20" s="1"/>
  <c r="E20" i="20"/>
  <c r="D20" i="20"/>
  <c r="H19" i="20"/>
  <c r="I19" i="20" s="1"/>
  <c r="G19" i="20"/>
  <c r="E19" i="20"/>
  <c r="D19" i="20"/>
  <c r="G18" i="20"/>
  <c r="H18" i="20" s="1"/>
  <c r="I18" i="20" s="1"/>
  <c r="E18" i="20"/>
  <c r="D18" i="20" s="1"/>
  <c r="G17" i="20"/>
  <c r="H17" i="20" s="1"/>
  <c r="I17" i="20" s="1"/>
  <c r="E17" i="20"/>
  <c r="D17" i="20" s="1"/>
  <c r="G16" i="20"/>
  <c r="H16" i="20" s="1"/>
  <c r="I16" i="20" s="1"/>
  <c r="E16" i="20"/>
  <c r="D16" i="20" s="1"/>
  <c r="G15" i="20"/>
  <c r="H15" i="20" s="1"/>
  <c r="I15" i="20" s="1"/>
  <c r="E15" i="20"/>
  <c r="D15" i="20" s="1"/>
  <c r="G14" i="20"/>
  <c r="H14" i="20" s="1"/>
  <c r="I14" i="20" s="1"/>
  <c r="E14" i="20"/>
  <c r="D14" i="20" s="1"/>
  <c r="G13" i="20"/>
  <c r="H13" i="20" s="1"/>
  <c r="I13" i="20" s="1"/>
  <c r="E13" i="20"/>
  <c r="D13" i="20" s="1"/>
  <c r="G12" i="20"/>
  <c r="H12" i="20" s="1"/>
  <c r="I12" i="20" s="1"/>
  <c r="E12" i="20"/>
  <c r="D12" i="20" s="1"/>
  <c r="H11" i="20"/>
  <c r="I11" i="20" s="1"/>
  <c r="G11" i="20"/>
  <c r="E11" i="20"/>
  <c r="D11" i="20" s="1"/>
  <c r="G10" i="20"/>
  <c r="H10" i="20" s="1"/>
  <c r="I10" i="20" s="1"/>
  <c r="E10" i="20"/>
  <c r="D10" i="20"/>
  <c r="G9" i="20"/>
  <c r="H9" i="20" s="1"/>
  <c r="I9" i="20" s="1"/>
  <c r="E9" i="20"/>
  <c r="D9" i="20" s="1"/>
  <c r="G8" i="20"/>
  <c r="H8" i="20" s="1"/>
  <c r="I8" i="20" s="1"/>
  <c r="E8" i="20"/>
  <c r="D8" i="20" s="1"/>
  <c r="G7" i="20"/>
  <c r="H7" i="20" s="1"/>
  <c r="I7" i="20" s="1"/>
  <c r="E7" i="20"/>
  <c r="D7" i="20" s="1"/>
  <c r="G6" i="20"/>
  <c r="H6" i="20" s="1"/>
  <c r="I6" i="20" s="1"/>
  <c r="E6" i="20"/>
  <c r="D6" i="20" s="1"/>
  <c r="G5" i="20"/>
  <c r="H5" i="20" s="1"/>
  <c r="I5" i="20" s="1"/>
  <c r="E5" i="20"/>
  <c r="D5" i="20" s="1"/>
  <c r="G4" i="20"/>
  <c r="H4" i="20" s="1"/>
  <c r="I4" i="20" s="1"/>
  <c r="E4" i="20"/>
  <c r="D4" i="20" s="1"/>
  <c r="G3" i="20"/>
  <c r="G35" i="20" s="1"/>
  <c r="E3" i="20"/>
  <c r="D3" i="20" s="1"/>
  <c r="D35" i="20" s="1"/>
  <c r="H3" i="20" l="1"/>
  <c r="H35" i="20" s="1"/>
  <c r="I3" i="20"/>
  <c r="I35" i="20" s="1"/>
  <c r="E35" i="20"/>
  <c r="H41" i="20"/>
  <c r="F41" i="20"/>
  <c r="G40" i="20"/>
  <c r="H40" i="20" s="1"/>
  <c r="I40" i="20" s="1"/>
  <c r="E40" i="20"/>
  <c r="D40" i="20" s="1"/>
  <c r="G39" i="20"/>
  <c r="H39" i="20" s="1"/>
  <c r="I39" i="20" s="1"/>
  <c r="D39" i="20"/>
  <c r="G38" i="20"/>
  <c r="H38" i="20" s="1"/>
  <c r="I38" i="20" s="1"/>
  <c r="E38" i="20"/>
  <c r="D38" i="20" s="1"/>
  <c r="G37" i="20"/>
  <c r="H37" i="20" s="1"/>
  <c r="I37" i="20" s="1"/>
  <c r="E37" i="20"/>
  <c r="D37" i="20" s="1"/>
  <c r="G36" i="20"/>
  <c r="H36" i="20" s="1"/>
  <c r="I36" i="20" s="1"/>
  <c r="E36" i="20"/>
  <c r="D36" i="20" s="1"/>
  <c r="I41" i="20"/>
  <c r="G41" i="20"/>
  <c r="D41" i="20"/>
  <c r="E41" i="20" l="1"/>
  <c r="B38" i="17" l="1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E15" i="17"/>
  <c r="D15" i="17"/>
  <c r="C15" i="17"/>
  <c r="A14" i="17"/>
  <c r="E13" i="17"/>
  <c r="B13" i="17"/>
  <c r="A13" i="17"/>
  <c r="A12" i="17"/>
  <c r="E11" i="17"/>
  <c r="D11" i="17"/>
  <c r="C11" i="17"/>
  <c r="B11" i="17"/>
  <c r="A11" i="17"/>
  <c r="E9" i="17"/>
  <c r="D9" i="17"/>
  <c r="C9" i="17"/>
  <c r="B9" i="17"/>
  <c r="A9" i="17"/>
  <c r="A8" i="17"/>
  <c r="B7" i="17"/>
  <c r="E6" i="17"/>
  <c r="D6" i="17"/>
  <c r="E5" i="17"/>
  <c r="D5" i="17"/>
  <c r="C5" i="17"/>
  <c r="B4" i="17"/>
  <c r="A4" i="17"/>
  <c r="B3" i="17"/>
  <c r="A3" i="17"/>
  <c r="B2" i="17"/>
  <c r="A2" i="17"/>
  <c r="G8" i="18"/>
  <c r="D8" i="18"/>
  <c r="D6" i="18"/>
  <c r="B33" i="5"/>
  <c r="A33" i="5"/>
  <c r="B31" i="5"/>
  <c r="A31" i="5"/>
  <c r="B29" i="5"/>
  <c r="A29" i="5"/>
  <c r="A23" i="5"/>
  <c r="A21" i="5"/>
  <c r="B18" i="5"/>
  <c r="A18" i="5"/>
  <c r="B16" i="5"/>
  <c r="A16" i="5"/>
  <c r="B14" i="5"/>
  <c r="A14" i="5"/>
  <c r="B13" i="5"/>
  <c r="A13" i="5"/>
  <c r="C12" i="5"/>
  <c r="B12" i="5"/>
  <c r="A12" i="5"/>
  <c r="C11" i="5"/>
  <c r="A10" i="5"/>
  <c r="A8" i="5"/>
  <c r="B7" i="5"/>
  <c r="B4" i="5"/>
  <c r="A4" i="5"/>
  <c r="B3" i="5"/>
  <c r="A3" i="5"/>
  <c r="B2" i="5"/>
  <c r="A2" i="5"/>
  <c r="L58" i="1"/>
  <c r="L57" i="1" s="1"/>
  <c r="H58" i="1"/>
  <c r="H57" i="1"/>
  <c r="L56" i="1"/>
  <c r="H56" i="1"/>
  <c r="H55" i="1"/>
  <c r="H54" i="1"/>
  <c r="H53" i="1"/>
  <c r="L46" i="1"/>
  <c r="E40" i="1"/>
  <c r="C6" i="5" s="1"/>
  <c r="B40" i="1"/>
  <c r="E38" i="1"/>
  <c r="B9" i="5" s="1"/>
  <c r="E37" i="1"/>
  <c r="B6" i="5" s="1"/>
  <c r="B37" i="1"/>
  <c r="Q28" i="1"/>
  <c r="L26" i="1"/>
  <c r="L27" i="1" s="1"/>
  <c r="K26" i="1"/>
  <c r="K27" i="1" s="1"/>
  <c r="J26" i="1"/>
  <c r="I26" i="1"/>
  <c r="I27" i="1" s="1"/>
  <c r="H26" i="1"/>
  <c r="H27" i="1" s="1"/>
  <c r="G26" i="1"/>
  <c r="G27" i="1" s="1"/>
  <c r="D26" i="1"/>
  <c r="D27" i="1" s="1"/>
  <c r="Q25" i="1"/>
  <c r="K30" i="1"/>
  <c r="J30" i="1"/>
  <c r="I30" i="1"/>
  <c r="H30" i="1"/>
  <c r="G30" i="1"/>
  <c r="D19" i="1"/>
  <c r="D22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15" i="16" s="1"/>
  <c r="H107" i="16"/>
  <c r="H106" i="16"/>
  <c r="H105" i="16"/>
  <c r="H104" i="16"/>
  <c r="H103" i="16"/>
  <c r="H102" i="16"/>
  <c r="H101" i="16"/>
  <c r="H100" i="16"/>
  <c r="H99" i="16"/>
  <c r="L98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 s="1"/>
  <c r="L66" i="16"/>
  <c r="H66" i="16"/>
  <c r="F66" i="16" s="1"/>
  <c r="L65" i="16"/>
  <c r="H65" i="16"/>
  <c r="F65" i="16"/>
  <c r="E60" i="16"/>
  <c r="E61" i="16" s="1"/>
  <c r="E59" i="16"/>
  <c r="B59" i="16"/>
  <c r="A58" i="16"/>
  <c r="B55" i="16"/>
  <c r="A54" i="16"/>
  <c r="E55" i="16" s="1"/>
  <c r="E56" i="16" s="1"/>
  <c r="E57" i="16" s="1"/>
  <c r="E52" i="16"/>
  <c r="E53" i="16" s="1"/>
  <c r="E51" i="16"/>
  <c r="B148" i="16" s="1"/>
  <c r="B51" i="16"/>
  <c r="A50" i="16"/>
  <c r="B47" i="16"/>
  <c r="A46" i="16"/>
  <c r="E47" i="16" s="1"/>
  <c r="P40" i="16"/>
  <c r="K40" i="16"/>
  <c r="J40" i="16"/>
  <c r="I40" i="16"/>
  <c r="G40" i="16"/>
  <c r="D40" i="16"/>
  <c r="P39" i="16"/>
  <c r="D39" i="16"/>
  <c r="P38" i="16"/>
  <c r="K35" i="16"/>
  <c r="J35" i="16"/>
  <c r="I35" i="16"/>
  <c r="H35" i="16"/>
  <c r="G35" i="16"/>
  <c r="P34" i="16"/>
  <c r="P35" i="16" s="1"/>
  <c r="D34" i="16"/>
  <c r="D35" i="16" s="1"/>
  <c r="P33" i="16"/>
  <c r="K30" i="16"/>
  <c r="J30" i="16"/>
  <c r="I30" i="16"/>
  <c r="H30" i="16"/>
  <c r="G30" i="16"/>
  <c r="D30" i="16"/>
  <c r="P29" i="16"/>
  <c r="D29" i="16"/>
  <c r="P28" i="16"/>
  <c r="P30" i="16" s="1"/>
  <c r="D25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P23" i="16"/>
  <c r="K20" i="16"/>
  <c r="J20" i="16"/>
  <c r="I20" i="16"/>
  <c r="H20" i="16"/>
  <c r="G20" i="16"/>
  <c r="G42" i="16" s="1"/>
  <c r="C169" i="16" s="1"/>
  <c r="P19" i="16"/>
  <c r="D19" i="16"/>
  <c r="D20" i="16" s="1"/>
  <c r="P18" i="16"/>
  <c r="P20" i="16" s="1"/>
  <c r="K126" i="16" l="1"/>
  <c r="M126" i="16" s="1"/>
  <c r="O126" i="16" s="1"/>
  <c r="K102" i="16"/>
  <c r="M102" i="16" s="1"/>
  <c r="O102" i="16" s="1"/>
  <c r="K84" i="16"/>
  <c r="M84" i="16" s="1"/>
  <c r="O84" i="16" s="1"/>
  <c r="K72" i="16"/>
  <c r="M72" i="16" s="1"/>
  <c r="O72" i="16" s="1"/>
  <c r="K68" i="16"/>
  <c r="M68" i="16" s="1"/>
  <c r="O68" i="16" s="1"/>
  <c r="K106" i="16"/>
  <c r="M106" i="16" s="1"/>
  <c r="O106" i="16" s="1"/>
  <c r="K88" i="16"/>
  <c r="M88" i="16" s="1"/>
  <c r="O88" i="16" s="1"/>
  <c r="K76" i="16"/>
  <c r="M76" i="16" s="1"/>
  <c r="O76" i="16" s="1"/>
  <c r="K118" i="16"/>
  <c r="M118" i="16" s="1"/>
  <c r="O118" i="16" s="1"/>
  <c r="K114" i="16"/>
  <c r="K110" i="16"/>
  <c r="M110" i="16" s="1"/>
  <c r="O110" i="16" s="1"/>
  <c r="K122" i="16"/>
  <c r="M122" i="16" s="1"/>
  <c r="O122" i="16" s="1"/>
  <c r="K94" i="16"/>
  <c r="M94" i="16" s="1"/>
  <c r="O94" i="16" s="1"/>
  <c r="K80" i="16"/>
  <c r="M80" i="16" s="1"/>
  <c r="O80" i="16" s="1"/>
  <c r="K98" i="16"/>
  <c r="M98" i="16" s="1"/>
  <c r="O98" i="16" s="1"/>
  <c r="K65" i="16"/>
  <c r="M65" i="16" s="1"/>
  <c r="O65" i="16" s="1"/>
  <c r="K119" i="16"/>
  <c r="M119" i="16" s="1"/>
  <c r="O119" i="16" s="1"/>
  <c r="K115" i="16"/>
  <c r="M115" i="16" s="1"/>
  <c r="O115" i="16" s="1"/>
  <c r="K111" i="16"/>
  <c r="K107" i="16"/>
  <c r="M107" i="16" s="1"/>
  <c r="O107" i="16" s="1"/>
  <c r="K91" i="16"/>
  <c r="M91" i="16" s="1"/>
  <c r="O91" i="16" s="1"/>
  <c r="K77" i="16"/>
  <c r="M77" i="16" s="1"/>
  <c r="O77" i="16" s="1"/>
  <c r="G47" i="16"/>
  <c r="I47" i="16" s="1"/>
  <c r="G57" i="16"/>
  <c r="I57" i="16" s="1"/>
  <c r="K123" i="16"/>
  <c r="M123" i="16" s="1"/>
  <c r="O123" i="16" s="1"/>
  <c r="K99" i="16"/>
  <c r="M99" i="16" s="1"/>
  <c r="O99" i="16" s="1"/>
  <c r="K95" i="16"/>
  <c r="K81" i="16"/>
  <c r="M81" i="16" s="1"/>
  <c r="O81" i="16" s="1"/>
  <c r="G61" i="16"/>
  <c r="I61" i="16" s="1"/>
  <c r="K69" i="16"/>
  <c r="M69" i="16" s="1"/>
  <c r="O69" i="16" s="1"/>
  <c r="G56" i="16"/>
  <c r="I56" i="16" s="1"/>
  <c r="K73" i="16"/>
  <c r="M73" i="16" s="1"/>
  <c r="O73" i="16" s="1"/>
  <c r="G60" i="16"/>
  <c r="I60" i="16" s="1"/>
  <c r="G49" i="16"/>
  <c r="I49" i="16" s="1"/>
  <c r="K85" i="16"/>
  <c r="M85" i="16" s="1"/>
  <c r="O85" i="16" s="1"/>
  <c r="G59" i="16"/>
  <c r="I59" i="16" s="1"/>
  <c r="K103" i="16"/>
  <c r="M103" i="16" s="1"/>
  <c r="O103" i="16" s="1"/>
  <c r="G55" i="16"/>
  <c r="I55" i="16" s="1"/>
  <c r="G48" i="16"/>
  <c r="I48" i="16" s="1"/>
  <c r="I105" i="16"/>
  <c r="I98" i="16"/>
  <c r="I96" i="16"/>
  <c r="I87" i="16"/>
  <c r="I75" i="16"/>
  <c r="I124" i="16"/>
  <c r="I100" i="16"/>
  <c r="I82" i="16"/>
  <c r="I65" i="16"/>
  <c r="I119" i="16"/>
  <c r="I117" i="16"/>
  <c r="I115" i="16"/>
  <c r="I113" i="16"/>
  <c r="I111" i="16"/>
  <c r="I109" i="16"/>
  <c r="I107" i="16"/>
  <c r="I91" i="16"/>
  <c r="I77" i="16"/>
  <c r="I126" i="16"/>
  <c r="I102" i="16"/>
  <c r="I84" i="16"/>
  <c r="I121" i="16"/>
  <c r="I93" i="16"/>
  <c r="I79" i="16"/>
  <c r="I72" i="16"/>
  <c r="I70" i="16"/>
  <c r="I68" i="16"/>
  <c r="I104" i="16"/>
  <c r="I86" i="16"/>
  <c r="I74" i="16"/>
  <c r="B147" i="16"/>
  <c r="I123" i="16"/>
  <c r="I99" i="16"/>
  <c r="I97" i="16"/>
  <c r="I95" i="16"/>
  <c r="I81" i="16"/>
  <c r="I66" i="16"/>
  <c r="I106" i="16"/>
  <c r="I88" i="16"/>
  <c r="I76" i="16"/>
  <c r="I125" i="16"/>
  <c r="I118" i="16"/>
  <c r="I116" i="16"/>
  <c r="I114" i="16"/>
  <c r="I112" i="16"/>
  <c r="I110" i="16"/>
  <c r="I108" i="16"/>
  <c r="I101" i="16"/>
  <c r="I83" i="16"/>
  <c r="I92" i="16"/>
  <c r="I120" i="16"/>
  <c r="I78" i="16"/>
  <c r="I103" i="16"/>
  <c r="I85" i="16"/>
  <c r="I73" i="16"/>
  <c r="I71" i="16"/>
  <c r="I69" i="16"/>
  <c r="E48" i="16"/>
  <c r="E49" i="16" s="1"/>
  <c r="I122" i="16"/>
  <c r="I94" i="16"/>
  <c r="I80" i="16"/>
  <c r="I67" i="16"/>
  <c r="H42" i="16"/>
  <c r="D169" i="16" s="1"/>
  <c r="H169" i="16" s="1"/>
  <c r="I42" i="16"/>
  <c r="E169" i="16" s="1"/>
  <c r="J42" i="16"/>
  <c r="F169" i="16" s="1"/>
  <c r="K42" i="16"/>
  <c r="G169" i="16" s="1"/>
  <c r="K117" i="16"/>
  <c r="M117" i="16" s="1"/>
  <c r="O117" i="16" s="1"/>
  <c r="K113" i="16"/>
  <c r="K109" i="16"/>
  <c r="M109" i="16" s="1"/>
  <c r="O109" i="16" s="1"/>
  <c r="K121" i="16"/>
  <c r="M121" i="16" s="1"/>
  <c r="O121" i="16" s="1"/>
  <c r="K93" i="16"/>
  <c r="M93" i="16" s="1"/>
  <c r="O93" i="16" s="1"/>
  <c r="K79" i="16"/>
  <c r="M79" i="16" s="1"/>
  <c r="O79" i="16" s="1"/>
  <c r="K97" i="16"/>
  <c r="M97" i="16" s="1"/>
  <c r="O97" i="16" s="1"/>
  <c r="K125" i="16"/>
  <c r="M125" i="16" s="1"/>
  <c r="O125" i="16" s="1"/>
  <c r="K101" i="16"/>
  <c r="M101" i="16" s="1"/>
  <c r="O101" i="16" s="1"/>
  <c r="K83" i="16"/>
  <c r="M83" i="16" s="1"/>
  <c r="O83" i="16" s="1"/>
  <c r="K71" i="16"/>
  <c r="M71" i="16" s="1"/>
  <c r="O71" i="16" s="1"/>
  <c r="K67" i="16"/>
  <c r="M67" i="16" s="1"/>
  <c r="O67" i="16" s="1"/>
  <c r="K105" i="16"/>
  <c r="M105" i="16" s="1"/>
  <c r="O105" i="16" s="1"/>
  <c r="K87" i="16"/>
  <c r="M87" i="16" s="1"/>
  <c r="O87" i="16" s="1"/>
  <c r="K75" i="16"/>
  <c r="M75" i="16" s="1"/>
  <c r="O75" i="16" s="1"/>
  <c r="L127" i="16"/>
  <c r="M127" i="16" s="1"/>
  <c r="O127" i="16" s="1"/>
  <c r="L131" i="16"/>
  <c r="M131" i="16" s="1"/>
  <c r="O131" i="16" s="1"/>
  <c r="P24" i="16"/>
  <c r="P25" i="16" s="1"/>
  <c r="P42" i="16" s="1"/>
  <c r="L128" i="16"/>
  <c r="M128" i="16" s="1"/>
  <c r="O128" i="16" s="1"/>
  <c r="L112" i="16"/>
  <c r="L114" i="16"/>
  <c r="L129" i="16"/>
  <c r="M129" i="16" s="1"/>
  <c r="O129" i="16" s="1"/>
  <c r="L95" i="16"/>
  <c r="L97" i="16"/>
  <c r="L130" i="16"/>
  <c r="M130" i="16" s="1"/>
  <c r="O130" i="16" s="1"/>
  <c r="L111" i="16"/>
  <c r="L113" i="16"/>
  <c r="C5" i="5"/>
  <c r="A39" i="1"/>
  <c r="B65" i="1"/>
  <c r="Q26" i="1"/>
  <c r="Q27" i="1" s="1"/>
  <c r="E100" i="1"/>
  <c r="E103" i="1"/>
  <c r="D100" i="1"/>
  <c r="D103" i="1"/>
  <c r="F103" i="1"/>
  <c r="F100" i="1"/>
  <c r="G100" i="1"/>
  <c r="G103" i="1"/>
  <c r="C103" i="1"/>
  <c r="C100" i="1"/>
  <c r="C64" i="1"/>
  <c r="C83" i="1"/>
  <c r="Q30" i="1"/>
  <c r="B5" i="17"/>
  <c r="B5" i="5"/>
  <c r="B93" i="1"/>
  <c r="H48" i="1"/>
  <c r="A36" i="1"/>
  <c r="H46" i="1"/>
  <c r="B64" i="1"/>
  <c r="H49" i="1"/>
  <c r="H47" i="1"/>
  <c r="H45" i="1"/>
  <c r="B83" i="1"/>
  <c r="B6" i="17"/>
  <c r="C6" i="17"/>
  <c r="C93" i="1"/>
  <c r="L30" i="1"/>
  <c r="J27" i="1"/>
  <c r="M114" i="16" l="1"/>
  <c r="O114" i="16" s="1"/>
  <c r="M111" i="16"/>
  <c r="O111" i="16" s="1"/>
  <c r="K124" i="16"/>
  <c r="M124" i="16" s="1"/>
  <c r="O124" i="16" s="1"/>
  <c r="K100" i="16"/>
  <c r="M100" i="16" s="1"/>
  <c r="O100" i="16" s="1"/>
  <c r="K82" i="16"/>
  <c r="M82" i="16" s="1"/>
  <c r="O82" i="16" s="1"/>
  <c r="K70" i="16"/>
  <c r="M70" i="16" s="1"/>
  <c r="O70" i="16" s="1"/>
  <c r="G51" i="16"/>
  <c r="I51" i="16" s="1"/>
  <c r="K104" i="16"/>
  <c r="M104" i="16" s="1"/>
  <c r="O104" i="16" s="1"/>
  <c r="K86" i="16"/>
  <c r="M86" i="16" s="1"/>
  <c r="O86" i="16" s="1"/>
  <c r="K74" i="16"/>
  <c r="M74" i="16" s="1"/>
  <c r="O74" i="16" s="1"/>
  <c r="K66" i="16"/>
  <c r="M66" i="16" s="1"/>
  <c r="O66" i="16" s="1"/>
  <c r="G53" i="16"/>
  <c r="I53" i="16" s="1"/>
  <c r="K116" i="16"/>
  <c r="M116" i="16" s="1"/>
  <c r="O116" i="16" s="1"/>
  <c r="K112" i="16"/>
  <c r="M112" i="16" s="1"/>
  <c r="O112" i="16" s="1"/>
  <c r="K108" i="16"/>
  <c r="M108" i="16" s="1"/>
  <c r="O108" i="16" s="1"/>
  <c r="K120" i="16"/>
  <c r="M120" i="16" s="1"/>
  <c r="O120" i="16" s="1"/>
  <c r="K92" i="16"/>
  <c r="M92" i="16" s="1"/>
  <c r="O92" i="16" s="1"/>
  <c r="K78" i="16"/>
  <c r="M78" i="16" s="1"/>
  <c r="O78" i="16" s="1"/>
  <c r="G52" i="16"/>
  <c r="I52" i="16" s="1"/>
  <c r="K96" i="16"/>
  <c r="M96" i="16" s="1"/>
  <c r="O96" i="16" s="1"/>
  <c r="M95" i="16"/>
  <c r="O95" i="16" s="1"/>
  <c r="M113" i="16"/>
  <c r="O113" i="16" s="1"/>
  <c r="G40" i="1"/>
  <c r="I40" i="1" s="1"/>
  <c r="G41" i="1"/>
  <c r="I41" i="1" s="1"/>
  <c r="H103" i="1"/>
  <c r="I103" i="1" s="1"/>
  <c r="H100" i="1"/>
  <c r="I100" i="1" s="1"/>
  <c r="J41" i="1"/>
  <c r="M41" i="1" s="1"/>
  <c r="K57" i="1"/>
  <c r="M57" i="1" s="1"/>
  <c r="O57" i="1" s="1"/>
  <c r="K45" i="1"/>
  <c r="M45" i="1" s="1"/>
  <c r="O45" i="1" s="1"/>
  <c r="G37" i="1"/>
  <c r="K53" i="1"/>
  <c r="M53" i="1" s="1"/>
  <c r="O53" i="1" s="1"/>
  <c r="K48" i="1"/>
  <c r="M48" i="1" s="1"/>
  <c r="O48" i="1" s="1"/>
  <c r="G38" i="1"/>
  <c r="I38" i="1" s="1"/>
  <c r="J38" i="1" s="1"/>
  <c r="K58" i="1"/>
  <c r="M58" i="1" s="1"/>
  <c r="O58" i="1" s="1"/>
  <c r="K46" i="1"/>
  <c r="M46" i="1" s="1"/>
  <c r="O46" i="1" s="1"/>
  <c r="K56" i="1"/>
  <c r="M56" i="1" s="1"/>
  <c r="O56" i="1" s="1"/>
  <c r="K49" i="1"/>
  <c r="M49" i="1" s="1"/>
  <c r="O49" i="1" s="1"/>
  <c r="K55" i="1"/>
  <c r="M55" i="1" s="1"/>
  <c r="O55" i="1" s="1"/>
  <c r="K54" i="1"/>
  <c r="M54" i="1" s="1"/>
  <c r="O54" i="1" s="1"/>
  <c r="K47" i="1"/>
  <c r="M47" i="1" s="1"/>
  <c r="O47" i="1" s="1"/>
  <c r="J40" i="1"/>
  <c r="M40" i="1" s="1"/>
  <c r="B15" i="17"/>
  <c r="B11" i="5"/>
  <c r="J53" i="16" l="1"/>
  <c r="L53" i="16" s="1"/>
  <c r="J52" i="16"/>
  <c r="L52" i="16" s="1"/>
  <c r="J51" i="16"/>
  <c r="L51" i="16" s="1"/>
  <c r="I37" i="1"/>
  <c r="M38" i="1"/>
  <c r="M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4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<sst xmlns="http://schemas.openxmlformats.org/spreadsheetml/2006/main" count="972" uniqueCount="425">
  <si>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</si>
  <si>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</si>
  <si>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</si>
  <si>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</si>
  <si>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</si>
  <si>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</si>
  <si>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</si>
  <si>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</si>
  <si>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</si>
  <si>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</si>
  <si>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</si>
  <si>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</si>
  <si>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</si>
  <si>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</si>
  <si>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</si>
  <si>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</si>
  <si>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</si>
  <si>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</si>
  <si>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</si>
  <si>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</si>
  <si>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</si>
  <si>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</si>
  <si>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</si>
  <si>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</si>
  <si>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</si>
  <si>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</si>
  <si>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</si>
  <si>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</si>
  <si>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</si>
  <si>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</si>
  <si>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</si>
  <si>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</si>
  <si>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</si>
  <si>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</si>
  <si>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</si>
  <si>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</si>
  <si>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</si>
  <si>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</si>
  <si>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</si>
  <si>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</si>
  <si>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</si>
  <si>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</si>
  <si>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</si>
  <si>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</si>
  <si>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</si>
  <si>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</si>
  <si>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</si>
  <si>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</si>
  <si>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</si>
  <si>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</si>
  <si>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</si>
  <si>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</si>
  <si>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</si>
  <si>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</si>
  <si>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</si>
  <si>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</si>
  <si>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</si>
  <si>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</si>
  <si>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</si>
  <si>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</si>
  <si>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</si>
  <si>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</si>
  <si>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</si>
  <si>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</si>
  <si>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</si>
  <si>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</si>
  <si>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</si>
  <si>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</si>
  <si>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</si>
  <si>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</si>
  <si>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</si>
  <si>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</si>
  <si>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</si>
  <si>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</si>
  <si>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</si>
  <si>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</si>
  <si>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</si>
  <si>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</si>
  <si>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</si>
  <si>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</si>
  <si>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</si>
  <si>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</si>
  <si>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</si>
  <si>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</si>
  <si>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</si>
  <si>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</si>
  <si>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</si>
  <si>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</si>
  <si>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</si>
  <si>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</si>
  <si>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</si>
  <si>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</si>
  <si>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</si>
  <si>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</si>
  <si>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</si>
  <si>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</si>
  <si>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</si>
  <si>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</si>
  <si>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</si>
  <si>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</si>
  <si>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</si>
  <si>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</si>
  <si>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</si>
  <si>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</si>
  <si>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</si>
  <si>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</si>
  <si>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</si>
  <si>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</si>
  <si>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</si>
  <si>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</si>
  <si>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</si>
  <si>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</si>
  <si>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</si>
  <si>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</si>
  <si>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</si>
  <si>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</si>
  <si>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</si>
  <si>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</si>
  <si>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</si>
  <si>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</si>
  <si>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</si>
  <si>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</si>
  <si>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</si>
  <si>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</si>
  <si>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</si>
  <si>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</si>
  <si>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</si>
  <si>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</si>
  <si>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</si>
  <si>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</si>
  <si>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</si>
  <si>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</si>
  <si>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</si>
  <si>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</si>
  <si>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</si>
  <si>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</si>
  <si>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</si>
  <si>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</si>
  <si>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</si>
  <si>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</si>
  <si>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</si>
  <si>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</si>
  <si>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</si>
  <si>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</si>
  <si>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</si>
  <si>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</si>
  <si>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</si>
  <si>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</si>
  <si>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</si>
  <si>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</si>
  <si>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</si>
  <si>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</si>
  <si>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</si>
  <si>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</si>
  <si>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</si>
  <si>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</si>
  <si>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</si>
  <si>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</si>
  <si>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</si>
  <si>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</si>
  <si>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</si>
  <si>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</si>
  <si>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</si>
  <si>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</si>
  <si>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</si>
  <si>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</si>
  <si>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</si>
  <si>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</si>
  <si>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</si>
  <si>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</si>
  <si>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</si>
  <si>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</si>
  <si>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</si>
  <si>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</si>
  <si>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</si>
  <si>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</si>
  <si>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</si>
  <si>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</si>
  <si>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</si>
  <si>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</si>
  <si>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</si>
  <si>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</si>
  <si>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</si>
  <si>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</si>
  <si>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</si>
  <si>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</si>
  <si>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</si>
  <si>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</si>
  <si>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</si>
  <si>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</si>
  <si>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</si>
  <si>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</si>
  <si>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</si>
  <si>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</si>
  <si>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</si>
  <si>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</si>
  <si>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</si>
  <si>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</si>
  <si>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</si>
  <si>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</si>
  <si>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</si>
  <si>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</si>
  <si>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</si>
  <si>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</si>
  <si>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</si>
  <si>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</si>
  <si>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</si>
  <si>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</si>
  <si>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</si>
  <si>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</si>
  <si>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</si>
  <si>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</si>
  <si>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</si>
  <si>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</si>
  <si>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</si>
  <si>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</si>
  <si>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</si>
  <si>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</si>
  <si>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</si>
  <si>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</si>
  <si>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</si>
  <si>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</si>
  <si>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</si>
  <si>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</si>
  <si>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</si>
  <si>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</si>
  <si>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</si>
  <si>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</si>
  <si>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</si>
  <si>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</si>
  <si>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</si>
  <si>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</si>
  <si>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</si>
  <si>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</si>
  <si>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</si>
  <si>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</si>
  <si>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</si>
  <si>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</si>
  <si>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</si>
  <si>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</si>
  <si>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INTHEO</t>
  </si>
  <si>
    <t xml:space="preserve"> </t>
  </si>
  <si>
    <t>CỔ/ NẮP TÚI</t>
  </si>
  <si>
    <t>LSSP24S0073002F00K - ÁNH A - CẤP TRIỆT TIÊU  230802-012- LOT 1</t>
  </si>
  <si>
    <t>KEO MÈ 9015FW</t>
  </si>
  <si>
    <t>UNPACKPKEOME02U00D</t>
  </si>
  <si>
    <t>CORTEIZ</t>
  </si>
  <si>
    <t>POLYBAG STICKER 2” (L) x 1” (W)</t>
  </si>
  <si>
    <t>GIẤY CHỐNG ẨM</t>
  </si>
  <si>
    <t>BAO LỚN (100CMX120CM)</t>
  </si>
  <si>
    <t>LÓT THÙNG</t>
  </si>
  <si>
    <t>THÙNG CARTON</t>
  </si>
  <si>
    <t>DÙNG TREO THẺ BÀI</t>
  </si>
  <si>
    <t>LÓT BÊN TRONG THÙNG</t>
  </si>
  <si>
    <t>DÁN TẠI GÓC PHẢI BÊN DƯỚI MẶT TRƯỚC BAO POLYBAG</t>
  </si>
  <si>
    <t>182CM</t>
  </si>
  <si>
    <t xml:space="preserve">                                        </t>
  </si>
  <si>
    <t>HOODIE</t>
  </si>
  <si>
    <t>BO TAY/BO LAI</t>
  </si>
  <si>
    <t>CHỈ MAY NHÃN CHÍNH  40/2</t>
  </si>
  <si>
    <t xml:space="preserve"> POLYBAG MAINLINE 	370mm X 470mm </t>
  </si>
  <si>
    <t>DÂY GĂN THẺ BÀI</t>
  </si>
  <si>
    <t>DESCRIPTION</t>
  </si>
  <si>
    <t>GRADING</t>
  </si>
  <si>
    <t>TOLERANCE +/-</t>
  </si>
  <si>
    <t>A</t>
  </si>
  <si>
    <t>LENGTH FROM SIDE NECK POINT TO HEM</t>
  </si>
  <si>
    <t>DÀI ÁO TỪ ĐIỂM CỔ ĐẾN LAI ÁO</t>
  </si>
  <si>
    <t>B</t>
  </si>
  <si>
    <t>1/2 CHEST AT ARMPIT</t>
  </si>
  <si>
    <t xml:space="preserve">1/2 NGỰC Ở NÁCH </t>
  </si>
  <si>
    <t>C1</t>
  </si>
  <si>
    <t>1/2 BASE  STRETCHED FLAT</t>
  </si>
  <si>
    <t xml:space="preserve">1/2 LAI DƯỚI ĐƯỜNG MAY RIB </t>
  </si>
  <si>
    <t>C2</t>
  </si>
  <si>
    <t xml:space="preserve">1/2 LAI DO ÊM </t>
  </si>
  <si>
    <t>D1</t>
  </si>
  <si>
    <t xml:space="preserve">OVERARM </t>
  </si>
  <si>
    <t xml:space="preserve">DÀI TAY NGOÀI - TÍNH LUÔN CỬA TAY - KHÔNG TÍNH RIB CỔ </t>
  </si>
  <si>
    <t>D2</t>
  </si>
  <si>
    <t>UNDERARM</t>
  </si>
  <si>
    <t>DÀI TAY CẠNH  TRONG</t>
  </si>
  <si>
    <t>E</t>
  </si>
  <si>
    <t>SHOULDER TO SHOULDER</t>
  </si>
  <si>
    <t xml:space="preserve">NGANG VAI </t>
  </si>
  <si>
    <t>F1</t>
  </si>
  <si>
    <t xml:space="preserve">NGỰC DƯỚI ĐỈNH VAI 18.5CM </t>
  </si>
  <si>
    <t>F2</t>
  </si>
  <si>
    <t xml:space="preserve">NGANG SUA DƯỚI ĐỈNH VAI 18.5CM </t>
  </si>
  <si>
    <t>G1</t>
  </si>
  <si>
    <t>BICEP (2CM BELOW UNDERARM POINT)</t>
  </si>
  <si>
    <t xml:space="preserve">BẮP TAY DƯỚI NÁCH 2CM </t>
  </si>
  <si>
    <t>G2</t>
  </si>
  <si>
    <t>ARMHOLE (STRAIGHT)</t>
  </si>
  <si>
    <t xml:space="preserve">NÁCH ĐO THẲNG </t>
  </si>
  <si>
    <t>H</t>
  </si>
  <si>
    <t>ELBOW  WIDTH- half way down underarm</t>
  </si>
  <si>
    <t>RỘNG KHỦY TAY (TỪ 1/2 DÀI TAY TRONG)</t>
  </si>
  <si>
    <t>J1</t>
  </si>
  <si>
    <t>CUFF WIDTH STRETCHED FLAT - 2cm above rib</t>
  </si>
  <si>
    <t xml:space="preserve">RỘNG CỬA TAY CÁCH ĐƯỜNG MAY RIB 2CM </t>
  </si>
  <si>
    <t>J2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</si>
  <si>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</si>
  <si>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</si>
  <si>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</si>
  <si>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</si>
  <si>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</si>
  <si>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</si>
  <si>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P</t>
  </si>
  <si>
    <t>NECK WIDTH</t>
  </si>
  <si>
    <t xml:space="preserve">RỘNG CỔ </t>
  </si>
  <si>
    <t>Q</t>
  </si>
  <si>
    <t xml:space="preserve">SIDE NECK LEVEL TO BACK NECK DROP </t>
  </si>
  <si>
    <t xml:space="preserve">HẠ CỔ SAU </t>
  </si>
  <si>
    <t>SHOULDER SEAM AHEAD</t>
  </si>
  <si>
    <t xml:space="preserve">CHỒM VAI </t>
  </si>
  <si>
    <t>HOOD MEASUREMENTS - STANDARD HOOD</t>
  </si>
  <si>
    <t>HOOD HEIGHT (FRONT EDGE)</t>
  </si>
  <si>
    <t>CAO NÓN  (CẠNH TRƯỚC)</t>
  </si>
  <si>
    <t>T</t>
  </si>
  <si>
    <t>HOOD HEIGHT FROM SIDE NECKPOINT</t>
  </si>
  <si>
    <t>CAO NÓN TỪ ĐIỂM SƯỜN CỔ</t>
  </si>
  <si>
    <t>U</t>
  </si>
  <si>
    <t>HOOD WIDTH - ACROSS CENTRE</t>
  </si>
  <si>
    <t xml:space="preserve">RỘNG NÓN TẠI ĐIỂM GIỮA </t>
  </si>
  <si>
    <t>V</t>
  </si>
  <si>
    <t>OVERHEAD</t>
  </si>
  <si>
    <t>SÓNG NÓN NGUYÊN VÒNG</t>
  </si>
  <si>
    <t>N</t>
  </si>
  <si>
    <t>CF TO CB NECKLINE</t>
  </si>
  <si>
    <t xml:space="preserve">CỔ TỪ GIỮA TRƯỚC ĐẾN GIỮA SAU </t>
  </si>
  <si>
    <t>POCKET MEASUREMENTS - FLAT OPENINGS - OPTIONAL - FOR POCKET STYLES</t>
  </si>
  <si>
    <t>X1</t>
  </si>
  <si>
    <t>WIDTH OF POCKET TOP EDGE</t>
  </si>
  <si>
    <t xml:space="preserve">RỘNG TÚI CẠNH TRÊN </t>
  </si>
  <si>
    <t>X2</t>
  </si>
  <si>
    <t>WIDTH OF POCKET WIDEST</t>
  </si>
  <si>
    <t>RỘNG TÚI Ở ĐIỂM RỘNG NHẤT</t>
  </si>
  <si>
    <t>POCKET OPENING</t>
  </si>
  <si>
    <t>MIENG TUI</t>
  </si>
  <si>
    <t>Y1</t>
  </si>
  <si>
    <t>POCKET HEIGHT</t>
  </si>
  <si>
    <t xml:space="preserve">CAO TÚI </t>
  </si>
  <si>
    <t>Y2</t>
  </si>
  <si>
    <t>POCKET HEIGHT AT SIDES</t>
  </si>
  <si>
    <t xml:space="preserve">CAO CẠNH SƯỜN TÚI </t>
  </si>
  <si>
    <t xml:space="preserve">ĐỊNH VỊ HÌNH THÊU: TỪ GIỮA CỔ TRƯỚC XUỐNG
</t>
  </si>
  <si>
    <t>4.1CM</t>
  </si>
  <si>
    <t>5.0CM</t>
  </si>
  <si>
    <t>5.7CM</t>
  </si>
  <si>
    <t>6.5CM</t>
  </si>
  <si>
    <t>7.3CM</t>
  </si>
  <si>
    <t>8.0CM</t>
  </si>
  <si>
    <t xml:space="preserve">ĐỊNH VỊ HÌNH THÊU: TỪ CẠNH TRÊN CỦA TÚI LÊN
</t>
  </si>
  <si>
    <t>NHÃN CHÍNH +SIZE</t>
  </si>
  <si>
    <t>MULTY</t>
  </si>
  <si>
    <t>GẬP ĐÔI, MAY VÀO ĐƯỜNG TRA GIỮA CỔ SAU</t>
  </si>
  <si>
    <t>-DUYỆT CHẤT LƯỢNG THÊU TRƯỚC WASH : THEO STRIKE OFF ĐÃ CHUYỂN OUTSOURCE 04/01/2024
-DUYỆT CHẤT LƯỢNG THÊU SAU WASH: THEO ÁO MẪU PROTO SAMPLE MÀU BLACK CHUYỂN CÙNG TÁC NGHIỆP</t>
  </si>
  <si>
    <t>KHÔNG THÊU</t>
  </si>
  <si>
    <t>CHỈ MAY CHÍNH 40/2 - VẮT SỔ , ĐÁNH BÔNG</t>
  </si>
  <si>
    <t>ĐỊNH VỊ HÌNH IN THÂN TRƯỚC</t>
  </si>
  <si>
    <t>ĐỊNH VỊ HÌNH IN: TỪ ĐỈNH VAI XUỐNG</t>
  </si>
  <si>
    <t>ĐỊNH VỊ HÌNH IN: TỪ GIỮA TRƯỚC VÀO</t>
  </si>
  <si>
    <t>ĐỊNH VỊ HÌNH IN: TỪ GIỮA CỔ SAU XUỐNG</t>
  </si>
  <si>
    <t>-SỐ LƯỢNG DÂY KÉO NHƯ SAU :</t>
  </si>
  <si>
    <t>TẠI GIỮA TRƯỚC</t>
  </si>
  <si>
    <t>CREATED /CHECK BY JACK 12.18.2023</t>
  </si>
  <si>
    <t>X</t>
  </si>
  <si>
    <t>1/2 BASE (RIB) RELAXED</t>
  </si>
  <si>
    <t>ZIPPER LENGT</t>
  </si>
  <si>
    <t>Day keo</t>
  </si>
  <si>
    <t>CUSTOMER</t>
  </si>
  <si>
    <t>Pattern-Marker
&amp; Cutting</t>
  </si>
  <si>
    <t>-MAY THEO MẪU ĐÃ DUYỆT</t>
  </si>
  <si>
    <t>Outsource</t>
  </si>
  <si>
    <t>-KHÔNG THÊU</t>
  </si>
  <si>
    <t>QA/QC
(CFA)</t>
  </si>
  <si>
    <t>ĐỊNH VỊ HÌNH IN THÂN SAU: IN TRÀNG QUA 2 TAY - RÁP TAY TRƯỚC KHI CHUYỂN QUA IN</t>
  </si>
  <si>
    <t>- IN TẠI THÂN TRƯỚC TRÁI VÀ THÂN SAU ( RÁP THÂN SAU TRƯỚC KHI CHUYỂN QUA IN)</t>
  </si>
  <si>
    <t>XS - 54.5CM</t>
  </si>
  <si>
    <t>S - 57CM</t>
  </si>
  <si>
    <t>M - 59CM</t>
  </si>
  <si>
    <t>L -61.5CM</t>
  </si>
  <si>
    <t>XL - 63.5CM</t>
  </si>
  <si>
    <t>XXL - 66CM</t>
  </si>
  <si>
    <r>
      <t>THÊU :</t>
    </r>
    <r>
      <rPr>
        <b/>
        <sz val="33"/>
        <rFont val="Muli"/>
      </rPr>
      <t xml:space="preserve"> </t>
    </r>
  </si>
  <si>
    <r>
      <t>WASH:</t>
    </r>
    <r>
      <rPr>
        <sz val="33"/>
        <rFont val="Muli"/>
      </rPr>
      <t xml:space="preserve"> </t>
    </r>
  </si>
  <si>
    <r>
      <t>IN :</t>
    </r>
    <r>
      <rPr>
        <b/>
        <sz val="38"/>
        <rFont val="Muli"/>
      </rPr>
      <t xml:space="preserve"> </t>
    </r>
  </si>
  <si>
    <t>7"</t>
  </si>
  <si>
    <t>2.25"</t>
  </si>
  <si>
    <t>2.5"</t>
  </si>
  <si>
    <t>INCORRECT GRADING</t>
  </si>
  <si>
    <r>
      <rPr>
        <sz val="8"/>
        <color theme="1"/>
        <rFont val="Arial"/>
        <family val="2"/>
      </rPr>
      <t xml:space="preserve">X CHEST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</si>
  <si>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r>
      <rPr>
        <sz val="8"/>
        <color theme="1"/>
        <rFont val="Arial"/>
        <family val="2"/>
      </rPr>
      <t xml:space="preserve">X BACK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</si>
  <si>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t xml:space="preserve">- CUNG CẤP RẬP FULL SIZE </t>
  </si>
  <si>
    <t>RIB 2X2_16'S CM + 55D/OP_97/3_COTTON SPANDEX_445GSM_VTK6002-1</t>
  </si>
  <si>
    <t>CRTZ-1160</t>
  </si>
  <si>
    <t>FW24</t>
  </si>
  <si>
    <t>FLEECE_100%COTTON_OE20/2+CD8/1_420GSM_VTK5971-5B</t>
  </si>
  <si>
    <t>PO C21-0361 DỰ KIẾN 15-07 VỀ</t>
  </si>
  <si>
    <t>LƯU Ý: BỌC ĐẦU DÂY KÉO KHI GỬI WASH</t>
  </si>
  <si>
    <t>BICH/ QUYNH 251</t>
  </si>
  <si>
    <t>C21  FW24   G2739</t>
  </si>
  <si>
    <t>SUPERIOR ROYALE ZIP HOODIE</t>
  </si>
  <si>
    <t>IN BTP THÂN TRƯỚC TRÁI + THÂN SAU TRÀN 2 TAY</t>
  </si>
  <si>
    <t>KHÔNG CÓ CHỮ HMP</t>
  </si>
  <si>
    <t>W: 5.12"</t>
  </si>
  <si>
    <t>W: 26"</t>
  </si>
  <si>
    <t>WASH ĐỂ CẢI THIỆN CO RÚT CỦA VẢI, KHÔNG LÀM MỀM, GIỐNG NHƯ HANDFEEL TRƯỚC WASH. FOLLOW HANDFEEL THEO ÁO MẪU CRTZ-1162-BROWN ĐÃ CHUYỂN</t>
  </si>
  <si>
    <t>PHOTOSHOOT</t>
  </si>
  <si>
    <t xml:space="preserve">BLACK 1500 </t>
  </si>
  <si>
    <t>C21-0441</t>
  </si>
  <si>
    <t>VJ548</t>
  </si>
  <si>
    <t>DÂY KÉO TRƯỚC GIỮA TRƯỚC RĂNG 5</t>
  </si>
  <si>
    <t>C21-0444</t>
  </si>
  <si>
    <t>NHÃN THÀNH PHẦN 100%COTTON
PO# 00229
CRTZ_1160</t>
  </si>
  <si>
    <t>TỒN + 'C21-0467</t>
  </si>
  <si>
    <t>C21-0439</t>
  </si>
  <si>
    <t>DUYỆT CHẤT LƯỢNG, MÀU SẮC  HÌNH IN NHƯ ÁO MẪU CRTZ-1160, SIZE L, MÀU BLACK CHUYỂN KÈM TÁC NGHIỆP 30.08.24</t>
  </si>
  <si>
    <t>MAY TẠI SƯỜN TRÁI NGƯỜI MẶC, TỪ TRA BO LAI LÊN 9CM</t>
  </si>
  <si>
    <t>CTFW24P0424001A00K
'DC5052 ÁNH A CẤP TRIỆT TIÊU: 1036M
'DC5053 ÁNH B: CẤP ĐỦ  560M</t>
  </si>
  <si>
    <t>CTFW24P0424002A00K
'4192 ÁNH A+ B CẤP ĐỦ</t>
  </si>
  <si>
    <t>KHÔNG WASH</t>
  </si>
  <si>
    <t>THAM KHẢO CÁCH MAY:  ÁO MẪU PROTO SAMPLE CRTZ-1160, SIZE L, MÀU BLACK CHUYỂN CÙNG TÁC NGHIỆP 23.09.24</t>
  </si>
  <si>
    <t>DROP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</si>
</sst>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0.000"/>
    <numFmt numFmtId="177" formatCode="#\ ?/8"/>
    <numFmt numFmtId="178" formatCode="#\ ?/4"/>
    <numFmt numFmtId="179" formatCode="#\ ?/2"/>
    <numFmt numFmtId="180" formatCode="m/d"/>
    <numFmt numFmtId="181" formatCode="0.0%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rgb="FF000000"/>
      <name val="Verdana"/>
      <family val="2"/>
    </font>
    <font>
      <sz val="11"/>
      <name val="Muli"/>
    </font>
    <font>
      <b/>
      <sz val="18"/>
      <name val="Muli"/>
    </font>
    <font>
      <sz val="9"/>
      <color theme="1"/>
      <name val="Helvetica Neue"/>
    </font>
    <font>
      <sz val="8"/>
      <color theme="1"/>
      <name val="Helvetica Neue"/>
    </font>
    <font>
      <b/>
      <sz val="8"/>
      <color theme="1"/>
      <name val="Helvetica Neue"/>
    </font>
    <font>
      <sz val="8"/>
      <color theme="1"/>
      <name val="Arimo"/>
    </font>
    <font>
      <b/>
      <sz val="8"/>
      <color rgb="FF000000"/>
      <name val="Helvetica Neue"/>
    </font>
    <font>
      <b/>
      <sz val="11"/>
      <color rgb="FF000000"/>
      <name val="Cambria"/>
      <family val="2"/>
      <scheme val="major"/>
    </font>
    <font>
      <sz val="11"/>
      <color theme="1"/>
      <name val="Helvetica Neue"/>
    </font>
    <font>
      <b/>
      <sz val="11"/>
      <color theme="1"/>
      <name val="Helvetica Neue"/>
    </font>
    <font>
      <b/>
      <sz val="11"/>
      <color rgb="FF000000"/>
      <name val="Helvetica Neue"/>
    </font>
    <font>
      <b/>
      <sz val="8"/>
      <color theme="1"/>
      <name val="Muli"/>
    </font>
    <font>
      <sz val="8"/>
      <color theme="1"/>
      <name val="Muli"/>
    </font>
    <font>
      <sz val="33"/>
      <name val="Muli"/>
    </font>
    <font>
      <b/>
      <u/>
      <sz val="33"/>
      <name val="Muli"/>
    </font>
    <font>
      <b/>
      <sz val="38"/>
      <name val="Muli"/>
    </font>
    <font>
      <b/>
      <i/>
      <sz val="28"/>
      <name val="Muli"/>
    </font>
    <font>
      <b/>
      <u/>
      <sz val="28"/>
      <name val="Muli"/>
    </font>
    <font>
      <sz val="38"/>
      <name val="Muli"/>
    </font>
    <font>
      <b/>
      <u/>
      <sz val="38"/>
      <name val="Muli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1"/>
      <name val="Calibri"/>
      <family val="2"/>
    </font>
    <font>
      <b/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charset val="163"/>
    </font>
    <font>
      <b/>
      <sz val="35"/>
      <name val="Muli"/>
    </font>
    <font>
      <b/>
      <sz val="60"/>
      <name val="Muli"/>
    </font>
    <font>
      <b/>
      <sz val="43"/>
      <name val="Muli"/>
    </font>
    <font>
      <sz val="3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theme="5" tint="0.39997558519241921"/>
        <bgColor indexed="64"/>
      </patternFill>
    </fill>
  </fills>
  <borders count="9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9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9" fillId="0" borderId="0"/>
    <xf numFmtId="0" fontId="100" fillId="0" borderId="0"/>
    <xf numFmtId="0" fontId="61" fillId="0" borderId="0"/>
    <xf numFmtId="9" fontId="1" fillId="0" borderId="0" applyFont="0" applyFill="0" applyBorder="0" applyAlignment="0" applyProtection="0"/>
  </cellStyleXfs>
  <cellXfs count="77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5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7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7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6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6" fontId="37" fillId="0" borderId="41" xfId="0" applyNumberFormat="1" applyFont="1" applyBorder="1" applyAlignment="1">
      <alignment horizontal="center"/>
    </xf>
    <xf numFmtId="166" fontId="37" fillId="0" borderId="42" xfId="0" applyNumberFormat="1" applyFont="1" applyBorder="1" applyAlignment="1">
      <alignment horizontal="center" wrapText="1"/>
    </xf>
    <xf numFmtId="166" fontId="37" fillId="0" borderId="42" xfId="0" applyNumberFormat="1" applyFont="1" applyBorder="1" applyAlignment="1">
      <alignment horizontal="center"/>
    </xf>
    <xf numFmtId="166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6" fontId="37" fillId="0" borderId="43" xfId="0" applyNumberFormat="1" applyFont="1" applyBorder="1" applyAlignment="1">
      <alignment horizontal="center"/>
    </xf>
    <xf numFmtId="166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6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4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6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6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6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31" fillId="2" borderId="52" xfId="0" quotePrefix="1" applyFont="1" applyFill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left" vertical="center" wrapText="1"/>
    </xf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26" fillId="0" borderId="53" xfId="2" applyNumberFormat="1" applyFont="1" applyBorder="1" applyAlignment="1">
      <alignment horizontal="center" vertical="top" wrapText="1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12" fontId="104" fillId="53" borderId="41" xfId="0" applyNumberFormat="1" applyFont="1" applyFill="1" applyBorder="1" applyAlignment="1">
      <alignment horizontal="center" vertical="center"/>
    </xf>
    <xf numFmtId="178" fontId="104" fillId="53" borderId="41" xfId="0" applyNumberFormat="1" applyFont="1" applyFill="1" applyBorder="1" applyAlignment="1">
      <alignment horizontal="center" vertical="center"/>
    </xf>
    <xf numFmtId="0" fontId="104" fillId="0" borderId="75" xfId="0" applyFont="1" applyBorder="1" applyAlignment="1">
      <alignment horizontal="center"/>
    </xf>
    <xf numFmtId="0" fontId="104" fillId="0" borderId="41" xfId="0" applyFont="1" applyBorder="1"/>
    <xf numFmtId="0" fontId="104" fillId="53" borderId="41" xfId="0" applyFont="1" applyFill="1" applyBorder="1" applyAlignment="1">
      <alignment horizontal="left" vertical="center"/>
    </xf>
    <xf numFmtId="12" fontId="104" fillId="53" borderId="41" xfId="0" applyNumberFormat="1" applyFont="1" applyFill="1" applyBorder="1" applyAlignment="1">
      <alignment horizontal="center"/>
    </xf>
    <xf numFmtId="12" fontId="105" fillId="51" borderId="41" xfId="0" applyNumberFormat="1" applyFont="1" applyFill="1" applyBorder="1" applyAlignment="1">
      <alignment horizontal="center"/>
    </xf>
    <xf numFmtId="166" fontId="104" fillId="0" borderId="41" xfId="0" applyNumberFormat="1" applyFont="1" applyBorder="1" applyAlignment="1">
      <alignment horizontal="center" vertical="center"/>
    </xf>
    <xf numFmtId="0" fontId="104" fillId="0" borderId="41" xfId="0" applyFont="1" applyBorder="1" applyAlignment="1">
      <alignment horizontal="left" vertical="center"/>
    </xf>
    <xf numFmtId="12" fontId="104" fillId="0" borderId="41" xfId="0" applyNumberFormat="1" applyFont="1" applyBorder="1" applyAlignment="1">
      <alignment horizontal="center"/>
    </xf>
    <xf numFmtId="12" fontId="105" fillId="54" borderId="41" xfId="0" applyNumberFormat="1" applyFont="1" applyFill="1" applyBorder="1" applyAlignment="1">
      <alignment horizontal="center" vertical="center"/>
    </xf>
    <xf numFmtId="12" fontId="104" fillId="0" borderId="41" xfId="0" applyNumberFormat="1" applyFont="1" applyBorder="1" applyAlignment="1">
      <alignment horizontal="center" vertical="center"/>
    </xf>
    <xf numFmtId="12" fontId="105" fillId="51" borderId="41" xfId="0" applyNumberFormat="1" applyFont="1" applyFill="1" applyBorder="1" applyAlignment="1">
      <alignment horizontal="center" vertical="center"/>
    </xf>
    <xf numFmtId="12" fontId="104" fillId="0" borderId="83" xfId="0" applyNumberFormat="1" applyFont="1" applyBorder="1" applyAlignment="1">
      <alignment horizontal="center"/>
    </xf>
    <xf numFmtId="177" fontId="104" fillId="0" borderId="83" xfId="0" applyNumberFormat="1" applyFont="1" applyBorder="1" applyAlignment="1">
      <alignment horizontal="center"/>
    </xf>
    <xf numFmtId="12" fontId="105" fillId="54" borderId="83" xfId="0" applyNumberFormat="1" applyFont="1" applyFill="1" applyBorder="1" applyAlignment="1">
      <alignment horizontal="center" vertical="center"/>
    </xf>
    <xf numFmtId="12" fontId="104" fillId="0" borderId="83" xfId="0" applyNumberFormat="1" applyFont="1" applyBorder="1" applyAlignment="1">
      <alignment horizontal="center" vertical="center"/>
    </xf>
    <xf numFmtId="12" fontId="105" fillId="51" borderId="83" xfId="0" applyNumberFormat="1" applyFont="1" applyFill="1" applyBorder="1" applyAlignment="1">
      <alignment horizontal="center" vertical="center"/>
    </xf>
    <xf numFmtId="166" fontId="104" fillId="0" borderId="83" xfId="0" applyNumberFormat="1" applyFont="1" applyBorder="1" applyAlignment="1">
      <alignment horizontal="center" vertical="center"/>
    </xf>
    <xf numFmtId="0" fontId="106" fillId="53" borderId="79" xfId="0" applyFont="1" applyFill="1" applyBorder="1"/>
    <xf numFmtId="0" fontId="106" fillId="53" borderId="79" xfId="0" applyFont="1" applyFill="1" applyBorder="1" applyAlignment="1">
      <alignment horizontal="left" vertical="center"/>
    </xf>
    <xf numFmtId="12" fontId="104" fillId="0" borderId="79" xfId="0" applyNumberFormat="1" applyFont="1" applyBorder="1"/>
    <xf numFmtId="12" fontId="105" fillId="51" borderId="79" xfId="0" applyNumberFormat="1" applyFont="1" applyFill="1" applyBorder="1"/>
    <xf numFmtId="0" fontId="105" fillId="53" borderId="79" xfId="0" applyFont="1" applyFill="1" applyBorder="1" applyAlignment="1">
      <alignment horizontal="center" vertical="center"/>
    </xf>
    <xf numFmtId="0" fontId="103" fillId="53" borderId="80" xfId="0" applyFont="1" applyFill="1" applyBorder="1" applyAlignment="1">
      <alignment vertical="center"/>
    </xf>
    <xf numFmtId="0" fontId="104" fillId="0" borderId="84" xfId="0" applyFont="1" applyBorder="1" applyAlignment="1">
      <alignment horizontal="center" vertical="center"/>
    </xf>
    <xf numFmtId="0" fontId="104" fillId="0" borderId="85" xfId="0" applyFont="1" applyBorder="1" applyAlignment="1">
      <alignment horizontal="left" vertical="center"/>
    </xf>
    <xf numFmtId="12" fontId="104" fillId="0" borderId="85" xfId="0" applyNumberFormat="1" applyFont="1" applyBorder="1" applyAlignment="1">
      <alignment horizontal="center" vertical="center"/>
    </xf>
    <xf numFmtId="12" fontId="107" fillId="51" borderId="85" xfId="0" applyNumberFormat="1" applyFont="1" applyFill="1" applyBorder="1" applyAlignment="1">
      <alignment horizontal="center" vertical="center"/>
    </xf>
    <xf numFmtId="12" fontId="104" fillId="0" borderId="39" xfId="0" applyNumberFormat="1" applyFont="1" applyBorder="1" applyAlignment="1">
      <alignment horizontal="center" vertical="center"/>
    </xf>
    <xf numFmtId="12" fontId="104" fillId="0" borderId="86" xfId="0" applyNumberFormat="1" applyFont="1" applyBorder="1" applyAlignment="1">
      <alignment horizontal="center" vertical="center"/>
    </xf>
    <xf numFmtId="0" fontId="104" fillId="0" borderId="87" xfId="0" applyFont="1" applyBorder="1" applyAlignment="1">
      <alignment horizontal="left" vertical="center"/>
    </xf>
    <xf numFmtId="0" fontId="104" fillId="0" borderId="75" xfId="0" applyFont="1" applyBorder="1" applyAlignment="1">
      <alignment horizontal="center" vertical="center"/>
    </xf>
    <xf numFmtId="0" fontId="104" fillId="0" borderId="41" xfId="0" applyFont="1" applyBorder="1" applyAlignment="1">
      <alignment vertical="center"/>
    </xf>
    <xf numFmtId="177" fontId="104" fillId="0" borderId="82" xfId="0" applyNumberFormat="1" applyFont="1" applyBorder="1" applyAlignment="1">
      <alignment horizontal="center" vertical="center"/>
    </xf>
    <xf numFmtId="0" fontId="104" fillId="0" borderId="0" xfId="0" applyFont="1" applyAlignment="1">
      <alignment vertical="center"/>
    </xf>
    <xf numFmtId="178" fontId="104" fillId="0" borderId="41" xfId="0" applyNumberFormat="1" applyFont="1" applyBorder="1" applyAlignment="1">
      <alignment horizontal="center" vertical="center"/>
    </xf>
    <xf numFmtId="177" fontId="104" fillId="0" borderId="41" xfId="0" applyNumberFormat="1" applyFont="1" applyBorder="1" applyAlignment="1">
      <alignment horizontal="center" vertical="center"/>
    </xf>
    <xf numFmtId="12" fontId="107" fillId="51" borderId="41" xfId="0" applyNumberFormat="1" applyFont="1" applyFill="1" applyBorder="1" applyAlignment="1">
      <alignment horizontal="center" vertical="center"/>
    </xf>
    <xf numFmtId="12" fontId="105" fillId="0" borderId="41" xfId="0" applyNumberFormat="1" applyFont="1" applyBorder="1" applyAlignment="1">
      <alignment horizontal="center" vertical="center"/>
    </xf>
    <xf numFmtId="0" fontId="104" fillId="0" borderId="88" xfId="0" applyFont="1" applyBorder="1" applyAlignment="1">
      <alignment horizontal="center" vertical="center"/>
    </xf>
    <xf numFmtId="0" fontId="104" fillId="0" borderId="83" xfId="0" applyFont="1" applyBorder="1" applyAlignment="1">
      <alignment vertical="center"/>
    </xf>
    <xf numFmtId="0" fontId="104" fillId="0" borderId="83" xfId="0" applyFont="1" applyBorder="1" applyAlignment="1">
      <alignment horizontal="left" vertical="center"/>
    </xf>
    <xf numFmtId="12" fontId="107" fillId="51" borderId="83" xfId="0" applyNumberFormat="1" applyFont="1" applyFill="1" applyBorder="1" applyAlignment="1">
      <alignment horizontal="center" vertical="center"/>
    </xf>
    <xf numFmtId="0" fontId="104" fillId="0" borderId="83" xfId="0" applyFont="1" applyBorder="1" applyAlignment="1">
      <alignment horizontal="center" vertical="center"/>
    </xf>
    <xf numFmtId="178" fontId="104" fillId="0" borderId="89" xfId="0" applyNumberFormat="1" applyFont="1" applyBorder="1" applyAlignment="1">
      <alignment horizontal="center" vertical="center"/>
    </xf>
    <xf numFmtId="0" fontId="104" fillId="0" borderId="54" xfId="0" applyFont="1" applyBorder="1" applyAlignment="1">
      <alignment horizontal="center" vertical="center"/>
    </xf>
    <xf numFmtId="0" fontId="104" fillId="0" borderId="54" xfId="0" applyFont="1" applyBorder="1" applyAlignment="1">
      <alignment vertical="center"/>
    </xf>
    <xf numFmtId="0" fontId="104" fillId="0" borderId="54" xfId="0" applyFont="1" applyBorder="1" applyAlignment="1">
      <alignment horizontal="left" vertical="center"/>
    </xf>
    <xf numFmtId="12" fontId="108" fillId="0" borderId="54" xfId="0" applyNumberFormat="1" applyFont="1" applyBorder="1" applyAlignment="1">
      <alignment horizontal="center" vertical="center"/>
    </xf>
    <xf numFmtId="12" fontId="108" fillId="54" borderId="54" xfId="0" applyNumberFormat="1" applyFont="1" applyFill="1" applyBorder="1" applyAlignment="1">
      <alignment horizontal="center" vertical="center"/>
    </xf>
    <xf numFmtId="0" fontId="109" fillId="0" borderId="77" xfId="0" applyFont="1" applyBorder="1" applyAlignment="1">
      <alignment horizontal="center" vertical="center"/>
    </xf>
    <xf numFmtId="0" fontId="110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109" fillId="0" borderId="0" xfId="0" applyFont="1" applyAlignment="1">
      <alignment horizontal="left" vertical="center"/>
    </xf>
    <xf numFmtId="0" fontId="112" fillId="9" borderId="54" xfId="0" applyFont="1" applyFill="1" applyBorder="1" applyAlignment="1">
      <alignment vertical="center"/>
    </xf>
    <xf numFmtId="0" fontId="113" fillId="0" borderId="54" xfId="0" applyFont="1" applyBorder="1" applyAlignment="1">
      <alignment horizontal="center"/>
    </xf>
    <xf numFmtId="0" fontId="113" fillId="0" borderId="54" xfId="0" quotePrefix="1" applyFont="1" applyBorder="1" applyAlignment="1">
      <alignment horizontal="center"/>
    </xf>
    <xf numFmtId="16" fontId="113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32" fillId="5" borderId="54" xfId="0" applyFont="1" applyFill="1" applyBorder="1" applyAlignment="1">
      <alignment horizontal="center" vertical="center"/>
    </xf>
    <xf numFmtId="0" fontId="32" fillId="5" borderId="54" xfId="0" applyFont="1" applyFill="1" applyBorder="1" applyAlignment="1">
      <alignment horizontal="center" vertical="center" wrapText="1"/>
    </xf>
    <xf numFmtId="0" fontId="114" fillId="2" borderId="0" xfId="0" applyFont="1" applyFill="1" applyAlignment="1">
      <alignment vertical="center"/>
    </xf>
    <xf numFmtId="0" fontId="98" fillId="2" borderId="0" xfId="0" applyFont="1" applyFill="1" applyAlignment="1">
      <alignment vertical="center"/>
    </xf>
    <xf numFmtId="0" fontId="114" fillId="2" borderId="0" xfId="0" applyFont="1" applyFill="1" applyAlignment="1">
      <alignment horizontal="left" vertical="center"/>
    </xf>
    <xf numFmtId="0" fontId="114" fillId="2" borderId="0" xfId="0" applyFont="1" applyFill="1" applyAlignment="1">
      <alignment vertical="center" wrapText="1"/>
    </xf>
    <xf numFmtId="0" fontId="98" fillId="2" borderId="0" xfId="0" applyFont="1" applyFill="1" applyAlignment="1">
      <alignment horizontal="left" vertical="center"/>
    </xf>
    <xf numFmtId="167" fontId="114" fillId="2" borderId="0" xfId="0" applyNumberFormat="1" applyFont="1" applyFill="1" applyAlignment="1">
      <alignment horizontal="center" vertical="center"/>
    </xf>
    <xf numFmtId="0" fontId="114" fillId="2" borderId="0" xfId="0" applyFont="1" applyFill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0" fontId="98" fillId="2" borderId="0" xfId="0" applyFont="1" applyFill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1" xfId="0" applyFont="1" applyFill="1" applyBorder="1" applyAlignment="1" applyProtection="1">
      <alignment vertical="center"/>
      <protection hidden="1"/>
    </xf>
    <xf numFmtId="0" fontId="117" fillId="2" borderId="50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vertical="center"/>
    </xf>
    <xf numFmtId="0" fontId="50" fillId="2" borderId="50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 wrapText="1"/>
    </xf>
    <xf numFmtId="165" fontId="50" fillId="2" borderId="1" xfId="0" quotePrefix="1" applyNumberFormat="1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vertical="center" wrapText="1"/>
    </xf>
    <xf numFmtId="0" fontId="50" fillId="3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 vertical="center" wrapText="1"/>
    </xf>
    <xf numFmtId="0" fontId="51" fillId="2" borderId="45" xfId="0" applyFont="1" applyFill="1" applyBorder="1" applyAlignment="1">
      <alignment vertical="center"/>
    </xf>
    <xf numFmtId="0" fontId="50" fillId="2" borderId="0" xfId="0" applyFont="1" applyFill="1" applyAlignment="1">
      <alignment vertical="center"/>
    </xf>
    <xf numFmtId="0" fontId="118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 wrapText="1"/>
    </xf>
    <xf numFmtId="0" fontId="116" fillId="2" borderId="2" xfId="0" applyFont="1" applyFill="1" applyBorder="1" applyAlignment="1">
      <alignment horizontal="center" vertical="center"/>
    </xf>
    <xf numFmtId="0" fontId="116" fillId="3" borderId="0" xfId="0" applyFont="1" applyFill="1" applyAlignment="1">
      <alignment vertical="center"/>
    </xf>
    <xf numFmtId="0" fontId="116" fillId="4" borderId="2" xfId="0" quotePrefix="1" applyFont="1" applyFill="1" applyBorder="1" applyAlignment="1">
      <alignment horizontal="center" vertical="center"/>
    </xf>
    <xf numFmtId="0" fontId="116" fillId="2" borderId="2" xfId="0" applyFont="1" applyFill="1" applyBorder="1" applyAlignment="1">
      <alignment horizontal="right" vertical="center"/>
    </xf>
    <xf numFmtId="0" fontId="119" fillId="2" borderId="0" xfId="0" applyFont="1" applyFill="1" applyAlignment="1">
      <alignment vertical="center"/>
    </xf>
    <xf numFmtId="0" fontId="116" fillId="2" borderId="2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vertical="center"/>
    </xf>
    <xf numFmtId="0" fontId="116" fillId="2" borderId="3" xfId="0" applyFont="1" applyFill="1" applyBorder="1" applyAlignment="1">
      <alignment horizontal="center" vertical="center"/>
    </xf>
    <xf numFmtId="3" fontId="116" fillId="2" borderId="3" xfId="0" applyNumberFormat="1" applyFont="1" applyFill="1" applyBorder="1" applyAlignment="1">
      <alignment horizontal="center" vertical="center"/>
    </xf>
    <xf numFmtId="0" fontId="116" fillId="2" borderId="3" xfId="62" applyNumberFormat="1" applyFont="1" applyFill="1" applyBorder="1" applyAlignment="1">
      <alignment horizontal="center" vertical="center"/>
    </xf>
    <xf numFmtId="0" fontId="116" fillId="13" borderId="3" xfId="0" applyFont="1" applyFill="1" applyBorder="1" applyAlignment="1">
      <alignment horizontal="center" vertical="center"/>
    </xf>
    <xf numFmtId="0" fontId="116" fillId="5" borderId="3" xfId="0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horizontal="center" vertical="center"/>
    </xf>
    <xf numFmtId="0" fontId="116" fillId="5" borderId="2" xfId="0" quotePrefix="1" applyFont="1" applyFill="1" applyBorder="1" applyAlignment="1">
      <alignment horizontal="center" vertical="center"/>
    </xf>
    <xf numFmtId="0" fontId="116" fillId="2" borderId="0" xfId="0" applyFont="1" applyFill="1" applyAlignment="1">
      <alignment vertical="center"/>
    </xf>
    <xf numFmtId="0" fontId="116" fillId="48" borderId="2" xfId="0" applyFont="1" applyFill="1" applyBorder="1" applyAlignment="1">
      <alignment horizontal="left" vertical="center"/>
    </xf>
    <xf numFmtId="0" fontId="116" fillId="48" borderId="4" xfId="0" applyFont="1" applyFill="1" applyBorder="1" applyAlignment="1">
      <alignment horizontal="center" vertical="center"/>
    </xf>
    <xf numFmtId="0" fontId="116" fillId="48" borderId="0" xfId="0" applyFont="1" applyFill="1" applyAlignment="1">
      <alignment horizontal="center" vertical="center"/>
    </xf>
    <xf numFmtId="0" fontId="116" fillId="48" borderId="0" xfId="0" applyFont="1" applyFill="1" applyAlignment="1">
      <alignment horizontal="center" vertical="center" wrapText="1"/>
    </xf>
    <xf numFmtId="0" fontId="116" fillId="48" borderId="4" xfId="0" applyFont="1" applyFill="1" applyBorder="1" applyAlignment="1">
      <alignment horizontal="center" vertical="center" wrapText="1"/>
    </xf>
    <xf numFmtId="0" fontId="116" fillId="48" borderId="2" xfId="0" applyFont="1" applyFill="1" applyBorder="1" applyAlignment="1">
      <alignment horizontal="center" vertical="center"/>
    </xf>
    <xf numFmtId="0" fontId="116" fillId="3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right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4" xfId="0" applyFont="1" applyFill="1" applyBorder="1" applyAlignment="1">
      <alignment vertical="center" wrapText="1"/>
    </xf>
    <xf numFmtId="0" fontId="116" fillId="13" borderId="2" xfId="0" quotePrefix="1" applyFont="1" applyFill="1" applyBorder="1" applyAlignment="1">
      <alignment horizontal="center" vertical="center"/>
    </xf>
    <xf numFmtId="0" fontId="116" fillId="14" borderId="0" xfId="0" applyFont="1" applyFill="1" applyAlignment="1">
      <alignment horizontal="left" vertical="center"/>
    </xf>
    <xf numFmtId="0" fontId="116" fillId="14" borderId="0" xfId="0" applyFont="1" applyFill="1" applyAlignment="1">
      <alignment horizontal="center" vertical="center"/>
    </xf>
    <xf numFmtId="1" fontId="116" fillId="14" borderId="0" xfId="0" applyNumberFormat="1" applyFont="1" applyFill="1" applyAlignment="1">
      <alignment horizontal="right" vertical="center"/>
    </xf>
    <xf numFmtId="1" fontId="116" fillId="14" borderId="0" xfId="0" applyNumberFormat="1" applyFont="1" applyFill="1" applyAlignment="1">
      <alignment horizontal="center" vertical="center"/>
    </xf>
    <xf numFmtId="0" fontId="116" fillId="15" borderId="0" xfId="0" applyFont="1" applyFill="1" applyAlignment="1">
      <alignment horizontal="left" vertical="center"/>
    </xf>
    <xf numFmtId="0" fontId="116" fillId="15" borderId="0" xfId="0" applyFont="1" applyFill="1" applyAlignment="1">
      <alignment horizontal="center" vertical="center"/>
    </xf>
    <xf numFmtId="0" fontId="116" fillId="15" borderId="0" xfId="0" applyFont="1" applyFill="1"/>
    <xf numFmtId="0" fontId="50" fillId="5" borderId="54" xfId="0" applyFont="1" applyFill="1" applyBorder="1" applyAlignment="1">
      <alignment horizontal="center" vertical="center"/>
    </xf>
    <xf numFmtId="0" fontId="50" fillId="5" borderId="54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horizontal="center" vertical="center"/>
    </xf>
    <xf numFmtId="0" fontId="51" fillId="2" borderId="54" xfId="0" applyFont="1" applyFill="1" applyBorder="1" applyAlignment="1">
      <alignment horizontal="center" vertical="center"/>
    </xf>
    <xf numFmtId="0" fontId="51" fillId="2" borderId="54" xfId="0" applyFont="1" applyFill="1" applyBorder="1" applyAlignment="1">
      <alignment horizontal="center" vertical="center" wrapText="1"/>
    </xf>
    <xf numFmtId="1" fontId="51" fillId="2" borderId="54" xfId="0" applyNumberFormat="1" applyFont="1" applyFill="1" applyBorder="1" applyAlignment="1">
      <alignment horizontal="center" vertical="center" wrapText="1"/>
    </xf>
    <xf numFmtId="0" fontId="51" fillId="0" borderId="54" xfId="0" applyFont="1" applyBorder="1" applyAlignment="1">
      <alignment horizontal="center" vertical="center"/>
    </xf>
    <xf numFmtId="166" fontId="51" fillId="0" borderId="54" xfId="0" applyNumberFormat="1" applyFont="1" applyBorder="1" applyAlignment="1">
      <alignment horizontal="center" vertical="center"/>
    </xf>
    <xf numFmtId="4" fontId="51" fillId="2" borderId="54" xfId="0" applyNumberFormat="1" applyFont="1" applyFill="1" applyBorder="1" applyAlignment="1">
      <alignment horizontal="center" vertical="center"/>
    </xf>
    <xf numFmtId="3" fontId="51" fillId="0" borderId="54" xfId="0" applyNumberFormat="1" applyFont="1" applyBorder="1" applyAlignment="1">
      <alignment horizontal="center" vertical="center"/>
    </xf>
    <xf numFmtId="0" fontId="50" fillId="5" borderId="55" xfId="0" applyFont="1" applyFill="1" applyBorder="1" applyAlignment="1">
      <alignment horizontal="center" vertical="center" wrapText="1"/>
    </xf>
    <xf numFmtId="1" fontId="51" fillId="0" borderId="51" xfId="1" applyNumberFormat="1" applyFont="1" applyBorder="1" applyAlignment="1">
      <alignment horizontal="center" vertical="center" wrapText="1"/>
    </xf>
    <xf numFmtId="1" fontId="50" fillId="0" borderId="54" xfId="1" applyNumberFormat="1" applyFont="1" applyBorder="1" applyAlignment="1">
      <alignment horizontal="center" vertical="center" wrapText="1"/>
    </xf>
    <xf numFmtId="1" fontId="51" fillId="2" borderId="54" xfId="0" applyNumberFormat="1" applyFont="1" applyFill="1" applyBorder="1" applyAlignment="1">
      <alignment horizontal="center" vertical="center"/>
    </xf>
    <xf numFmtId="2" fontId="51" fillId="2" borderId="54" xfId="0" applyNumberFormat="1" applyFont="1" applyFill="1" applyBorder="1" applyAlignment="1">
      <alignment horizontal="center" vertical="center"/>
    </xf>
    <xf numFmtId="166" fontId="51" fillId="2" borderId="54" xfId="0" applyNumberFormat="1" applyFont="1" applyFill="1" applyBorder="1" applyAlignment="1">
      <alignment horizontal="center" vertical="center"/>
    </xf>
    <xf numFmtId="1" fontId="50" fillId="2" borderId="54" xfId="0" applyNumberFormat="1" applyFont="1" applyFill="1" applyBorder="1" applyAlignment="1">
      <alignment horizontal="center" vertical="center"/>
    </xf>
    <xf numFmtId="176" fontId="51" fillId="2" borderId="54" xfId="0" applyNumberFormat="1" applyFont="1" applyFill="1" applyBorder="1" applyAlignment="1">
      <alignment horizontal="center" vertical="center"/>
    </xf>
    <xf numFmtId="1" fontId="50" fillId="0" borderId="51" xfId="1" applyNumberFormat="1" applyFont="1" applyBorder="1" applyAlignment="1">
      <alignment horizontal="center" vertical="center" wrapText="1"/>
    </xf>
    <xf numFmtId="0" fontId="116" fillId="2" borderId="0" xfId="0" applyFont="1" applyFill="1" applyAlignment="1">
      <alignment vertical="center" wrapText="1"/>
    </xf>
    <xf numFmtId="0" fontId="116" fillId="2" borderId="4" xfId="0" applyFont="1" applyFill="1" applyBorder="1" applyAlignment="1">
      <alignment vertical="center"/>
    </xf>
    <xf numFmtId="0" fontId="116" fillId="2" borderId="0" xfId="0" applyFont="1" applyFill="1" applyAlignment="1">
      <alignment horizontal="center" vertical="center"/>
    </xf>
    <xf numFmtId="1" fontId="51" fillId="0" borderId="54" xfId="1" applyNumberFormat="1" applyFont="1" applyBorder="1" applyAlignment="1">
      <alignment horizontal="center" vertical="center" wrapText="1"/>
    </xf>
    <xf numFmtId="0" fontId="51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0" fillId="0" borderId="11" xfId="0" quotePrefix="1" applyFont="1" applyBorder="1" applyAlignment="1">
      <alignment horizontal="center" vertical="center"/>
    </xf>
    <xf numFmtId="0" fontId="51" fillId="2" borderId="0" xfId="0" quotePrefix="1" applyFont="1" applyFill="1" applyAlignment="1">
      <alignment horizontal="left" vertical="center"/>
    </xf>
    <xf numFmtId="167" fontId="51" fillId="2" borderId="0" xfId="0" applyNumberFormat="1" applyFont="1" applyFill="1" applyAlignment="1">
      <alignment horizontal="center" vertical="center"/>
    </xf>
    <xf numFmtId="0" fontId="50" fillId="2" borderId="14" xfId="0" quotePrefix="1" applyFont="1" applyFill="1" applyBorder="1" applyAlignment="1">
      <alignment horizontal="left" vertical="center"/>
    </xf>
    <xf numFmtId="0" fontId="50" fillId="2" borderId="14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167" fontId="50" fillId="2" borderId="0" xfId="0" applyNumberFormat="1" applyFont="1" applyFill="1" applyAlignment="1">
      <alignment horizontal="center" vertical="center"/>
    </xf>
    <xf numFmtId="1" fontId="50" fillId="2" borderId="14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0" fontId="119" fillId="2" borderId="0" xfId="0" applyFont="1" applyFill="1" applyAlignment="1">
      <alignment horizontal="left" vertical="center"/>
    </xf>
    <xf numFmtId="0" fontId="120" fillId="2" borderId="0" xfId="0" applyFont="1" applyFill="1" applyAlignment="1">
      <alignment horizontal="left" vertical="center"/>
    </xf>
    <xf numFmtId="0" fontId="119" fillId="2" borderId="0" xfId="0" applyFont="1" applyFill="1" applyAlignment="1">
      <alignment vertical="center" wrapText="1"/>
    </xf>
    <xf numFmtId="167" fontId="119" fillId="2" borderId="0" xfId="0" applyNumberFormat="1" applyFont="1" applyFill="1" applyAlignment="1">
      <alignment horizontal="center" vertical="center"/>
    </xf>
    <xf numFmtId="0" fontId="119" fillId="2" borderId="0" xfId="0" applyFont="1" applyFill="1" applyAlignment="1">
      <alignment horizontal="center" vertical="center"/>
    </xf>
    <xf numFmtId="12" fontId="50" fillId="0" borderId="54" xfId="0" quotePrefix="1" applyNumberFormat="1" applyFont="1" applyBorder="1" applyAlignment="1">
      <alignment horizontal="center" vertical="center" wrapText="1"/>
    </xf>
    <xf numFmtId="0" fontId="121" fillId="52" borderId="0" xfId="0" applyFont="1" applyFill="1"/>
    <xf numFmtId="0" fontId="121" fillId="0" borderId="0" xfId="0" applyFont="1"/>
    <xf numFmtId="0" fontId="122" fillId="0" borderId="0" xfId="0" applyFont="1" applyAlignment="1">
      <alignment vertical="center" wrapText="1"/>
    </xf>
    <xf numFmtId="12" fontId="121" fillId="0" borderId="0" xfId="0" applyNumberFormat="1" applyFont="1"/>
    <xf numFmtId="166" fontId="121" fillId="0" borderId="0" xfId="0" applyNumberFormat="1" applyFont="1"/>
    <xf numFmtId="0" fontId="123" fillId="0" borderId="0" xfId="0" applyFont="1" applyAlignment="1">
      <alignment horizontal="center" vertical="center"/>
    </xf>
    <xf numFmtId="0" fontId="90" fillId="0" borderId="0" xfId="0" applyFont="1"/>
    <xf numFmtId="0" fontId="127" fillId="0" borderId="73" xfId="0" applyFont="1" applyBorder="1" applyAlignment="1">
      <alignment horizontal="center" vertical="center"/>
    </xf>
    <xf numFmtId="0" fontId="127" fillId="0" borderId="36" xfId="0" applyFont="1" applyBorder="1" applyAlignment="1">
      <alignment horizontal="left" vertical="center"/>
    </xf>
    <xf numFmtId="0" fontId="127" fillId="0" borderId="36" xfId="0" applyFont="1" applyBorder="1" applyAlignment="1">
      <alignment horizontal="center" vertical="center"/>
    </xf>
    <xf numFmtId="0" fontId="127" fillId="51" borderId="36" xfId="0" applyFont="1" applyFill="1" applyBorder="1" applyAlignment="1">
      <alignment horizontal="center" vertical="center"/>
    </xf>
    <xf numFmtId="0" fontId="127" fillId="0" borderId="74" xfId="0" applyFont="1" applyBorder="1" applyAlignment="1">
      <alignment horizontal="center" vertical="center"/>
    </xf>
    <xf numFmtId="0" fontId="127" fillId="0" borderId="81" xfId="0" applyFont="1" applyBorder="1" applyAlignment="1">
      <alignment horizontal="center" vertical="center"/>
    </xf>
    <xf numFmtId="0" fontId="128" fillId="52" borderId="0" xfId="0" applyFont="1" applyFill="1"/>
    <xf numFmtId="0" fontId="125" fillId="0" borderId="75" xfId="0" applyFont="1" applyBorder="1" applyAlignment="1">
      <alignment horizontal="center"/>
    </xf>
    <xf numFmtId="0" fontId="125" fillId="0" borderId="41" xfId="0" applyFont="1" applyBorder="1" applyAlignment="1">
      <alignment vertical="center"/>
    </xf>
    <xf numFmtId="0" fontId="125" fillId="53" borderId="41" xfId="0" applyFont="1" applyFill="1" applyBorder="1" applyAlignment="1">
      <alignment horizontal="left" vertical="center"/>
    </xf>
    <xf numFmtId="12" fontId="125" fillId="53" borderId="41" xfId="0" applyNumberFormat="1" applyFont="1" applyFill="1" applyBorder="1" applyAlignment="1">
      <alignment horizontal="center" vertical="center"/>
    </xf>
    <xf numFmtId="12" fontId="125" fillId="51" borderId="41" xfId="0" applyNumberFormat="1" applyFont="1" applyFill="1" applyBorder="1" applyAlignment="1">
      <alignment horizontal="center" vertical="center"/>
    </xf>
    <xf numFmtId="166" fontId="125" fillId="0" borderId="76" xfId="0" applyNumberFormat="1" applyFont="1" applyBorder="1" applyAlignment="1">
      <alignment horizontal="center" vertical="center"/>
    </xf>
    <xf numFmtId="180" fontId="125" fillId="0" borderId="82" xfId="0" applyNumberFormat="1" applyFont="1" applyBorder="1" applyAlignment="1">
      <alignment horizontal="center" vertical="center"/>
    </xf>
    <xf numFmtId="0" fontId="1" fillId="52" borderId="0" xfId="0" applyFont="1" applyFill="1"/>
    <xf numFmtId="12" fontId="125" fillId="51" borderId="41" xfId="0" applyNumberFormat="1" applyFont="1" applyFill="1" applyBorder="1" applyAlignment="1">
      <alignment horizontal="center"/>
    </xf>
    <xf numFmtId="12" fontId="125" fillId="0" borderId="82" xfId="0" applyNumberFormat="1" applyFont="1" applyBorder="1" applyAlignment="1">
      <alignment horizontal="center" vertical="center"/>
    </xf>
    <xf numFmtId="0" fontId="125" fillId="0" borderId="41" xfId="0" applyFont="1" applyBorder="1" applyAlignment="1">
      <alignment horizontal="left" vertical="center"/>
    </xf>
    <xf numFmtId="12" fontId="125" fillId="0" borderId="41" xfId="0" applyNumberFormat="1" applyFont="1" applyBorder="1" applyAlignment="1">
      <alignment horizontal="center" vertical="center"/>
    </xf>
    <xf numFmtId="12" fontId="127" fillId="54" borderId="41" xfId="0" applyNumberFormat="1" applyFont="1" applyFill="1" applyBorder="1" applyAlignment="1">
      <alignment horizontal="center"/>
    </xf>
    <xf numFmtId="0" fontId="1" fillId="0" borderId="0" xfId="0" applyFont="1"/>
    <xf numFmtId="0" fontId="124" fillId="0" borderId="0" xfId="0" applyFont="1" applyAlignment="1">
      <alignment vertical="center" wrapText="1"/>
    </xf>
    <xf numFmtId="0" fontId="125" fillId="0" borderId="41" xfId="0" applyFont="1" applyBorder="1" applyAlignment="1">
      <alignment horizontal="left" vertical="center" wrapText="1"/>
    </xf>
    <xf numFmtId="12" fontId="127" fillId="54" borderId="41" xfId="0" applyNumberFormat="1" applyFont="1" applyFill="1" applyBorder="1" applyAlignment="1">
      <alignment horizontal="center" vertical="center"/>
    </xf>
    <xf numFmtId="12" fontId="129" fillId="47" borderId="41" xfId="0" applyNumberFormat="1" applyFont="1" applyFill="1" applyBorder="1" applyAlignment="1">
      <alignment horizontal="center" vertical="center"/>
    </xf>
    <xf numFmtId="0" fontId="130" fillId="47" borderId="0" xfId="0" applyFont="1" applyFill="1" applyAlignment="1">
      <alignment vertical="center" wrapText="1"/>
    </xf>
    <xf numFmtId="12" fontId="127" fillId="51" borderId="41" xfId="0" applyNumberFormat="1" applyFont="1" applyFill="1" applyBorder="1" applyAlignment="1">
      <alignment horizontal="center" vertical="center"/>
    </xf>
    <xf numFmtId="12" fontId="125" fillId="53" borderId="82" xfId="0" applyNumberFormat="1" applyFont="1" applyFill="1" applyBorder="1" applyAlignment="1">
      <alignment horizontal="center" vertical="center"/>
    </xf>
    <xf numFmtId="12" fontId="125" fillId="0" borderId="76" xfId="0" applyNumberFormat="1" applyFont="1" applyBorder="1" applyAlignment="1">
      <alignment horizontal="center" vertical="center"/>
    </xf>
    <xf numFmtId="178" fontId="125" fillId="53" borderId="41" xfId="0" applyNumberFormat="1" applyFont="1" applyFill="1" applyBorder="1" applyAlignment="1">
      <alignment horizontal="center" vertical="center"/>
    </xf>
    <xf numFmtId="177" fontId="125" fillId="53" borderId="41" xfId="0" applyNumberFormat="1" applyFont="1" applyFill="1" applyBorder="1" applyAlignment="1">
      <alignment horizontal="center" vertical="center"/>
    </xf>
    <xf numFmtId="179" fontId="125" fillId="53" borderId="41" xfId="0" applyNumberFormat="1" applyFont="1" applyFill="1" applyBorder="1" applyAlignment="1">
      <alignment horizontal="center" vertical="center"/>
    </xf>
    <xf numFmtId="177" fontId="125" fillId="0" borderId="83" xfId="0" applyNumberFormat="1" applyFont="1" applyBorder="1" applyAlignment="1">
      <alignment horizontal="center" vertical="center"/>
    </xf>
    <xf numFmtId="12" fontId="125" fillId="0" borderId="83" xfId="0" applyNumberFormat="1" applyFont="1" applyBorder="1" applyAlignment="1">
      <alignment horizontal="center" vertical="center"/>
    </xf>
    <xf numFmtId="0" fontId="125" fillId="53" borderId="78" xfId="0" applyFont="1" applyFill="1" applyBorder="1" applyAlignment="1">
      <alignment vertical="center"/>
    </xf>
    <xf numFmtId="0" fontId="51" fillId="2" borderId="60" xfId="0" applyFont="1" applyFill="1" applyBorder="1" applyAlignment="1">
      <alignment vertical="center" wrapText="1"/>
    </xf>
    <xf numFmtId="0" fontId="51" fillId="2" borderId="29" xfId="0" applyFont="1" applyFill="1" applyBorder="1" applyAlignment="1">
      <alignment vertical="center" wrapText="1"/>
    </xf>
    <xf numFmtId="0" fontId="51" fillId="2" borderId="29" xfId="0" applyFont="1" applyFill="1" applyBorder="1" applyAlignment="1">
      <alignment vertical="center"/>
    </xf>
    <xf numFmtId="0" fontId="51" fillId="2" borderId="30" xfId="0" applyFont="1" applyFill="1" applyBorder="1" applyAlignment="1">
      <alignment vertical="center"/>
    </xf>
    <xf numFmtId="0" fontId="51" fillId="2" borderId="61" xfId="0" applyFont="1" applyFill="1" applyBorder="1" applyAlignment="1">
      <alignment vertical="center" wrapText="1"/>
    </xf>
    <xf numFmtId="0" fontId="51" fillId="2" borderId="49" xfId="0" applyFont="1" applyFill="1" applyBorder="1" applyAlignment="1">
      <alignment vertical="center"/>
    </xf>
    <xf numFmtId="0" fontId="51" fillId="2" borderId="58" xfId="0" applyFont="1" applyFill="1" applyBorder="1" applyAlignment="1">
      <alignment vertical="center" wrapText="1"/>
    </xf>
    <xf numFmtId="0" fontId="51" fillId="2" borderId="57" xfId="0" applyFont="1" applyFill="1" applyBorder="1" applyAlignment="1">
      <alignment vertical="center"/>
    </xf>
    <xf numFmtId="0" fontId="51" fillId="2" borderId="59" xfId="0" applyFont="1" applyFill="1" applyBorder="1" applyAlignment="1">
      <alignment vertical="center"/>
    </xf>
    <xf numFmtId="0" fontId="132" fillId="0" borderId="0" xfId="0" applyFont="1" applyAlignment="1">
      <alignment vertical="center"/>
    </xf>
    <xf numFmtId="0" fontId="133" fillId="2" borderId="0" xfId="0" applyFont="1" applyFill="1" applyAlignment="1">
      <alignment vertical="center"/>
    </xf>
    <xf numFmtId="0" fontId="133" fillId="48" borderId="2" xfId="0" quotePrefix="1" applyFont="1" applyFill="1" applyBorder="1" applyAlignment="1">
      <alignment horizontal="left" vertical="center"/>
    </xf>
    <xf numFmtId="0" fontId="133" fillId="48" borderId="4" xfId="0" applyFont="1" applyFill="1" applyBorder="1" applyAlignment="1">
      <alignment horizontal="center" vertical="center"/>
    </xf>
    <xf numFmtId="0" fontId="133" fillId="48" borderId="0" xfId="0" applyFont="1" applyFill="1" applyAlignment="1">
      <alignment horizontal="center" vertical="center"/>
    </xf>
    <xf numFmtId="0" fontId="133" fillId="48" borderId="0" xfId="0" applyFont="1" applyFill="1" applyAlignment="1">
      <alignment horizontal="center" vertical="center" wrapText="1"/>
    </xf>
    <xf numFmtId="0" fontId="133" fillId="48" borderId="4" xfId="0" applyFont="1" applyFill="1" applyBorder="1" applyAlignment="1">
      <alignment horizontal="center" vertical="center" wrapText="1"/>
    </xf>
    <xf numFmtId="0" fontId="133" fillId="48" borderId="2" xfId="0" applyFont="1" applyFill="1" applyBorder="1" applyAlignment="1">
      <alignment horizontal="center" vertical="center"/>
    </xf>
    <xf numFmtId="0" fontId="133" fillId="48" borderId="2" xfId="0" applyFont="1" applyFill="1" applyBorder="1" applyAlignment="1">
      <alignment horizontal="left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51" fillId="2" borderId="55" xfId="0" applyFont="1" applyFill="1" applyBorder="1" applyAlignment="1">
      <alignment horizontal="center" vertical="center" wrapText="1"/>
    </xf>
    <xf numFmtId="0" fontId="51" fillId="2" borderId="53" xfId="0" applyFont="1" applyFill="1" applyBorder="1" applyAlignment="1">
      <alignment horizontal="center" vertical="center" wrapText="1"/>
    </xf>
    <xf numFmtId="3" fontId="116" fillId="5" borderId="2" xfId="0" quotePrefix="1" applyNumberFormat="1" applyFont="1" applyFill="1" applyBorder="1" applyAlignment="1">
      <alignment horizontal="center" vertical="center"/>
    </xf>
    <xf numFmtId="181" fontId="51" fillId="2" borderId="0" xfId="131" applyNumberFormat="1" applyFont="1" applyFill="1" applyAlignment="1">
      <alignment vertical="center"/>
    </xf>
    <xf numFmtId="0" fontId="134" fillId="2" borderId="54" xfId="0" applyFont="1" applyFill="1" applyBorder="1" applyAlignment="1">
      <alignment horizontal="center" vertical="center" wrapText="1"/>
    </xf>
    <xf numFmtId="0" fontId="134" fillId="2" borderId="54" xfId="0" applyFont="1" applyFill="1" applyBorder="1" applyAlignment="1">
      <alignment horizontal="center" vertical="center"/>
    </xf>
    <xf numFmtId="1" fontId="134" fillId="2" borderId="54" xfId="0" applyNumberFormat="1" applyFont="1" applyFill="1" applyBorder="1" applyAlignment="1">
      <alignment horizontal="center" vertical="center" wrapText="1"/>
    </xf>
    <xf numFmtId="0" fontId="134" fillId="0" borderId="54" xfId="0" applyFont="1" applyBorder="1" applyAlignment="1">
      <alignment horizontal="center" vertical="center"/>
    </xf>
    <xf numFmtId="166" fontId="134" fillId="0" borderId="54" xfId="0" applyNumberFormat="1" applyFont="1" applyBorder="1" applyAlignment="1">
      <alignment horizontal="center" vertical="center"/>
    </xf>
    <xf numFmtId="4" fontId="134" fillId="2" borderId="54" xfId="0" applyNumberFormat="1" applyFont="1" applyFill="1" applyBorder="1" applyAlignment="1">
      <alignment horizontal="center" vertical="center"/>
    </xf>
    <xf numFmtId="3" fontId="134" fillId="0" borderId="54" xfId="0" applyNumberFormat="1" applyFont="1" applyBorder="1" applyAlignment="1">
      <alignment horizontal="center" vertical="center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0" fontId="50" fillId="3" borderId="15" xfId="0" applyFont="1" applyFill="1" applyBorder="1" applyAlignment="1">
      <alignment horizontal="center" vertical="center" wrapText="1"/>
    </xf>
    <xf numFmtId="0" fontId="50" fillId="3" borderId="12" xfId="0" applyFont="1" applyFill="1" applyBorder="1" applyAlignment="1">
      <alignment horizontal="center" vertical="center" wrapText="1"/>
    </xf>
    <xf numFmtId="0" fontId="50" fillId="3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left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50" fillId="0" borderId="55" xfId="0" applyFont="1" applyBorder="1" applyAlignment="1">
      <alignment horizontal="center" vertical="center"/>
    </xf>
    <xf numFmtId="0" fontId="50" fillId="0" borderId="53" xfId="0" applyFont="1" applyBorder="1" applyAlignment="1">
      <alignment horizontal="center" vertical="center"/>
    </xf>
    <xf numFmtId="0" fontId="50" fillId="0" borderId="55" xfId="0" applyFont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50" fillId="0" borderId="53" xfId="0" applyFont="1" applyBorder="1" applyAlignment="1">
      <alignment horizontal="center" vertical="center" wrapText="1"/>
    </xf>
    <xf numFmtId="0" fontId="51" fillId="9" borderId="14" xfId="0" applyFont="1" applyFill="1" applyBorder="1" applyAlignment="1">
      <alignment horizontal="left" vertical="center" wrapText="1"/>
    </xf>
    <xf numFmtId="1" fontId="51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32" fillId="5" borderId="54" xfId="0" applyFont="1" applyFill="1" applyBorder="1" applyAlignment="1">
      <alignment horizontal="center" vertical="center" wrapText="1"/>
    </xf>
    <xf numFmtId="0" fontId="51" fillId="2" borderId="60" xfId="0" applyFont="1" applyFill="1" applyBorder="1" applyAlignment="1">
      <alignment horizontal="center" vertical="center" wrapText="1"/>
    </xf>
    <xf numFmtId="0" fontId="51" fillId="2" borderId="29" xfId="0" applyFont="1" applyFill="1" applyBorder="1" applyAlignment="1">
      <alignment horizontal="center" vertical="center" wrapText="1"/>
    </xf>
    <xf numFmtId="0" fontId="51" fillId="2" borderId="30" xfId="0" applyFont="1" applyFill="1" applyBorder="1" applyAlignment="1">
      <alignment horizontal="center" vertical="center" wrapText="1"/>
    </xf>
    <xf numFmtId="0" fontId="51" fillId="2" borderId="54" xfId="0" applyFont="1" applyFill="1" applyBorder="1" applyAlignment="1">
      <alignment horizontal="center" vertical="center" wrapText="1"/>
    </xf>
    <xf numFmtId="1" fontId="51" fillId="2" borderId="55" xfId="0" applyNumberFormat="1" applyFont="1" applyFill="1" applyBorder="1" applyAlignment="1">
      <alignment horizontal="center" vertical="center" wrapText="1"/>
    </xf>
    <xf numFmtId="1" fontId="51" fillId="2" borderId="53" xfId="0" applyNumberFormat="1" applyFont="1" applyFill="1" applyBorder="1" applyAlignment="1">
      <alignment horizontal="center" vertical="center" wrapText="1"/>
    </xf>
    <xf numFmtId="0" fontId="50" fillId="0" borderId="55" xfId="0" quotePrefix="1" applyFont="1" applyBorder="1" applyAlignment="1">
      <alignment horizontal="center" vertical="center"/>
    </xf>
    <xf numFmtId="0" fontId="50" fillId="0" borderId="52" xfId="0" quotePrefix="1" applyFont="1" applyBorder="1" applyAlignment="1">
      <alignment horizontal="center" vertical="center"/>
    </xf>
    <xf numFmtId="0" fontId="50" fillId="0" borderId="53" xfId="0" quotePrefix="1" applyFont="1" applyBorder="1" applyAlignment="1">
      <alignment horizontal="center" vertical="center"/>
    </xf>
    <xf numFmtId="0" fontId="51" fillId="2" borderId="15" xfId="0" applyFont="1" applyFill="1" applyBorder="1" applyAlignment="1">
      <alignment horizontal="center" vertical="center" wrapText="1"/>
    </xf>
    <xf numFmtId="0" fontId="51" fillId="2" borderId="13" xfId="0" applyFont="1" applyFill="1" applyBorder="1" applyAlignment="1">
      <alignment horizontal="center" vertical="center" wrapText="1"/>
    </xf>
    <xf numFmtId="0" fontId="50" fillId="3" borderId="29" xfId="0" applyFont="1" applyFill="1" applyBorder="1" applyAlignment="1">
      <alignment horizontal="center" vertical="center" wrapText="1"/>
    </xf>
    <xf numFmtId="0" fontId="50" fillId="3" borderId="30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 wrapText="1"/>
    </xf>
    <xf numFmtId="0" fontId="51" fillId="3" borderId="55" xfId="0" quotePrefix="1" applyFont="1" applyFill="1" applyBorder="1" applyAlignment="1">
      <alignment horizontal="center" vertical="center" wrapText="1"/>
    </xf>
    <xf numFmtId="0" fontId="51" fillId="3" borderId="52" xfId="0" quotePrefix="1" applyFont="1" applyFill="1" applyBorder="1" applyAlignment="1">
      <alignment horizontal="center" vertical="center" wrapText="1"/>
    </xf>
    <xf numFmtId="0" fontId="51" fillId="3" borderId="53" xfId="0" quotePrefix="1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left" vertical="center"/>
    </xf>
    <xf numFmtId="0" fontId="32" fillId="5" borderId="54" xfId="0" applyFont="1" applyFill="1" applyBorder="1" applyAlignment="1">
      <alignment horizontal="center" vertical="center"/>
    </xf>
    <xf numFmtId="0" fontId="51" fillId="2" borderId="55" xfId="0" applyFont="1" applyFill="1" applyBorder="1" applyAlignment="1">
      <alignment horizontal="center" vertical="center" wrapText="1"/>
    </xf>
    <xf numFmtId="0" fontId="51" fillId="2" borderId="52" xfId="0" applyFont="1" applyFill="1" applyBorder="1" applyAlignment="1">
      <alignment horizontal="center" vertical="center" wrapText="1"/>
    </xf>
    <xf numFmtId="0" fontId="51" fillId="2" borderId="53" xfId="0" applyFont="1" applyFill="1" applyBorder="1" applyAlignment="1">
      <alignment horizontal="center" vertical="center" wrapText="1"/>
    </xf>
    <xf numFmtId="1" fontId="50" fillId="2" borderId="55" xfId="0" quotePrefix="1" applyNumberFormat="1" applyFont="1" applyFill="1" applyBorder="1" applyAlignment="1">
      <alignment horizontal="center" vertical="center"/>
    </xf>
    <xf numFmtId="1" fontId="50" fillId="2" borderId="53" xfId="0" applyNumberFormat="1" applyFont="1" applyFill="1" applyBorder="1" applyAlignment="1">
      <alignment horizontal="center" vertical="center"/>
    </xf>
    <xf numFmtId="1" fontId="50" fillId="2" borderId="55" xfId="0" applyNumberFormat="1" applyFont="1" applyFill="1" applyBorder="1" applyAlignment="1">
      <alignment horizontal="center" vertical="center"/>
    </xf>
    <xf numFmtId="1" fontId="50" fillId="2" borderId="54" xfId="0" applyNumberFormat="1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116" fillId="0" borderId="23" xfId="0" applyFont="1" applyBorder="1" applyAlignment="1">
      <alignment horizontal="center" vertical="center" wrapText="1"/>
    </xf>
    <xf numFmtId="0" fontId="116" fillId="0" borderId="24" xfId="0" applyFont="1" applyBorder="1" applyAlignment="1">
      <alignment horizontal="center" vertical="center" wrapText="1"/>
    </xf>
    <xf numFmtId="0" fontId="116" fillId="0" borderId="25" xfId="0" applyFont="1" applyBorder="1" applyAlignment="1">
      <alignment horizontal="center" vertical="center" wrapText="1"/>
    </xf>
    <xf numFmtId="0" fontId="116" fillId="0" borderId="26" xfId="0" applyFont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27" xfId="0" applyFont="1" applyBorder="1" applyAlignment="1">
      <alignment horizontal="center" vertical="center" wrapText="1"/>
    </xf>
    <xf numFmtId="0" fontId="116" fillId="0" borderId="31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116" fillId="0" borderId="32" xfId="0" applyFont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left" vertical="center" wrapText="1"/>
    </xf>
    <xf numFmtId="15" fontId="50" fillId="2" borderId="1" xfId="0" quotePrefix="1" applyNumberFormat="1" applyFont="1" applyFill="1" applyBorder="1" applyAlignment="1">
      <alignment horizontal="left" vertical="center"/>
    </xf>
    <xf numFmtId="15" fontId="50" fillId="2" borderId="1" xfId="0" applyNumberFormat="1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116" fillId="15" borderId="0" xfId="0" applyFont="1" applyFill="1" applyAlignment="1">
      <alignment horizontal="left" vertical="center" wrapText="1"/>
    </xf>
    <xf numFmtId="0" fontId="134" fillId="2" borderId="55" xfId="0" applyFont="1" applyFill="1" applyBorder="1" applyAlignment="1">
      <alignment horizontal="center" vertical="center" wrapText="1"/>
    </xf>
    <xf numFmtId="0" fontId="134" fillId="2" borderId="53" xfId="0" applyFont="1" applyFill="1" applyBorder="1" applyAlignment="1">
      <alignment horizontal="center" vertical="center" wrapText="1"/>
    </xf>
    <xf numFmtId="1" fontId="131" fillId="0" borderId="54" xfId="0" applyNumberFormat="1" applyFont="1" applyBorder="1" applyAlignment="1">
      <alignment horizontal="center" vertical="center" wrapText="1"/>
    </xf>
    <xf numFmtId="0" fontId="50" fillId="10" borderId="54" xfId="0" applyFont="1" applyFill="1" applyBorder="1" applyAlignment="1">
      <alignment horizontal="center" vertical="center"/>
    </xf>
    <xf numFmtId="0" fontId="116" fillId="0" borderId="52" xfId="0" applyFont="1" applyBorder="1" applyAlignment="1">
      <alignment horizontal="center" vertical="center" wrapText="1"/>
    </xf>
    <xf numFmtId="1" fontId="50" fillId="0" borderId="54" xfId="0" applyNumberFormat="1" applyFont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 vertical="center"/>
    </xf>
    <xf numFmtId="0" fontId="134" fillId="2" borderId="54" xfId="0" applyFont="1" applyFill="1" applyBorder="1" applyAlignment="1">
      <alignment horizontal="center" vertical="center" wrapText="1"/>
    </xf>
    <xf numFmtId="0" fontId="53" fillId="10" borderId="54" xfId="0" applyFont="1" applyFill="1" applyBorder="1" applyAlignment="1">
      <alignment horizontal="center" vertical="center"/>
    </xf>
    <xf numFmtId="1" fontId="50" fillId="0" borderId="55" xfId="0" applyNumberFormat="1" applyFont="1" applyBorder="1" applyAlignment="1">
      <alignment horizontal="center" vertical="center" wrapText="1"/>
    </xf>
    <xf numFmtId="1" fontId="50" fillId="0" borderId="52" xfId="0" applyNumberFormat="1" applyFont="1" applyBorder="1" applyAlignment="1">
      <alignment horizontal="center" vertical="center" wrapText="1"/>
    </xf>
    <xf numFmtId="1" fontId="50" fillId="0" borderId="53" xfId="0" applyNumberFormat="1" applyFont="1" applyBorder="1" applyAlignment="1">
      <alignment horizontal="center" vertical="center" wrapText="1"/>
    </xf>
    <xf numFmtId="0" fontId="50" fillId="5" borderId="72" xfId="0" applyFont="1" applyFill="1" applyBorder="1" applyAlignment="1">
      <alignment horizontal="center" vertical="center"/>
    </xf>
    <xf numFmtId="0" fontId="50" fillId="5" borderId="52" xfId="0" applyFont="1" applyFill="1" applyBorder="1" applyAlignment="1">
      <alignment horizontal="center" vertical="center"/>
    </xf>
    <xf numFmtId="0" fontId="50" fillId="5" borderId="53" xfId="0" applyFont="1" applyFill="1" applyBorder="1" applyAlignment="1">
      <alignment horizontal="center" vertical="center"/>
    </xf>
    <xf numFmtId="0" fontId="51" fillId="2" borderId="52" xfId="0" applyFont="1" applyFill="1" applyBorder="1" applyAlignment="1">
      <alignment horizontal="center" vertical="center"/>
    </xf>
    <xf numFmtId="0" fontId="51" fillId="2" borderId="53" xfId="0" applyFont="1" applyFill="1" applyBorder="1" applyAlignment="1">
      <alignment horizontal="center" vertical="center"/>
    </xf>
    <xf numFmtId="1" fontId="50" fillId="2" borderId="54" xfId="0" quotePrefix="1" applyNumberFormat="1" applyFont="1" applyFill="1" applyBorder="1" applyAlignment="1">
      <alignment horizontal="center" vertical="center"/>
    </xf>
    <xf numFmtId="0" fontId="50" fillId="5" borderId="55" xfId="0" applyFont="1" applyFill="1" applyBorder="1" applyAlignment="1">
      <alignment horizontal="center" vertical="center" wrapText="1"/>
    </xf>
    <xf numFmtId="0" fontId="50" fillId="5" borderId="53" xfId="0" applyFont="1" applyFill="1" applyBorder="1" applyAlignment="1">
      <alignment horizontal="center" vertical="center" wrapText="1"/>
    </xf>
    <xf numFmtId="0" fontId="50" fillId="5" borderId="60" xfId="0" applyFont="1" applyFill="1" applyBorder="1" applyAlignment="1">
      <alignment horizontal="center" vertical="center" wrapText="1"/>
    </xf>
    <xf numFmtId="0" fontId="50" fillId="5" borderId="29" xfId="0" applyFont="1" applyFill="1" applyBorder="1" applyAlignment="1">
      <alignment horizontal="center" vertical="center" wrapText="1"/>
    </xf>
    <xf numFmtId="0" fontId="51" fillId="0" borderId="51" xfId="2" quotePrefix="1" applyFont="1" applyBorder="1" applyAlignment="1">
      <alignment horizontal="center" vertical="center" wrapText="1"/>
    </xf>
    <xf numFmtId="0" fontId="51" fillId="0" borderId="10" xfId="2" quotePrefix="1" applyFont="1" applyBorder="1" applyAlignment="1">
      <alignment horizontal="center" vertical="center" wrapText="1"/>
    </xf>
    <xf numFmtId="1" fontId="50" fillId="0" borderId="60" xfId="2" applyNumberFormat="1" applyFont="1" applyBorder="1" applyAlignment="1">
      <alignment horizontal="center" vertical="center" wrapText="1"/>
    </xf>
    <xf numFmtId="1" fontId="50" fillId="0" borderId="29" xfId="2" applyNumberFormat="1" applyFont="1" applyBorder="1" applyAlignment="1">
      <alignment horizontal="center" vertical="center" wrapText="1"/>
    </xf>
    <xf numFmtId="1" fontId="50" fillId="0" borderId="61" xfId="2" applyNumberFormat="1" applyFont="1" applyBorder="1" applyAlignment="1">
      <alignment horizontal="center" vertical="center" wrapText="1"/>
    </xf>
    <xf numFmtId="1" fontId="50" fillId="0" borderId="0" xfId="2" applyNumberFormat="1" applyFont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125" fillId="50" borderId="78" xfId="0" applyFont="1" applyFill="1" applyBorder="1" applyAlignment="1">
      <alignment horizontal="center" vertical="center"/>
    </xf>
    <xf numFmtId="0" fontId="126" fillId="0" borderId="79" xfId="0" applyFont="1" applyBorder="1"/>
    <xf numFmtId="0" fontId="126" fillId="0" borderId="80" xfId="0" applyFont="1" applyBorder="1"/>
    <xf numFmtId="0" fontId="38" fillId="5" borderId="71" xfId="59" applyFont="1" applyFill="1" applyBorder="1" applyAlignment="1">
      <alignment horizontal="center" vertical="center"/>
    </xf>
    <xf numFmtId="0" fontId="102" fillId="0" borderId="71" xfId="59" quotePrefix="1" applyFont="1" applyBorder="1" applyAlignment="1">
      <alignment vertical="center" wrapText="1"/>
    </xf>
    <xf numFmtId="0" fontId="102" fillId="0" borderId="71" xfId="59" applyFont="1" applyBorder="1" applyAlignment="1">
      <alignment vertical="center" wrapText="1"/>
    </xf>
    <xf numFmtId="0" fontId="102" fillId="0" borderId="71" xfId="59" quotePrefix="1" applyFont="1" applyBorder="1" applyAlignment="1">
      <alignment horizontal="left" vertical="center" wrapText="1"/>
    </xf>
    <xf numFmtId="0" fontId="102" fillId="0" borderId="71" xfId="59" applyFont="1" applyBorder="1" applyAlignment="1">
      <alignment horizontal="left" vertical="center" wrapText="1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0" fontId="93" fillId="0" borderId="71" xfId="59" applyFont="1" applyBorder="1" applyAlignment="1">
      <alignment horizontal="center" vertical="center"/>
    </xf>
    <xf numFmtId="0" fontId="93" fillId="0" borderId="0" xfId="59" applyFont="1" applyAlignment="1">
      <alignment horizontal="left" vertical="center" wrapText="1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 5" xfId="129" xr:uid="{AFEFBE5D-496A-4373-89BF-DDA26ABED3B2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 2" xfId="130" xr:uid="{8CF9AFEE-46B2-4BEE-B0D4-B3C8E6125FAB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0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1444625</xdr:colOff>
      <xdr:row>67</xdr:row>
      <xdr:rowOff>460374</xdr:rowOff>
    </xdr:from>
    <xdr:to>
      <xdr:col>16</xdr:col>
      <xdr:colOff>1428750</xdr:colOff>
      <xdr:row>71</xdr:row>
      <xdr:rowOff>837879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4B6758-1145-1405-0D43-58CB873D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25125" y="59102624"/>
          <a:ext cx="8080375" cy="47971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16</xdr:col>
      <xdr:colOff>2794002</xdr:colOff>
      <xdr:row>65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AF89F5-3DB2-464B-8078-25565147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96375" y="38322250"/>
          <a:ext cx="10890252" cy="466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203199</xdr:colOff>
      <xdr:row>75</xdr:row>
      <xdr:rowOff>187856</xdr:rowOff>
    </xdr:from>
    <xdr:to>
      <xdr:col>16</xdr:col>
      <xdr:colOff>2131816</xdr:colOff>
      <xdr:row>77</xdr:row>
      <xdr:rowOff>2235199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69EE0E-321A-508E-97DC-154243C25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21799" y="71358656"/>
          <a:ext cx="10056617" cy="3723743"/>
        </a:xfrm>
        <a:prstGeom prst="rect">
          <a:avLst/>
        </a:prstGeom>
      </xdr:spPr>
    </xdr:pic>
    <xdr:clientData/>
  </xdr:twoCellAnchor>
  <xdr:twoCellAnchor editAs="oneCell">
    <xdr:from>
      <xdr:col>14</xdr:col>
      <xdr:colOff>939800</xdr:colOff>
      <xdr:row>4</xdr:row>
      <xdr:rowOff>101600</xdr:rowOff>
    </xdr:from>
    <xdr:to>
      <xdr:col>16</xdr:col>
      <xdr:colOff>2621076</xdr:colOff>
      <xdr:row>8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8603-13FC-4A48-A178-8FDEDA31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2057400"/>
          <a:ext cx="5059476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23</xdr:row>
      <xdr:rowOff>174625</xdr:rowOff>
    </xdr:from>
    <xdr:to>
      <xdr:col>2</xdr:col>
      <xdr:colOff>5137571</xdr:colOff>
      <xdr:row>24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234400" y="50847625"/>
          <a:ext cx="0" cy="3457575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6119813</xdr:colOff>
      <xdr:row>21</xdr:row>
      <xdr:rowOff>301628</xdr:rowOff>
    </xdr:from>
    <xdr:to>
      <xdr:col>1</xdr:col>
      <xdr:colOff>10490200</xdr:colOff>
      <xdr:row>21</xdr:row>
      <xdr:rowOff>3022196</xdr:rowOff>
    </xdr:to>
    <xdr:pic>
      <xdr:nvPicPr>
        <xdr:cNvPr id="11" name="Picture 10" descr="A logo and a note&#10;&#10;Description automatically generated with medium confidence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8013" y="33397828"/>
          <a:ext cx="4370387" cy="2720568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23</xdr:row>
      <xdr:rowOff>23811</xdr:rowOff>
    </xdr:from>
    <xdr:to>
      <xdr:col>1</xdr:col>
      <xdr:colOff>9166468</xdr:colOff>
      <xdr:row>23</xdr:row>
      <xdr:rowOff>3500436</xdr:rowOff>
    </xdr:to>
    <xdr:pic>
      <xdr:nvPicPr>
        <xdr:cNvPr id="12" name="Picture 11" descr="A close up of a tag&#10;&#10;Description automatically generated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3932116</xdr:colOff>
      <xdr:row>23</xdr:row>
      <xdr:rowOff>219809</xdr:rowOff>
    </xdr:from>
    <xdr:to>
      <xdr:col>1</xdr:col>
      <xdr:colOff>10212181</xdr:colOff>
      <xdr:row>23</xdr:row>
      <xdr:rowOff>3394809</xdr:rowOff>
    </xdr:to>
    <xdr:pic>
      <xdr:nvPicPr>
        <xdr:cNvPr id="6" name="Picture 5" descr="A black text on a white background&#10;&#10;Description automatically generated">
          <a:extLst>
            <a:ext uri="{FF2B5EF4-FFF2-40B4-BE49-F238E27FC236}">
              <a16:creationId xmlns:a16="http://schemas.microsoft.com/office/drawing/2014/main" id="{6045DA35-3240-439C-9625-E356BAE1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94916" y="48997334"/>
          <a:ext cx="6280065" cy="3175000"/>
        </a:xfrm>
        <a:prstGeom prst="rect">
          <a:avLst/>
        </a:prstGeom>
      </xdr:spPr>
    </xdr:pic>
    <xdr:clientData/>
  </xdr:twoCellAnchor>
  <xdr:twoCellAnchor>
    <xdr:from>
      <xdr:col>1</xdr:col>
      <xdr:colOff>919284</xdr:colOff>
      <xdr:row>14</xdr:row>
      <xdr:rowOff>166076</xdr:rowOff>
    </xdr:from>
    <xdr:to>
      <xdr:col>1</xdr:col>
      <xdr:colOff>11379711</xdr:colOff>
      <xdr:row>15</xdr:row>
      <xdr:rowOff>-1</xdr:rowOff>
    </xdr:to>
    <xdr:pic>
      <xdr:nvPicPr>
        <xdr:cNvPr id="3" name="Picture 21" descr="A group of labels with text&#10;&#10;Description automatically generated with medium confidence">
          <a:extLst>
            <a:ext uri="{FF2B5EF4-FFF2-40B4-BE49-F238E27FC236}">
              <a16:creationId xmlns:a16="http://schemas.microsoft.com/office/drawing/2014/main" id="{26883463-4902-3AE0-54C8-40D9BB1C3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484" y="21146476"/>
          <a:ext cx="10460427" cy="5040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8153399</xdr:colOff>
      <xdr:row>0</xdr:row>
      <xdr:rowOff>228600</xdr:rowOff>
    </xdr:from>
    <xdr:to>
      <xdr:col>1</xdr:col>
      <xdr:colOff>12100508</xdr:colOff>
      <xdr:row>3</xdr:row>
      <xdr:rowOff>355600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A7B21E-7BF8-41F0-82DA-042A83739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599" y="228600"/>
          <a:ext cx="3947109" cy="27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1632698</xdr:colOff>
      <xdr:row>1</xdr:row>
      <xdr:rowOff>148077</xdr:rowOff>
    </xdr:from>
    <xdr:to>
      <xdr:col>13</xdr:col>
      <xdr:colOff>546573</xdr:colOff>
      <xdr:row>4</xdr:row>
      <xdr:rowOff>142635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5493E9-A9B0-4B65-8844-E543A8FA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42963" y="316165"/>
          <a:ext cx="572345" cy="498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8\CORTEIZ_FW23__CRTZ-1143_SUPERIOR%20ROYALE%20TEE_CUTTING%20DOCKET%20_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8/CORTEIZ_FW23__CRTZ-1143_SUPERIOR%20ROYALE%20TEE_CUTTING%20DOCKET%20_%20BLACK.XLSX?02382601" TargetMode="External"/><Relationship Id="rId1" Type="http://schemas.openxmlformats.org/officeDocument/2006/relationships/externalLinkPath" Target="file:///\\02382601\CORTEIZ_FW23__CRTZ-1143_SUPERIOR%20ROYALE%20TEE_CUTTING%20DOCKET%20_%20BLACK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5\CORTEIZ_FW23__CRTZ1109A4_CUTTING%20DOCKET%20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5/CORTEIZ_FW23__CRTZ1109A4_CUTTING%20DOCKET%20.XLSX?D3E62022" TargetMode="External"/><Relationship Id="rId1" Type="http://schemas.openxmlformats.org/officeDocument/2006/relationships/externalLinkPath" Target="file:///\\D3E62022\CORTEIZ_FW23__CRTZ1109A4_CUTTING%20DOCKET%20.XLSX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HEATHER%20GREY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HEATHER%20GREY.xlsx?91CF7505" TargetMode="External"/><Relationship Id="rId1" Type="http://schemas.openxmlformats.org/officeDocument/2006/relationships/externalLinkPath" Target="file:///\\91CF7505\CRTZ%20BLANK%20HOODIEHEATHER%20GREY-%20CRTZ-1168A%20-%20HEATHER%20GRE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45">
          <cell r="B45" t="str">
            <v xml:space="preserve"> POLYBAG MAINLINE 	370mm X 470mm </v>
          </cell>
        </row>
        <row r="46">
          <cell r="B46" t="str">
            <v>POLYBAG STICKER 2” (L) x 1” (W)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63">
          <cell r="B63" t="str">
            <v>GIẤY CHỐNG ẨM</v>
          </cell>
          <cell r="G63" t="str">
            <v>WHITE</v>
          </cell>
        </row>
        <row r="65">
          <cell r="B65" t="str">
            <v>BAO LỚN (100CMX120CM)</v>
          </cell>
          <cell r="G65" t="str">
            <v>CLEAR</v>
          </cell>
        </row>
        <row r="66">
          <cell r="B66" t="str">
            <v>LÓT THÙNG</v>
          </cell>
          <cell r="G66" t="str">
            <v>NATURAL</v>
          </cell>
        </row>
        <row r="67">
          <cell r="B67" t="str">
            <v>THÙNG CARTON</v>
          </cell>
          <cell r="G67" t="str">
            <v>NATURAL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FW23</v>
          </cell>
        </row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612" t="s">
        <v>113</v>
      </c>
      <c r="N1" s="612" t="s">
        <v>113</v>
      </c>
      <c r="O1" s="613" t="s">
        <v>114</v>
      </c>
      <c r="P1" s="613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612" t="s">
        <v>115</v>
      </c>
      <c r="N2" s="612" t="s">
        <v>115</v>
      </c>
      <c r="O2" s="614" t="s">
        <v>116</v>
      </c>
      <c r="P2" s="614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612" t="s">
        <v>117</v>
      </c>
      <c r="N3" s="612" t="s">
        <v>117</v>
      </c>
      <c r="O3" s="615" t="s">
        <v>119</v>
      </c>
      <c r="P3" s="613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598" t="s">
        <v>179</v>
      </c>
      <c r="H5" s="599"/>
      <c r="I5" s="599"/>
      <c r="J5" s="599"/>
      <c r="K5" s="599"/>
      <c r="L5" s="600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601"/>
      <c r="H6" s="602"/>
      <c r="I6" s="602"/>
      <c r="J6" s="602"/>
      <c r="K6" s="602"/>
      <c r="L6" s="603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601"/>
      <c r="H7" s="602"/>
      <c r="I7" s="602"/>
      <c r="J7" s="602"/>
      <c r="K7" s="602"/>
      <c r="L7" s="603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607" t="s">
        <v>182</v>
      </c>
      <c r="E8" s="607"/>
      <c r="F8" s="607"/>
      <c r="G8" s="604"/>
      <c r="H8" s="605"/>
      <c r="I8" s="605"/>
      <c r="J8" s="605"/>
      <c r="K8" s="605"/>
      <c r="L8" s="606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608">
        <v>44964</v>
      </c>
      <c r="E11" s="609"/>
      <c r="F11" s="609"/>
      <c r="G11" s="25"/>
      <c r="H11" s="26"/>
      <c r="I11" s="23"/>
      <c r="J11" s="23" t="s">
        <v>4</v>
      </c>
      <c r="K11" s="23"/>
      <c r="L11" s="610" t="s">
        <v>168</v>
      </c>
      <c r="M11" s="610"/>
      <c r="N11" s="610"/>
      <c r="O11" s="610"/>
      <c r="P11" s="610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611"/>
      <c r="C13" s="611"/>
      <c r="D13" s="611"/>
      <c r="E13" s="611"/>
      <c r="F13" s="611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>SUM(H18:H19)</f>
        <v>0</v>
      </c>
      <c r="I20" s="181">
        <f>SUM(I18:I19)</f>
        <v>0</v>
      </c>
      <c r="J20" s="181">
        <f>SUM(J18:J19)</f>
        <v>0</v>
      </c>
      <c r="K20" s="181">
        <f>SUM(K18:K19)</f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>ROUNDUP(H23*5%,0)</f>
        <v>13</v>
      </c>
      <c r="I24" s="209">
        <f>ROUNDUP(I23*5%,0)</f>
        <v>12</v>
      </c>
      <c r="J24" s="209">
        <f>ROUNDUP(J23*5%,0)</f>
        <v>5</v>
      </c>
      <c r="K24" s="209">
        <f>ROUNDUP(K23*5%,0)</f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589" t="s">
        <v>187</v>
      </c>
      <c r="E28" s="589"/>
      <c r="F28" s="589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589" t="str">
        <f>+D28</f>
        <v>WASHED BURGUNDY</v>
      </c>
      <c r="E29" s="589"/>
      <c r="F29" s="589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590" t="str">
        <f>+D29</f>
        <v>WASHED BURGUNDY</v>
      </c>
      <c r="E30" s="590"/>
      <c r="F30" s="590"/>
      <c r="G30" s="177">
        <f>SUM(G28:G29)</f>
        <v>0</v>
      </c>
      <c r="H30" s="177">
        <f>SUM(H28:H29)</f>
        <v>0</v>
      </c>
      <c r="I30" s="177">
        <f>SUM(I28:I29)</f>
        <v>0</v>
      </c>
      <c r="J30" s="177">
        <f>SUM(J28:J29)</f>
        <v>0</v>
      </c>
      <c r="K30" s="177">
        <f>SUM(K28:K29)</f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>SUM(H33:H34)</f>
        <v>0</v>
      </c>
      <c r="I35" s="162">
        <f>SUM(I33:I34)</f>
        <v>0</v>
      </c>
      <c r="J35" s="162">
        <f>SUM(J33:J34)</f>
        <v>0</v>
      </c>
      <c r="K35" s="162">
        <f>SUM(K33:K34)</f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>H20+H25+H30+H35</f>
        <v>268</v>
      </c>
      <c r="I42" s="219">
        <f>I20+I25+I30+I35</f>
        <v>248</v>
      </c>
      <c r="J42" s="219">
        <f>J20+J25+J30+J35</f>
        <v>105</v>
      </c>
      <c r="K42" s="219">
        <f>K20+K25+K30+K35</f>
        <v>15</v>
      </c>
      <c r="L42" s="219"/>
      <c r="M42" s="219"/>
      <c r="N42" s="219"/>
      <c r="O42" s="219"/>
      <c r="P42" s="219">
        <f>P20+P25+P30+P35</f>
        <v>769</v>
      </c>
    </row>
    <row r="43" spans="1:16" s="135" customFormat="1" ht="20.25" customHeight="1">
      <c r="B43" s="136"/>
      <c r="C43" s="137"/>
      <c r="D43" s="591" t="s">
        <v>170</v>
      </c>
      <c r="E43" s="591"/>
      <c r="F43" s="591"/>
      <c r="G43" s="591"/>
      <c r="H43" s="591"/>
      <c r="I43" s="591"/>
      <c r="J43" s="591"/>
      <c r="K43" s="591"/>
      <c r="L43" s="591"/>
      <c r="M43" s="591"/>
      <c r="N43" s="591"/>
      <c r="O43" s="591"/>
      <c r="P43" s="591"/>
    </row>
    <row r="44" spans="1:16" s="4" customFormat="1" ht="59.15" customHeight="1" thickBot="1">
      <c r="B44" s="105" t="s">
        <v>14</v>
      </c>
      <c r="C44" s="35"/>
      <c r="D44" s="592"/>
      <c r="E44" s="592"/>
      <c r="F44" s="592"/>
      <c r="G44" s="592"/>
      <c r="H44" s="592"/>
      <c r="I44" s="592"/>
      <c r="J44" s="592"/>
      <c r="K44" s="592"/>
      <c r="L44" s="592"/>
      <c r="M44" s="592"/>
      <c r="N44" s="592"/>
      <c r="O44" s="592"/>
      <c r="P44" s="592"/>
    </row>
    <row r="45" spans="1:16" s="36" customFormat="1" ht="120.5" thickBot="1">
      <c r="A45" s="593" t="s">
        <v>15</v>
      </c>
      <c r="B45" s="594"/>
      <c r="C45" s="594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595" t="s">
        <v>51</v>
      </c>
      <c r="N45" s="596"/>
      <c r="O45" s="596"/>
      <c r="P45" s="597"/>
    </row>
    <row r="46" spans="1:16" s="46" customFormat="1" ht="45.75" hidden="1" customHeight="1">
      <c r="A46" s="586" t="str">
        <f>D18</f>
        <v>BLACK</v>
      </c>
      <c r="B46" s="587"/>
      <c r="C46" s="587"/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/>
      <c r="P46" s="588"/>
    </row>
    <row r="47" spans="1:16" s="169" customFormat="1" ht="120" hidden="1" customHeight="1">
      <c r="A47" s="145">
        <v>1</v>
      </c>
      <c r="B47" s="581" t="str">
        <f>$L$11</f>
        <v>100% DRY COTTON FLEECE 410GSM</v>
      </c>
      <c r="C47" s="581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>G47*H47</f>
        <v>0</v>
      </c>
      <c r="J47" s="172"/>
      <c r="K47" s="172"/>
      <c r="L47" s="176"/>
      <c r="M47" s="582"/>
      <c r="N47" s="583"/>
      <c r="O47" s="583"/>
      <c r="P47" s="584"/>
    </row>
    <row r="48" spans="1:16" s="169" customFormat="1" ht="89.25" hidden="1" customHeight="1">
      <c r="A48" s="174">
        <v>2</v>
      </c>
      <c r="B48" s="581" t="s">
        <v>189</v>
      </c>
      <c r="C48" s="581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>G48*H48</f>
        <v>0</v>
      </c>
      <c r="J48" s="172"/>
      <c r="K48" s="172"/>
      <c r="L48" s="176"/>
      <c r="M48" s="582"/>
      <c r="N48" s="583"/>
      <c r="O48" s="583"/>
      <c r="P48" s="584"/>
    </row>
    <row r="49" spans="1:16" s="169" customFormat="1" ht="129" hidden="1" customHeight="1">
      <c r="A49" s="145">
        <v>3</v>
      </c>
      <c r="B49" s="585" t="s">
        <v>166</v>
      </c>
      <c r="C49" s="585"/>
      <c r="D49" s="146" t="s">
        <v>155</v>
      </c>
      <c r="E49" s="146" t="str">
        <f>E48</f>
        <v>BLACK</v>
      </c>
      <c r="F49" s="145" t="s">
        <v>10</v>
      </c>
      <c r="G49" s="168">
        <f>$P$20</f>
        <v>0</v>
      </c>
      <c r="H49" s="175">
        <v>0.3</v>
      </c>
      <c r="I49" s="172">
        <f>G49*H49</f>
        <v>0</v>
      </c>
      <c r="J49" s="172"/>
      <c r="K49" s="172"/>
      <c r="L49" s="176"/>
      <c r="M49" s="582"/>
      <c r="N49" s="583"/>
      <c r="O49" s="583"/>
      <c r="P49" s="584"/>
    </row>
    <row r="50" spans="1:16" s="46" customFormat="1" ht="51.75" customHeight="1">
      <c r="A50" s="578" t="str">
        <f>D23</f>
        <v>GREY HEATHER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80"/>
    </row>
    <row r="51" spans="1:16" s="169" customFormat="1" ht="186.75" customHeight="1">
      <c r="A51" s="145">
        <v>1</v>
      </c>
      <c r="B51" s="581" t="str">
        <f>$L$11</f>
        <v>100% DRY COTTON FLEECE 410GSM</v>
      </c>
      <c r="C51" s="581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582" t="s">
        <v>217</v>
      </c>
      <c r="N51" s="583"/>
      <c r="O51" s="583"/>
      <c r="P51" s="584"/>
    </row>
    <row r="52" spans="1:16" s="169" customFormat="1" ht="186.75" customHeight="1">
      <c r="A52" s="174">
        <v>2</v>
      </c>
      <c r="B52" s="581" t="s">
        <v>189</v>
      </c>
      <c r="C52" s="581"/>
      <c r="D52" s="146" t="s">
        <v>190</v>
      </c>
      <c r="E52" s="146" t="str">
        <f>E51</f>
        <v>GREY HEATHER</v>
      </c>
      <c r="F52" s="145" t="s">
        <v>10</v>
      </c>
      <c r="G52" s="168">
        <f>$P$25</f>
        <v>769</v>
      </c>
      <c r="H52" s="173">
        <v>0.255</v>
      </c>
      <c r="I52" s="172">
        <f>G52*H52</f>
        <v>196.095</v>
      </c>
      <c r="J52" s="223">
        <f>I52*0.7%+(I52/50)*0.5+2</f>
        <v>5.333615</v>
      </c>
      <c r="K52" s="222"/>
      <c r="L52" s="176">
        <f>SUBTOTAL(9,I52:K52)</f>
        <v>201.42861500000001</v>
      </c>
      <c r="M52" s="582" t="s">
        <v>208</v>
      </c>
      <c r="N52" s="583"/>
      <c r="O52" s="583"/>
      <c r="P52" s="584"/>
    </row>
    <row r="53" spans="1:16" s="169" customFormat="1" ht="186.75" customHeight="1">
      <c r="A53" s="145">
        <v>3</v>
      </c>
      <c r="B53" s="585" t="s">
        <v>166</v>
      </c>
      <c r="C53" s="585"/>
      <c r="D53" s="146" t="s">
        <v>155</v>
      </c>
      <c r="E53" s="146" t="str">
        <f>E52</f>
        <v>GREY HEATHER</v>
      </c>
      <c r="F53" s="145" t="s">
        <v>10</v>
      </c>
      <c r="G53" s="168">
        <f>$P$25</f>
        <v>769</v>
      </c>
      <c r="H53" s="175">
        <v>1.4999999999999999E-2</v>
      </c>
      <c r="I53" s="172">
        <f>G53*H53</f>
        <v>11.535</v>
      </c>
      <c r="J53" s="223">
        <f>I53*0.7%+(I53/50)*0.5+1</f>
        <v>1.1960950000000001</v>
      </c>
      <c r="K53" s="222"/>
      <c r="L53" s="176">
        <f>SUBTOTAL(9,I53:K53)</f>
        <v>12.731095</v>
      </c>
      <c r="M53" s="582" t="s">
        <v>209</v>
      </c>
      <c r="N53" s="583"/>
      <c r="O53" s="583"/>
      <c r="P53" s="584"/>
    </row>
    <row r="54" spans="1:16" s="46" customFormat="1" ht="51.75" hidden="1" customHeight="1">
      <c r="A54" s="578" t="str">
        <f>D28</f>
        <v>WASHED BURGUNDY</v>
      </c>
      <c r="B54" s="579"/>
      <c r="C54" s="579"/>
      <c r="D54" s="579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579"/>
      <c r="P54" s="580"/>
    </row>
    <row r="55" spans="1:16" s="169" customFormat="1" ht="96.75" hidden="1" customHeight="1">
      <c r="A55" s="145">
        <v>1</v>
      </c>
      <c r="B55" s="581" t="str">
        <f>$L$11</f>
        <v>100% DRY COTTON FLEECE 410GSM</v>
      </c>
      <c r="C55" s="581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>G55*H55</f>
        <v>0</v>
      </c>
      <c r="J55" s="172"/>
      <c r="K55" s="172"/>
      <c r="L55" s="176"/>
      <c r="M55" s="582"/>
      <c r="N55" s="583"/>
      <c r="O55" s="583"/>
      <c r="P55" s="584"/>
    </row>
    <row r="56" spans="1:16" s="169" customFormat="1" ht="70.5" hidden="1" customHeight="1">
      <c r="A56" s="174">
        <v>2</v>
      </c>
      <c r="B56" s="581" t="s">
        <v>189</v>
      </c>
      <c r="C56" s="581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>G56*H56</f>
        <v>0</v>
      </c>
      <c r="J56" s="172"/>
      <c r="K56" s="172"/>
      <c r="L56" s="176"/>
      <c r="M56" s="582"/>
      <c r="N56" s="583"/>
      <c r="O56" s="583"/>
      <c r="P56" s="584"/>
    </row>
    <row r="57" spans="1:16" s="169" customFormat="1" ht="125.25" hidden="1" customHeight="1">
      <c r="A57" s="145">
        <v>3</v>
      </c>
      <c r="B57" s="585" t="s">
        <v>166</v>
      </c>
      <c r="C57" s="585"/>
      <c r="D57" s="146" t="s">
        <v>155</v>
      </c>
      <c r="E57" s="146" t="str">
        <f>E56</f>
        <v>WASHED BURGUNDY</v>
      </c>
      <c r="F57" s="145" t="s">
        <v>10</v>
      </c>
      <c r="G57" s="168">
        <f>$P$20</f>
        <v>0</v>
      </c>
      <c r="H57" s="175">
        <v>0.3</v>
      </c>
      <c r="I57" s="172">
        <f>G57*H57</f>
        <v>0</v>
      </c>
      <c r="J57" s="172"/>
      <c r="K57" s="172"/>
      <c r="L57" s="176"/>
      <c r="M57" s="582"/>
      <c r="N57" s="583"/>
      <c r="O57" s="583"/>
      <c r="P57" s="584"/>
    </row>
    <row r="58" spans="1:16" s="46" customFormat="1" ht="51.75" hidden="1" customHeight="1">
      <c r="A58" s="578" t="str">
        <f>D33</f>
        <v>LIME</v>
      </c>
      <c r="B58" s="579"/>
      <c r="C58" s="579"/>
      <c r="D58" s="579"/>
      <c r="E58" s="579"/>
      <c r="F58" s="579"/>
      <c r="G58" s="579"/>
      <c r="H58" s="579"/>
      <c r="I58" s="579"/>
      <c r="J58" s="579"/>
      <c r="K58" s="579"/>
      <c r="L58" s="579"/>
      <c r="M58" s="579"/>
      <c r="N58" s="579"/>
      <c r="O58" s="579"/>
      <c r="P58" s="580"/>
    </row>
    <row r="59" spans="1:16" s="169" customFormat="1" ht="96.75" hidden="1" customHeight="1">
      <c r="A59" s="145">
        <v>1</v>
      </c>
      <c r="B59" s="581" t="str">
        <f>$L$11</f>
        <v>100% DRY COTTON FLEECE 410GSM</v>
      </c>
      <c r="C59" s="581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>G59*H59</f>
        <v>0</v>
      </c>
      <c r="J59" s="172"/>
      <c r="K59" s="172"/>
      <c r="L59" s="176"/>
      <c r="M59" s="582"/>
      <c r="N59" s="583"/>
      <c r="O59" s="583"/>
      <c r="P59" s="584"/>
    </row>
    <row r="60" spans="1:16" s="169" customFormat="1" ht="70.5" hidden="1" customHeight="1">
      <c r="A60" s="174">
        <v>2</v>
      </c>
      <c r="B60" s="581" t="s">
        <v>189</v>
      </c>
      <c r="C60" s="581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>G60*H60</f>
        <v>0</v>
      </c>
      <c r="J60" s="172"/>
      <c r="K60" s="172"/>
      <c r="L60" s="176"/>
      <c r="M60" s="582"/>
      <c r="N60" s="583"/>
      <c r="O60" s="583"/>
      <c r="P60" s="584"/>
    </row>
    <row r="61" spans="1:16" s="169" customFormat="1" ht="125.25" hidden="1" customHeight="1">
      <c r="A61" s="145">
        <v>3</v>
      </c>
      <c r="B61" s="585" t="s">
        <v>166</v>
      </c>
      <c r="C61" s="585"/>
      <c r="D61" s="146" t="s">
        <v>155</v>
      </c>
      <c r="E61" s="146" t="str">
        <f>E60</f>
        <v>LIME</v>
      </c>
      <c r="F61" s="145" t="s">
        <v>10</v>
      </c>
      <c r="G61" s="168">
        <f>$P$20</f>
        <v>0</v>
      </c>
      <c r="H61" s="175">
        <v>0.3</v>
      </c>
      <c r="I61" s="172">
        <f>G61*H61</f>
        <v>0</v>
      </c>
      <c r="J61" s="172"/>
      <c r="K61" s="172"/>
      <c r="L61" s="176"/>
      <c r="M61" s="582"/>
      <c r="N61" s="583"/>
      <c r="O61" s="583"/>
      <c r="P61" s="584"/>
    </row>
    <row r="62" spans="1:16" s="46" customFormat="1" ht="21.75" customHeight="1">
      <c r="A62" s="578"/>
      <c r="B62" s="579"/>
      <c r="C62" s="579"/>
      <c r="D62" s="579"/>
      <c r="E62" s="579"/>
      <c r="F62" s="579"/>
      <c r="G62" s="579"/>
      <c r="H62" s="579"/>
      <c r="I62" s="579"/>
      <c r="J62" s="579"/>
      <c r="K62" s="579"/>
      <c r="L62" s="579"/>
      <c r="M62" s="579"/>
      <c r="N62" s="579"/>
      <c r="O62" s="579"/>
      <c r="P62" s="580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566" t="s">
        <v>22</v>
      </c>
      <c r="B64" s="567"/>
      <c r="C64" s="567"/>
      <c r="D64" s="567"/>
      <c r="E64" s="568"/>
      <c r="F64" s="102" t="s">
        <v>47</v>
      </c>
      <c r="G64" s="102" t="s">
        <v>23</v>
      </c>
      <c r="H64" s="569" t="s">
        <v>42</v>
      </c>
      <c r="I64" s="570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554" t="s">
        <v>41</v>
      </c>
      <c r="C65" s="554"/>
      <c r="D65" s="554"/>
      <c r="E65" s="554"/>
      <c r="F65" s="112" t="str">
        <f>H65</f>
        <v>BLACK</v>
      </c>
      <c r="G65" s="142"/>
      <c r="H65" s="558" t="str">
        <f>$D$18</f>
        <v>BLACK</v>
      </c>
      <c r="I65" s="557" t="str">
        <f t="shared" ref="I65:I88" si="0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">K65*L65</f>
        <v>0</v>
      </c>
      <c r="N65" s="115"/>
      <c r="O65" s="41">
        <f t="shared" ref="O65:O88" si="2">ROUNDUP(N65+M65,0)</f>
        <v>0</v>
      </c>
      <c r="P65" s="116"/>
    </row>
    <row r="66" spans="1:16" s="15" customFormat="1" ht="84" customHeight="1">
      <c r="A66" s="111">
        <v>1</v>
      </c>
      <c r="B66" s="554" t="s">
        <v>41</v>
      </c>
      <c r="C66" s="554"/>
      <c r="D66" s="554"/>
      <c r="E66" s="554"/>
      <c r="F66" s="112" t="str">
        <f>H66</f>
        <v>GREY HEATHER</v>
      </c>
      <c r="G66" s="142" t="s">
        <v>216</v>
      </c>
      <c r="H66" s="558" t="str">
        <f>$D$23</f>
        <v>GREY HEATHER</v>
      </c>
      <c r="I66" s="557" t="str">
        <f t="shared" si="0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"/>
        <v>28.452999999999999</v>
      </c>
      <c r="N66" s="115"/>
      <c r="O66" s="41">
        <f t="shared" si="2"/>
        <v>29</v>
      </c>
      <c r="P66" s="116"/>
    </row>
    <row r="67" spans="1:16" s="15" customFormat="1" ht="57.75" hidden="1" customHeight="1">
      <c r="A67" s="111">
        <v>1</v>
      </c>
      <c r="B67" s="554" t="s">
        <v>41</v>
      </c>
      <c r="C67" s="554"/>
      <c r="D67" s="554"/>
      <c r="E67" s="554"/>
      <c r="F67" s="112" t="str">
        <f>H67</f>
        <v>WASHED BURGUNDY</v>
      </c>
      <c r="G67" s="142"/>
      <c r="H67" s="558" t="str">
        <f>$D$28</f>
        <v>WASHED BURGUNDY</v>
      </c>
      <c r="I67" s="557" t="str">
        <f t="shared" si="0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"/>
        <v>0</v>
      </c>
      <c r="N67" s="115"/>
      <c r="O67" s="41">
        <f t="shared" si="2"/>
        <v>0</v>
      </c>
      <c r="P67" s="116"/>
    </row>
    <row r="68" spans="1:16" s="15" customFormat="1" ht="57.75" hidden="1" customHeight="1">
      <c r="A68" s="111">
        <v>1</v>
      </c>
      <c r="B68" s="554" t="s">
        <v>41</v>
      </c>
      <c r="C68" s="554"/>
      <c r="D68" s="554"/>
      <c r="E68" s="554"/>
      <c r="F68" s="112" t="str">
        <f>H68</f>
        <v>LIME</v>
      </c>
      <c r="G68" s="142"/>
      <c r="H68" s="558" t="str">
        <f>$D$33</f>
        <v>LIME</v>
      </c>
      <c r="I68" s="557" t="str">
        <f t="shared" si="0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"/>
        <v>0</v>
      </c>
      <c r="N68" s="115"/>
      <c r="O68" s="41">
        <f t="shared" si="2"/>
        <v>0</v>
      </c>
      <c r="P68" s="116"/>
    </row>
    <row r="69" spans="1:16" s="15" customFormat="1" ht="57.75" hidden="1" customHeight="1">
      <c r="A69" s="111">
        <v>2</v>
      </c>
      <c r="B69" s="554" t="s">
        <v>163</v>
      </c>
      <c r="C69" s="554"/>
      <c r="D69" s="554"/>
      <c r="E69" s="554"/>
      <c r="F69" s="560" t="s">
        <v>39</v>
      </c>
      <c r="G69" s="563" t="s">
        <v>171</v>
      </c>
      <c r="H69" s="575" t="str">
        <f>$D$18</f>
        <v>BLACK</v>
      </c>
      <c r="I69" s="576" t="str">
        <f t="shared" si="0"/>
        <v>BLACK</v>
      </c>
      <c r="J69" s="113" t="s">
        <v>29</v>
      </c>
      <c r="K69" s="113">
        <f>$P$20</f>
        <v>0</v>
      </c>
      <c r="L69" s="170">
        <f>4/4500</f>
        <v>8.8888888888888893E-4</v>
      </c>
      <c r="M69" s="115">
        <f t="shared" si="1"/>
        <v>0</v>
      </c>
      <c r="N69" s="115"/>
      <c r="O69" s="41">
        <f t="shared" si="2"/>
        <v>0</v>
      </c>
      <c r="P69" s="116"/>
    </row>
    <row r="70" spans="1:16" s="15" customFormat="1" ht="84" customHeight="1">
      <c r="A70" s="111">
        <v>2</v>
      </c>
      <c r="B70" s="554" t="s">
        <v>163</v>
      </c>
      <c r="C70" s="554"/>
      <c r="D70" s="554"/>
      <c r="E70" s="554"/>
      <c r="F70" s="573" t="s">
        <v>39</v>
      </c>
      <c r="G70" s="574" t="s">
        <v>171</v>
      </c>
      <c r="H70" s="577" t="str">
        <f>$D$23</f>
        <v>GREY HEATHER</v>
      </c>
      <c r="I70" s="577" t="str">
        <f t="shared" si="0"/>
        <v>BLACK</v>
      </c>
      <c r="J70" s="113" t="s">
        <v>29</v>
      </c>
      <c r="K70" s="113">
        <f>$P$25</f>
        <v>769</v>
      </c>
      <c r="L70" s="170">
        <f>4/4500</f>
        <v>8.8888888888888893E-4</v>
      </c>
      <c r="M70" s="115">
        <f t="shared" si="1"/>
        <v>0.68355555555555558</v>
      </c>
      <c r="N70" s="115"/>
      <c r="O70" s="41">
        <f t="shared" si="2"/>
        <v>1</v>
      </c>
      <c r="P70" s="116"/>
    </row>
    <row r="71" spans="1:16" s="15" customFormat="1" ht="57.75" hidden="1" customHeight="1">
      <c r="A71" s="111">
        <v>2</v>
      </c>
      <c r="B71" s="554" t="s">
        <v>163</v>
      </c>
      <c r="C71" s="554"/>
      <c r="D71" s="554"/>
      <c r="E71" s="554"/>
      <c r="F71" s="561" t="s">
        <v>39</v>
      </c>
      <c r="G71" s="564" t="s">
        <v>171</v>
      </c>
      <c r="H71" s="571" t="str">
        <f>$D$28</f>
        <v>WASHED BURGUNDY</v>
      </c>
      <c r="I71" s="572" t="str">
        <f t="shared" si="0"/>
        <v>BLACK</v>
      </c>
      <c r="J71" s="113" t="s">
        <v>29</v>
      </c>
      <c r="K71" s="113">
        <f>$P$30</f>
        <v>0</v>
      </c>
      <c r="L71" s="170">
        <f>4/4500</f>
        <v>8.8888888888888893E-4</v>
      </c>
      <c r="M71" s="115">
        <f t="shared" si="1"/>
        <v>0</v>
      </c>
      <c r="N71" s="115"/>
      <c r="O71" s="41">
        <f t="shared" si="2"/>
        <v>0</v>
      </c>
      <c r="P71" s="116"/>
    </row>
    <row r="72" spans="1:16" s="15" customFormat="1" ht="57.75" hidden="1" customHeight="1">
      <c r="A72" s="111">
        <v>2</v>
      </c>
      <c r="B72" s="554" t="s">
        <v>163</v>
      </c>
      <c r="C72" s="554"/>
      <c r="D72" s="554"/>
      <c r="E72" s="554"/>
      <c r="F72" s="562" t="s">
        <v>39</v>
      </c>
      <c r="G72" s="565" t="s">
        <v>171</v>
      </c>
      <c r="H72" s="558" t="str">
        <f>$D$33</f>
        <v>LIME</v>
      </c>
      <c r="I72" s="557" t="str">
        <f t="shared" si="0"/>
        <v>BLACK</v>
      </c>
      <c r="J72" s="113" t="s">
        <v>29</v>
      </c>
      <c r="K72" s="113">
        <f>$P$35</f>
        <v>0</v>
      </c>
      <c r="L72" s="170">
        <f>4/4500</f>
        <v>8.8888888888888893E-4</v>
      </c>
      <c r="M72" s="115">
        <f t="shared" si="1"/>
        <v>0</v>
      </c>
      <c r="N72" s="115"/>
      <c r="O72" s="41">
        <f t="shared" si="2"/>
        <v>0</v>
      </c>
      <c r="P72" s="116"/>
    </row>
    <row r="73" spans="1:16" s="15" customFormat="1" ht="57.75" hidden="1" customHeight="1">
      <c r="A73" s="111">
        <v>3</v>
      </c>
      <c r="B73" s="553" t="s">
        <v>191</v>
      </c>
      <c r="C73" s="554"/>
      <c r="D73" s="554"/>
      <c r="E73" s="554"/>
      <c r="F73" s="560" t="s">
        <v>147</v>
      </c>
      <c r="G73" s="563" t="s">
        <v>192</v>
      </c>
      <c r="H73" s="575" t="str">
        <f>$D$18</f>
        <v>BLACK</v>
      </c>
      <c r="I73" s="576" t="str">
        <f t="shared" si="0"/>
        <v>BLACK</v>
      </c>
      <c r="J73" s="113" t="s">
        <v>30</v>
      </c>
      <c r="K73" s="113">
        <f>$P$20</f>
        <v>0</v>
      </c>
      <c r="L73" s="113">
        <v>1</v>
      </c>
      <c r="M73" s="113">
        <f t="shared" ref="M73:M84" si="3">L73*K73</f>
        <v>0</v>
      </c>
      <c r="N73" s="115"/>
      <c r="O73" s="41">
        <f t="shared" si="2"/>
        <v>0</v>
      </c>
      <c r="P73" s="116"/>
    </row>
    <row r="74" spans="1:16" s="15" customFormat="1" ht="84" customHeight="1">
      <c r="A74" s="111">
        <v>3</v>
      </c>
      <c r="B74" s="553" t="s">
        <v>191</v>
      </c>
      <c r="C74" s="554"/>
      <c r="D74" s="554"/>
      <c r="E74" s="554"/>
      <c r="F74" s="573"/>
      <c r="G74" s="574"/>
      <c r="H74" s="577" t="str">
        <f>$D$23</f>
        <v>GREY HEATHER</v>
      </c>
      <c r="I74" s="577" t="str">
        <f t="shared" si="0"/>
        <v>BLACK</v>
      </c>
      <c r="J74" s="113" t="s">
        <v>30</v>
      </c>
      <c r="K74" s="113">
        <f>$P$25</f>
        <v>769</v>
      </c>
      <c r="L74" s="113">
        <v>1</v>
      </c>
      <c r="M74" s="113">
        <f t="shared" si="3"/>
        <v>769</v>
      </c>
      <c r="N74" s="115"/>
      <c r="O74" s="41">
        <f t="shared" si="2"/>
        <v>769</v>
      </c>
      <c r="P74" s="116"/>
    </row>
    <row r="75" spans="1:16" s="15" customFormat="1" ht="57.75" hidden="1" customHeight="1">
      <c r="A75" s="111">
        <v>3</v>
      </c>
      <c r="B75" s="553" t="s">
        <v>191</v>
      </c>
      <c r="C75" s="554"/>
      <c r="D75" s="554"/>
      <c r="E75" s="554"/>
      <c r="F75" s="561"/>
      <c r="G75" s="564"/>
      <c r="H75" s="571" t="str">
        <f>$D$28</f>
        <v>WASHED BURGUNDY</v>
      </c>
      <c r="I75" s="572" t="str">
        <f t="shared" si="0"/>
        <v>BLACK</v>
      </c>
      <c r="J75" s="113" t="s">
        <v>30</v>
      </c>
      <c r="K75" s="113">
        <f>$P$30</f>
        <v>0</v>
      </c>
      <c r="L75" s="113">
        <v>1</v>
      </c>
      <c r="M75" s="113">
        <f t="shared" si="3"/>
        <v>0</v>
      </c>
      <c r="N75" s="115"/>
      <c r="O75" s="41">
        <f t="shared" si="2"/>
        <v>0</v>
      </c>
      <c r="P75" s="116"/>
    </row>
    <row r="76" spans="1:16" s="15" customFormat="1" ht="57.75" hidden="1" customHeight="1">
      <c r="A76" s="111">
        <v>3</v>
      </c>
      <c r="B76" s="553" t="s">
        <v>191</v>
      </c>
      <c r="C76" s="554"/>
      <c r="D76" s="554"/>
      <c r="E76" s="554"/>
      <c r="F76" s="562"/>
      <c r="G76" s="565"/>
      <c r="H76" s="558" t="str">
        <f>$D$33</f>
        <v>LIME</v>
      </c>
      <c r="I76" s="557" t="str">
        <f t="shared" si="0"/>
        <v>BLACK</v>
      </c>
      <c r="J76" s="113" t="s">
        <v>30</v>
      </c>
      <c r="K76" s="113">
        <f>$P$35</f>
        <v>0</v>
      </c>
      <c r="L76" s="113">
        <v>1</v>
      </c>
      <c r="M76" s="113">
        <f t="shared" si="3"/>
        <v>0</v>
      </c>
      <c r="N76" s="115"/>
      <c r="O76" s="41">
        <f t="shared" si="2"/>
        <v>0</v>
      </c>
      <c r="P76" s="116"/>
    </row>
    <row r="77" spans="1:16" s="15" customFormat="1" ht="57.75" hidden="1" customHeight="1">
      <c r="A77" s="111">
        <v>4</v>
      </c>
      <c r="B77" s="553" t="s">
        <v>125</v>
      </c>
      <c r="C77" s="554"/>
      <c r="D77" s="554"/>
      <c r="E77" s="554"/>
      <c r="F77" s="560" t="s">
        <v>147</v>
      </c>
      <c r="G77" s="563" t="s">
        <v>126</v>
      </c>
      <c r="H77" s="575" t="str">
        <f>$D$18</f>
        <v>BLACK</v>
      </c>
      <c r="I77" s="576" t="str">
        <f t="shared" si="0"/>
        <v>BLACK</v>
      </c>
      <c r="J77" s="113" t="s">
        <v>30</v>
      </c>
      <c r="K77" s="113">
        <f>$P$20</f>
        <v>0</v>
      </c>
      <c r="L77" s="113">
        <v>1</v>
      </c>
      <c r="M77" s="113">
        <f t="shared" si="3"/>
        <v>0</v>
      </c>
      <c r="N77" s="115"/>
      <c r="O77" s="41">
        <f t="shared" si="2"/>
        <v>0</v>
      </c>
      <c r="P77" s="116"/>
    </row>
    <row r="78" spans="1:16" s="15" customFormat="1" ht="84" customHeight="1">
      <c r="A78" s="111">
        <v>4</v>
      </c>
      <c r="B78" s="553" t="s">
        <v>125</v>
      </c>
      <c r="C78" s="554"/>
      <c r="D78" s="554"/>
      <c r="E78" s="554"/>
      <c r="F78" s="573"/>
      <c r="G78" s="574"/>
      <c r="H78" s="577" t="str">
        <f>$D$23</f>
        <v>GREY HEATHER</v>
      </c>
      <c r="I78" s="577" t="str">
        <f t="shared" si="0"/>
        <v>BLACK</v>
      </c>
      <c r="J78" s="113" t="s">
        <v>30</v>
      </c>
      <c r="K78" s="113">
        <f>$P$25</f>
        <v>769</v>
      </c>
      <c r="L78" s="113">
        <v>1</v>
      </c>
      <c r="M78" s="113">
        <f t="shared" si="3"/>
        <v>769</v>
      </c>
      <c r="N78" s="115"/>
      <c r="O78" s="41">
        <f t="shared" si="2"/>
        <v>769</v>
      </c>
      <c r="P78" s="116"/>
    </row>
    <row r="79" spans="1:16" s="15" customFormat="1" ht="57.75" hidden="1" customHeight="1">
      <c r="A79" s="111">
        <v>4</v>
      </c>
      <c r="B79" s="553" t="s">
        <v>125</v>
      </c>
      <c r="C79" s="554"/>
      <c r="D79" s="554"/>
      <c r="E79" s="554"/>
      <c r="F79" s="561"/>
      <c r="G79" s="564"/>
      <c r="H79" s="571" t="str">
        <f>$D$28</f>
        <v>WASHED BURGUNDY</v>
      </c>
      <c r="I79" s="572" t="str">
        <f t="shared" si="0"/>
        <v>BLACK</v>
      </c>
      <c r="J79" s="113" t="s">
        <v>30</v>
      </c>
      <c r="K79" s="113">
        <f>$P$30</f>
        <v>0</v>
      </c>
      <c r="L79" s="113">
        <v>1</v>
      </c>
      <c r="M79" s="113">
        <f t="shared" si="3"/>
        <v>0</v>
      </c>
      <c r="N79" s="115"/>
      <c r="O79" s="41">
        <f t="shared" si="2"/>
        <v>0</v>
      </c>
      <c r="P79" s="116"/>
    </row>
    <row r="80" spans="1:16" s="15" customFormat="1" ht="57.75" hidden="1" customHeight="1">
      <c r="A80" s="111">
        <v>4</v>
      </c>
      <c r="B80" s="553" t="s">
        <v>125</v>
      </c>
      <c r="C80" s="554"/>
      <c r="D80" s="554"/>
      <c r="E80" s="554"/>
      <c r="F80" s="562"/>
      <c r="G80" s="565"/>
      <c r="H80" s="558" t="str">
        <f>$D$33</f>
        <v>LIME</v>
      </c>
      <c r="I80" s="557" t="str">
        <f t="shared" si="0"/>
        <v>BLACK</v>
      </c>
      <c r="J80" s="113" t="s">
        <v>30</v>
      </c>
      <c r="K80" s="113">
        <f>$P$35</f>
        <v>0</v>
      </c>
      <c r="L80" s="113">
        <v>1</v>
      </c>
      <c r="M80" s="113">
        <f t="shared" si="3"/>
        <v>0</v>
      </c>
      <c r="N80" s="115"/>
      <c r="O80" s="41">
        <f t="shared" si="2"/>
        <v>0</v>
      </c>
      <c r="P80" s="116"/>
    </row>
    <row r="81" spans="1:16" s="15" customFormat="1" ht="57.75" hidden="1" customHeight="1">
      <c r="A81" s="111">
        <v>5</v>
      </c>
      <c r="B81" s="553" t="s">
        <v>154</v>
      </c>
      <c r="C81" s="554"/>
      <c r="D81" s="554"/>
      <c r="E81" s="554"/>
      <c r="F81" s="560" t="s">
        <v>129</v>
      </c>
      <c r="G81" s="563"/>
      <c r="H81" s="575" t="str">
        <f>$D$18</f>
        <v>BLACK</v>
      </c>
      <c r="I81" s="576" t="str">
        <f t="shared" si="0"/>
        <v>BLACK</v>
      </c>
      <c r="J81" s="113" t="s">
        <v>30</v>
      </c>
      <c r="K81" s="113">
        <f>$P$20</f>
        <v>0</v>
      </c>
      <c r="L81" s="113">
        <v>1</v>
      </c>
      <c r="M81" s="113">
        <f t="shared" si="3"/>
        <v>0</v>
      </c>
      <c r="N81" s="115"/>
      <c r="O81" s="41">
        <f t="shared" si="2"/>
        <v>0</v>
      </c>
      <c r="P81" s="116"/>
    </row>
    <row r="82" spans="1:16" s="15" customFormat="1" ht="84" customHeight="1">
      <c r="A82" s="111">
        <v>5</v>
      </c>
      <c r="B82" s="553" t="s">
        <v>154</v>
      </c>
      <c r="C82" s="554"/>
      <c r="D82" s="554"/>
      <c r="E82" s="554"/>
      <c r="F82" s="573"/>
      <c r="G82" s="574"/>
      <c r="H82" s="577" t="str">
        <f>$D$23</f>
        <v>GREY HEATHER</v>
      </c>
      <c r="I82" s="577" t="str">
        <f t="shared" si="0"/>
        <v>BLACK</v>
      </c>
      <c r="J82" s="113" t="s">
        <v>30</v>
      </c>
      <c r="K82" s="113">
        <f>$P$25</f>
        <v>769</v>
      </c>
      <c r="L82" s="113">
        <v>1</v>
      </c>
      <c r="M82" s="113">
        <f t="shared" si="3"/>
        <v>769</v>
      </c>
      <c r="N82" s="115"/>
      <c r="O82" s="41">
        <f t="shared" si="2"/>
        <v>769</v>
      </c>
      <c r="P82" s="116" t="s">
        <v>210</v>
      </c>
    </row>
    <row r="83" spans="1:16" s="15" customFormat="1" ht="57.75" hidden="1" customHeight="1">
      <c r="A83" s="111">
        <v>5</v>
      </c>
      <c r="B83" s="553" t="s">
        <v>154</v>
      </c>
      <c r="C83" s="554"/>
      <c r="D83" s="554"/>
      <c r="E83" s="554"/>
      <c r="F83" s="561"/>
      <c r="G83" s="564"/>
      <c r="H83" s="571" t="str">
        <f>$D$28</f>
        <v>WASHED BURGUNDY</v>
      </c>
      <c r="I83" s="572" t="str">
        <f t="shared" si="0"/>
        <v>BLACK</v>
      </c>
      <c r="J83" s="113" t="s">
        <v>30</v>
      </c>
      <c r="K83" s="113">
        <f>$P$30</f>
        <v>0</v>
      </c>
      <c r="L83" s="113">
        <v>1</v>
      </c>
      <c r="M83" s="113">
        <f t="shared" si="3"/>
        <v>0</v>
      </c>
      <c r="N83" s="115"/>
      <c r="O83" s="41">
        <f t="shared" si="2"/>
        <v>0</v>
      </c>
      <c r="P83" s="116"/>
    </row>
    <row r="84" spans="1:16" s="15" customFormat="1" ht="57.75" hidden="1" customHeight="1">
      <c r="A84" s="111">
        <v>5</v>
      </c>
      <c r="B84" s="553" t="s">
        <v>154</v>
      </c>
      <c r="C84" s="554"/>
      <c r="D84" s="554"/>
      <c r="E84" s="554"/>
      <c r="F84" s="562"/>
      <c r="G84" s="565"/>
      <c r="H84" s="558" t="str">
        <f>$D$33</f>
        <v>LIME</v>
      </c>
      <c r="I84" s="557" t="str">
        <f t="shared" si="0"/>
        <v>BLACK</v>
      </c>
      <c r="J84" s="113" t="s">
        <v>30</v>
      </c>
      <c r="K84" s="113">
        <f>$P$35</f>
        <v>0</v>
      </c>
      <c r="L84" s="113">
        <v>1</v>
      </c>
      <c r="M84" s="113">
        <f t="shared" si="3"/>
        <v>0</v>
      </c>
      <c r="N84" s="115"/>
      <c r="O84" s="41">
        <f t="shared" si="2"/>
        <v>0</v>
      </c>
      <c r="P84" s="116"/>
    </row>
    <row r="85" spans="1:16" s="15" customFormat="1" ht="57.75" hidden="1" customHeight="1">
      <c r="A85" s="111">
        <v>6</v>
      </c>
      <c r="B85" s="554" t="s">
        <v>127</v>
      </c>
      <c r="C85" s="554"/>
      <c r="D85" s="554"/>
      <c r="E85" s="554"/>
      <c r="F85" s="560" t="s">
        <v>148</v>
      </c>
      <c r="G85" s="563" t="s">
        <v>128</v>
      </c>
      <c r="H85" s="575" t="str">
        <f>$D$18</f>
        <v>BLACK</v>
      </c>
      <c r="I85" s="576" t="str">
        <f t="shared" si="0"/>
        <v>BLACK</v>
      </c>
      <c r="J85" s="113" t="s">
        <v>30</v>
      </c>
      <c r="K85" s="113">
        <f>$P$20</f>
        <v>0</v>
      </c>
      <c r="L85" s="113">
        <v>1</v>
      </c>
      <c r="M85" s="115">
        <f>K85*L85</f>
        <v>0</v>
      </c>
      <c r="N85" s="115"/>
      <c r="O85" s="41">
        <f t="shared" si="2"/>
        <v>0</v>
      </c>
      <c r="P85" s="116"/>
    </row>
    <row r="86" spans="1:16" s="15" customFormat="1" ht="95.25" customHeight="1">
      <c r="A86" s="111">
        <v>6</v>
      </c>
      <c r="B86" s="554" t="s">
        <v>127</v>
      </c>
      <c r="C86" s="554"/>
      <c r="D86" s="554"/>
      <c r="E86" s="554"/>
      <c r="F86" s="573"/>
      <c r="G86" s="574"/>
      <c r="H86" s="577" t="str">
        <f>$D$23</f>
        <v>GREY HEATHER</v>
      </c>
      <c r="I86" s="577" t="str">
        <f t="shared" si="0"/>
        <v>BLACK</v>
      </c>
      <c r="J86" s="113" t="s">
        <v>30</v>
      </c>
      <c r="K86" s="113">
        <f>$P$25</f>
        <v>769</v>
      </c>
      <c r="L86" s="113">
        <v>1</v>
      </c>
      <c r="M86" s="115">
        <f>K86*L86</f>
        <v>769</v>
      </c>
      <c r="N86" s="115"/>
      <c r="O86" s="41">
        <f t="shared" si="2"/>
        <v>769</v>
      </c>
      <c r="P86" s="116"/>
    </row>
    <row r="87" spans="1:16" s="15" customFormat="1" ht="32.5" hidden="1">
      <c r="A87" s="111">
        <v>6</v>
      </c>
      <c r="B87" s="554" t="s">
        <v>127</v>
      </c>
      <c r="C87" s="554"/>
      <c r="D87" s="554"/>
      <c r="E87" s="554"/>
      <c r="F87" s="561"/>
      <c r="G87" s="564"/>
      <c r="H87" s="571" t="str">
        <f>$D$28</f>
        <v>WASHED BURGUNDY</v>
      </c>
      <c r="I87" s="572" t="str">
        <f t="shared" si="0"/>
        <v>BLACK</v>
      </c>
      <c r="J87" s="113" t="s">
        <v>30</v>
      </c>
      <c r="K87" s="113">
        <f>$P$30</f>
        <v>0</v>
      </c>
      <c r="L87" s="113">
        <v>1</v>
      </c>
      <c r="M87" s="115">
        <f>K87*L87</f>
        <v>0</v>
      </c>
      <c r="N87" s="115"/>
      <c r="O87" s="41">
        <f t="shared" si="2"/>
        <v>0</v>
      </c>
      <c r="P87" s="116"/>
    </row>
    <row r="88" spans="1:16" s="15" customFormat="1" ht="32.5" hidden="1">
      <c r="A88" s="111">
        <v>6</v>
      </c>
      <c r="B88" s="554" t="s">
        <v>127</v>
      </c>
      <c r="C88" s="554"/>
      <c r="D88" s="554"/>
      <c r="E88" s="554"/>
      <c r="F88" s="562"/>
      <c r="G88" s="565"/>
      <c r="H88" s="558" t="str">
        <f>$D$33</f>
        <v>LIME</v>
      </c>
      <c r="I88" s="557" t="str">
        <f t="shared" si="0"/>
        <v>BLACK</v>
      </c>
      <c r="J88" s="113" t="s">
        <v>30</v>
      </c>
      <c r="K88" s="113">
        <f>$P$35</f>
        <v>0</v>
      </c>
      <c r="L88" s="113">
        <v>1</v>
      </c>
      <c r="M88" s="115">
        <f>K88*L88</f>
        <v>0</v>
      </c>
      <c r="N88" s="115"/>
      <c r="O88" s="41">
        <f t="shared" si="2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566" t="s">
        <v>22</v>
      </c>
      <c r="B90" s="567"/>
      <c r="C90" s="567"/>
      <c r="D90" s="567"/>
      <c r="E90" s="568"/>
      <c r="F90" s="102" t="s">
        <v>47</v>
      </c>
      <c r="G90" s="102" t="s">
        <v>23</v>
      </c>
      <c r="H90" s="569" t="s">
        <v>42</v>
      </c>
      <c r="I90" s="570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553" t="s">
        <v>172</v>
      </c>
      <c r="C91" s="554"/>
      <c r="D91" s="554"/>
      <c r="E91" s="554"/>
      <c r="F91" s="560" t="s">
        <v>129</v>
      </c>
      <c r="G91" s="563" t="s">
        <v>158</v>
      </c>
      <c r="H91" s="558" t="str">
        <f>$D$18</f>
        <v>BLACK</v>
      </c>
      <c r="I91" s="557" t="str">
        <f t="shared" ref="I91:I126" si="4">$E$47</f>
        <v>BLACK</v>
      </c>
      <c r="J91" s="113" t="s">
        <v>130</v>
      </c>
      <c r="K91" s="113">
        <f>$P$20</f>
        <v>0</v>
      </c>
      <c r="L91" s="113">
        <v>2</v>
      </c>
      <c r="M91" s="113">
        <f t="shared" ref="M91:M118" si="5">K91*L91</f>
        <v>0</v>
      </c>
      <c r="N91" s="115"/>
      <c r="O91" s="41">
        <f t="shared" ref="O91:O131" si="6">ROUNDUP(N91+M91,0)</f>
        <v>0</v>
      </c>
      <c r="P91" s="117"/>
    </row>
    <row r="92" spans="1:16" s="46" customFormat="1" ht="98.25" customHeight="1">
      <c r="A92" s="111">
        <v>1</v>
      </c>
      <c r="B92" s="553" t="s">
        <v>172</v>
      </c>
      <c r="C92" s="554"/>
      <c r="D92" s="554"/>
      <c r="E92" s="554"/>
      <c r="F92" s="561"/>
      <c r="G92" s="564"/>
      <c r="H92" s="558" t="str">
        <f>$D$23</f>
        <v>GREY HEATHER</v>
      </c>
      <c r="I92" s="557" t="str">
        <f t="shared" si="4"/>
        <v>BLACK</v>
      </c>
      <c r="J92" s="113" t="s">
        <v>130</v>
      </c>
      <c r="K92" s="113">
        <f>$P$25</f>
        <v>769</v>
      </c>
      <c r="L92" s="113">
        <v>2</v>
      </c>
      <c r="M92" s="113">
        <f t="shared" si="5"/>
        <v>1538</v>
      </c>
      <c r="N92" s="115"/>
      <c r="O92" s="41">
        <f t="shared" si="6"/>
        <v>1538</v>
      </c>
      <c r="P92" s="117" t="s">
        <v>215</v>
      </c>
    </row>
    <row r="93" spans="1:16" s="46" customFormat="1" ht="32.5" hidden="1">
      <c r="A93" s="111">
        <v>1</v>
      </c>
      <c r="B93" s="553" t="s">
        <v>172</v>
      </c>
      <c r="C93" s="554"/>
      <c r="D93" s="554"/>
      <c r="E93" s="554"/>
      <c r="F93" s="561"/>
      <c r="G93" s="564"/>
      <c r="H93" s="558" t="str">
        <f>$D$28</f>
        <v>WASHED BURGUNDY</v>
      </c>
      <c r="I93" s="557" t="str">
        <f t="shared" si="4"/>
        <v>BLACK</v>
      </c>
      <c r="J93" s="113" t="s">
        <v>130</v>
      </c>
      <c r="K93" s="113">
        <f>$P$30</f>
        <v>0</v>
      </c>
      <c r="L93" s="113">
        <v>2</v>
      </c>
      <c r="M93" s="113">
        <f t="shared" si="5"/>
        <v>0</v>
      </c>
      <c r="N93" s="115"/>
      <c r="O93" s="41">
        <f t="shared" si="6"/>
        <v>0</v>
      </c>
      <c r="P93" s="117"/>
    </row>
    <row r="94" spans="1:16" s="46" customFormat="1" ht="32.5" hidden="1">
      <c r="A94" s="111">
        <v>1</v>
      </c>
      <c r="B94" s="553" t="s">
        <v>172</v>
      </c>
      <c r="C94" s="554"/>
      <c r="D94" s="554"/>
      <c r="E94" s="554"/>
      <c r="F94" s="562"/>
      <c r="G94" s="565"/>
      <c r="H94" s="558" t="str">
        <f>$D$33</f>
        <v>LIME</v>
      </c>
      <c r="I94" s="557" t="str">
        <f t="shared" si="4"/>
        <v>BLACK</v>
      </c>
      <c r="J94" s="113" t="s">
        <v>130</v>
      </c>
      <c r="K94" s="113">
        <f>$P$35</f>
        <v>0</v>
      </c>
      <c r="L94" s="113">
        <v>2</v>
      </c>
      <c r="M94" s="113">
        <f t="shared" si="5"/>
        <v>0</v>
      </c>
      <c r="N94" s="115"/>
      <c r="O94" s="41">
        <f t="shared" si="6"/>
        <v>0</v>
      </c>
      <c r="P94" s="117"/>
    </row>
    <row r="95" spans="1:16" s="46" customFormat="1" ht="32.5" hidden="1">
      <c r="A95" s="111">
        <v>2</v>
      </c>
      <c r="B95" s="522" t="s">
        <v>173</v>
      </c>
      <c r="C95" s="559"/>
      <c r="D95" s="559"/>
      <c r="E95" s="523"/>
      <c r="F95" s="560" t="s">
        <v>129</v>
      </c>
      <c r="G95" s="563" t="s">
        <v>158</v>
      </c>
      <c r="H95" s="558" t="str">
        <f>$D$18</f>
        <v>BLACK</v>
      </c>
      <c r="I95" s="557" t="str">
        <f t="shared" si="4"/>
        <v>BLACK</v>
      </c>
      <c r="J95" s="113" t="s">
        <v>130</v>
      </c>
      <c r="K95" s="113">
        <f>$P$20</f>
        <v>0</v>
      </c>
      <c r="L95" s="114">
        <f>L107*2</f>
        <v>0.08</v>
      </c>
      <c r="M95" s="113">
        <f t="shared" si="5"/>
        <v>0</v>
      </c>
      <c r="N95" s="115"/>
      <c r="O95" s="41">
        <f t="shared" si="6"/>
        <v>0</v>
      </c>
      <c r="P95" s="117"/>
    </row>
    <row r="96" spans="1:16" s="46" customFormat="1" ht="98.25" customHeight="1">
      <c r="A96" s="111">
        <v>2</v>
      </c>
      <c r="B96" s="522" t="s">
        <v>173</v>
      </c>
      <c r="C96" s="559"/>
      <c r="D96" s="559"/>
      <c r="E96" s="523"/>
      <c r="F96" s="561"/>
      <c r="G96" s="564"/>
      <c r="H96" s="558" t="str">
        <f>$D$23</f>
        <v>GREY HEATHER</v>
      </c>
      <c r="I96" s="557" t="str">
        <f t="shared" si="4"/>
        <v>BLACK</v>
      </c>
      <c r="J96" s="113" t="s">
        <v>130</v>
      </c>
      <c r="K96" s="113">
        <f>$P$25</f>
        <v>769</v>
      </c>
      <c r="L96" s="114">
        <f>L108*2</f>
        <v>0.08</v>
      </c>
      <c r="M96" s="113">
        <f t="shared" si="5"/>
        <v>61.52</v>
      </c>
      <c r="N96" s="115"/>
      <c r="O96" s="41">
        <f t="shared" si="6"/>
        <v>62</v>
      </c>
      <c r="P96" s="117" t="s">
        <v>215</v>
      </c>
    </row>
    <row r="97" spans="1:16" s="46" customFormat="1" ht="32.5" hidden="1">
      <c r="A97" s="111">
        <v>2</v>
      </c>
      <c r="B97" s="522" t="s">
        <v>173</v>
      </c>
      <c r="C97" s="559"/>
      <c r="D97" s="559"/>
      <c r="E97" s="523"/>
      <c r="F97" s="561"/>
      <c r="G97" s="564"/>
      <c r="H97" s="558" t="str">
        <f>$D$28</f>
        <v>WASHED BURGUNDY</v>
      </c>
      <c r="I97" s="557" t="str">
        <f t="shared" si="4"/>
        <v>BLACK</v>
      </c>
      <c r="J97" s="113" t="s">
        <v>130</v>
      </c>
      <c r="K97" s="113">
        <f>$P$30</f>
        <v>0</v>
      </c>
      <c r="L97" s="114">
        <f>L109*2</f>
        <v>0.08</v>
      </c>
      <c r="M97" s="113">
        <f t="shared" si="5"/>
        <v>0</v>
      </c>
      <c r="N97" s="115"/>
      <c r="O97" s="41">
        <f t="shared" si="6"/>
        <v>0</v>
      </c>
      <c r="P97" s="117"/>
    </row>
    <row r="98" spans="1:16" s="46" customFormat="1" ht="32.5" hidden="1">
      <c r="A98" s="111">
        <v>2</v>
      </c>
      <c r="B98" s="522" t="s">
        <v>173</v>
      </c>
      <c r="C98" s="559"/>
      <c r="D98" s="559"/>
      <c r="E98" s="523"/>
      <c r="F98" s="562"/>
      <c r="G98" s="565"/>
      <c r="H98" s="558" t="str">
        <f>$D$33</f>
        <v>LIME</v>
      </c>
      <c r="I98" s="557" t="str">
        <f t="shared" si="4"/>
        <v>BLACK</v>
      </c>
      <c r="J98" s="113" t="s">
        <v>130</v>
      </c>
      <c r="K98" s="113">
        <f>$P$35</f>
        <v>0</v>
      </c>
      <c r="L98" s="114">
        <f>L110*2</f>
        <v>0.08</v>
      </c>
      <c r="M98" s="113">
        <f t="shared" si="5"/>
        <v>0</v>
      </c>
      <c r="N98" s="115"/>
      <c r="O98" s="41">
        <f t="shared" si="6"/>
        <v>0</v>
      </c>
      <c r="P98" s="117"/>
    </row>
    <row r="99" spans="1:16" s="46" customFormat="1" ht="32.5" hidden="1">
      <c r="A99" s="111">
        <v>3</v>
      </c>
      <c r="B99" s="522" t="s">
        <v>193</v>
      </c>
      <c r="C99" s="559"/>
      <c r="D99" s="559"/>
      <c r="E99" s="523"/>
      <c r="F99" s="560" t="s">
        <v>131</v>
      </c>
      <c r="G99" s="563" t="s">
        <v>214</v>
      </c>
      <c r="H99" s="558" t="str">
        <f>$D$18</f>
        <v>BLACK</v>
      </c>
      <c r="I99" s="557" t="str">
        <f t="shared" si="4"/>
        <v>BLACK</v>
      </c>
      <c r="J99" s="113" t="s">
        <v>130</v>
      </c>
      <c r="K99" s="113">
        <f>$P$20</f>
        <v>0</v>
      </c>
      <c r="L99" s="113">
        <v>1</v>
      </c>
      <c r="M99" s="113">
        <f t="shared" si="5"/>
        <v>0</v>
      </c>
      <c r="N99" s="115"/>
      <c r="O99" s="41">
        <f t="shared" si="6"/>
        <v>0</v>
      </c>
      <c r="P99" s="117"/>
    </row>
    <row r="100" spans="1:16" s="46" customFormat="1" ht="98.25" customHeight="1">
      <c r="A100" s="111">
        <v>3</v>
      </c>
      <c r="B100" s="522" t="s">
        <v>193</v>
      </c>
      <c r="C100" s="559"/>
      <c r="D100" s="559"/>
      <c r="E100" s="523"/>
      <c r="F100" s="561"/>
      <c r="G100" s="564"/>
      <c r="H100" s="558" t="str">
        <f>$D$23</f>
        <v>GREY HEATHER</v>
      </c>
      <c r="I100" s="557" t="str">
        <f t="shared" si="4"/>
        <v>BLACK</v>
      </c>
      <c r="J100" s="113" t="s">
        <v>130</v>
      </c>
      <c r="K100" s="113">
        <f>$P$25</f>
        <v>769</v>
      </c>
      <c r="L100" s="113">
        <v>1</v>
      </c>
      <c r="M100" s="113">
        <f t="shared" si="5"/>
        <v>769</v>
      </c>
      <c r="N100" s="115"/>
      <c r="O100" s="41">
        <f t="shared" si="6"/>
        <v>769</v>
      </c>
      <c r="P100" s="117"/>
    </row>
    <row r="101" spans="1:16" s="46" customFormat="1" ht="32.5" hidden="1">
      <c r="A101" s="111">
        <v>3</v>
      </c>
      <c r="B101" s="522" t="s">
        <v>193</v>
      </c>
      <c r="C101" s="559"/>
      <c r="D101" s="559"/>
      <c r="E101" s="523"/>
      <c r="F101" s="561"/>
      <c r="G101" s="564"/>
      <c r="H101" s="558" t="str">
        <f>$D$28</f>
        <v>WASHED BURGUNDY</v>
      </c>
      <c r="I101" s="557" t="str">
        <f t="shared" si="4"/>
        <v>BLACK</v>
      </c>
      <c r="J101" s="113" t="s">
        <v>130</v>
      </c>
      <c r="K101" s="113">
        <f>$P$30</f>
        <v>0</v>
      </c>
      <c r="L101" s="113">
        <v>1</v>
      </c>
      <c r="M101" s="113">
        <f t="shared" si="5"/>
        <v>0</v>
      </c>
      <c r="N101" s="115"/>
      <c r="O101" s="41">
        <f t="shared" si="6"/>
        <v>0</v>
      </c>
      <c r="P101" s="117"/>
    </row>
    <row r="102" spans="1:16" s="46" customFormat="1" ht="32.5" hidden="1">
      <c r="A102" s="111">
        <v>3</v>
      </c>
      <c r="B102" s="522" t="s">
        <v>193</v>
      </c>
      <c r="C102" s="559"/>
      <c r="D102" s="559"/>
      <c r="E102" s="523"/>
      <c r="F102" s="562"/>
      <c r="G102" s="565"/>
      <c r="H102" s="558" t="str">
        <f>$D$33</f>
        <v>LIME</v>
      </c>
      <c r="I102" s="557" t="str">
        <f t="shared" si="4"/>
        <v>BLACK</v>
      </c>
      <c r="J102" s="113" t="s">
        <v>130</v>
      </c>
      <c r="K102" s="113">
        <f>$P$35</f>
        <v>0</v>
      </c>
      <c r="L102" s="113">
        <v>1</v>
      </c>
      <c r="M102" s="113">
        <f t="shared" si="5"/>
        <v>0</v>
      </c>
      <c r="N102" s="115"/>
      <c r="O102" s="41">
        <f t="shared" si="6"/>
        <v>0</v>
      </c>
      <c r="P102" s="117"/>
    </row>
    <row r="103" spans="1:16" s="46" customFormat="1" ht="32.5" hidden="1">
      <c r="A103" s="111">
        <v>4</v>
      </c>
      <c r="B103" s="522" t="s">
        <v>156</v>
      </c>
      <c r="C103" s="559"/>
      <c r="D103" s="559"/>
      <c r="E103" s="523"/>
      <c r="F103" s="112" t="s">
        <v>132</v>
      </c>
      <c r="G103" s="112"/>
      <c r="H103" s="558" t="str">
        <f>$D$18</f>
        <v>BLACK</v>
      </c>
      <c r="I103" s="557" t="str">
        <f t="shared" si="4"/>
        <v>BLACK</v>
      </c>
      <c r="J103" s="113" t="s">
        <v>130</v>
      </c>
      <c r="K103" s="113">
        <f>$P$20</f>
        <v>0</v>
      </c>
      <c r="L103" s="113">
        <v>1</v>
      </c>
      <c r="M103" s="113">
        <f t="shared" si="5"/>
        <v>0</v>
      </c>
      <c r="N103" s="115"/>
      <c r="O103" s="41">
        <f t="shared" si="6"/>
        <v>0</v>
      </c>
      <c r="P103" s="117"/>
    </row>
    <row r="104" spans="1:16" s="46" customFormat="1" ht="63.75" customHeight="1">
      <c r="A104" s="111">
        <v>4</v>
      </c>
      <c r="B104" s="522" t="s">
        <v>156</v>
      </c>
      <c r="C104" s="559"/>
      <c r="D104" s="559"/>
      <c r="E104" s="523"/>
      <c r="F104" s="112" t="s">
        <v>132</v>
      </c>
      <c r="G104" s="112"/>
      <c r="H104" s="558" t="str">
        <f>$D$23</f>
        <v>GREY HEATHER</v>
      </c>
      <c r="I104" s="557" t="str">
        <f t="shared" si="4"/>
        <v>BLACK</v>
      </c>
      <c r="J104" s="113" t="s">
        <v>130</v>
      </c>
      <c r="K104" s="113">
        <f>$P$25</f>
        <v>769</v>
      </c>
      <c r="L104" s="113">
        <v>1</v>
      </c>
      <c r="M104" s="113">
        <f t="shared" si="5"/>
        <v>769</v>
      </c>
      <c r="N104" s="115"/>
      <c r="O104" s="41">
        <f t="shared" si="6"/>
        <v>769</v>
      </c>
      <c r="P104" s="117"/>
    </row>
    <row r="105" spans="1:16" s="46" customFormat="1" ht="32.5" hidden="1">
      <c r="A105" s="111">
        <v>4</v>
      </c>
      <c r="B105" s="522" t="s">
        <v>156</v>
      </c>
      <c r="C105" s="559"/>
      <c r="D105" s="559"/>
      <c r="E105" s="523"/>
      <c r="F105" s="112" t="s">
        <v>132</v>
      </c>
      <c r="G105" s="112"/>
      <c r="H105" s="558" t="str">
        <f>$D$28</f>
        <v>WASHED BURGUNDY</v>
      </c>
      <c r="I105" s="557" t="str">
        <f t="shared" si="4"/>
        <v>BLACK</v>
      </c>
      <c r="J105" s="113" t="s">
        <v>130</v>
      </c>
      <c r="K105" s="113">
        <f>$P$30</f>
        <v>0</v>
      </c>
      <c r="L105" s="113">
        <v>1</v>
      </c>
      <c r="M105" s="113">
        <f t="shared" si="5"/>
        <v>0</v>
      </c>
      <c r="N105" s="115"/>
      <c r="O105" s="41">
        <f t="shared" si="6"/>
        <v>0</v>
      </c>
      <c r="P105" s="117"/>
    </row>
    <row r="106" spans="1:16" s="46" customFormat="1" ht="32.5" hidden="1">
      <c r="A106" s="111">
        <v>4</v>
      </c>
      <c r="B106" s="522" t="s">
        <v>156</v>
      </c>
      <c r="C106" s="559"/>
      <c r="D106" s="559"/>
      <c r="E106" s="523"/>
      <c r="F106" s="112" t="s">
        <v>132</v>
      </c>
      <c r="G106" s="112"/>
      <c r="H106" s="558" t="str">
        <f>$D$33</f>
        <v>LIME</v>
      </c>
      <c r="I106" s="557" t="str">
        <f t="shared" si="4"/>
        <v>BLACK</v>
      </c>
      <c r="J106" s="113" t="s">
        <v>130</v>
      </c>
      <c r="K106" s="113">
        <f>$P$35</f>
        <v>0</v>
      </c>
      <c r="L106" s="113">
        <v>1</v>
      </c>
      <c r="M106" s="113">
        <f t="shared" si="5"/>
        <v>0</v>
      </c>
      <c r="N106" s="115"/>
      <c r="O106" s="41">
        <f t="shared" si="6"/>
        <v>0</v>
      </c>
      <c r="P106" s="117"/>
    </row>
    <row r="107" spans="1:16" s="46" customFormat="1" ht="32.5" hidden="1">
      <c r="A107" s="111">
        <v>5</v>
      </c>
      <c r="B107" s="553" t="s">
        <v>133</v>
      </c>
      <c r="C107" s="554"/>
      <c r="D107" s="554"/>
      <c r="E107" s="554"/>
      <c r="F107" s="112" t="s">
        <v>55</v>
      </c>
      <c r="G107" s="112"/>
      <c r="H107" s="558" t="str">
        <f>$D$18</f>
        <v>BLACK</v>
      </c>
      <c r="I107" s="557" t="str">
        <f t="shared" si="4"/>
        <v>BLACK</v>
      </c>
      <c r="J107" s="113" t="s">
        <v>130</v>
      </c>
      <c r="K107" s="113">
        <f>$P$20</f>
        <v>0</v>
      </c>
      <c r="L107" s="114">
        <f>1/25</f>
        <v>0.04</v>
      </c>
      <c r="M107" s="113">
        <f t="shared" si="5"/>
        <v>0</v>
      </c>
      <c r="N107" s="115"/>
      <c r="O107" s="41">
        <f t="shared" si="6"/>
        <v>0</v>
      </c>
      <c r="P107" s="117"/>
    </row>
    <row r="108" spans="1:16" s="46" customFormat="1" ht="63.75" customHeight="1">
      <c r="A108" s="111">
        <v>5</v>
      </c>
      <c r="B108" s="553" t="s">
        <v>133</v>
      </c>
      <c r="C108" s="554"/>
      <c r="D108" s="554"/>
      <c r="E108" s="554"/>
      <c r="F108" s="112" t="s">
        <v>55</v>
      </c>
      <c r="G108" s="112"/>
      <c r="H108" s="558" t="str">
        <f>$D$23</f>
        <v>GREY HEATHER</v>
      </c>
      <c r="I108" s="557" t="str">
        <f t="shared" si="4"/>
        <v>BLACK</v>
      </c>
      <c r="J108" s="113" t="s">
        <v>130</v>
      </c>
      <c r="K108" s="113">
        <f>$P$25</f>
        <v>769</v>
      </c>
      <c r="L108" s="114">
        <f>1/25</f>
        <v>0.04</v>
      </c>
      <c r="M108" s="113">
        <f t="shared" si="5"/>
        <v>30.76</v>
      </c>
      <c r="N108" s="115"/>
      <c r="O108" s="41">
        <f t="shared" si="6"/>
        <v>31</v>
      </c>
      <c r="P108" s="117"/>
    </row>
    <row r="109" spans="1:16" s="46" customFormat="1" ht="32.5" hidden="1">
      <c r="A109" s="111">
        <v>5</v>
      </c>
      <c r="B109" s="553" t="s">
        <v>133</v>
      </c>
      <c r="C109" s="554"/>
      <c r="D109" s="554"/>
      <c r="E109" s="554"/>
      <c r="F109" s="112" t="s">
        <v>55</v>
      </c>
      <c r="G109" s="112"/>
      <c r="H109" s="558" t="str">
        <f>$D$28</f>
        <v>WASHED BURGUNDY</v>
      </c>
      <c r="I109" s="557" t="str">
        <f t="shared" si="4"/>
        <v>BLACK</v>
      </c>
      <c r="J109" s="113" t="s">
        <v>130</v>
      </c>
      <c r="K109" s="113">
        <f>$P$30</f>
        <v>0</v>
      </c>
      <c r="L109" s="114">
        <f>1/25</f>
        <v>0.04</v>
      </c>
      <c r="M109" s="113">
        <f t="shared" si="5"/>
        <v>0</v>
      </c>
      <c r="N109" s="115"/>
      <c r="O109" s="41">
        <f t="shared" si="6"/>
        <v>0</v>
      </c>
      <c r="P109" s="117"/>
    </row>
    <row r="110" spans="1:16" s="46" customFormat="1" ht="32.5" hidden="1">
      <c r="A110" s="111">
        <v>5</v>
      </c>
      <c r="B110" s="553" t="s">
        <v>133</v>
      </c>
      <c r="C110" s="554"/>
      <c r="D110" s="554"/>
      <c r="E110" s="554"/>
      <c r="F110" s="112" t="s">
        <v>55</v>
      </c>
      <c r="G110" s="112"/>
      <c r="H110" s="558" t="str">
        <f>$D$33</f>
        <v>LIME</v>
      </c>
      <c r="I110" s="557" t="str">
        <f t="shared" si="4"/>
        <v>BLACK</v>
      </c>
      <c r="J110" s="113" t="s">
        <v>130</v>
      </c>
      <c r="K110" s="113">
        <f>$P$35</f>
        <v>0</v>
      </c>
      <c r="L110" s="114">
        <f>1/25</f>
        <v>0.04</v>
      </c>
      <c r="M110" s="113">
        <f t="shared" si="5"/>
        <v>0</v>
      </c>
      <c r="N110" s="115"/>
      <c r="O110" s="41">
        <f t="shared" si="6"/>
        <v>0</v>
      </c>
      <c r="P110" s="117"/>
    </row>
    <row r="111" spans="1:16" s="46" customFormat="1" ht="32.5" hidden="1">
      <c r="A111" s="111">
        <v>6</v>
      </c>
      <c r="B111" s="553" t="s">
        <v>134</v>
      </c>
      <c r="C111" s="554"/>
      <c r="D111" s="554"/>
      <c r="E111" s="554"/>
      <c r="F111" s="112" t="s">
        <v>55</v>
      </c>
      <c r="G111" s="112"/>
      <c r="H111" s="558" t="str">
        <f>$D$18</f>
        <v>BLACK</v>
      </c>
      <c r="I111" s="557" t="str">
        <f t="shared" si="4"/>
        <v>BLACK</v>
      </c>
      <c r="J111" s="113" t="s">
        <v>130</v>
      </c>
      <c r="K111" s="113">
        <f>$P$20</f>
        <v>0</v>
      </c>
      <c r="L111" s="114">
        <f>L107*2</f>
        <v>0.08</v>
      </c>
      <c r="M111" s="113">
        <f t="shared" si="5"/>
        <v>0</v>
      </c>
      <c r="N111" s="115"/>
      <c r="O111" s="41">
        <f t="shared" si="6"/>
        <v>0</v>
      </c>
      <c r="P111" s="117"/>
    </row>
    <row r="112" spans="1:16" s="46" customFormat="1" ht="63.75" customHeight="1">
      <c r="A112" s="111">
        <v>6</v>
      </c>
      <c r="B112" s="553" t="s">
        <v>134</v>
      </c>
      <c r="C112" s="554"/>
      <c r="D112" s="554"/>
      <c r="E112" s="554"/>
      <c r="F112" s="112" t="s">
        <v>55</v>
      </c>
      <c r="G112" s="112"/>
      <c r="H112" s="558" t="str">
        <f>$D$23</f>
        <v>GREY HEATHER</v>
      </c>
      <c r="I112" s="557" t="str">
        <f t="shared" si="4"/>
        <v>BLACK</v>
      </c>
      <c r="J112" s="113" t="s">
        <v>130</v>
      </c>
      <c r="K112" s="113">
        <f>$P$25</f>
        <v>769</v>
      </c>
      <c r="L112" s="114">
        <f>L108*2</f>
        <v>0.08</v>
      </c>
      <c r="M112" s="113">
        <f t="shared" si="5"/>
        <v>61.52</v>
      </c>
      <c r="N112" s="115"/>
      <c r="O112" s="41">
        <f t="shared" si="6"/>
        <v>62</v>
      </c>
      <c r="P112" s="117"/>
    </row>
    <row r="113" spans="1:16" s="46" customFormat="1" ht="32.5" hidden="1">
      <c r="A113" s="111">
        <v>6</v>
      </c>
      <c r="B113" s="553" t="s">
        <v>134</v>
      </c>
      <c r="C113" s="554"/>
      <c r="D113" s="554"/>
      <c r="E113" s="554"/>
      <c r="F113" s="112" t="s">
        <v>55</v>
      </c>
      <c r="G113" s="112"/>
      <c r="H113" s="558" t="str">
        <f>$D$28</f>
        <v>WASHED BURGUNDY</v>
      </c>
      <c r="I113" s="557" t="str">
        <f t="shared" si="4"/>
        <v>BLACK</v>
      </c>
      <c r="J113" s="113" t="s">
        <v>130</v>
      </c>
      <c r="K113" s="113">
        <f>$P$30</f>
        <v>0</v>
      </c>
      <c r="L113" s="114">
        <f>L109*2</f>
        <v>0.08</v>
      </c>
      <c r="M113" s="113">
        <f t="shared" si="5"/>
        <v>0</v>
      </c>
      <c r="N113" s="115"/>
      <c r="O113" s="41">
        <f t="shared" si="6"/>
        <v>0</v>
      </c>
      <c r="P113" s="117"/>
    </row>
    <row r="114" spans="1:16" s="46" customFormat="1" ht="32.5" hidden="1">
      <c r="A114" s="111">
        <v>6</v>
      </c>
      <c r="B114" s="553" t="s">
        <v>134</v>
      </c>
      <c r="C114" s="554"/>
      <c r="D114" s="554"/>
      <c r="E114" s="554"/>
      <c r="F114" s="112" t="s">
        <v>55</v>
      </c>
      <c r="G114" s="112"/>
      <c r="H114" s="558" t="str">
        <f>$D$33</f>
        <v>LIME</v>
      </c>
      <c r="I114" s="557" t="str">
        <f t="shared" si="4"/>
        <v>BLACK</v>
      </c>
      <c r="J114" s="113" t="s">
        <v>130</v>
      </c>
      <c r="K114" s="113">
        <f>$P$35</f>
        <v>0</v>
      </c>
      <c r="L114" s="114">
        <f>L110*2</f>
        <v>0.08</v>
      </c>
      <c r="M114" s="113">
        <f t="shared" si="5"/>
        <v>0</v>
      </c>
      <c r="N114" s="115"/>
      <c r="O114" s="41">
        <f t="shared" si="6"/>
        <v>0</v>
      </c>
      <c r="P114" s="117"/>
    </row>
    <row r="115" spans="1:16" s="46" customFormat="1" ht="32.5" hidden="1">
      <c r="A115" s="111">
        <v>7</v>
      </c>
      <c r="B115" s="553" t="s">
        <v>135</v>
      </c>
      <c r="C115" s="554"/>
      <c r="D115" s="554"/>
      <c r="E115" s="554"/>
      <c r="F115" s="112" t="s">
        <v>132</v>
      </c>
      <c r="G115" s="112"/>
      <c r="H115" s="558" t="str">
        <f>$D$18</f>
        <v>BLACK</v>
      </c>
      <c r="I115" s="557" t="str">
        <f t="shared" si="4"/>
        <v>BLACK</v>
      </c>
      <c r="J115" s="113" t="s">
        <v>130</v>
      </c>
      <c r="K115" s="113">
        <f>$P$20</f>
        <v>0</v>
      </c>
      <c r="L115" s="114">
        <f>L107</f>
        <v>0.04</v>
      </c>
      <c r="M115" s="113">
        <f t="shared" si="5"/>
        <v>0</v>
      </c>
      <c r="N115" s="115"/>
      <c r="O115" s="41">
        <f t="shared" si="6"/>
        <v>0</v>
      </c>
      <c r="P115" s="117"/>
    </row>
    <row r="116" spans="1:16" s="46" customFormat="1" ht="63.75" customHeight="1">
      <c r="A116" s="111">
        <v>7</v>
      </c>
      <c r="B116" s="553" t="s">
        <v>135</v>
      </c>
      <c r="C116" s="554"/>
      <c r="D116" s="554"/>
      <c r="E116" s="554"/>
      <c r="F116" s="112" t="s">
        <v>132</v>
      </c>
      <c r="G116" s="112"/>
      <c r="H116" s="558" t="str">
        <f>$D$23</f>
        <v>GREY HEATHER</v>
      </c>
      <c r="I116" s="557" t="str">
        <f t="shared" si="4"/>
        <v>BLACK</v>
      </c>
      <c r="J116" s="113" t="s">
        <v>130</v>
      </c>
      <c r="K116" s="113">
        <f>$P$25</f>
        <v>769</v>
      </c>
      <c r="L116" s="114">
        <f>L108</f>
        <v>0.04</v>
      </c>
      <c r="M116" s="113">
        <f t="shared" si="5"/>
        <v>30.76</v>
      </c>
      <c r="N116" s="115"/>
      <c r="O116" s="41">
        <f t="shared" si="6"/>
        <v>31</v>
      </c>
      <c r="P116" s="117"/>
    </row>
    <row r="117" spans="1:16" s="46" customFormat="1" ht="32.5" hidden="1">
      <c r="A117" s="111">
        <v>7</v>
      </c>
      <c r="B117" s="553" t="s">
        <v>135</v>
      </c>
      <c r="C117" s="554"/>
      <c r="D117" s="554"/>
      <c r="E117" s="554"/>
      <c r="F117" s="112" t="s">
        <v>132</v>
      </c>
      <c r="G117" s="112"/>
      <c r="H117" s="558" t="str">
        <f>$D$28</f>
        <v>WASHED BURGUNDY</v>
      </c>
      <c r="I117" s="557" t="str">
        <f t="shared" si="4"/>
        <v>BLACK</v>
      </c>
      <c r="J117" s="113" t="s">
        <v>130</v>
      </c>
      <c r="K117" s="113">
        <f>$P$30</f>
        <v>0</v>
      </c>
      <c r="L117" s="114">
        <f>L109</f>
        <v>0.04</v>
      </c>
      <c r="M117" s="113">
        <f t="shared" si="5"/>
        <v>0</v>
      </c>
      <c r="N117" s="115"/>
      <c r="O117" s="41">
        <f t="shared" si="6"/>
        <v>0</v>
      </c>
      <c r="P117" s="117"/>
    </row>
    <row r="118" spans="1:16" s="46" customFormat="1" ht="32.5" hidden="1">
      <c r="A118" s="111">
        <v>7</v>
      </c>
      <c r="B118" s="553" t="s">
        <v>135</v>
      </c>
      <c r="C118" s="554"/>
      <c r="D118" s="554"/>
      <c r="E118" s="554"/>
      <c r="F118" s="112" t="s">
        <v>132</v>
      </c>
      <c r="G118" s="112"/>
      <c r="H118" s="558" t="str">
        <f>$D$33</f>
        <v>LIME</v>
      </c>
      <c r="I118" s="557" t="str">
        <f t="shared" si="4"/>
        <v>BLACK</v>
      </c>
      <c r="J118" s="113" t="s">
        <v>130</v>
      </c>
      <c r="K118" s="113">
        <f>$P$35</f>
        <v>0</v>
      </c>
      <c r="L118" s="114">
        <f>L110</f>
        <v>0.04</v>
      </c>
      <c r="M118" s="113">
        <f t="shared" si="5"/>
        <v>0</v>
      </c>
      <c r="N118" s="115"/>
      <c r="O118" s="41">
        <f t="shared" si="6"/>
        <v>0</v>
      </c>
      <c r="P118" s="117"/>
    </row>
    <row r="119" spans="1:16" s="46" customFormat="1" ht="32.5" hidden="1">
      <c r="A119" s="111">
        <v>8</v>
      </c>
      <c r="B119" s="522" t="s">
        <v>136</v>
      </c>
      <c r="C119" s="559"/>
      <c r="D119" s="559"/>
      <c r="E119" s="523"/>
      <c r="F119" s="112" t="s">
        <v>38</v>
      </c>
      <c r="G119" s="112"/>
      <c r="H119" s="558" t="str">
        <f>$D$18</f>
        <v>BLACK</v>
      </c>
      <c r="I119" s="557" t="str">
        <f t="shared" si="4"/>
        <v>BLACK</v>
      </c>
      <c r="J119" s="113" t="s">
        <v>130</v>
      </c>
      <c r="K119" s="113">
        <f>$P$20</f>
        <v>0</v>
      </c>
      <c r="L119" s="113">
        <v>1</v>
      </c>
      <c r="M119" s="113">
        <f>K119*L119</f>
        <v>0</v>
      </c>
      <c r="N119" s="115"/>
      <c r="O119" s="41">
        <f t="shared" si="6"/>
        <v>0</v>
      </c>
      <c r="P119" s="117"/>
    </row>
    <row r="120" spans="1:16" s="46" customFormat="1" ht="63.75" customHeight="1">
      <c r="A120" s="111">
        <v>8</v>
      </c>
      <c r="B120" s="553" t="s">
        <v>136</v>
      </c>
      <c r="C120" s="554"/>
      <c r="D120" s="554"/>
      <c r="E120" s="554"/>
      <c r="F120" s="112" t="s">
        <v>38</v>
      </c>
      <c r="G120" s="112"/>
      <c r="H120" s="558" t="str">
        <f>$D$23</f>
        <v>GREY HEATHER</v>
      </c>
      <c r="I120" s="557" t="str">
        <f t="shared" si="4"/>
        <v>BLACK</v>
      </c>
      <c r="J120" s="113" t="s">
        <v>130</v>
      </c>
      <c r="K120" s="113">
        <f>$P$25</f>
        <v>769</v>
      </c>
      <c r="L120" s="113">
        <v>1</v>
      </c>
      <c r="M120" s="113">
        <f t="shared" ref="M120:M131" si="7">K120*L120</f>
        <v>769</v>
      </c>
      <c r="N120" s="115"/>
      <c r="O120" s="41">
        <f t="shared" si="6"/>
        <v>769</v>
      </c>
      <c r="P120" s="117"/>
    </row>
    <row r="121" spans="1:16" s="46" customFormat="1" ht="32.5" hidden="1">
      <c r="A121" s="111">
        <v>8</v>
      </c>
      <c r="B121" s="553" t="s">
        <v>136</v>
      </c>
      <c r="C121" s="554"/>
      <c r="D121" s="554"/>
      <c r="E121" s="554"/>
      <c r="F121" s="112" t="s">
        <v>38</v>
      </c>
      <c r="G121" s="112"/>
      <c r="H121" s="558" t="str">
        <f>$D$28</f>
        <v>WASHED BURGUNDY</v>
      </c>
      <c r="I121" s="557" t="str">
        <f t="shared" si="4"/>
        <v>BLACK</v>
      </c>
      <c r="J121" s="113" t="s">
        <v>130</v>
      </c>
      <c r="K121" s="113">
        <f>$P$30</f>
        <v>0</v>
      </c>
      <c r="L121" s="113">
        <v>1</v>
      </c>
      <c r="M121" s="113">
        <f t="shared" si="7"/>
        <v>0</v>
      </c>
      <c r="N121" s="115"/>
      <c r="O121" s="41">
        <f t="shared" si="6"/>
        <v>0</v>
      </c>
      <c r="P121" s="117"/>
    </row>
    <row r="122" spans="1:16" s="46" customFormat="1" ht="32.5" hidden="1">
      <c r="A122" s="111">
        <v>8</v>
      </c>
      <c r="B122" s="553" t="s">
        <v>136</v>
      </c>
      <c r="C122" s="554"/>
      <c r="D122" s="554"/>
      <c r="E122" s="554"/>
      <c r="F122" s="112" t="s">
        <v>38</v>
      </c>
      <c r="G122" s="112"/>
      <c r="H122" s="558" t="str">
        <f>$D$33</f>
        <v>LIME</v>
      </c>
      <c r="I122" s="557" t="str">
        <f t="shared" si="4"/>
        <v>BLACK</v>
      </c>
      <c r="J122" s="113" t="s">
        <v>130</v>
      </c>
      <c r="K122" s="113">
        <f>$P$35</f>
        <v>0</v>
      </c>
      <c r="L122" s="113">
        <v>1</v>
      </c>
      <c r="M122" s="113">
        <f t="shared" si="7"/>
        <v>0</v>
      </c>
      <c r="N122" s="115"/>
      <c r="O122" s="41">
        <f t="shared" si="6"/>
        <v>0</v>
      </c>
      <c r="P122" s="117"/>
    </row>
    <row r="123" spans="1:16" s="46" customFormat="1" ht="32.5" hidden="1">
      <c r="A123" s="111">
        <v>9</v>
      </c>
      <c r="B123" s="553" t="s">
        <v>137</v>
      </c>
      <c r="C123" s="554"/>
      <c r="D123" s="554"/>
      <c r="E123" s="554"/>
      <c r="F123" s="112" t="s">
        <v>132</v>
      </c>
      <c r="G123" s="112"/>
      <c r="H123" s="558" t="str">
        <f>$D$18</f>
        <v>BLACK</v>
      </c>
      <c r="I123" s="557" t="str">
        <f t="shared" si="4"/>
        <v>BLACK</v>
      </c>
      <c r="J123" s="113" t="s">
        <v>130</v>
      </c>
      <c r="K123" s="113">
        <f>$P$20</f>
        <v>0</v>
      </c>
      <c r="L123" s="113">
        <v>1.1000000000000001</v>
      </c>
      <c r="M123" s="113">
        <f t="shared" si="7"/>
        <v>0</v>
      </c>
      <c r="N123" s="115"/>
      <c r="O123" s="41">
        <f t="shared" si="6"/>
        <v>0</v>
      </c>
      <c r="P123" s="117"/>
    </row>
    <row r="124" spans="1:16" s="46" customFormat="1" ht="63.75" customHeight="1">
      <c r="A124" s="111">
        <v>9</v>
      </c>
      <c r="B124" s="522" t="s">
        <v>137</v>
      </c>
      <c r="C124" s="559"/>
      <c r="D124" s="559"/>
      <c r="E124" s="523"/>
      <c r="F124" s="112" t="s">
        <v>132</v>
      </c>
      <c r="G124" s="112"/>
      <c r="H124" s="558" t="str">
        <f>$D$23</f>
        <v>GREY HEATHER</v>
      </c>
      <c r="I124" s="557" t="str">
        <f t="shared" si="4"/>
        <v>BLACK</v>
      </c>
      <c r="J124" s="113" t="s">
        <v>130</v>
      </c>
      <c r="K124" s="113">
        <f>$P$25</f>
        <v>769</v>
      </c>
      <c r="L124" s="113">
        <v>1.1000000000000001</v>
      </c>
      <c r="M124" s="113">
        <f t="shared" si="7"/>
        <v>845.90000000000009</v>
      </c>
      <c r="N124" s="115"/>
      <c r="O124" s="41">
        <f t="shared" si="6"/>
        <v>846</v>
      </c>
      <c r="P124" s="117"/>
    </row>
    <row r="125" spans="1:16" s="46" customFormat="1" ht="32.5" hidden="1">
      <c r="A125" s="111">
        <v>9</v>
      </c>
      <c r="B125" s="522" t="s">
        <v>137</v>
      </c>
      <c r="C125" s="559"/>
      <c r="D125" s="559"/>
      <c r="E125" s="523"/>
      <c r="F125" s="112" t="s">
        <v>132</v>
      </c>
      <c r="G125" s="112"/>
      <c r="H125" s="558" t="str">
        <f>$D$28</f>
        <v>WASHED BURGUNDY</v>
      </c>
      <c r="I125" s="557" t="str">
        <f t="shared" si="4"/>
        <v>BLACK</v>
      </c>
      <c r="J125" s="113" t="s">
        <v>130</v>
      </c>
      <c r="K125" s="113">
        <f>$P$30</f>
        <v>0</v>
      </c>
      <c r="L125" s="113">
        <v>1.1000000000000001</v>
      </c>
      <c r="M125" s="113">
        <f t="shared" si="7"/>
        <v>0</v>
      </c>
      <c r="N125" s="115"/>
      <c r="O125" s="41">
        <f t="shared" si="6"/>
        <v>0</v>
      </c>
      <c r="P125" s="117"/>
    </row>
    <row r="126" spans="1:16" s="46" customFormat="1" ht="32.5" hidden="1">
      <c r="A126" s="111">
        <v>9</v>
      </c>
      <c r="B126" s="522" t="s">
        <v>137</v>
      </c>
      <c r="C126" s="559"/>
      <c r="D126" s="559"/>
      <c r="E126" s="523"/>
      <c r="F126" s="112" t="s">
        <v>132</v>
      </c>
      <c r="G126" s="112"/>
      <c r="H126" s="558" t="str">
        <f>$D$33</f>
        <v>LIME</v>
      </c>
      <c r="I126" s="557" t="str">
        <f t="shared" si="4"/>
        <v>BLACK</v>
      </c>
      <c r="J126" s="113" t="s">
        <v>130</v>
      </c>
      <c r="K126" s="113">
        <f>$P$35</f>
        <v>0</v>
      </c>
      <c r="L126" s="113">
        <v>1.1000000000000001</v>
      </c>
      <c r="M126" s="113">
        <f t="shared" si="7"/>
        <v>0</v>
      </c>
      <c r="N126" s="115"/>
      <c r="O126" s="41">
        <f t="shared" si="6"/>
        <v>0</v>
      </c>
      <c r="P126" s="117"/>
    </row>
    <row r="127" spans="1:16" s="46" customFormat="1" ht="46.5" customHeight="1">
      <c r="A127" s="111">
        <v>10</v>
      </c>
      <c r="B127" s="553" t="s">
        <v>150</v>
      </c>
      <c r="C127" s="554"/>
      <c r="D127" s="554"/>
      <c r="E127" s="554"/>
      <c r="F127" s="555" t="s">
        <v>151</v>
      </c>
      <c r="G127" s="112"/>
      <c r="H127" s="556" t="s">
        <v>174</v>
      </c>
      <c r="I127" s="557"/>
      <c r="J127" s="113" t="s">
        <v>130</v>
      </c>
      <c r="K127" s="113">
        <v>9</v>
      </c>
      <c r="L127" s="114">
        <f>$L$107*2</f>
        <v>0.08</v>
      </c>
      <c r="M127" s="113">
        <f t="shared" si="7"/>
        <v>0.72</v>
      </c>
      <c r="N127" s="115"/>
      <c r="O127" s="41">
        <f t="shared" si="6"/>
        <v>1</v>
      </c>
      <c r="P127" s="117"/>
    </row>
    <row r="128" spans="1:16" s="46" customFormat="1" ht="46.5" customHeight="1">
      <c r="A128" s="111">
        <v>10</v>
      </c>
      <c r="B128" s="553" t="s">
        <v>150</v>
      </c>
      <c r="C128" s="554"/>
      <c r="D128" s="554"/>
      <c r="E128" s="554"/>
      <c r="F128" s="555"/>
      <c r="G128" s="112"/>
      <c r="H128" s="556" t="s">
        <v>175</v>
      </c>
      <c r="I128" s="557"/>
      <c r="J128" s="113" t="s">
        <v>130</v>
      </c>
      <c r="K128" s="113">
        <v>24</v>
      </c>
      <c r="L128" s="114">
        <f>$L$107*2</f>
        <v>0.08</v>
      </c>
      <c r="M128" s="113">
        <f t="shared" si="7"/>
        <v>1.92</v>
      </c>
      <c r="N128" s="115"/>
      <c r="O128" s="41">
        <f t="shared" si="6"/>
        <v>2</v>
      </c>
      <c r="P128" s="117"/>
    </row>
    <row r="129" spans="1:16" s="46" customFormat="1" ht="46.5" customHeight="1">
      <c r="A129" s="111">
        <v>10</v>
      </c>
      <c r="B129" s="553" t="s">
        <v>150</v>
      </c>
      <c r="C129" s="554"/>
      <c r="D129" s="554"/>
      <c r="E129" s="554"/>
      <c r="F129" s="555"/>
      <c r="G129" s="112"/>
      <c r="H129" s="556" t="s">
        <v>176</v>
      </c>
      <c r="I129" s="557"/>
      <c r="J129" s="113" t="s">
        <v>130</v>
      </c>
      <c r="K129" s="113">
        <v>12</v>
      </c>
      <c r="L129" s="114">
        <f>$L$107*2</f>
        <v>0.08</v>
      </c>
      <c r="M129" s="113">
        <f t="shared" si="7"/>
        <v>0.96</v>
      </c>
      <c r="N129" s="115"/>
      <c r="O129" s="41">
        <f t="shared" si="6"/>
        <v>1</v>
      </c>
      <c r="P129" s="117"/>
    </row>
    <row r="130" spans="1:16" s="46" customFormat="1" ht="46.5" customHeight="1">
      <c r="A130" s="111">
        <v>10</v>
      </c>
      <c r="B130" s="553" t="s">
        <v>150</v>
      </c>
      <c r="C130" s="554"/>
      <c r="D130" s="554"/>
      <c r="E130" s="554"/>
      <c r="F130" s="555"/>
      <c r="G130" s="112"/>
      <c r="H130" s="556">
        <v>41</v>
      </c>
      <c r="I130" s="557"/>
      <c r="J130" s="113" t="s">
        <v>130</v>
      </c>
      <c r="K130" s="113">
        <v>30</v>
      </c>
      <c r="L130" s="114">
        <f>$L$107*2</f>
        <v>0.08</v>
      </c>
      <c r="M130" s="113">
        <f t="shared" si="7"/>
        <v>2.4</v>
      </c>
      <c r="N130" s="115"/>
      <c r="O130" s="41">
        <f t="shared" si="6"/>
        <v>3</v>
      </c>
      <c r="P130" s="117"/>
    </row>
    <row r="131" spans="1:16" s="46" customFormat="1" ht="46.5" customHeight="1">
      <c r="A131" s="111">
        <v>10</v>
      </c>
      <c r="B131" s="553" t="s">
        <v>150</v>
      </c>
      <c r="C131" s="554"/>
      <c r="D131" s="554"/>
      <c r="E131" s="554"/>
      <c r="F131" s="555"/>
      <c r="G131" s="112"/>
      <c r="H131" s="558">
        <v>42</v>
      </c>
      <c r="I131" s="557"/>
      <c r="J131" s="113" t="s">
        <v>130</v>
      </c>
      <c r="K131" s="113">
        <v>67</v>
      </c>
      <c r="L131" s="114">
        <f>$L$107*2</f>
        <v>0.08</v>
      </c>
      <c r="M131" s="113">
        <f t="shared" si="7"/>
        <v>5.36</v>
      </c>
      <c r="N131" s="115"/>
      <c r="O131" s="41">
        <f t="shared" si="6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519" t="s">
        <v>31</v>
      </c>
      <c r="K133" s="519"/>
      <c r="L133" s="519"/>
      <c r="M133" s="519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537" t="s">
        <v>49</v>
      </c>
      <c r="C135" s="538"/>
      <c r="D135" s="538"/>
      <c r="E135" s="538"/>
      <c r="F135" s="538"/>
      <c r="G135" s="538"/>
      <c r="H135" s="538"/>
      <c r="I135" s="546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547" t="s">
        <v>139</v>
      </c>
      <c r="E136" s="547"/>
      <c r="F136" s="547" t="s">
        <v>54</v>
      </c>
      <c r="G136" s="547"/>
      <c r="H136" s="547"/>
      <c r="I136" s="547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>$D$18</f>
        <v>BLACK</v>
      </c>
      <c r="C137" s="548" t="s">
        <v>162</v>
      </c>
      <c r="D137" s="550" t="s">
        <v>164</v>
      </c>
      <c r="E137" s="551"/>
      <c r="F137" s="552" t="s">
        <v>177</v>
      </c>
      <c r="G137" s="552"/>
      <c r="H137" s="552"/>
      <c r="I137" s="552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>$D$23</f>
        <v>GREY HEATHER</v>
      </c>
      <c r="C138" s="549"/>
      <c r="D138" s="507" t="s">
        <v>165</v>
      </c>
      <c r="E138" s="509"/>
      <c r="F138" s="552" t="s">
        <v>178</v>
      </c>
      <c r="G138" s="552"/>
      <c r="H138" s="552"/>
      <c r="I138" s="552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537"/>
      <c r="C140" s="538"/>
      <c r="D140" s="539"/>
      <c r="E140" s="539"/>
      <c r="F140" s="539"/>
      <c r="G140" s="539"/>
      <c r="H140" s="539"/>
      <c r="I140" s="540"/>
      <c r="J140" s="47"/>
      <c r="K140" s="47"/>
    </row>
    <row r="141" spans="1:16" s="15" customFormat="1" ht="32.5" hidden="1">
      <c r="A141" s="118"/>
      <c r="B141" s="522"/>
      <c r="C141" s="523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541" t="s">
        <v>159</v>
      </c>
      <c r="C142" s="541"/>
      <c r="D142" s="130"/>
      <c r="E142" s="130">
        <v>2.2000000000000002</v>
      </c>
      <c r="F142" s="542">
        <v>3</v>
      </c>
      <c r="G142" s="543"/>
      <c r="H142" s="543"/>
      <c r="I142" s="544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545" t="s">
        <v>195</v>
      </c>
      <c r="D144" s="545"/>
      <c r="E144" s="545"/>
      <c r="F144" s="545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537" t="s">
        <v>49</v>
      </c>
      <c r="C145" s="538"/>
      <c r="D145" s="538"/>
      <c r="E145" s="538"/>
      <c r="F145" s="538"/>
      <c r="G145" s="538"/>
      <c r="H145" s="538"/>
      <c r="I145" s="546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531" t="s">
        <v>70</v>
      </c>
      <c r="F146" s="532"/>
      <c r="G146" s="532"/>
      <c r="H146" s="532"/>
      <c r="I146" s="533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534" t="s">
        <v>201</v>
      </c>
      <c r="F147" s="535"/>
      <c r="G147" s="535"/>
      <c r="H147" s="535"/>
      <c r="I147" s="536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534" t="s">
        <v>211</v>
      </c>
      <c r="F148" s="535"/>
      <c r="G148" s="535"/>
      <c r="H148" s="535"/>
      <c r="I148" s="536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534" t="s">
        <v>201</v>
      </c>
      <c r="F149" s="535"/>
      <c r="G149" s="535"/>
      <c r="H149" s="535"/>
      <c r="I149" s="536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534" t="s">
        <v>201</v>
      </c>
      <c r="F150" s="535"/>
      <c r="G150" s="535"/>
      <c r="H150" s="535"/>
      <c r="I150" s="536"/>
      <c r="J150" s="47"/>
      <c r="K150" s="47"/>
      <c r="L150" s="47"/>
      <c r="M150" s="47"/>
      <c r="N150" s="47"/>
    </row>
    <row r="151" spans="1:16" s="15" customFormat="1" ht="32.5">
      <c r="A151" s="118"/>
      <c r="B151" s="537" t="s">
        <v>71</v>
      </c>
      <c r="C151" s="538"/>
      <c r="D151" s="539"/>
      <c r="E151" s="539"/>
      <c r="F151" s="539"/>
      <c r="G151" s="539"/>
      <c r="H151" s="539"/>
      <c r="I151" s="540"/>
      <c r="J151" s="47"/>
      <c r="K151" s="47"/>
    </row>
    <row r="152" spans="1:16" s="15" customFormat="1" ht="56.25" customHeight="1">
      <c r="A152" s="118"/>
      <c r="B152" s="522"/>
      <c r="C152" s="523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24" t="s">
        <v>202</v>
      </c>
      <c r="C153" s="525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26" t="s">
        <v>203</v>
      </c>
      <c r="C154" s="527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28" t="s">
        <v>72</v>
      </c>
      <c r="D157" s="529"/>
      <c r="E157" s="529"/>
      <c r="F157" s="529"/>
      <c r="G157" s="529"/>
      <c r="H157" s="529"/>
      <c r="I157" s="530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>$D$18</f>
        <v>BLACK</v>
      </c>
      <c r="C158" s="507" t="s">
        <v>204</v>
      </c>
      <c r="D158" s="508"/>
      <c r="E158" s="508"/>
      <c r="F158" s="508"/>
      <c r="G158" s="508"/>
      <c r="H158" s="508"/>
      <c r="I158" s="509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>$D$23</f>
        <v>GREY HEATHER</v>
      </c>
      <c r="C159" s="507" t="s">
        <v>205</v>
      </c>
      <c r="D159" s="508"/>
      <c r="E159" s="508"/>
      <c r="F159" s="508"/>
      <c r="G159" s="508"/>
      <c r="H159" s="508"/>
      <c r="I159" s="509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510" t="s">
        <v>204</v>
      </c>
      <c r="D160" s="511"/>
      <c r="E160" s="511"/>
      <c r="F160" s="511"/>
      <c r="G160" s="511"/>
      <c r="H160" s="511"/>
      <c r="I160" s="512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513"/>
      <c r="D161" s="514"/>
      <c r="E161" s="514"/>
      <c r="F161" s="514"/>
      <c r="G161" s="514"/>
      <c r="H161" s="514"/>
      <c r="I161" s="515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516"/>
      <c r="D162" s="517"/>
      <c r="E162" s="517"/>
      <c r="F162" s="517"/>
      <c r="G162" s="517"/>
      <c r="H162" s="517"/>
      <c r="I162" s="518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519" t="s">
        <v>118</v>
      </c>
      <c r="C164" s="519"/>
      <c r="D164" s="519"/>
      <c r="E164" s="519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>H42</f>
        <v>268</v>
      </c>
      <c r="E169" s="41">
        <f>I42</f>
        <v>248</v>
      </c>
      <c r="F169" s="41">
        <f>J42</f>
        <v>105</v>
      </c>
      <c r="G169" s="41">
        <f>K42</f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20"/>
      <c r="B170" s="521"/>
      <c r="C170" s="521"/>
      <c r="D170" s="521"/>
      <c r="E170" s="521"/>
      <c r="F170" s="521"/>
      <c r="G170" s="521"/>
      <c r="H170" s="521"/>
      <c r="I170" s="521"/>
      <c r="J170" s="521"/>
      <c r="K170" s="521"/>
      <c r="L170" s="521"/>
      <c r="M170" s="521"/>
      <c r="N170" s="521"/>
      <c r="O170" s="521"/>
      <c r="P170" s="521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V120"/>
  <sheetViews>
    <sheetView view="pageBreakPreview" topLeftCell="A72" zoomScale="25" zoomScaleNormal="41" zoomScaleSheetLayoutView="25" zoomScalePageLayoutView="25" workbookViewId="0">
      <selection activeCell="P91" sqref="P91"/>
    </sheetView>
  </sheetViews>
  <sheetFormatPr defaultColWidth="9.1796875" defaultRowHeight="16.5"/>
  <cols>
    <col min="1" max="1" width="8.453125" style="256" customWidth="1"/>
    <col min="2" max="2" width="43.26953125" style="256" customWidth="1"/>
    <col min="3" max="3" width="32.7265625" style="256" customWidth="1"/>
    <col min="4" max="4" width="29.54296875" style="256" customWidth="1"/>
    <col min="5" max="5" width="29.26953125" style="256" customWidth="1"/>
    <col min="6" max="6" width="28.54296875" style="256" customWidth="1"/>
    <col min="7" max="7" width="34" style="257" customWidth="1"/>
    <col min="8" max="8" width="31" style="256" customWidth="1"/>
    <col min="9" max="9" width="24.26953125" style="256" customWidth="1"/>
    <col min="10" max="10" width="22.1796875" style="256" customWidth="1"/>
    <col min="11" max="11" width="28.54296875" style="256" customWidth="1"/>
    <col min="12" max="12" width="27" style="256" customWidth="1"/>
    <col min="13" max="13" width="27.54296875" style="256" customWidth="1"/>
    <col min="14" max="14" width="13.453125" style="256" customWidth="1"/>
    <col min="15" max="15" width="23.81640625" style="256" customWidth="1"/>
    <col min="16" max="16" width="24.1796875" style="256" customWidth="1"/>
    <col min="17" max="17" width="75.1796875" style="256" customWidth="1"/>
    <col min="18" max="18" width="56.7265625" style="256" customWidth="1"/>
    <col min="19" max="19" width="24.1796875" style="256" customWidth="1"/>
    <col min="20" max="20" width="9.1796875" style="256"/>
    <col min="21" max="21" width="19" style="256" customWidth="1"/>
    <col min="22" max="16384" width="9.1796875" style="256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612" t="s">
        <v>113</v>
      </c>
      <c r="O1" s="612" t="s">
        <v>113</v>
      </c>
      <c r="P1" s="660" t="s">
        <v>114</v>
      </c>
      <c r="Q1" s="660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612" t="s">
        <v>115</v>
      </c>
      <c r="O2" s="612" t="s">
        <v>115</v>
      </c>
      <c r="P2" s="661" t="s">
        <v>116</v>
      </c>
      <c r="Q2" s="661"/>
    </row>
    <row r="3" spans="1:19" s="4" customFormat="1" ht="40" customHeight="1">
      <c r="A3" s="83"/>
      <c r="B3" s="353"/>
      <c r="C3" s="353"/>
      <c r="D3" s="353"/>
      <c r="E3" s="353"/>
      <c r="F3" s="353"/>
      <c r="G3" s="83"/>
      <c r="H3" s="83"/>
      <c r="I3" s="83"/>
      <c r="J3" s="83"/>
      <c r="K3" s="83"/>
      <c r="L3" s="85"/>
      <c r="M3" s="85"/>
      <c r="N3" s="612" t="s">
        <v>117</v>
      </c>
      <c r="O3" s="612" t="s">
        <v>117</v>
      </c>
      <c r="P3" s="662" t="s">
        <v>119</v>
      </c>
      <c r="Q3" s="660"/>
    </row>
    <row r="4" spans="1:19" s="5" customFormat="1" ht="33" customHeight="1" thickBot="1">
      <c r="B4" s="6" t="s">
        <v>401</v>
      </c>
      <c r="C4" s="336"/>
      <c r="D4" s="336"/>
      <c r="E4" s="336"/>
      <c r="F4" s="336"/>
      <c r="G4" s="7"/>
    </row>
    <row r="5" spans="1:19" s="5" customFormat="1" ht="58" customHeight="1">
      <c r="B5" s="355" t="s">
        <v>0</v>
      </c>
      <c r="C5" s="355"/>
      <c r="D5" s="354"/>
      <c r="E5" s="336"/>
      <c r="F5" s="356"/>
      <c r="G5" s="664" t="s">
        <v>423</v>
      </c>
      <c r="H5" s="665"/>
      <c r="I5" s="665"/>
      <c r="J5" s="665"/>
      <c r="K5" s="665"/>
      <c r="L5" s="665"/>
      <c r="M5" s="666"/>
    </row>
    <row r="6" spans="1:19" s="10" customFormat="1" ht="58" customHeight="1">
      <c r="B6" s="357" t="s">
        <v>43</v>
      </c>
      <c r="C6" s="357"/>
      <c r="D6" s="12" t="s">
        <v>402</v>
      </c>
      <c r="E6" s="358"/>
      <c r="F6" s="357"/>
      <c r="G6" s="667"/>
      <c r="H6" s="668"/>
      <c r="I6" s="668"/>
      <c r="J6" s="668"/>
      <c r="K6" s="668"/>
      <c r="L6" s="668"/>
      <c r="M6" s="669"/>
      <c r="N6" s="13"/>
      <c r="O6" s="13"/>
      <c r="P6" s="13"/>
      <c r="Q6" s="13"/>
    </row>
    <row r="7" spans="1:19" s="10" customFormat="1" ht="58" customHeight="1">
      <c r="B7" s="357" t="s">
        <v>44</v>
      </c>
      <c r="C7" s="357"/>
      <c r="D7" s="350" t="s">
        <v>396</v>
      </c>
      <c r="E7" s="350"/>
      <c r="F7" s="357"/>
      <c r="G7" s="667"/>
      <c r="H7" s="668"/>
      <c r="I7" s="668"/>
      <c r="J7" s="668"/>
      <c r="K7" s="668"/>
      <c r="L7" s="668"/>
      <c r="M7" s="669"/>
      <c r="N7" s="13"/>
      <c r="O7" s="13"/>
      <c r="P7" s="13"/>
      <c r="Q7" s="13"/>
    </row>
    <row r="8" spans="1:19" s="10" customFormat="1" ht="114.75" customHeight="1" thickBot="1">
      <c r="B8" s="357" t="s">
        <v>45</v>
      </c>
      <c r="C8" s="357"/>
      <c r="D8" s="663" t="s">
        <v>403</v>
      </c>
      <c r="E8" s="663"/>
      <c r="F8" s="663"/>
      <c r="G8" s="670"/>
      <c r="H8" s="671"/>
      <c r="I8" s="671"/>
      <c r="J8" s="671"/>
      <c r="K8" s="671"/>
      <c r="L8" s="671"/>
      <c r="M8" s="672"/>
      <c r="N8" s="13"/>
      <c r="O8" s="13"/>
      <c r="P8" s="13"/>
      <c r="Q8" s="13"/>
    </row>
    <row r="9" spans="1:19" s="15" customFormat="1" ht="32.5">
      <c r="B9" s="16" t="s">
        <v>1</v>
      </c>
      <c r="C9" s="16"/>
      <c r="D9" s="17" t="s">
        <v>397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241</v>
      </c>
    </row>
    <row r="10" spans="1:19" s="336" customFormat="1" ht="41.5">
      <c r="B10" s="337" t="s">
        <v>2</v>
      </c>
      <c r="C10" s="337"/>
      <c r="D10" s="338" t="s">
        <v>257</v>
      </c>
      <c r="E10" s="339"/>
      <c r="F10" s="339"/>
      <c r="G10" s="340"/>
      <c r="H10" s="339"/>
      <c r="I10" s="341"/>
      <c r="J10" s="341" t="s">
        <v>46</v>
      </c>
      <c r="K10" s="341"/>
      <c r="L10" s="342"/>
      <c r="M10" s="341" t="s">
        <v>424</v>
      </c>
      <c r="N10" s="343"/>
      <c r="O10" s="343"/>
      <c r="P10" s="343"/>
      <c r="Q10" s="343"/>
    </row>
    <row r="11" spans="1:19" s="336" customFormat="1" ht="138" customHeight="1">
      <c r="B11" s="341" t="s">
        <v>3</v>
      </c>
      <c r="C11" s="341"/>
      <c r="D11" s="674"/>
      <c r="E11" s="675"/>
      <c r="F11" s="675"/>
      <c r="G11" s="345"/>
      <c r="H11" s="344"/>
      <c r="I11" s="341"/>
      <c r="J11" s="341" t="s">
        <v>4</v>
      </c>
      <c r="K11" s="341"/>
      <c r="L11" s="342"/>
      <c r="M11" s="673" t="s">
        <v>398</v>
      </c>
      <c r="N11" s="673"/>
      <c r="O11" s="673"/>
      <c r="P11" s="673"/>
      <c r="Q11" s="673"/>
    </row>
    <row r="12" spans="1:19" s="336" customFormat="1" ht="41.5">
      <c r="B12" s="341" t="s">
        <v>5</v>
      </c>
      <c r="C12" s="341"/>
      <c r="D12" s="346"/>
      <c r="E12" s="341"/>
      <c r="F12" s="341"/>
      <c r="G12" s="347"/>
      <c r="H12" s="348"/>
      <c r="I12" s="341"/>
      <c r="J12" s="341" t="s">
        <v>40</v>
      </c>
      <c r="M12" s="341" t="s">
        <v>152</v>
      </c>
      <c r="N12" s="341"/>
      <c r="O12" s="348"/>
      <c r="P12" s="348"/>
      <c r="Q12" s="343"/>
    </row>
    <row r="13" spans="1:19" s="336" customFormat="1" ht="41.5">
      <c r="B13" s="676"/>
      <c r="C13" s="676"/>
      <c r="D13" s="676"/>
      <c r="E13" s="676"/>
      <c r="F13" s="676"/>
      <c r="G13" s="347"/>
      <c r="H13" s="348"/>
      <c r="I13" s="341"/>
      <c r="J13" s="341" t="s">
        <v>6</v>
      </c>
      <c r="K13" s="341"/>
      <c r="L13" s="342"/>
      <c r="M13" s="341" t="s">
        <v>255</v>
      </c>
      <c r="N13" s="348"/>
      <c r="O13" s="343"/>
      <c r="P13" s="343"/>
      <c r="Q13" s="348"/>
    </row>
    <row r="14" spans="1:19" s="336" customFormat="1" ht="41.5">
      <c r="B14" s="341" t="s">
        <v>50</v>
      </c>
      <c r="C14" s="341"/>
      <c r="D14" s="341" t="s">
        <v>7</v>
      </c>
      <c r="E14" s="341"/>
      <c r="F14" s="341"/>
      <c r="G14" s="349"/>
      <c r="H14" s="341"/>
      <c r="I14" s="341"/>
      <c r="J14" s="341" t="s">
        <v>8</v>
      </c>
      <c r="K14" s="341"/>
      <c r="L14" s="342"/>
      <c r="M14" s="343" t="s">
        <v>246</v>
      </c>
      <c r="N14" s="343"/>
      <c r="O14" s="343"/>
      <c r="P14" s="343"/>
      <c r="Q14" s="343"/>
    </row>
    <row r="15" spans="1:19" s="336" customFormat="1" ht="32.5" customHeight="1">
      <c r="B15" s="350" t="s">
        <v>65</v>
      </c>
      <c r="C15" s="350"/>
      <c r="D15" s="350"/>
      <c r="E15" s="351"/>
      <c r="F15" s="351"/>
      <c r="G15" s="352"/>
      <c r="H15" s="351"/>
      <c r="I15" s="351"/>
      <c r="J15" s="351"/>
      <c r="K15" s="351"/>
      <c r="L15" s="351"/>
      <c r="M15" s="351"/>
      <c r="N15" s="351"/>
      <c r="O15" s="351"/>
      <c r="P15" s="351"/>
      <c r="Q15" s="351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363" customFormat="1" ht="74" customHeight="1">
      <c r="B17" s="359"/>
      <c r="C17" s="360" t="s">
        <v>112</v>
      </c>
      <c r="D17" s="360" t="s">
        <v>9</v>
      </c>
      <c r="E17" s="361" t="s">
        <v>57</v>
      </c>
      <c r="F17" s="361"/>
      <c r="G17" s="361" t="s">
        <v>221</v>
      </c>
      <c r="H17" s="361" t="s">
        <v>61</v>
      </c>
      <c r="I17" s="361" t="s">
        <v>10</v>
      </c>
      <c r="J17" s="361" t="s">
        <v>58</v>
      </c>
      <c r="K17" s="361" t="s">
        <v>59</v>
      </c>
      <c r="L17" s="361" t="s">
        <v>60</v>
      </c>
      <c r="M17" s="361"/>
      <c r="N17" s="361"/>
      <c r="O17" s="361"/>
      <c r="P17" s="361"/>
      <c r="Q17" s="359" t="s">
        <v>11</v>
      </c>
    </row>
    <row r="18" spans="2:17" s="363" customFormat="1" ht="74" customHeight="1">
      <c r="B18" s="364" t="s">
        <v>12</v>
      </c>
      <c r="C18" s="364"/>
      <c r="D18" s="365" t="s">
        <v>39</v>
      </c>
      <c r="E18" s="366"/>
      <c r="F18" s="367"/>
      <c r="G18" s="367">
        <v>44</v>
      </c>
      <c r="H18" s="367">
        <v>242</v>
      </c>
      <c r="I18" s="367">
        <v>462</v>
      </c>
      <c r="J18" s="367">
        <v>264</v>
      </c>
      <c r="K18" s="367">
        <v>66</v>
      </c>
      <c r="L18" s="367">
        <v>22</v>
      </c>
      <c r="M18" s="367"/>
      <c r="N18" s="367"/>
      <c r="O18" s="367"/>
      <c r="P18" s="367"/>
      <c r="Q18" s="368">
        <f>SUM(E18:P18)</f>
        <v>1100</v>
      </c>
    </row>
    <row r="19" spans="2:17" s="363" customFormat="1" ht="74" customHeight="1">
      <c r="B19" s="364" t="s">
        <v>64</v>
      </c>
      <c r="C19" s="364"/>
      <c r="D19" s="366" t="str">
        <f>+D18</f>
        <v>BLACK</v>
      </c>
      <c r="E19" s="366"/>
      <c r="F19" s="367"/>
      <c r="G19" s="369">
        <f>ROUNDUP(G18*5%,0)</f>
        <v>3</v>
      </c>
      <c r="H19" s="369">
        <f>ROUNDUP(H18*5%,0)-H20</f>
        <v>11</v>
      </c>
      <c r="I19" s="369">
        <f t="shared" ref="I19" si="0">ROUNDUP(I18*5%,0)-I20</f>
        <v>21</v>
      </c>
      <c r="J19" s="369">
        <f>ROUNDUP(J18*5%,0)-J20</f>
        <v>11</v>
      </c>
      <c r="K19" s="369">
        <f>ROUNDUP(K18*5%,0)-K20+2</f>
        <v>5</v>
      </c>
      <c r="L19" s="369">
        <f>ROUNDUP(L18*5%,0)+1</f>
        <v>3</v>
      </c>
      <c r="M19" s="369"/>
      <c r="N19" s="369"/>
      <c r="O19" s="369"/>
      <c r="P19" s="369"/>
      <c r="Q19" s="368">
        <f>SUM(E19:P19)</f>
        <v>54</v>
      </c>
    </row>
    <row r="20" spans="2:17" s="487" customFormat="1" ht="84.5" customHeight="1">
      <c r="B20" s="488" t="s">
        <v>409</v>
      </c>
      <c r="C20" s="489"/>
      <c r="D20" s="489"/>
      <c r="E20" s="490"/>
      <c r="F20" s="490"/>
      <c r="G20" s="491">
        <v>1</v>
      </c>
      <c r="H20" s="491">
        <v>2</v>
      </c>
      <c r="I20" s="491">
        <v>3</v>
      </c>
      <c r="J20" s="491">
        <v>3</v>
      </c>
      <c r="K20" s="491">
        <v>1</v>
      </c>
      <c r="L20" s="491">
        <v>1</v>
      </c>
      <c r="M20" s="492"/>
      <c r="N20" s="492"/>
      <c r="O20" s="492"/>
      <c r="P20" s="492"/>
      <c r="Q20" s="493">
        <f>SUM(G20:P20)</f>
        <v>11</v>
      </c>
    </row>
    <row r="21" spans="2:17" s="487" customFormat="1" ht="98.5" customHeight="1">
      <c r="B21" s="494" t="s">
        <v>222</v>
      </c>
      <c r="C21" s="489"/>
      <c r="D21" s="489"/>
      <c r="E21" s="490"/>
      <c r="F21" s="490"/>
      <c r="G21" s="491">
        <v>0</v>
      </c>
      <c r="H21" s="491">
        <v>0</v>
      </c>
      <c r="I21" s="491">
        <v>0</v>
      </c>
      <c r="J21" s="491">
        <v>0</v>
      </c>
      <c r="K21" s="491">
        <v>0</v>
      </c>
      <c r="L21" s="491">
        <v>0</v>
      </c>
      <c r="M21" s="492"/>
      <c r="N21" s="492"/>
      <c r="O21" s="492"/>
      <c r="P21" s="492"/>
      <c r="Q21" s="493">
        <f>SUM(G21:P21)</f>
        <v>0</v>
      </c>
    </row>
    <row r="22" spans="2:17" s="375" customFormat="1" ht="74" customHeight="1">
      <c r="B22" s="370" t="s">
        <v>13</v>
      </c>
      <c r="C22" s="370"/>
      <c r="D22" s="371" t="str">
        <f>+D19</f>
        <v>BLACK</v>
      </c>
      <c r="E22" s="372"/>
      <c r="F22" s="373"/>
      <c r="G22" s="374">
        <f>SUM(G18:G21)</f>
        <v>48</v>
      </c>
      <c r="H22" s="374">
        <f t="shared" ref="H22:L22" si="1">SUM(H18:H21)</f>
        <v>255</v>
      </c>
      <c r="I22" s="374">
        <f t="shared" si="1"/>
        <v>486</v>
      </c>
      <c r="J22" s="374">
        <f t="shared" si="1"/>
        <v>278</v>
      </c>
      <c r="K22" s="374">
        <f t="shared" si="1"/>
        <v>72</v>
      </c>
      <c r="L22" s="374">
        <f t="shared" si="1"/>
        <v>26</v>
      </c>
      <c r="M22" s="373"/>
      <c r="N22" s="373"/>
      <c r="O22" s="373"/>
      <c r="P22" s="373"/>
      <c r="Q22" s="498">
        <f>SUM(Q18:Q21)</f>
        <v>1165</v>
      </c>
    </row>
    <row r="23" spans="2:17" s="363" customFormat="1" ht="56">
      <c r="B23" s="382"/>
      <c r="C23" s="382"/>
      <c r="D23" s="382"/>
      <c r="E23" s="383"/>
      <c r="F23" s="383"/>
      <c r="G23" s="384"/>
      <c r="H23" s="383"/>
      <c r="I23" s="383"/>
      <c r="J23" s="383"/>
      <c r="K23" s="383"/>
      <c r="L23" s="383"/>
      <c r="M23" s="385"/>
      <c r="N23" s="385"/>
      <c r="O23" s="385"/>
      <c r="P23" s="385"/>
      <c r="Q23" s="362"/>
    </row>
    <row r="24" spans="2:17" s="363" customFormat="1" ht="56" hidden="1">
      <c r="B24" s="359"/>
      <c r="C24" s="360" t="s">
        <v>112</v>
      </c>
      <c r="D24" s="360" t="s">
        <v>9</v>
      </c>
      <c r="E24" s="386" t="s">
        <v>57</v>
      </c>
      <c r="F24" s="386"/>
      <c r="G24" s="361" t="s">
        <v>221</v>
      </c>
      <c r="H24" s="361" t="s">
        <v>61</v>
      </c>
      <c r="I24" s="361" t="s">
        <v>10</v>
      </c>
      <c r="J24" s="361" t="s">
        <v>58</v>
      </c>
      <c r="K24" s="361" t="s">
        <v>59</v>
      </c>
      <c r="L24" s="361" t="s">
        <v>60</v>
      </c>
      <c r="M24" s="386"/>
      <c r="N24" s="386"/>
      <c r="O24" s="386"/>
      <c r="P24" s="386"/>
      <c r="Q24" s="362" t="s">
        <v>11</v>
      </c>
    </row>
    <row r="25" spans="2:17" s="363" customFormat="1" ht="56" hidden="1">
      <c r="B25" s="364" t="s">
        <v>12</v>
      </c>
      <c r="C25" s="364"/>
      <c r="D25" s="365" t="s">
        <v>38</v>
      </c>
      <c r="E25" s="366"/>
      <c r="F25" s="367"/>
      <c r="G25" s="367">
        <v>0</v>
      </c>
      <c r="H25" s="367">
        <v>0</v>
      </c>
      <c r="I25" s="367">
        <v>0</v>
      </c>
      <c r="J25" s="367">
        <v>0</v>
      </c>
      <c r="K25" s="367">
        <v>0</v>
      </c>
      <c r="L25" s="367">
        <v>0</v>
      </c>
      <c r="M25" s="367"/>
      <c r="N25" s="367"/>
      <c r="O25" s="367"/>
      <c r="P25" s="367"/>
      <c r="Q25" s="368">
        <f>SUM(E25:P25)</f>
        <v>0</v>
      </c>
    </row>
    <row r="26" spans="2:17" s="363" customFormat="1" ht="56" hidden="1">
      <c r="B26" s="364" t="s">
        <v>64</v>
      </c>
      <c r="C26" s="364"/>
      <c r="D26" s="366" t="str">
        <f>+D25</f>
        <v>WHITE</v>
      </c>
      <c r="E26" s="366"/>
      <c r="F26" s="367"/>
      <c r="G26" s="369">
        <f t="shared" ref="G26:L26" si="2">ROUNDUP(G25*0%,0)</f>
        <v>0</v>
      </c>
      <c r="H26" s="369">
        <f t="shared" si="2"/>
        <v>0</v>
      </c>
      <c r="I26" s="369">
        <f t="shared" si="2"/>
        <v>0</v>
      </c>
      <c r="J26" s="369">
        <f t="shared" si="2"/>
        <v>0</v>
      </c>
      <c r="K26" s="369">
        <f t="shared" si="2"/>
        <v>0</v>
      </c>
      <c r="L26" s="369">
        <f t="shared" si="2"/>
        <v>0</v>
      </c>
      <c r="M26" s="369"/>
      <c r="N26" s="369"/>
      <c r="O26" s="369"/>
      <c r="P26" s="369"/>
      <c r="Q26" s="368">
        <f>SUM(E26:P26)</f>
        <v>0</v>
      </c>
    </row>
    <row r="27" spans="2:17" s="375" customFormat="1" ht="56" hidden="1">
      <c r="B27" s="370" t="s">
        <v>13</v>
      </c>
      <c r="C27" s="370"/>
      <c r="D27" s="371" t="str">
        <f>+D26</f>
        <v>WHITE</v>
      </c>
      <c r="E27" s="372"/>
      <c r="F27" s="373"/>
      <c r="G27" s="374">
        <f t="shared" ref="G27:L27" si="3">SUM(G25:G26)</f>
        <v>0</v>
      </c>
      <c r="H27" s="374">
        <f t="shared" si="3"/>
        <v>0</v>
      </c>
      <c r="I27" s="374">
        <f t="shared" si="3"/>
        <v>0</v>
      </c>
      <c r="J27" s="374">
        <f t="shared" si="3"/>
        <v>0</v>
      </c>
      <c r="K27" s="374">
        <f t="shared" si="3"/>
        <v>0</v>
      </c>
      <c r="L27" s="374">
        <f t="shared" si="3"/>
        <v>0</v>
      </c>
      <c r="M27" s="373"/>
      <c r="N27" s="373"/>
      <c r="O27" s="373"/>
      <c r="P27" s="373"/>
      <c r="Q27" s="373">
        <f>SUM(Q25:Q26)</f>
        <v>0</v>
      </c>
    </row>
    <row r="28" spans="2:17" s="375" customFormat="1" ht="56" hidden="1">
      <c r="B28" s="376" t="s">
        <v>222</v>
      </c>
      <c r="C28" s="377"/>
      <c r="D28" s="377"/>
      <c r="E28" s="378"/>
      <c r="F28" s="378"/>
      <c r="G28" s="379">
        <v>0</v>
      </c>
      <c r="H28" s="378">
        <v>0</v>
      </c>
      <c r="I28" s="378">
        <v>0</v>
      </c>
      <c r="J28" s="378">
        <v>1</v>
      </c>
      <c r="K28" s="378">
        <v>0</v>
      </c>
      <c r="L28" s="378">
        <v>0</v>
      </c>
      <c r="M28" s="380"/>
      <c r="N28" s="380"/>
      <c r="O28" s="380"/>
      <c r="P28" s="380"/>
      <c r="Q28" s="381">
        <f>SUM(G28:P28)</f>
        <v>1</v>
      </c>
    </row>
    <row r="29" spans="2:17" s="363" customFormat="1" ht="56" hidden="1">
      <c r="B29" s="382"/>
      <c r="C29" s="382"/>
      <c r="D29" s="382"/>
      <c r="E29" s="383"/>
      <c r="F29" s="383"/>
      <c r="G29" s="384"/>
      <c r="H29" s="383"/>
      <c r="I29" s="383"/>
      <c r="J29" s="383"/>
      <c r="K29" s="383"/>
      <c r="L29" s="383"/>
      <c r="M29" s="385"/>
      <c r="N29" s="385"/>
      <c r="O29" s="385"/>
      <c r="P29" s="385"/>
      <c r="Q29" s="362"/>
    </row>
    <row r="30" spans="2:17" s="375" customFormat="1" ht="84" customHeight="1">
      <c r="B30" s="387" t="s">
        <v>161</v>
      </c>
      <c r="C30" s="388"/>
      <c r="D30" s="387"/>
      <c r="E30" s="389"/>
      <c r="F30" s="390"/>
      <c r="G30" s="390">
        <f t="shared" ref="G30:L30" si="4">SUM(G22:G22)</f>
        <v>48</v>
      </c>
      <c r="H30" s="390">
        <f t="shared" si="4"/>
        <v>255</v>
      </c>
      <c r="I30" s="390">
        <f t="shared" si="4"/>
        <v>486</v>
      </c>
      <c r="J30" s="390">
        <f t="shared" si="4"/>
        <v>278</v>
      </c>
      <c r="K30" s="390">
        <f t="shared" si="4"/>
        <v>72</v>
      </c>
      <c r="L30" s="390">
        <f t="shared" si="4"/>
        <v>26</v>
      </c>
      <c r="M30" s="390"/>
      <c r="N30" s="390"/>
      <c r="O30" s="390"/>
      <c r="P30" s="390"/>
      <c r="Q30" s="390">
        <f>SUM(Q22:Q22)</f>
        <v>1165</v>
      </c>
    </row>
    <row r="31" spans="2:17" s="360" customFormat="1" ht="20.25" customHeight="1">
      <c r="B31" s="391"/>
      <c r="C31" s="392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</row>
    <row r="32" spans="2:17" s="360" customFormat="1" ht="84.75" hidden="1" customHeight="1">
      <c r="B32" s="677"/>
      <c r="C32" s="677"/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77"/>
      <c r="P32" s="677"/>
      <c r="Q32" s="677"/>
    </row>
    <row r="33" spans="1:22" s="360" customFormat="1" ht="67.5" customHeight="1">
      <c r="B33" s="391"/>
      <c r="C33" s="392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</row>
    <row r="34" spans="1:22" s="363" customFormat="1" ht="59.15" customHeight="1">
      <c r="B34" s="375" t="s">
        <v>14</v>
      </c>
      <c r="C34" s="375"/>
      <c r="D34" s="393" t="s">
        <v>170</v>
      </c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</row>
    <row r="35" spans="1:22" s="396" customFormat="1" ht="365.5" customHeight="1">
      <c r="A35" s="685" t="s">
        <v>15</v>
      </c>
      <c r="B35" s="685"/>
      <c r="C35" s="685"/>
      <c r="D35" s="394" t="s">
        <v>16</v>
      </c>
      <c r="E35" s="394" t="s">
        <v>17</v>
      </c>
      <c r="F35" s="394" t="s">
        <v>18</v>
      </c>
      <c r="G35" s="395" t="s">
        <v>19</v>
      </c>
      <c r="H35" s="395" t="s">
        <v>20</v>
      </c>
      <c r="I35" s="395" t="s">
        <v>34</v>
      </c>
      <c r="J35" s="395" t="s">
        <v>220</v>
      </c>
      <c r="K35" s="395" t="s">
        <v>218</v>
      </c>
      <c r="L35" s="395" t="s">
        <v>219</v>
      </c>
      <c r="M35" s="395" t="s">
        <v>36</v>
      </c>
      <c r="N35" s="684" t="s">
        <v>51</v>
      </c>
      <c r="O35" s="684"/>
      <c r="P35" s="684"/>
      <c r="Q35" s="684"/>
      <c r="R35" s="396">
        <f>6*2.54</f>
        <v>15.24</v>
      </c>
    </row>
    <row r="36" spans="1:22" s="396" customFormat="1" ht="70.5" customHeight="1">
      <c r="A36" s="687" t="str">
        <f>D22</f>
        <v>BLACK</v>
      </c>
      <c r="B36" s="687"/>
      <c r="C36" s="687"/>
      <c r="D36" s="687"/>
      <c r="E36" s="687"/>
      <c r="F36" s="687"/>
      <c r="G36" s="687"/>
      <c r="H36" s="687"/>
      <c r="I36" s="687"/>
      <c r="J36" s="687"/>
      <c r="K36" s="687"/>
      <c r="L36" s="687"/>
      <c r="M36" s="687"/>
      <c r="N36" s="687"/>
      <c r="O36" s="687"/>
      <c r="P36" s="687"/>
      <c r="Q36" s="687"/>
    </row>
    <row r="37" spans="1:22" s="336" customFormat="1" ht="272.5" customHeight="1">
      <c r="A37" s="397">
        <v>1</v>
      </c>
      <c r="B37" s="686" t="str">
        <f>$M$11</f>
        <v>FLEECE_100%COTTON_OE20/2+CD8/1_420GSM_VTK5971-5B</v>
      </c>
      <c r="C37" s="686"/>
      <c r="D37" s="500" t="s">
        <v>153</v>
      </c>
      <c r="E37" s="500" t="str">
        <f>$D$18</f>
        <v>BLACK</v>
      </c>
      <c r="F37" s="501" t="s">
        <v>10</v>
      </c>
      <c r="G37" s="502">
        <f>$Q$22</f>
        <v>1165</v>
      </c>
      <c r="H37" s="503">
        <v>1.26</v>
      </c>
      <c r="I37" s="504">
        <f>H37*G37</f>
        <v>1467.9</v>
      </c>
      <c r="J37" s="505">
        <f>S37*U37+S38*U38+(I37/40)*0.5+5</f>
        <v>128.04845</v>
      </c>
      <c r="K37" s="505">
        <v>3</v>
      </c>
      <c r="L37" s="505">
        <v>0</v>
      </c>
      <c r="M37" s="506">
        <f>ROUNDUP(SUM(I37:J37),0)</f>
        <v>1596</v>
      </c>
      <c r="N37" s="680" t="s">
        <v>420</v>
      </c>
      <c r="O37" s="680"/>
      <c r="P37" s="680"/>
      <c r="Q37" s="680"/>
      <c r="R37" s="336">
        <f>1036+560</f>
        <v>1596</v>
      </c>
      <c r="S37" s="336">
        <v>970.2</v>
      </c>
      <c r="U37" s="499">
        <v>5.1999999999999998E-2</v>
      </c>
      <c r="V37" s="499"/>
    </row>
    <row r="38" spans="1:22" s="336" customFormat="1" ht="259" customHeight="1">
      <c r="A38" s="397">
        <v>2</v>
      </c>
      <c r="B38" s="678" t="s">
        <v>395</v>
      </c>
      <c r="C38" s="679"/>
      <c r="D38" s="500" t="s">
        <v>258</v>
      </c>
      <c r="E38" s="500" t="str">
        <f>$D$18</f>
        <v>BLACK</v>
      </c>
      <c r="F38" s="501" t="s">
        <v>10</v>
      </c>
      <c r="G38" s="502">
        <f>$Q$22</f>
        <v>1165</v>
      </c>
      <c r="H38" s="503">
        <v>0.25</v>
      </c>
      <c r="I38" s="504">
        <f>H38*G38</f>
        <v>291.25</v>
      </c>
      <c r="J38" s="505">
        <f>I38*3.7%+(I38/30)*0.5</f>
        <v>15.630416666666669</v>
      </c>
      <c r="K38" s="505">
        <v>0</v>
      </c>
      <c r="L38" s="505">
        <v>0</v>
      </c>
      <c r="M38" s="506">
        <f>ROUNDUP(SUM(I38:J38),0)</f>
        <v>307</v>
      </c>
      <c r="N38" s="680" t="s">
        <v>421</v>
      </c>
      <c r="O38" s="680"/>
      <c r="P38" s="680"/>
      <c r="Q38" s="680"/>
      <c r="R38" s="336">
        <f>75.6+9</f>
        <v>84.6</v>
      </c>
      <c r="S38" s="336">
        <v>497.7</v>
      </c>
      <c r="U38" s="499">
        <v>0.109</v>
      </c>
      <c r="V38" s="499"/>
    </row>
    <row r="39" spans="1:22" s="396" customFormat="1" ht="51.75" hidden="1" customHeight="1">
      <c r="A39" s="681" t="str">
        <f>D27</f>
        <v>WHITE</v>
      </c>
      <c r="B39" s="681"/>
      <c r="C39" s="681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 s="681"/>
      <c r="Q39" s="681"/>
    </row>
    <row r="40" spans="1:22" s="336" customFormat="1" ht="126" hidden="1" customHeight="1">
      <c r="A40" s="397">
        <v>3</v>
      </c>
      <c r="B40" s="637" t="str">
        <f>$M$11</f>
        <v>FLEECE_100%COTTON_OE20/2+CD8/1_420GSM_VTK5971-5B</v>
      </c>
      <c r="C40" s="637"/>
      <c r="D40" s="398" t="s">
        <v>153</v>
      </c>
      <c r="E40" s="398" t="str">
        <f>D25</f>
        <v>WHITE</v>
      </c>
      <c r="F40" s="397" t="s">
        <v>10</v>
      </c>
      <c r="G40" s="399">
        <f>$Q$27</f>
        <v>0</v>
      </c>
      <c r="H40" s="400">
        <v>0.995</v>
      </c>
      <c r="I40" s="401">
        <f>G40*H40</f>
        <v>0</v>
      </c>
      <c r="J40" s="402">
        <f>I40*9.8%+(I40/70)*0.5</f>
        <v>0</v>
      </c>
      <c r="K40" s="402">
        <v>0</v>
      </c>
      <c r="L40" s="402">
        <v>2</v>
      </c>
      <c r="M40" s="403">
        <f>ROUNDUP(SUM(I40:J40),0)</f>
        <v>0</v>
      </c>
      <c r="N40" s="683" t="s">
        <v>243</v>
      </c>
      <c r="O40" s="683"/>
      <c r="P40" s="683"/>
      <c r="Q40" s="683"/>
    </row>
    <row r="41" spans="1:22" s="336" customFormat="1" ht="52.5" hidden="1" customHeight="1">
      <c r="A41" s="397">
        <v>4</v>
      </c>
      <c r="B41" s="653" t="s">
        <v>244</v>
      </c>
      <c r="C41" s="655"/>
      <c r="D41" s="398" t="s">
        <v>242</v>
      </c>
      <c r="E41" s="398" t="s">
        <v>38</v>
      </c>
      <c r="F41" s="397" t="s">
        <v>10</v>
      </c>
      <c r="G41" s="399">
        <f>$Q$27</f>
        <v>0</v>
      </c>
      <c r="H41" s="400">
        <v>0.2</v>
      </c>
      <c r="I41" s="401">
        <f>G41*H41</f>
        <v>0</v>
      </c>
      <c r="J41" s="402">
        <f>I41*0%</f>
        <v>0</v>
      </c>
      <c r="K41" s="402">
        <v>0</v>
      </c>
      <c r="L41" s="402">
        <v>0</v>
      </c>
      <c r="M41" s="403">
        <f>ROUNDUP(SUM(I41:J41),0)</f>
        <v>0</v>
      </c>
      <c r="N41" s="688" t="s">
        <v>245</v>
      </c>
      <c r="O41" s="689"/>
      <c r="P41" s="689"/>
      <c r="Q41" s="690"/>
    </row>
    <row r="42" spans="1:22" s="396" customFormat="1" ht="21.75" customHeight="1">
      <c r="A42" s="681"/>
      <c r="B42" s="681"/>
      <c r="C42" s="681"/>
      <c r="D42" s="681"/>
      <c r="E42" s="681"/>
      <c r="F42" s="681"/>
      <c r="G42" s="681"/>
      <c r="H42" s="681"/>
      <c r="I42" s="681"/>
      <c r="J42" s="681"/>
      <c r="K42" s="681"/>
      <c r="L42" s="681"/>
      <c r="M42" s="681"/>
      <c r="N42" s="681"/>
      <c r="O42" s="681"/>
      <c r="P42" s="681"/>
      <c r="Q42" s="681"/>
    </row>
    <row r="43" spans="1:22" s="375" customFormat="1" ht="61.5" customHeight="1">
      <c r="B43" s="375" t="s">
        <v>21</v>
      </c>
      <c r="G43" s="413"/>
      <c r="P43" s="682"/>
      <c r="Q43" s="682"/>
    </row>
    <row r="44" spans="1:22" s="396" customFormat="1" ht="150" customHeight="1">
      <c r="A44" s="691" t="s">
        <v>22</v>
      </c>
      <c r="B44" s="692"/>
      <c r="C44" s="692"/>
      <c r="D44" s="692"/>
      <c r="E44" s="693"/>
      <c r="F44" s="395" t="s">
        <v>47</v>
      </c>
      <c r="G44" s="395" t="s">
        <v>23</v>
      </c>
      <c r="H44" s="697" t="s">
        <v>42</v>
      </c>
      <c r="I44" s="698"/>
      <c r="J44" s="394" t="s">
        <v>18</v>
      </c>
      <c r="K44" s="395" t="s">
        <v>48</v>
      </c>
      <c r="L44" s="395" t="s">
        <v>24</v>
      </c>
      <c r="M44" s="404" t="s">
        <v>25</v>
      </c>
      <c r="N44" s="404" t="s">
        <v>26</v>
      </c>
      <c r="O44" s="404" t="s">
        <v>27</v>
      </c>
      <c r="P44" s="699" t="s">
        <v>28</v>
      </c>
      <c r="Q44" s="700"/>
    </row>
    <row r="45" spans="1:22" s="336" customFormat="1" ht="125.25" customHeight="1">
      <c r="A45" s="397">
        <v>1</v>
      </c>
      <c r="B45" s="653" t="s">
        <v>359</v>
      </c>
      <c r="C45" s="654"/>
      <c r="D45" s="654"/>
      <c r="E45" s="655"/>
      <c r="F45" s="405" t="str">
        <f>$D$18</f>
        <v>BLACK</v>
      </c>
      <c r="G45" s="406" t="s">
        <v>410</v>
      </c>
      <c r="H45" s="638" t="str">
        <f>$D$22</f>
        <v>BLACK</v>
      </c>
      <c r="I45" s="639"/>
      <c r="J45" s="407" t="s">
        <v>29</v>
      </c>
      <c r="K45" s="407">
        <f>$Q$22</f>
        <v>1165</v>
      </c>
      <c r="L45" s="408">
        <f>460/5000</f>
        <v>9.1999999999999998E-2</v>
      </c>
      <c r="M45" s="409">
        <f>K45*L45</f>
        <v>107.17999999999999</v>
      </c>
      <c r="N45" s="409"/>
      <c r="O45" s="410">
        <f>ROUNDUP(N45+M45,0)</f>
        <v>108</v>
      </c>
      <c r="P45" s="658"/>
      <c r="Q45" s="657"/>
    </row>
    <row r="46" spans="1:22" s="336" customFormat="1" ht="95.25" hidden="1" customHeight="1">
      <c r="A46" s="397">
        <v>2</v>
      </c>
      <c r="B46" s="653" t="s">
        <v>259</v>
      </c>
      <c r="C46" s="654"/>
      <c r="D46" s="654"/>
      <c r="E46" s="655"/>
      <c r="F46" s="405" t="s">
        <v>149</v>
      </c>
      <c r="G46" s="406"/>
      <c r="H46" s="638" t="str">
        <f>$D$22</f>
        <v>BLACK</v>
      </c>
      <c r="I46" s="639"/>
      <c r="J46" s="407" t="s">
        <v>29</v>
      </c>
      <c r="K46" s="407">
        <f>$Q$22</f>
        <v>1165</v>
      </c>
      <c r="L46" s="411">
        <f>3/4500</f>
        <v>6.6666666666666664E-4</v>
      </c>
      <c r="M46" s="409">
        <f>K46*L46</f>
        <v>0.77666666666666662</v>
      </c>
      <c r="N46" s="409"/>
      <c r="O46" s="410">
        <f>ROUNDUP(N46+M46,0)</f>
        <v>1</v>
      </c>
      <c r="P46" s="658"/>
      <c r="Q46" s="657"/>
    </row>
    <row r="47" spans="1:22" s="336" customFormat="1" ht="121.5" customHeight="1">
      <c r="A47" s="397">
        <v>3</v>
      </c>
      <c r="B47" s="653" t="s">
        <v>354</v>
      </c>
      <c r="C47" s="654"/>
      <c r="D47" s="654"/>
      <c r="E47" s="655"/>
      <c r="F47" s="405" t="s">
        <v>355</v>
      </c>
      <c r="G47" s="412" t="s">
        <v>355</v>
      </c>
      <c r="H47" s="638" t="str">
        <f>$D$22</f>
        <v>BLACK</v>
      </c>
      <c r="I47" s="639"/>
      <c r="J47" s="407" t="s">
        <v>29</v>
      </c>
      <c r="K47" s="407">
        <f>$Q$22</f>
        <v>1165</v>
      </c>
      <c r="L47" s="408">
        <v>1</v>
      </c>
      <c r="M47" s="409">
        <f>K47*L47</f>
        <v>1165</v>
      </c>
      <c r="N47" s="409"/>
      <c r="O47" s="410">
        <f>ROUNDUP(N47+M47,0)</f>
        <v>1165</v>
      </c>
      <c r="P47" s="658" t="s">
        <v>416</v>
      </c>
      <c r="Q47" s="657"/>
    </row>
    <row r="48" spans="1:22" s="336" customFormat="1" ht="219" customHeight="1">
      <c r="A48" s="397">
        <v>4</v>
      </c>
      <c r="B48" s="653" t="s">
        <v>415</v>
      </c>
      <c r="C48" s="694"/>
      <c r="D48" s="694"/>
      <c r="E48" s="695"/>
      <c r="F48" s="405" t="s">
        <v>38</v>
      </c>
      <c r="G48" s="412" t="s">
        <v>38</v>
      </c>
      <c r="H48" s="638" t="str">
        <f>$D$22</f>
        <v>BLACK</v>
      </c>
      <c r="I48" s="639"/>
      <c r="J48" s="407" t="s">
        <v>130</v>
      </c>
      <c r="K48" s="407">
        <f>$Q$22</f>
        <v>1165</v>
      </c>
      <c r="L48" s="408">
        <v>1</v>
      </c>
      <c r="M48" s="409">
        <f>K48*L48</f>
        <v>1165</v>
      </c>
      <c r="N48" s="409"/>
      <c r="O48" s="410">
        <f>ROUNDUP(N48+M48,0)</f>
        <v>1165</v>
      </c>
      <c r="P48" s="658" t="s">
        <v>417</v>
      </c>
      <c r="Q48" s="657"/>
    </row>
    <row r="49" spans="1:17" s="336" customFormat="1" ht="170.25" customHeight="1">
      <c r="A49" s="397">
        <v>4</v>
      </c>
      <c r="B49" s="653" t="s">
        <v>413</v>
      </c>
      <c r="C49" s="694"/>
      <c r="D49" s="694"/>
      <c r="E49" s="695"/>
      <c r="F49" s="405" t="str">
        <f>$D$18</f>
        <v>BLACK</v>
      </c>
      <c r="G49" s="412" t="s">
        <v>412</v>
      </c>
      <c r="H49" s="638" t="str">
        <f>$D$22</f>
        <v>BLACK</v>
      </c>
      <c r="I49" s="639"/>
      <c r="J49" s="407" t="s">
        <v>130</v>
      </c>
      <c r="K49" s="407">
        <f>$Q$22</f>
        <v>1165</v>
      </c>
      <c r="L49" s="408">
        <v>1</v>
      </c>
      <c r="M49" s="409">
        <f>K49*L49</f>
        <v>1165</v>
      </c>
      <c r="N49" s="409"/>
      <c r="O49" s="410">
        <f>ROUNDUP(N49+M49,0)</f>
        <v>1165</v>
      </c>
      <c r="P49" s="656" t="s">
        <v>411</v>
      </c>
      <c r="Q49" s="657"/>
    </row>
    <row r="50" spans="1:17" s="396" customFormat="1" ht="21.75" customHeight="1">
      <c r="A50" s="681"/>
      <c r="B50" s="681"/>
      <c r="C50" s="681"/>
      <c r="D50" s="681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681"/>
      <c r="Q50" s="681"/>
    </row>
    <row r="51" spans="1:17" s="375" customFormat="1" ht="60" customHeight="1">
      <c r="B51" s="375" t="s">
        <v>66</v>
      </c>
      <c r="F51" s="414"/>
      <c r="G51" s="385"/>
      <c r="H51" s="414"/>
      <c r="I51" s="414"/>
      <c r="J51" s="414"/>
      <c r="K51" s="414"/>
      <c r="L51" s="414"/>
      <c r="M51" s="414"/>
      <c r="N51" s="414"/>
      <c r="O51" s="414"/>
      <c r="Q51" s="415"/>
    </row>
    <row r="52" spans="1:17" s="46" customFormat="1" ht="115.5" customHeight="1">
      <c r="A52" s="652" t="s">
        <v>22</v>
      </c>
      <c r="B52" s="652"/>
      <c r="C52" s="652"/>
      <c r="D52" s="652"/>
      <c r="E52" s="652"/>
      <c r="F52" s="326" t="s">
        <v>47</v>
      </c>
      <c r="G52" s="326" t="s">
        <v>23</v>
      </c>
      <c r="H52" s="633" t="s">
        <v>42</v>
      </c>
      <c r="I52" s="633"/>
      <c r="J52" s="325" t="s">
        <v>18</v>
      </c>
      <c r="K52" s="326" t="s">
        <v>48</v>
      </c>
      <c r="L52" s="326" t="s">
        <v>24</v>
      </c>
      <c r="M52" s="326" t="s">
        <v>25</v>
      </c>
      <c r="N52" s="326" t="s">
        <v>26</v>
      </c>
      <c r="O52" s="326" t="s">
        <v>27</v>
      </c>
      <c r="P52" s="633" t="s">
        <v>28</v>
      </c>
      <c r="Q52" s="633"/>
    </row>
    <row r="53" spans="1:17" s="396" customFormat="1" ht="111.75" customHeight="1">
      <c r="A53" s="397">
        <v>1</v>
      </c>
      <c r="B53" s="653" t="s">
        <v>260</v>
      </c>
      <c r="C53" s="654"/>
      <c r="D53" s="654"/>
      <c r="E53" s="655"/>
      <c r="F53" s="416" t="s">
        <v>132</v>
      </c>
      <c r="G53" s="406" t="s">
        <v>132</v>
      </c>
      <c r="H53" s="638" t="str">
        <f t="shared" ref="H53:H58" si="5">$D$18</f>
        <v>BLACK</v>
      </c>
      <c r="I53" s="639"/>
      <c r="J53" s="407" t="s">
        <v>30</v>
      </c>
      <c r="K53" s="407">
        <f t="shared" ref="K53:K58" si="6">$Q$22</f>
        <v>1165</v>
      </c>
      <c r="L53" s="408">
        <v>1</v>
      </c>
      <c r="M53" s="407">
        <f>K53*L53</f>
        <v>1165</v>
      </c>
      <c r="N53" s="409"/>
      <c r="O53" s="410">
        <f>ROUNDUP(N53+M53,0)</f>
        <v>1165</v>
      </c>
      <c r="P53" s="659"/>
      <c r="Q53" s="659"/>
    </row>
    <row r="54" spans="1:17" s="396" customFormat="1" ht="111.75" customHeight="1">
      <c r="A54" s="397">
        <v>2</v>
      </c>
      <c r="B54" s="634" t="s">
        <v>247</v>
      </c>
      <c r="C54" s="635"/>
      <c r="D54" s="635"/>
      <c r="E54" s="636"/>
      <c r="F54" s="416" t="s">
        <v>38</v>
      </c>
      <c r="G54" s="406" t="s">
        <v>38</v>
      </c>
      <c r="H54" s="638" t="str">
        <f t="shared" si="5"/>
        <v>BLACK</v>
      </c>
      <c r="I54" s="639"/>
      <c r="J54" s="407" t="s">
        <v>30</v>
      </c>
      <c r="K54" s="407">
        <f t="shared" si="6"/>
        <v>1165</v>
      </c>
      <c r="L54" s="408">
        <v>1</v>
      </c>
      <c r="M54" s="407">
        <f t="shared" ref="M54:M58" si="7">K54*L54</f>
        <v>1165</v>
      </c>
      <c r="N54" s="409"/>
      <c r="O54" s="410">
        <f t="shared" ref="O54:O58" si="8">ROUNDUP(N54+M54,0)</f>
        <v>1165</v>
      </c>
      <c r="P54" s="696" t="s">
        <v>414</v>
      </c>
      <c r="Q54" s="659"/>
    </row>
    <row r="55" spans="1:17" s="396" customFormat="1" ht="111.75" customHeight="1">
      <c r="A55" s="397">
        <v>3</v>
      </c>
      <c r="B55" s="634" t="s">
        <v>248</v>
      </c>
      <c r="C55" s="635"/>
      <c r="D55" s="635"/>
      <c r="E55" s="636"/>
      <c r="F55" s="416" t="s">
        <v>38</v>
      </c>
      <c r="G55" s="406" t="s">
        <v>38</v>
      </c>
      <c r="H55" s="638" t="str">
        <f t="shared" si="5"/>
        <v>BLACK</v>
      </c>
      <c r="I55" s="639"/>
      <c r="J55" s="407" t="s">
        <v>30</v>
      </c>
      <c r="K55" s="407">
        <f t="shared" si="6"/>
        <v>1165</v>
      </c>
      <c r="L55" s="408">
        <v>1</v>
      </c>
      <c r="M55" s="407">
        <f t="shared" si="7"/>
        <v>1165</v>
      </c>
      <c r="N55" s="409"/>
      <c r="O55" s="410">
        <f t="shared" si="8"/>
        <v>1165</v>
      </c>
      <c r="P55" s="659"/>
      <c r="Q55" s="659"/>
    </row>
    <row r="56" spans="1:17" s="396" customFormat="1" ht="111.75" customHeight="1">
      <c r="A56" s="397">
        <v>4</v>
      </c>
      <c r="B56" s="634" t="s">
        <v>249</v>
      </c>
      <c r="C56" s="635"/>
      <c r="D56" s="635"/>
      <c r="E56" s="636"/>
      <c r="F56" s="416" t="s">
        <v>132</v>
      </c>
      <c r="G56" s="406" t="s">
        <v>132</v>
      </c>
      <c r="H56" s="638" t="str">
        <f t="shared" si="5"/>
        <v>BLACK</v>
      </c>
      <c r="I56" s="639"/>
      <c r="J56" s="407" t="s">
        <v>30</v>
      </c>
      <c r="K56" s="407">
        <f t="shared" si="6"/>
        <v>1165</v>
      </c>
      <c r="L56" s="408">
        <f>1/12</f>
        <v>8.3333333333333329E-2</v>
      </c>
      <c r="M56" s="407">
        <f t="shared" si="7"/>
        <v>97.083333333333329</v>
      </c>
      <c r="N56" s="409"/>
      <c r="O56" s="410">
        <f t="shared" si="8"/>
        <v>98</v>
      </c>
      <c r="P56" s="659"/>
      <c r="Q56" s="659"/>
    </row>
    <row r="57" spans="1:17" s="396" customFormat="1" ht="111.75" customHeight="1">
      <c r="A57" s="397">
        <v>5</v>
      </c>
      <c r="B57" s="634" t="s">
        <v>250</v>
      </c>
      <c r="C57" s="635"/>
      <c r="D57" s="635"/>
      <c r="E57" s="636"/>
      <c r="F57" s="416" t="s">
        <v>55</v>
      </c>
      <c r="G57" s="406" t="s">
        <v>55</v>
      </c>
      <c r="H57" s="638" t="str">
        <f t="shared" si="5"/>
        <v>BLACK</v>
      </c>
      <c r="I57" s="639"/>
      <c r="J57" s="407" t="s">
        <v>30</v>
      </c>
      <c r="K57" s="407">
        <f t="shared" si="6"/>
        <v>1165</v>
      </c>
      <c r="L57" s="408">
        <f>L58*2</f>
        <v>0.16666666666666666</v>
      </c>
      <c r="M57" s="407">
        <f t="shared" si="7"/>
        <v>194.16666666666666</v>
      </c>
      <c r="N57" s="409"/>
      <c r="O57" s="410">
        <f t="shared" si="8"/>
        <v>195</v>
      </c>
      <c r="P57" s="659"/>
      <c r="Q57" s="659"/>
    </row>
    <row r="58" spans="1:17" s="396" customFormat="1" ht="111.75" customHeight="1">
      <c r="A58" s="397">
        <v>6</v>
      </c>
      <c r="B58" s="637" t="s">
        <v>251</v>
      </c>
      <c r="C58" s="637"/>
      <c r="D58" s="637"/>
      <c r="E58" s="637"/>
      <c r="F58" s="416" t="s">
        <v>55</v>
      </c>
      <c r="G58" s="406" t="s">
        <v>55</v>
      </c>
      <c r="H58" s="638" t="str">
        <f t="shared" si="5"/>
        <v>BLACK</v>
      </c>
      <c r="I58" s="639"/>
      <c r="J58" s="407" t="s">
        <v>30</v>
      </c>
      <c r="K58" s="407">
        <f t="shared" si="6"/>
        <v>1165</v>
      </c>
      <c r="L58" s="408">
        <f>1/12</f>
        <v>8.3333333333333329E-2</v>
      </c>
      <c r="M58" s="407">
        <f t="shared" si="7"/>
        <v>97.083333333333329</v>
      </c>
      <c r="N58" s="409"/>
      <c r="O58" s="410">
        <f t="shared" si="8"/>
        <v>98</v>
      </c>
      <c r="P58" s="659"/>
      <c r="Q58" s="659"/>
    </row>
    <row r="59" spans="1:17" s="15" customFormat="1" ht="32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363" customFormat="1" ht="69" customHeight="1">
      <c r="B60" s="375" t="s">
        <v>67</v>
      </c>
      <c r="C60" s="429"/>
      <c r="G60" s="431"/>
      <c r="J60" s="651" t="s">
        <v>31</v>
      </c>
      <c r="K60" s="651"/>
      <c r="L60" s="651"/>
      <c r="M60" s="651"/>
      <c r="N60" s="651"/>
      <c r="O60" s="432"/>
      <c r="P60" s="432"/>
      <c r="Q60" s="433"/>
    </row>
    <row r="61" spans="1:17" s="429" customFormat="1" ht="69" customHeight="1">
      <c r="A61" s="429">
        <v>1</v>
      </c>
      <c r="B61" s="430" t="s">
        <v>387</v>
      </c>
      <c r="C61" s="375" t="s">
        <v>404</v>
      </c>
      <c r="D61" s="363"/>
      <c r="E61" s="363"/>
      <c r="F61" s="363"/>
      <c r="G61" s="431"/>
      <c r="H61" s="431"/>
      <c r="I61" s="431"/>
      <c r="J61" s="431"/>
      <c r="K61" s="413"/>
      <c r="L61" s="413"/>
      <c r="M61" s="431"/>
      <c r="N61" s="431"/>
      <c r="O61" s="431"/>
      <c r="P61" s="431"/>
      <c r="Q61" s="431"/>
    </row>
    <row r="62" spans="1:17" s="336" customFormat="1" ht="60.75" customHeight="1">
      <c r="A62" s="417"/>
      <c r="B62" s="617" t="s">
        <v>49</v>
      </c>
      <c r="C62" s="618"/>
      <c r="D62" s="618"/>
      <c r="E62" s="618"/>
      <c r="F62" s="618"/>
      <c r="G62" s="618"/>
      <c r="H62" s="618"/>
      <c r="I62" s="619"/>
      <c r="J62" s="418"/>
      <c r="K62" s="356"/>
      <c r="L62" s="356"/>
      <c r="M62" s="418"/>
      <c r="N62" s="418"/>
      <c r="O62" s="418"/>
      <c r="P62" s="418"/>
      <c r="Q62" s="418"/>
    </row>
    <row r="63" spans="1:17" s="336" customFormat="1" ht="59.25" customHeight="1">
      <c r="A63" s="417"/>
      <c r="B63" s="623" t="s">
        <v>42</v>
      </c>
      <c r="C63" s="624"/>
      <c r="D63" s="625" t="s">
        <v>240</v>
      </c>
      <c r="E63" s="626"/>
      <c r="F63" s="626"/>
      <c r="G63" s="626"/>
      <c r="H63" s="626"/>
      <c r="I63" s="627"/>
      <c r="J63" s="418"/>
      <c r="K63" s="418"/>
      <c r="L63" s="418"/>
      <c r="M63" s="418"/>
      <c r="N63" s="418"/>
      <c r="O63" s="418"/>
      <c r="P63" s="418"/>
      <c r="Q63" s="418"/>
    </row>
    <row r="64" spans="1:17" s="336" customFormat="1" ht="175.5" customHeight="1">
      <c r="A64" s="417"/>
      <c r="B64" s="629" t="str">
        <f>$D$22</f>
        <v>BLACK</v>
      </c>
      <c r="C64" s="629" t="str">
        <f>$E$37</f>
        <v>BLACK</v>
      </c>
      <c r="D64" s="648" t="s">
        <v>418</v>
      </c>
      <c r="E64" s="649"/>
      <c r="F64" s="649"/>
      <c r="G64" s="649"/>
      <c r="H64" s="649"/>
      <c r="I64" s="650"/>
      <c r="J64" s="418"/>
      <c r="K64" s="418"/>
      <c r="L64" s="418"/>
      <c r="M64" s="418"/>
      <c r="N64" s="418"/>
      <c r="O64" s="418"/>
    </row>
    <row r="65" spans="1:17" s="15" customFormat="1" ht="78.75" hidden="1" customHeight="1">
      <c r="A65" s="118"/>
      <c r="B65" s="620" t="str">
        <f>$D$27</f>
        <v>WHITE</v>
      </c>
      <c r="C65" s="620"/>
      <c r="D65" s="534"/>
      <c r="E65" s="535"/>
      <c r="F65" s="535"/>
      <c r="G65" s="535"/>
      <c r="H65" s="535"/>
      <c r="I65" s="536"/>
      <c r="J65" s="47"/>
      <c r="K65" s="47"/>
      <c r="L65" s="47"/>
      <c r="M65" s="47"/>
      <c r="N65" s="47"/>
      <c r="O65" s="47"/>
    </row>
    <row r="66" spans="1:17" s="15" customFormat="1" ht="32.5"/>
    <row r="67" spans="1:17" s="363" customFormat="1" ht="56">
      <c r="B67" s="375" t="s">
        <v>360</v>
      </c>
    </row>
    <row r="68" spans="1:17" s="336" customFormat="1" ht="41.5">
      <c r="A68" s="417"/>
      <c r="B68" s="617"/>
      <c r="C68" s="618"/>
      <c r="D68" s="645"/>
      <c r="E68" s="645"/>
      <c r="F68" s="645"/>
      <c r="G68" s="645"/>
      <c r="H68" s="645"/>
      <c r="I68" s="646"/>
      <c r="J68" s="477"/>
      <c r="K68" s="478"/>
      <c r="L68" s="478"/>
      <c r="M68" s="479"/>
      <c r="N68" s="479"/>
      <c r="O68" s="479"/>
      <c r="P68" s="479"/>
      <c r="Q68" s="480"/>
    </row>
    <row r="69" spans="1:17" s="336" customFormat="1" ht="64.5" customHeight="1">
      <c r="A69" s="417"/>
      <c r="B69" s="643"/>
      <c r="C69" s="644"/>
      <c r="D69" s="419" t="s">
        <v>221</v>
      </c>
      <c r="E69" s="419" t="s">
        <v>61</v>
      </c>
      <c r="F69" s="419" t="s">
        <v>10</v>
      </c>
      <c r="G69" s="419" t="s">
        <v>58</v>
      </c>
      <c r="H69" s="419" t="s">
        <v>59</v>
      </c>
      <c r="I69" s="419" t="s">
        <v>60</v>
      </c>
      <c r="J69" s="481"/>
      <c r="Q69" s="482"/>
    </row>
    <row r="70" spans="1:17" s="336" customFormat="1" ht="64.5" customHeight="1">
      <c r="A70" s="417"/>
      <c r="B70" s="496" t="s">
        <v>138</v>
      </c>
      <c r="C70" s="497"/>
      <c r="D70" s="640" t="s">
        <v>406</v>
      </c>
      <c r="E70" s="641"/>
      <c r="F70" s="641"/>
      <c r="G70" s="641"/>
      <c r="H70" s="641"/>
      <c r="I70" s="642"/>
      <c r="J70" s="481"/>
      <c r="Q70" s="482"/>
    </row>
    <row r="71" spans="1:17" s="336" customFormat="1" ht="178.5" customHeight="1">
      <c r="A71" s="417"/>
      <c r="B71" s="628" t="s">
        <v>361</v>
      </c>
      <c r="C71" s="628"/>
      <c r="D71" s="434" t="s">
        <v>388</v>
      </c>
      <c r="E71" s="434" t="s">
        <v>388</v>
      </c>
      <c r="F71" s="434" t="s">
        <v>388</v>
      </c>
      <c r="G71" s="434" t="s">
        <v>388</v>
      </c>
      <c r="H71" s="434" t="s">
        <v>388</v>
      </c>
      <c r="I71" s="434" t="s">
        <v>388</v>
      </c>
      <c r="J71" s="481"/>
      <c r="Q71" s="482"/>
    </row>
    <row r="72" spans="1:17" s="336" customFormat="1" ht="178.5" customHeight="1">
      <c r="A72" s="417"/>
      <c r="B72" s="628" t="s">
        <v>362</v>
      </c>
      <c r="C72" s="628"/>
      <c r="D72" s="434" t="s">
        <v>389</v>
      </c>
      <c r="E72" s="434" t="s">
        <v>389</v>
      </c>
      <c r="F72" s="434" t="s">
        <v>389</v>
      </c>
      <c r="G72" s="434" t="s">
        <v>389</v>
      </c>
      <c r="H72" s="434" t="s">
        <v>389</v>
      </c>
      <c r="I72" s="434" t="s">
        <v>389</v>
      </c>
      <c r="J72" s="483"/>
      <c r="K72" s="484"/>
      <c r="L72" s="484"/>
      <c r="M72" s="484"/>
      <c r="N72" s="484"/>
      <c r="O72" s="484"/>
      <c r="P72" s="484"/>
      <c r="Q72" s="485"/>
    </row>
    <row r="73" spans="1:17" s="15" customFormat="1" ht="32.5"/>
    <row r="74" spans="1:17" s="363" customFormat="1" ht="56">
      <c r="B74" s="375" t="s">
        <v>377</v>
      </c>
    </row>
    <row r="75" spans="1:17" s="336" customFormat="1" ht="41.5">
      <c r="A75" s="417"/>
      <c r="B75" s="617"/>
      <c r="C75" s="618"/>
      <c r="D75" s="645"/>
      <c r="E75" s="645"/>
      <c r="F75" s="645"/>
      <c r="G75" s="645"/>
      <c r="H75" s="645"/>
      <c r="I75" s="646"/>
      <c r="J75" s="477"/>
      <c r="K75" s="478"/>
      <c r="L75" s="478"/>
      <c r="M75" s="479"/>
      <c r="N75" s="479"/>
      <c r="O75" s="479"/>
      <c r="P75" s="479"/>
      <c r="Q75" s="480"/>
    </row>
    <row r="76" spans="1:17" s="336" customFormat="1" ht="40.5" customHeight="1">
      <c r="A76" s="417"/>
      <c r="B76" s="643"/>
      <c r="C76" s="644"/>
      <c r="D76" s="419" t="s">
        <v>221</v>
      </c>
      <c r="E76" s="419" t="s">
        <v>61</v>
      </c>
      <c r="F76" s="419" t="s">
        <v>10</v>
      </c>
      <c r="G76" s="419" t="s">
        <v>58</v>
      </c>
      <c r="H76" s="419" t="s">
        <v>59</v>
      </c>
      <c r="I76" s="419" t="s">
        <v>60</v>
      </c>
      <c r="J76" s="481"/>
      <c r="Q76" s="482"/>
    </row>
    <row r="77" spans="1:17" s="336" customFormat="1" ht="92.5" customHeight="1">
      <c r="A77" s="417"/>
      <c r="B77" s="496" t="s">
        <v>138</v>
      </c>
      <c r="C77" s="497"/>
      <c r="D77" s="640" t="s">
        <v>407</v>
      </c>
      <c r="E77" s="641"/>
      <c r="F77" s="641"/>
      <c r="G77" s="641"/>
      <c r="H77" s="641"/>
      <c r="I77" s="642"/>
      <c r="J77" s="481"/>
      <c r="Q77" s="482"/>
    </row>
    <row r="78" spans="1:17" s="336" customFormat="1" ht="178.5" customHeight="1">
      <c r="A78" s="417"/>
      <c r="B78" s="628" t="s">
        <v>363</v>
      </c>
      <c r="C78" s="628"/>
      <c r="D78" s="434" t="s">
        <v>390</v>
      </c>
      <c r="E78" s="434" t="s">
        <v>390</v>
      </c>
      <c r="F78" s="434" t="s">
        <v>390</v>
      </c>
      <c r="G78" s="434" t="s">
        <v>390</v>
      </c>
      <c r="H78" s="434" t="s">
        <v>390</v>
      </c>
      <c r="I78" s="434" t="s">
        <v>390</v>
      </c>
      <c r="J78" s="483"/>
      <c r="K78" s="484"/>
      <c r="L78" s="484"/>
      <c r="M78" s="484"/>
      <c r="N78" s="484"/>
      <c r="O78" s="484"/>
      <c r="P78" s="484"/>
      <c r="Q78" s="485"/>
    </row>
    <row r="79" spans="1:17" s="15" customFormat="1" ht="12.75" customHeight="1">
      <c r="A79" s="118"/>
      <c r="B79" s="118"/>
      <c r="C79" s="118"/>
      <c r="D79" s="118"/>
      <c r="E79" s="118"/>
      <c r="F79" s="118"/>
      <c r="G79" s="118"/>
      <c r="H79" s="118"/>
      <c r="I79" s="118"/>
      <c r="J79" s="47"/>
      <c r="K79" s="47"/>
      <c r="L79" s="47"/>
      <c r="M79" s="47"/>
      <c r="N79" s="47"/>
      <c r="O79" s="47"/>
      <c r="P79" s="47"/>
      <c r="Q79" s="47"/>
    </row>
    <row r="80" spans="1:17" s="329" customFormat="1" ht="55.5" customHeight="1">
      <c r="A80" s="331">
        <v>2</v>
      </c>
      <c r="B80" s="334" t="s">
        <v>385</v>
      </c>
      <c r="C80" s="647" t="s">
        <v>358</v>
      </c>
      <c r="D80" s="647"/>
      <c r="E80" s="647"/>
      <c r="F80" s="647"/>
      <c r="G80" s="330"/>
      <c r="H80" s="330"/>
      <c r="I80" s="330"/>
      <c r="J80" s="330"/>
      <c r="K80" s="335"/>
      <c r="L80" s="335"/>
      <c r="M80" s="330"/>
      <c r="N80" s="330"/>
      <c r="O80" s="330"/>
      <c r="P80" s="330"/>
      <c r="Q80" s="330"/>
    </row>
    <row r="81" spans="1:17" s="15" customFormat="1" ht="50.25" hidden="1" customHeight="1">
      <c r="A81" s="118"/>
      <c r="B81" s="537" t="s">
        <v>49</v>
      </c>
      <c r="C81" s="538"/>
      <c r="D81" s="538"/>
      <c r="E81" s="538"/>
      <c r="F81" s="538"/>
      <c r="G81" s="538"/>
      <c r="H81" s="538"/>
      <c r="I81" s="546"/>
      <c r="J81" s="47"/>
      <c r="K81" s="19"/>
      <c r="L81" s="19"/>
      <c r="M81" s="47"/>
      <c r="N81" s="47"/>
      <c r="O81" s="47"/>
      <c r="P81" s="47"/>
      <c r="Q81" s="47"/>
    </row>
    <row r="82" spans="1:17" s="15" customFormat="1" ht="63" hidden="1" customHeight="1">
      <c r="A82" s="118"/>
      <c r="B82" s="621" t="s">
        <v>42</v>
      </c>
      <c r="C82" s="622"/>
      <c r="D82" s="531" t="s">
        <v>70</v>
      </c>
      <c r="E82" s="532"/>
      <c r="F82" s="532"/>
      <c r="G82" s="532"/>
      <c r="H82" s="532"/>
      <c r="I82" s="533"/>
      <c r="J82" s="47"/>
      <c r="K82" s="47"/>
      <c r="L82" s="47"/>
      <c r="M82" s="47"/>
      <c r="N82" s="47"/>
      <c r="O82" s="47"/>
      <c r="P82" s="47"/>
      <c r="Q82" s="47"/>
    </row>
    <row r="83" spans="1:17" s="15" customFormat="1" ht="252" hidden="1" customHeight="1">
      <c r="A83" s="118"/>
      <c r="B83" s="620" t="str">
        <f>$D$22</f>
        <v>BLACK</v>
      </c>
      <c r="C83" s="620" t="str">
        <f>$E$37</f>
        <v>BLACK</v>
      </c>
      <c r="D83" s="534" t="s">
        <v>357</v>
      </c>
      <c r="E83" s="535"/>
      <c r="F83" s="535"/>
      <c r="G83" s="535"/>
      <c r="H83" s="535"/>
      <c r="I83" s="536"/>
      <c r="J83" s="47"/>
      <c r="K83" s="47"/>
      <c r="L83" s="47"/>
      <c r="M83" s="47"/>
      <c r="N83" s="47"/>
      <c r="O83" s="47"/>
    </row>
    <row r="84" spans="1:17" s="15" customFormat="1" ht="2.25" hidden="1" customHeight="1">
      <c r="A84" s="118"/>
      <c r="B84" s="620"/>
      <c r="C84" s="620"/>
      <c r="D84" s="534"/>
      <c r="E84" s="535"/>
      <c r="F84" s="535"/>
      <c r="G84" s="535"/>
      <c r="H84" s="535"/>
      <c r="I84" s="536"/>
      <c r="J84" s="47"/>
      <c r="K84" s="47"/>
      <c r="L84" s="47"/>
      <c r="M84" s="47"/>
      <c r="N84" s="47"/>
      <c r="O84" s="47"/>
    </row>
    <row r="85" spans="1:17" s="15" customFormat="1" ht="39.75" hidden="1" customHeight="1">
      <c r="A85" s="118"/>
      <c r="B85" s="250"/>
      <c r="C85" s="250"/>
      <c r="D85" s="249"/>
      <c r="E85" s="249"/>
      <c r="F85" s="249"/>
      <c r="G85" s="249"/>
      <c r="H85" s="249"/>
      <c r="I85" s="249"/>
      <c r="J85" s="47"/>
      <c r="K85" s="47"/>
      <c r="L85" s="47"/>
      <c r="M85" s="47"/>
      <c r="N85" s="47"/>
      <c r="O85" s="47"/>
    </row>
    <row r="86" spans="1:17" s="15" customFormat="1" ht="54" hidden="1" customHeight="1">
      <c r="A86" s="118"/>
      <c r="B86" s="537" t="s">
        <v>71</v>
      </c>
      <c r="C86" s="538"/>
      <c r="D86" s="539"/>
      <c r="E86" s="539"/>
      <c r="F86" s="539"/>
      <c r="G86" s="539"/>
      <c r="H86" s="539"/>
      <c r="I86" s="540"/>
      <c r="J86" s="47"/>
      <c r="K86" s="47"/>
      <c r="L86" s="47"/>
    </row>
    <row r="87" spans="1:17" s="15" customFormat="1" ht="56.25" hidden="1" customHeight="1">
      <c r="A87" s="118"/>
      <c r="B87" s="522"/>
      <c r="C87" s="523"/>
      <c r="D87" s="123" t="s">
        <v>221</v>
      </c>
      <c r="E87" s="123" t="s">
        <v>61</v>
      </c>
      <c r="F87" s="123" t="s">
        <v>10</v>
      </c>
      <c r="G87" s="123" t="s">
        <v>58</v>
      </c>
      <c r="H87" s="123" t="s">
        <v>59</v>
      </c>
      <c r="I87" s="123" t="s">
        <v>60</v>
      </c>
      <c r="J87" s="47"/>
    </row>
    <row r="88" spans="1:17" s="15" customFormat="1" ht="209.25" hidden="1" customHeight="1">
      <c r="A88" s="118"/>
      <c r="B88" s="526" t="s">
        <v>346</v>
      </c>
      <c r="C88" s="527"/>
      <c r="D88" s="226" t="s">
        <v>347</v>
      </c>
      <c r="E88" s="226" t="s">
        <v>348</v>
      </c>
      <c r="F88" s="226" t="s">
        <v>349</v>
      </c>
      <c r="G88" s="226" t="s">
        <v>350</v>
      </c>
      <c r="H88" s="226" t="s">
        <v>351</v>
      </c>
      <c r="I88" s="226" t="s">
        <v>352</v>
      </c>
      <c r="J88" s="47"/>
    </row>
    <row r="89" spans="1:17" s="15" customFormat="1" ht="209.25" hidden="1" customHeight="1">
      <c r="A89" s="118"/>
      <c r="B89" s="526" t="s">
        <v>353</v>
      </c>
      <c r="C89" s="527"/>
      <c r="D89" s="226" t="s">
        <v>347</v>
      </c>
      <c r="E89" s="226" t="s">
        <v>348</v>
      </c>
      <c r="F89" s="226" t="s">
        <v>349</v>
      </c>
      <c r="G89" s="226" t="s">
        <v>350</v>
      </c>
      <c r="H89" s="226" t="s">
        <v>351</v>
      </c>
      <c r="I89" s="226" t="s">
        <v>352</v>
      </c>
      <c r="J89" s="47"/>
    </row>
    <row r="90" spans="1:17" s="15" customFormat="1" ht="32.5">
      <c r="A90" s="118"/>
      <c r="B90" s="118"/>
      <c r="C90" s="118"/>
      <c r="D90" s="118"/>
      <c r="E90" s="118"/>
      <c r="F90" s="118"/>
      <c r="G90" s="118"/>
      <c r="H90" s="118"/>
      <c r="I90" s="118"/>
      <c r="J90" s="47"/>
      <c r="K90" s="47"/>
      <c r="L90" s="47"/>
      <c r="M90" s="47"/>
      <c r="N90" s="47"/>
      <c r="O90" s="47"/>
      <c r="P90" s="47"/>
      <c r="Q90" s="47"/>
    </row>
    <row r="91" spans="1:17" s="329" customFormat="1" ht="55.5" customHeight="1">
      <c r="A91" s="331">
        <v>3</v>
      </c>
      <c r="B91" s="334" t="s">
        <v>386</v>
      </c>
      <c r="C91" s="328" t="s">
        <v>422</v>
      </c>
      <c r="D91" s="328"/>
      <c r="E91" s="328"/>
      <c r="F91" s="328"/>
      <c r="G91" s="330"/>
      <c r="H91" s="330"/>
      <c r="I91" s="330"/>
      <c r="J91" s="330"/>
      <c r="K91" s="335"/>
      <c r="L91" s="335"/>
      <c r="M91" s="330"/>
      <c r="N91" s="330"/>
      <c r="O91" s="330"/>
      <c r="P91" s="330"/>
      <c r="Q91" s="330"/>
    </row>
    <row r="92" spans="1:17" s="336" customFormat="1" ht="53.25" hidden="1" customHeight="1">
      <c r="A92" s="417"/>
      <c r="B92" s="623" t="s">
        <v>42</v>
      </c>
      <c r="C92" s="624"/>
      <c r="D92" s="625" t="s">
        <v>70</v>
      </c>
      <c r="E92" s="626"/>
      <c r="F92" s="626"/>
      <c r="G92" s="626"/>
      <c r="H92" s="626"/>
      <c r="I92" s="627"/>
      <c r="J92" s="418"/>
      <c r="K92" s="418"/>
      <c r="L92" s="418"/>
      <c r="M92" s="418"/>
      <c r="N92" s="418"/>
      <c r="O92" s="418"/>
      <c r="P92" s="418"/>
      <c r="Q92" s="418"/>
    </row>
    <row r="93" spans="1:17" s="336" customFormat="1" ht="161" hidden="1" customHeight="1">
      <c r="A93" s="417"/>
      <c r="B93" s="629" t="str">
        <f>$D$22</f>
        <v>BLACK</v>
      </c>
      <c r="C93" s="629" t="str">
        <f>$E$37</f>
        <v>BLACK</v>
      </c>
      <c r="D93" s="630" t="s">
        <v>408</v>
      </c>
      <c r="E93" s="631"/>
      <c r="F93" s="631"/>
      <c r="G93" s="631"/>
      <c r="H93" s="631"/>
      <c r="I93" s="632"/>
      <c r="J93" s="418"/>
      <c r="K93" s="418"/>
      <c r="L93" s="418"/>
      <c r="M93" s="418"/>
      <c r="N93" s="418"/>
      <c r="O93" s="418"/>
    </row>
    <row r="94" spans="1:17" s="15" customFormat="1" ht="14.25" customHeight="1">
      <c r="A94" s="118"/>
      <c r="B94" s="118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</row>
    <row r="95" spans="1:17" s="327" customFormat="1" ht="55.5" customHeight="1">
      <c r="B95" s="616" t="s">
        <v>118</v>
      </c>
      <c r="C95" s="616"/>
      <c r="D95" s="616"/>
      <c r="E95" s="616"/>
      <c r="G95" s="330"/>
      <c r="N95" s="333"/>
      <c r="O95" s="332"/>
      <c r="P95" s="332"/>
      <c r="Q95" s="333"/>
    </row>
    <row r="96" spans="1:17" s="336" customFormat="1" ht="35.25" customHeight="1">
      <c r="A96" s="417">
        <v>1</v>
      </c>
      <c r="B96" s="420" t="s">
        <v>53</v>
      </c>
      <c r="C96" s="417"/>
      <c r="D96" s="417"/>
      <c r="G96" s="418"/>
      <c r="N96" s="396"/>
      <c r="O96" s="421"/>
      <c r="P96" s="421"/>
      <c r="Q96" s="396"/>
    </row>
    <row r="97" spans="1:17" s="336" customFormat="1" ht="35.25" customHeight="1">
      <c r="A97" s="417">
        <v>2</v>
      </c>
      <c r="B97" s="420" t="s">
        <v>68</v>
      </c>
      <c r="C97" s="417"/>
      <c r="D97" s="417"/>
      <c r="G97" s="418"/>
      <c r="N97" s="396"/>
      <c r="O97" s="421"/>
      <c r="P97" s="421"/>
      <c r="Q97" s="396"/>
    </row>
    <row r="98" spans="1:17" s="336" customFormat="1" ht="35.25" customHeight="1">
      <c r="A98" s="417">
        <v>3</v>
      </c>
      <c r="B98" s="420" t="s">
        <v>69</v>
      </c>
      <c r="C98" s="417"/>
      <c r="D98" s="417"/>
      <c r="G98" s="418"/>
      <c r="N98" s="396"/>
      <c r="O98" s="421"/>
      <c r="P98" s="421"/>
      <c r="Q98" s="396"/>
    </row>
    <row r="99" spans="1:17" s="354" customFormat="1" ht="50.25" customHeight="1">
      <c r="A99" s="351"/>
      <c r="B99" s="422" t="s">
        <v>62</v>
      </c>
      <c r="C99" s="423" t="s">
        <v>221</v>
      </c>
      <c r="D99" s="423" t="s">
        <v>61</v>
      </c>
      <c r="E99" s="423" t="s">
        <v>10</v>
      </c>
      <c r="F99" s="423" t="s">
        <v>58</v>
      </c>
      <c r="G99" s="423" t="s">
        <v>59</v>
      </c>
      <c r="H99" s="423" t="s">
        <v>60</v>
      </c>
      <c r="I99" s="423" t="s">
        <v>11</v>
      </c>
      <c r="M99" s="424"/>
      <c r="N99" s="425"/>
      <c r="O99" s="425"/>
      <c r="P99" s="424"/>
    </row>
    <row r="100" spans="1:17" s="354" customFormat="1" ht="50.25" customHeight="1">
      <c r="A100" s="351"/>
      <c r="B100" s="422" t="s">
        <v>63</v>
      </c>
      <c r="C100" s="426">
        <f>G30</f>
        <v>48</v>
      </c>
      <c r="D100" s="426">
        <f t="shared" ref="D100:H100" si="9">H30</f>
        <v>255</v>
      </c>
      <c r="E100" s="426">
        <f t="shared" si="9"/>
        <v>486</v>
      </c>
      <c r="F100" s="426">
        <f t="shared" si="9"/>
        <v>278</v>
      </c>
      <c r="G100" s="426">
        <f t="shared" si="9"/>
        <v>72</v>
      </c>
      <c r="H100" s="426">
        <f t="shared" si="9"/>
        <v>26</v>
      </c>
      <c r="I100" s="426">
        <f>SUM(C100:H100)</f>
        <v>1165</v>
      </c>
      <c r="M100" s="424"/>
      <c r="N100" s="425"/>
      <c r="O100" s="425"/>
      <c r="P100" s="424"/>
    </row>
    <row r="101" spans="1:17" s="336" customFormat="1" ht="35.25" customHeight="1">
      <c r="A101" s="417">
        <v>3</v>
      </c>
      <c r="B101" s="420" t="s">
        <v>364</v>
      </c>
      <c r="C101" s="417"/>
      <c r="D101" s="417"/>
      <c r="G101" s="418"/>
      <c r="N101" s="396"/>
      <c r="O101" s="421"/>
      <c r="P101" s="421"/>
      <c r="Q101" s="396"/>
    </row>
    <row r="102" spans="1:17" s="354" customFormat="1" ht="50.25" customHeight="1">
      <c r="A102" s="351"/>
      <c r="B102" s="422" t="s">
        <v>62</v>
      </c>
      <c r="C102" s="423" t="s">
        <v>379</v>
      </c>
      <c r="D102" s="423" t="s">
        <v>380</v>
      </c>
      <c r="E102" s="423" t="s">
        <v>381</v>
      </c>
      <c r="F102" s="423" t="s">
        <v>382</v>
      </c>
      <c r="G102" s="423" t="s">
        <v>383</v>
      </c>
      <c r="H102" s="423" t="s">
        <v>384</v>
      </c>
      <c r="I102" s="423" t="s">
        <v>11</v>
      </c>
      <c r="M102" s="424"/>
      <c r="N102" s="425"/>
      <c r="O102" s="425"/>
      <c r="P102" s="424"/>
    </row>
    <row r="103" spans="1:17" s="354" customFormat="1" ht="50.25" customHeight="1">
      <c r="A103" s="351"/>
      <c r="B103" s="422" t="s">
        <v>63</v>
      </c>
      <c r="C103" s="426">
        <f>G30</f>
        <v>48</v>
      </c>
      <c r="D103" s="426">
        <f t="shared" ref="D103:H103" si="10">H30</f>
        <v>255</v>
      </c>
      <c r="E103" s="426">
        <f t="shared" si="10"/>
        <v>486</v>
      </c>
      <c r="F103" s="426">
        <f t="shared" si="10"/>
        <v>278</v>
      </c>
      <c r="G103" s="426">
        <f t="shared" si="10"/>
        <v>72</v>
      </c>
      <c r="H103" s="426">
        <f t="shared" si="10"/>
        <v>26</v>
      </c>
      <c r="I103" s="426">
        <f>SUM(C103:H103)</f>
        <v>1165</v>
      </c>
      <c r="M103" s="424"/>
      <c r="N103" s="425"/>
      <c r="O103" s="425"/>
      <c r="P103" s="424"/>
    </row>
    <row r="104" spans="1:17" s="427" customFormat="1" ht="41.5">
      <c r="G104" s="428"/>
    </row>
    <row r="105" spans="1:17" s="254" customFormat="1" ht="88">
      <c r="B105" s="486" t="s">
        <v>400</v>
      </c>
      <c r="G105" s="255"/>
    </row>
    <row r="106" spans="1:17" s="254" customFormat="1" ht="32.5">
      <c r="G106" s="255"/>
    </row>
    <row r="107" spans="1:17" s="254" customFormat="1" ht="32.5">
      <c r="G107" s="255"/>
    </row>
    <row r="108" spans="1:17" s="254" customFormat="1" ht="32.5">
      <c r="G108" s="255"/>
    </row>
    <row r="109" spans="1:17" s="254" customFormat="1" ht="32.5">
      <c r="G109" s="255"/>
    </row>
    <row r="110" spans="1:17" s="254" customFormat="1" ht="32.5">
      <c r="G110" s="255"/>
    </row>
    <row r="111" spans="1:17" s="254" customFormat="1" ht="32.5">
      <c r="G111" s="255"/>
    </row>
    <row r="112" spans="1:17" s="254" customFormat="1" ht="32.5">
      <c r="G112" s="255"/>
    </row>
    <row r="113" spans="7:7" s="254" customFormat="1" ht="32.5">
      <c r="G113" s="255"/>
    </row>
    <row r="114" spans="7:7" s="254" customFormat="1" ht="32.5">
      <c r="G114" s="255"/>
    </row>
    <row r="115" spans="7:7" s="254" customFormat="1" ht="32.5">
      <c r="G115" s="255"/>
    </row>
    <row r="116" spans="7:7" s="254" customFormat="1" ht="32.5">
      <c r="G116" s="255"/>
    </row>
    <row r="117" spans="7:7" s="254" customFormat="1" ht="32.5">
      <c r="G117" s="255"/>
    </row>
    <row r="118" spans="7:7" s="254" customFormat="1" ht="32.5">
      <c r="G118" s="255"/>
    </row>
    <row r="119" spans="7:7" s="254" customFormat="1" ht="32.5">
      <c r="G119" s="255"/>
    </row>
    <row r="120" spans="7:7" s="254" customFormat="1" ht="32.5">
      <c r="G120" s="255"/>
    </row>
  </sheetData>
  <mergeCells count="100">
    <mergeCell ref="A44:E44"/>
    <mergeCell ref="P58:Q58"/>
    <mergeCell ref="B53:E53"/>
    <mergeCell ref="H53:I53"/>
    <mergeCell ref="B57:E57"/>
    <mergeCell ref="H57:I57"/>
    <mergeCell ref="B49:E49"/>
    <mergeCell ref="H49:I49"/>
    <mergeCell ref="A50:Q50"/>
    <mergeCell ref="P54:Q54"/>
    <mergeCell ref="B56:E56"/>
    <mergeCell ref="P47:Q47"/>
    <mergeCell ref="H44:I44"/>
    <mergeCell ref="P44:Q44"/>
    <mergeCell ref="P57:Q57"/>
    <mergeCell ref="B48:E48"/>
    <mergeCell ref="B32:Q32"/>
    <mergeCell ref="B38:C38"/>
    <mergeCell ref="N38:Q38"/>
    <mergeCell ref="A42:Q42"/>
    <mergeCell ref="P43:Q43"/>
    <mergeCell ref="N40:Q40"/>
    <mergeCell ref="A39:Q39"/>
    <mergeCell ref="B40:C40"/>
    <mergeCell ref="N35:Q35"/>
    <mergeCell ref="N37:Q37"/>
    <mergeCell ref="A35:C35"/>
    <mergeCell ref="B37:C37"/>
    <mergeCell ref="A36:Q36"/>
    <mergeCell ref="N41:Q41"/>
    <mergeCell ref="B41:C41"/>
    <mergeCell ref="D8:F8"/>
    <mergeCell ref="G5:M8"/>
    <mergeCell ref="M11:Q11"/>
    <mergeCell ref="D11:F11"/>
    <mergeCell ref="B13:F13"/>
    <mergeCell ref="N1:O1"/>
    <mergeCell ref="P1:Q1"/>
    <mergeCell ref="N2:O2"/>
    <mergeCell ref="P2:Q2"/>
    <mergeCell ref="N3:O3"/>
    <mergeCell ref="P3:Q3"/>
    <mergeCell ref="J60:N60"/>
    <mergeCell ref="A52:E52"/>
    <mergeCell ref="B45:E45"/>
    <mergeCell ref="P49:Q49"/>
    <mergeCell ref="P46:Q46"/>
    <mergeCell ref="P48:Q48"/>
    <mergeCell ref="H45:I45"/>
    <mergeCell ref="B46:E46"/>
    <mergeCell ref="H46:I46"/>
    <mergeCell ref="B47:E47"/>
    <mergeCell ref="H47:I47"/>
    <mergeCell ref="P55:Q55"/>
    <mergeCell ref="P52:Q52"/>
    <mergeCell ref="P53:Q53"/>
    <mergeCell ref="P56:Q56"/>
    <mergeCell ref="P45:Q45"/>
    <mergeCell ref="B78:C78"/>
    <mergeCell ref="B75:I75"/>
    <mergeCell ref="D64:I64"/>
    <mergeCell ref="B65:C65"/>
    <mergeCell ref="B71:C71"/>
    <mergeCell ref="H48:I48"/>
    <mergeCell ref="H55:I55"/>
    <mergeCell ref="H58:I58"/>
    <mergeCell ref="B63:C63"/>
    <mergeCell ref="D63:I63"/>
    <mergeCell ref="B93:C93"/>
    <mergeCell ref="D93:I93"/>
    <mergeCell ref="B89:C89"/>
    <mergeCell ref="H52:I52"/>
    <mergeCell ref="B54:E54"/>
    <mergeCell ref="B58:E58"/>
    <mergeCell ref="H54:I54"/>
    <mergeCell ref="B64:C64"/>
    <mergeCell ref="H56:I56"/>
    <mergeCell ref="D70:I70"/>
    <mergeCell ref="D77:I77"/>
    <mergeCell ref="B55:E55"/>
    <mergeCell ref="B69:C69"/>
    <mergeCell ref="B68:I68"/>
    <mergeCell ref="C80:F80"/>
    <mergeCell ref="B76:C76"/>
    <mergeCell ref="B95:E95"/>
    <mergeCell ref="B62:I62"/>
    <mergeCell ref="B86:I86"/>
    <mergeCell ref="B81:I81"/>
    <mergeCell ref="B83:C83"/>
    <mergeCell ref="B84:C84"/>
    <mergeCell ref="B82:C82"/>
    <mergeCell ref="D82:I82"/>
    <mergeCell ref="D83:I83"/>
    <mergeCell ref="B92:C92"/>
    <mergeCell ref="D92:I92"/>
    <mergeCell ref="B87:C87"/>
    <mergeCell ref="D84:I84"/>
    <mergeCell ref="B88:C88"/>
    <mergeCell ref="D65:I65"/>
    <mergeCell ref="B72:C72"/>
  </mergeCells>
  <printOptions horizontalCentered="1"/>
  <pageMargins left="0" right="0" top="0.61388888888888904" bottom="0" header="0" footer="0"/>
  <pageSetup paperSize="9" scale="1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N36"/>
  <sheetViews>
    <sheetView view="pageBreakPreview" topLeftCell="A17" zoomScale="25" zoomScaleNormal="55" zoomScaleSheetLayoutView="39" zoomScalePageLayoutView="25" workbookViewId="0">
      <selection activeCell="A17" sqref="A17"/>
    </sheetView>
  </sheetViews>
  <sheetFormatPr defaultColWidth="9.1796875" defaultRowHeight="24"/>
  <cols>
    <col min="1" max="1" width="121" style="97" customWidth="1"/>
    <col min="2" max="2" width="183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CRTZ-1160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ZIP HOODIE</v>
      </c>
      <c r="C4" s="89"/>
    </row>
    <row r="5" spans="1:5" s="88" customFormat="1" ht="72" customHeight="1">
      <c r="A5" s="229"/>
      <c r="B5" s="189" t="str">
        <f>'1. CUTTING DOCKET'!$D$22</f>
        <v>BLACK</v>
      </c>
      <c r="C5" s="189" t="str">
        <f>'1. CUTTING DOCKET'!$D$27</f>
        <v>WHITE</v>
      </c>
    </row>
    <row r="6" spans="1:5" s="92" customFormat="1" ht="69.5" customHeight="1">
      <c r="A6" s="191" t="s">
        <v>32</v>
      </c>
      <c r="B6" s="191" t="str">
        <f>'1. CUTTING DOCKET'!$E$37</f>
        <v>BLACK</v>
      </c>
      <c r="C6" s="191" t="str">
        <f>'1. CUTTING DOCKET'!$E$40</f>
        <v>WHITE</v>
      </c>
    </row>
    <row r="7" spans="1:5" s="92" customFormat="1" ht="74" customHeight="1">
      <c r="A7" s="230" t="s">
        <v>33</v>
      </c>
      <c r="B7" s="707" t="str">
        <f>'1. CUTTING DOCKET'!M11</f>
        <v>FLEECE_100%COTTON_OE20/2+CD8/1_420GSM_VTK5971-5B</v>
      </c>
      <c r="C7" s="707"/>
    </row>
    <row r="8" spans="1:5" s="92" customFormat="1" ht="409.5" customHeight="1">
      <c r="A8" s="192" t="str">
        <f>'1. CUTTING DOCKET'!D37</f>
        <v>VẢI CHÍNH</v>
      </c>
      <c r="B8" s="253" t="s">
        <v>256</v>
      </c>
      <c r="C8" s="194"/>
      <c r="E8" s="95"/>
    </row>
    <row r="9" spans="1:5" s="92" customFormat="1" ht="104.25" customHeight="1">
      <c r="A9" s="191" t="str">
        <f>'1. CUTTING DOCKET'!B38</f>
        <v>RIB 2X2_16'S CM + 55D/OP_97/3_COTTON SPANDEX_445GSM_VTK6002-1</v>
      </c>
      <c r="B9" s="707" t="str">
        <f>'1. CUTTING DOCKET'!E38</f>
        <v>BLACK</v>
      </c>
      <c r="C9" s="707"/>
    </row>
    <row r="10" spans="1:5" s="92" customFormat="1" ht="409.5" customHeight="1">
      <c r="A10" s="192" t="str">
        <f>'1. CUTTING DOCKET'!$D$38</f>
        <v>BO TAY/BO LAI</v>
      </c>
      <c r="B10" s="713"/>
      <c r="C10" s="713"/>
      <c r="E10" s="95"/>
    </row>
    <row r="11" spans="1:5" s="92" customFormat="1" ht="74.25" customHeight="1">
      <c r="A11" s="191" t="s">
        <v>52</v>
      </c>
      <c r="B11" s="195" t="str">
        <f>'1. CUTTING DOCKET'!$F$45</f>
        <v>BLACK</v>
      </c>
      <c r="C11" s="195" t="e">
        <f>'1. CUTTING DOCKET'!#REF!</f>
        <v>#REF!</v>
      </c>
    </row>
    <row r="12" spans="1:5" s="92" customFormat="1" ht="115.5" customHeight="1">
      <c r="A12" s="192" t="str">
        <f>'1. CUTTING DOCKET'!B45</f>
        <v>CHỈ MAY CHÍNH 40/2 - VẮT SỔ , ĐÁNH BÔNG</v>
      </c>
      <c r="B12" s="190" t="str">
        <f>'1. CUTTING DOCKET'!G45</f>
        <v xml:space="preserve">BLACK 1500 </v>
      </c>
      <c r="C12" s="190" t="e">
        <f>'1. CUTTING DOCKET'!#REF!</f>
        <v>#REF!</v>
      </c>
    </row>
    <row r="13" spans="1:5" s="92" customFormat="1" ht="115.5" hidden="1" customHeight="1">
      <c r="A13" s="192" t="str">
        <f>'1. CUTTING DOCKET'!B46</f>
        <v>CHỈ MAY NHÃN CHÍNH  40/2</v>
      </c>
      <c r="B13" s="710">
        <f>'1. CUTTING DOCKET'!G46</f>
        <v>0</v>
      </c>
      <c r="C13" s="711"/>
    </row>
    <row r="14" spans="1:5" s="92" customFormat="1" ht="74.25" customHeight="1">
      <c r="A14" s="191" t="str">
        <f>'1. CUTTING DOCKET'!B47</f>
        <v>NHÃN CHÍNH +SIZE</v>
      </c>
      <c r="B14" s="708" t="str">
        <f>'1. CUTTING DOCKET'!F47</f>
        <v>MULTY</v>
      </c>
      <c r="C14" s="709"/>
    </row>
    <row r="15" spans="1:5" s="92" customFormat="1" ht="409" customHeight="1">
      <c r="A15" s="252" t="s">
        <v>356</v>
      </c>
      <c r="B15" s="710"/>
      <c r="C15" s="711"/>
    </row>
    <row r="16" spans="1:5" s="92" customFormat="1" ht="186.5" customHeight="1">
      <c r="A16" s="191" t="str">
        <f>'1. CUTTING DOCKET'!B48</f>
        <v>NHÃN THÀNH PHẦN 100%COTTON
PO# 00229
CRTZ_1160</v>
      </c>
      <c r="B16" s="708" t="str">
        <f>'1. CUTTING DOCKET'!F48</f>
        <v>WHITE</v>
      </c>
      <c r="C16" s="709"/>
    </row>
    <row r="17" spans="1:3" s="92" customFormat="1" ht="409" customHeight="1">
      <c r="A17" s="196" t="s">
        <v>419</v>
      </c>
      <c r="B17" s="710"/>
      <c r="C17" s="711"/>
    </row>
    <row r="18" spans="1:3" s="92" customFormat="1" ht="74" customHeight="1">
      <c r="A18" s="191" t="str">
        <f>'1. CUTTING DOCKET'!$B$49</f>
        <v>DÂY KÉO TRƯỚC GIỮA TRƯỚC RĂNG 5</v>
      </c>
      <c r="B18" s="712" t="str">
        <f>'1. CUTTING DOCKET'!$F$49</f>
        <v>BLACK</v>
      </c>
      <c r="C18" s="712"/>
    </row>
    <row r="19" spans="1:3" s="92" customFormat="1" ht="409.6" customHeight="1">
      <c r="A19" s="701" t="s">
        <v>365</v>
      </c>
      <c r="B19" s="703"/>
      <c r="C19" s="704"/>
    </row>
    <row r="20" spans="1:3" s="92" customFormat="1" ht="409.6" customHeight="1">
      <c r="A20" s="702"/>
      <c r="B20" s="705"/>
      <c r="C20" s="706"/>
    </row>
    <row r="21" spans="1:3" s="92" customFormat="1" ht="74" customHeight="1">
      <c r="A21" s="191" t="str">
        <f>'[11]1. CUTTING DOCKET'!B45</f>
        <v xml:space="preserve"> POLYBAG MAINLINE 	370mm X 470mm </v>
      </c>
      <c r="B21" s="258"/>
    </row>
    <row r="22" spans="1:3" s="92" customFormat="1" ht="264" customHeight="1">
      <c r="A22" s="495" t="s">
        <v>405</v>
      </c>
      <c r="B22" s="259"/>
    </row>
    <row r="23" spans="1:3" s="92" customFormat="1" ht="100.5" customHeight="1">
      <c r="A23" s="191" t="str">
        <f>'[11]1. CUTTING DOCKET'!B46</f>
        <v>POLYBAG STICKER 2” (L) x 1” (W)</v>
      </c>
      <c r="B23" s="258"/>
    </row>
    <row r="24" spans="1:3" s="92" customFormat="1" ht="286.5" customHeight="1">
      <c r="A24" s="251" t="s">
        <v>254</v>
      </c>
      <c r="B24" s="259"/>
    </row>
    <row r="25" spans="1:3" s="92" customFormat="1" ht="100.5" hidden="1" customHeight="1">
      <c r="A25" s="191" t="s">
        <v>261</v>
      </c>
      <c r="B25" s="258"/>
    </row>
    <row r="26" spans="1:3" s="92" customFormat="1" ht="229.5" hidden="1" customHeight="1">
      <c r="A26" s="251" t="s">
        <v>252</v>
      </c>
      <c r="B26" s="259"/>
    </row>
    <row r="27" spans="1:3" s="92" customFormat="1" ht="74.25" customHeight="1">
      <c r="A27" s="191" t="str">
        <f>'[12]1. CUTTING DOCKET'!$B$65</f>
        <v>BAO LỚN (100CMX120CM)</v>
      </c>
      <c r="B27" s="195" t="str">
        <f>'[12]1. CUTTING DOCKET'!$G$65</f>
        <v>CLEAR</v>
      </c>
    </row>
    <row r="28" spans="1:3" s="92" customFormat="1" ht="229.5" customHeight="1">
      <c r="A28" s="247"/>
      <c r="B28" s="248"/>
    </row>
    <row r="29" spans="1:3" s="92" customFormat="1" ht="74.25" customHeight="1">
      <c r="A29" s="191" t="str">
        <f>'[12]1. CUTTING DOCKET'!$B$63</f>
        <v>GIẤY CHỐNG ẨM</v>
      </c>
      <c r="B29" s="195" t="str">
        <f>'[12]1. CUTTING DOCKET'!$G$63</f>
        <v>WHITE</v>
      </c>
    </row>
    <row r="30" spans="1:3" s="92" customFormat="1" ht="230" customHeight="1">
      <c r="A30" s="247"/>
      <c r="B30" s="248"/>
    </row>
    <row r="31" spans="1:3" s="92" customFormat="1" ht="74.25" customHeight="1">
      <c r="A31" s="191" t="str">
        <f>'[12]1. CUTTING DOCKET'!$B$66</f>
        <v>LÓT THÙNG</v>
      </c>
      <c r="B31" s="195" t="str">
        <f>'[12]1. CUTTING DOCKET'!$G$66</f>
        <v>NATURAL</v>
      </c>
    </row>
    <row r="32" spans="1:3" s="92" customFormat="1" ht="243" customHeight="1">
      <c r="A32" s="495" t="s">
        <v>253</v>
      </c>
      <c r="B32" s="248"/>
    </row>
    <row r="33" spans="1:14" s="92" customFormat="1" ht="74.25" customHeight="1">
      <c r="A33" s="191" t="str">
        <f>'[12]1. CUTTING DOCKET'!$B$67</f>
        <v>THÙNG CARTON</v>
      </c>
      <c r="B33" s="195" t="str">
        <f>'[12]1. CUTTING DOCKET'!$G$67</f>
        <v>NATURAL</v>
      </c>
    </row>
    <row r="34" spans="1:14" s="92" customFormat="1" ht="237" customHeight="1">
      <c r="A34" s="247"/>
      <c r="B34" s="248"/>
    </row>
    <row r="35" spans="1:14">
      <c r="N35" s="98" t="s">
        <v>399</v>
      </c>
    </row>
    <row r="36" spans="1:14">
      <c r="N36" s="98" t="s">
        <v>399</v>
      </c>
    </row>
  </sheetData>
  <mergeCells count="11">
    <mergeCell ref="A19:A20"/>
    <mergeCell ref="B19:C20"/>
    <mergeCell ref="B7:C7"/>
    <mergeCell ref="B14:C14"/>
    <mergeCell ref="B15:C15"/>
    <mergeCell ref="B16:C16"/>
    <mergeCell ref="B18:C18"/>
    <mergeCell ref="B17:C17"/>
    <mergeCell ref="B13:C13"/>
    <mergeCell ref="B9:C9"/>
    <mergeCell ref="B10:C10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5" max="2" man="1"/>
    <brk id="2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X956"/>
  <sheetViews>
    <sheetView tabSelected="1" view="pageBreakPreview" topLeftCell="A33" zoomScale="85" zoomScaleNormal="100" zoomScaleSheetLayoutView="85" workbookViewId="0">
      <selection activeCell="C7" sqref="C7"/>
    </sheetView>
  </sheetViews>
  <sheetFormatPr defaultColWidth="14.453125" defaultRowHeight="14.5"/>
  <cols>
    <col min="1" max="1" width="11" customWidth="1"/>
    <col min="2" max="2" width="28.54296875" customWidth="1"/>
    <col min="3" max="3" width="39" customWidth="1"/>
    <col min="4" max="4" width="9.54296875" customWidth="1"/>
    <col min="5" max="6" width="8.54296875" customWidth="1"/>
    <col min="7" max="7" width="8.1796875" customWidth="1"/>
    <col min="8" max="8" width="8" customWidth="1"/>
    <col min="9" max="9" width="9.453125" customWidth="1"/>
    <col min="10" max="10" width="9.81640625" customWidth="1"/>
    <col min="11" max="11" width="15.453125" customWidth="1"/>
    <col min="12" max="12" width="43.26953125" hidden="1" customWidth="1"/>
    <col min="13" max="13" width="24.81640625" customWidth="1"/>
    <col min="14" max="24" width="10.81640625" customWidth="1"/>
  </cols>
  <sheetData>
    <row r="1" spans="1:24" ht="13.5" customHeight="1" thickBot="1">
      <c r="A1" s="714">
        <v>1160</v>
      </c>
      <c r="B1" s="715"/>
      <c r="C1" s="715"/>
      <c r="D1" s="715"/>
      <c r="E1" s="715"/>
      <c r="F1" s="715"/>
      <c r="G1" s="715"/>
      <c r="H1" s="715"/>
      <c r="I1" s="715"/>
      <c r="J1" s="715"/>
      <c r="K1" s="716"/>
      <c r="L1" s="441"/>
      <c r="N1" s="260"/>
      <c r="O1" s="260"/>
      <c r="P1" s="260"/>
    </row>
    <row r="2" spans="1:24" ht="13.5" customHeight="1">
      <c r="A2" s="442" t="s">
        <v>230</v>
      </c>
      <c r="B2" s="443" t="s">
        <v>262</v>
      </c>
      <c r="C2" s="443"/>
      <c r="D2" s="444" t="s">
        <v>221</v>
      </c>
      <c r="E2" s="444" t="s">
        <v>61</v>
      </c>
      <c r="F2" s="445" t="s">
        <v>10</v>
      </c>
      <c r="G2" s="444" t="s">
        <v>58</v>
      </c>
      <c r="H2" s="444" t="s">
        <v>59</v>
      </c>
      <c r="I2" s="444" t="s">
        <v>60</v>
      </c>
      <c r="J2" s="446" t="s">
        <v>263</v>
      </c>
      <c r="K2" s="447" t="s">
        <v>264</v>
      </c>
      <c r="L2" s="448" t="s">
        <v>366</v>
      </c>
      <c r="N2" s="260"/>
      <c r="O2" s="260"/>
      <c r="P2" s="260"/>
    </row>
    <row r="3" spans="1:24" ht="13.5" customHeight="1">
      <c r="A3" s="449" t="s">
        <v>265</v>
      </c>
      <c r="B3" s="450" t="s">
        <v>266</v>
      </c>
      <c r="C3" s="451" t="s">
        <v>267</v>
      </c>
      <c r="D3" s="452">
        <f t="shared" ref="D3:D22" si="0">E3-J3</f>
        <v>24.5</v>
      </c>
      <c r="E3" s="452">
        <f t="shared" ref="E3:E22" si="1">F3-J3</f>
        <v>25.5</v>
      </c>
      <c r="F3" s="453">
        <v>26.5</v>
      </c>
      <c r="G3" s="452">
        <f t="shared" ref="G3:G22" si="2">F3+J3</f>
        <v>27.5</v>
      </c>
      <c r="H3" s="452">
        <f t="shared" ref="H3:H22" si="3">G3+J3</f>
        <v>28.5</v>
      </c>
      <c r="I3" s="452">
        <f t="shared" ref="I3:I22" si="4">H3+J3</f>
        <v>29.5</v>
      </c>
      <c r="J3" s="454">
        <v>1</v>
      </c>
      <c r="K3" s="455">
        <v>44928</v>
      </c>
      <c r="L3" s="456" t="s">
        <v>367</v>
      </c>
      <c r="N3" s="260"/>
      <c r="O3" s="260"/>
      <c r="P3" s="260"/>
    </row>
    <row r="4" spans="1:24" ht="13.5" customHeight="1">
      <c r="A4" s="449" t="s">
        <v>268</v>
      </c>
      <c r="B4" s="450" t="s">
        <v>269</v>
      </c>
      <c r="C4" s="451" t="s">
        <v>270</v>
      </c>
      <c r="D4" s="452">
        <f t="shared" si="0"/>
        <v>24</v>
      </c>
      <c r="E4" s="452">
        <f t="shared" si="1"/>
        <v>25</v>
      </c>
      <c r="F4" s="457">
        <v>26</v>
      </c>
      <c r="G4" s="452">
        <f t="shared" si="2"/>
        <v>27</v>
      </c>
      <c r="H4" s="452">
        <f t="shared" si="3"/>
        <v>28</v>
      </c>
      <c r="I4" s="452">
        <f t="shared" si="4"/>
        <v>29</v>
      </c>
      <c r="J4" s="454">
        <v>1</v>
      </c>
      <c r="K4" s="458">
        <v>0.5</v>
      </c>
      <c r="L4" s="456" t="s">
        <v>367</v>
      </c>
      <c r="N4" s="260"/>
      <c r="O4" s="260"/>
      <c r="P4" s="260"/>
    </row>
    <row r="5" spans="1:24" ht="13.5" customHeight="1">
      <c r="A5" s="449" t="s">
        <v>271</v>
      </c>
      <c r="B5" s="450" t="s">
        <v>272</v>
      </c>
      <c r="C5" s="459" t="s">
        <v>273</v>
      </c>
      <c r="D5" s="460">
        <f t="shared" si="0"/>
        <v>18</v>
      </c>
      <c r="E5" s="460">
        <f t="shared" si="1"/>
        <v>19</v>
      </c>
      <c r="F5" s="461">
        <v>20</v>
      </c>
      <c r="G5" s="460">
        <f t="shared" si="2"/>
        <v>21</v>
      </c>
      <c r="H5" s="460">
        <f t="shared" si="3"/>
        <v>22</v>
      </c>
      <c r="I5" s="460">
        <f t="shared" si="4"/>
        <v>23</v>
      </c>
      <c r="J5" s="454">
        <v>1</v>
      </c>
      <c r="K5" s="458">
        <v>0.5</v>
      </c>
      <c r="L5" s="462" t="s">
        <v>367</v>
      </c>
      <c r="M5" s="463"/>
      <c r="N5" s="260"/>
      <c r="O5" s="260"/>
      <c r="P5" s="260"/>
    </row>
    <row r="6" spans="1:24" ht="13.5" customHeight="1">
      <c r="A6" s="449" t="s">
        <v>274</v>
      </c>
      <c r="B6" s="450" t="s">
        <v>368</v>
      </c>
      <c r="C6" s="459" t="s">
        <v>275</v>
      </c>
      <c r="D6" s="460">
        <f t="shared" si="0"/>
        <v>15.5</v>
      </c>
      <c r="E6" s="460">
        <f t="shared" si="1"/>
        <v>16.5</v>
      </c>
      <c r="F6" s="461">
        <v>17.5</v>
      </c>
      <c r="G6" s="460">
        <f t="shared" si="2"/>
        <v>18.5</v>
      </c>
      <c r="H6" s="460">
        <f t="shared" si="3"/>
        <v>19.5</v>
      </c>
      <c r="I6" s="460">
        <f t="shared" si="4"/>
        <v>20.5</v>
      </c>
      <c r="J6" s="454">
        <v>1</v>
      </c>
      <c r="K6" s="458">
        <v>0.5</v>
      </c>
      <c r="L6" s="462" t="s">
        <v>367</v>
      </c>
      <c r="M6" s="463"/>
      <c r="N6" s="260"/>
      <c r="O6" s="260"/>
      <c r="P6" s="260"/>
    </row>
    <row r="7" spans="1:24" ht="20" customHeight="1">
      <c r="A7" s="449" t="s">
        <v>276</v>
      </c>
      <c r="B7" s="450" t="s">
        <v>277</v>
      </c>
      <c r="C7" s="464" t="s">
        <v>278</v>
      </c>
      <c r="D7" s="460">
        <f t="shared" si="0"/>
        <v>23</v>
      </c>
      <c r="E7" s="460">
        <f t="shared" si="1"/>
        <v>23.5</v>
      </c>
      <c r="F7" s="465">
        <v>24</v>
      </c>
      <c r="G7" s="460">
        <f t="shared" si="2"/>
        <v>24.5</v>
      </c>
      <c r="H7" s="460">
        <f t="shared" si="3"/>
        <v>25</v>
      </c>
      <c r="I7" s="460">
        <f t="shared" si="4"/>
        <v>25.5</v>
      </c>
      <c r="J7" s="458">
        <v>0.5</v>
      </c>
      <c r="K7" s="458">
        <v>0.5</v>
      </c>
      <c r="L7" s="462" t="s">
        <v>367</v>
      </c>
      <c r="M7" s="463"/>
    </row>
    <row r="8" spans="1:24" ht="16" customHeight="1">
      <c r="A8" s="449" t="s">
        <v>279</v>
      </c>
      <c r="B8" s="450" t="s">
        <v>280</v>
      </c>
      <c r="C8" s="459" t="s">
        <v>281</v>
      </c>
      <c r="D8" s="466">
        <f t="shared" si="0"/>
        <v>22</v>
      </c>
      <c r="E8" s="466">
        <f t="shared" si="1"/>
        <v>22.5</v>
      </c>
      <c r="F8" s="465">
        <v>23</v>
      </c>
      <c r="G8" s="460">
        <f t="shared" si="2"/>
        <v>23.5</v>
      </c>
      <c r="H8" s="460">
        <f t="shared" si="3"/>
        <v>24</v>
      </c>
      <c r="I8" s="460">
        <f t="shared" si="4"/>
        <v>24.5</v>
      </c>
      <c r="J8" s="458">
        <v>0.5</v>
      </c>
      <c r="K8" s="458">
        <v>0.5</v>
      </c>
      <c r="L8" s="462" t="s">
        <v>367</v>
      </c>
      <c r="M8" s="467" t="s">
        <v>391</v>
      </c>
    </row>
    <row r="9" spans="1:24" ht="15.75" customHeight="1">
      <c r="A9" s="449" t="s">
        <v>282</v>
      </c>
      <c r="B9" s="450" t="s">
        <v>283</v>
      </c>
      <c r="C9" s="261" t="s">
        <v>284</v>
      </c>
      <c r="D9" s="460">
        <f t="shared" si="0"/>
        <v>22</v>
      </c>
      <c r="E9" s="460">
        <f t="shared" si="1"/>
        <v>23</v>
      </c>
      <c r="F9" s="465">
        <v>24</v>
      </c>
      <c r="G9" s="460">
        <f t="shared" si="2"/>
        <v>25</v>
      </c>
      <c r="H9" s="460">
        <f t="shared" si="3"/>
        <v>26</v>
      </c>
      <c r="I9" s="460">
        <f t="shared" si="4"/>
        <v>27</v>
      </c>
      <c r="J9" s="454">
        <v>1</v>
      </c>
      <c r="K9" s="458">
        <v>0.375</v>
      </c>
      <c r="L9" s="462" t="s">
        <v>367</v>
      </c>
      <c r="M9" s="463"/>
    </row>
    <row r="10" spans="1:24" ht="15.75" customHeight="1">
      <c r="A10" s="449" t="s">
        <v>285</v>
      </c>
      <c r="B10" s="450" t="s">
        <v>392</v>
      </c>
      <c r="C10" s="451" t="s">
        <v>286</v>
      </c>
      <c r="D10" s="452">
        <f t="shared" si="0"/>
        <v>21</v>
      </c>
      <c r="E10" s="452">
        <f t="shared" si="1"/>
        <v>22</v>
      </c>
      <c r="F10" s="468">
        <v>23</v>
      </c>
      <c r="G10" s="452">
        <f t="shared" si="2"/>
        <v>24</v>
      </c>
      <c r="H10" s="452">
        <f t="shared" si="3"/>
        <v>25</v>
      </c>
      <c r="I10" s="452">
        <f t="shared" si="4"/>
        <v>26</v>
      </c>
      <c r="J10" s="454">
        <v>1</v>
      </c>
      <c r="K10" s="469">
        <v>0.25</v>
      </c>
      <c r="L10" s="456" t="s">
        <v>367</v>
      </c>
      <c r="M10" s="463"/>
      <c r="O10" s="436"/>
      <c r="P10" s="436"/>
      <c r="Q10" s="436"/>
      <c r="R10" s="436"/>
      <c r="S10" s="436"/>
      <c r="T10" s="436"/>
      <c r="U10" s="436"/>
      <c r="V10" s="436"/>
      <c r="W10" s="436"/>
      <c r="X10" s="436"/>
    </row>
    <row r="11" spans="1:24" ht="15.75" customHeight="1">
      <c r="A11" s="449" t="s">
        <v>287</v>
      </c>
      <c r="B11" s="450" t="s">
        <v>393</v>
      </c>
      <c r="C11" s="451" t="s">
        <v>288</v>
      </c>
      <c r="D11" s="452">
        <f t="shared" si="0"/>
        <v>21</v>
      </c>
      <c r="E11" s="452">
        <f t="shared" si="1"/>
        <v>22</v>
      </c>
      <c r="F11" s="468">
        <v>23</v>
      </c>
      <c r="G11" s="452">
        <f t="shared" si="2"/>
        <v>24</v>
      </c>
      <c r="H11" s="452">
        <f t="shared" si="3"/>
        <v>25</v>
      </c>
      <c r="I11" s="452">
        <f t="shared" si="4"/>
        <v>26</v>
      </c>
      <c r="J11" s="454">
        <v>1</v>
      </c>
      <c r="K11" s="469">
        <v>0.25</v>
      </c>
      <c r="L11" s="456" t="s">
        <v>367</v>
      </c>
      <c r="M11" s="463"/>
      <c r="N11" s="437"/>
      <c r="O11" s="436"/>
      <c r="P11" s="436"/>
      <c r="Q11" s="438"/>
      <c r="R11" s="438"/>
      <c r="S11" s="438"/>
      <c r="T11" s="438"/>
      <c r="U11" s="438"/>
      <c r="V11" s="438"/>
      <c r="W11" s="439"/>
      <c r="X11" s="438"/>
    </row>
    <row r="12" spans="1:24" ht="15.75" customHeight="1">
      <c r="A12" s="449" t="s">
        <v>289</v>
      </c>
      <c r="B12" s="450" t="s">
        <v>290</v>
      </c>
      <c r="C12" s="451" t="s">
        <v>291</v>
      </c>
      <c r="D12" s="452">
        <f t="shared" si="0"/>
        <v>9.875</v>
      </c>
      <c r="E12" s="452">
        <f t="shared" si="1"/>
        <v>10.25</v>
      </c>
      <c r="F12" s="468">
        <v>10.625</v>
      </c>
      <c r="G12" s="452">
        <f t="shared" si="2"/>
        <v>11</v>
      </c>
      <c r="H12" s="452">
        <f t="shared" si="3"/>
        <v>11.375</v>
      </c>
      <c r="I12" s="452">
        <f t="shared" si="4"/>
        <v>11.75</v>
      </c>
      <c r="J12" s="470">
        <v>0.375</v>
      </c>
      <c r="K12" s="458">
        <v>0.375</v>
      </c>
      <c r="L12" s="456" t="s">
        <v>367</v>
      </c>
      <c r="M12" s="463"/>
      <c r="N12" s="437"/>
      <c r="O12" s="436"/>
      <c r="P12" s="436"/>
      <c r="Q12" s="438"/>
      <c r="R12" s="438"/>
      <c r="S12" s="438"/>
      <c r="T12" s="438"/>
      <c r="U12" s="438"/>
      <c r="V12" s="438"/>
      <c r="W12" s="439"/>
      <c r="X12" s="438"/>
    </row>
    <row r="13" spans="1:24" ht="18.75" customHeight="1">
      <c r="A13" s="449" t="s">
        <v>292</v>
      </c>
      <c r="B13" s="450" t="s">
        <v>293</v>
      </c>
      <c r="C13" s="261" t="s">
        <v>294</v>
      </c>
      <c r="D13" s="452">
        <f t="shared" si="0"/>
        <v>10.625</v>
      </c>
      <c r="E13" s="452">
        <f t="shared" si="1"/>
        <v>11</v>
      </c>
      <c r="F13" s="468">
        <v>11.375</v>
      </c>
      <c r="G13" s="452">
        <f t="shared" si="2"/>
        <v>11.75</v>
      </c>
      <c r="H13" s="452">
        <f t="shared" si="3"/>
        <v>12.125</v>
      </c>
      <c r="I13" s="452">
        <f t="shared" si="4"/>
        <v>12.5</v>
      </c>
      <c r="J13" s="470">
        <v>0.375</v>
      </c>
      <c r="K13" s="458">
        <v>0.375</v>
      </c>
      <c r="L13" s="456" t="s">
        <v>367</v>
      </c>
      <c r="N13" s="437"/>
    </row>
    <row r="14" spans="1:24" ht="15.75" customHeight="1">
      <c r="A14" s="449" t="s">
        <v>295</v>
      </c>
      <c r="B14" s="450" t="s">
        <v>296</v>
      </c>
      <c r="C14" s="451" t="s">
        <v>297</v>
      </c>
      <c r="D14" s="471">
        <f t="shared" si="0"/>
        <v>7.75</v>
      </c>
      <c r="E14" s="472">
        <f t="shared" si="1"/>
        <v>8.125</v>
      </c>
      <c r="F14" s="468">
        <v>8.5</v>
      </c>
      <c r="G14" s="472">
        <f t="shared" si="2"/>
        <v>8.875</v>
      </c>
      <c r="H14" s="471">
        <f t="shared" si="3"/>
        <v>9.25</v>
      </c>
      <c r="I14" s="472">
        <f t="shared" si="4"/>
        <v>9.625</v>
      </c>
      <c r="J14" s="470">
        <v>0.375</v>
      </c>
      <c r="K14" s="458">
        <v>0.25</v>
      </c>
      <c r="L14" s="456" t="s">
        <v>367</v>
      </c>
      <c r="M14" s="463"/>
      <c r="N14" s="437"/>
    </row>
    <row r="15" spans="1:24" ht="15.75" customHeight="1">
      <c r="A15" s="449" t="s">
        <v>298</v>
      </c>
      <c r="B15" s="450" t="s">
        <v>299</v>
      </c>
      <c r="C15" s="451" t="s">
        <v>300</v>
      </c>
      <c r="D15" s="452">
        <f t="shared" si="0"/>
        <v>5.125</v>
      </c>
      <c r="E15" s="452">
        <f t="shared" si="1"/>
        <v>5.375</v>
      </c>
      <c r="F15" s="468">
        <v>5.625</v>
      </c>
      <c r="G15" s="452">
        <f t="shared" si="2"/>
        <v>5.875</v>
      </c>
      <c r="H15" s="452">
        <f t="shared" si="3"/>
        <v>6.125</v>
      </c>
      <c r="I15" s="262">
        <f t="shared" si="4"/>
        <v>6.375</v>
      </c>
      <c r="J15" s="470">
        <v>0.25</v>
      </c>
      <c r="K15" s="458">
        <v>0.25</v>
      </c>
      <c r="L15" s="456" t="s">
        <v>367</v>
      </c>
      <c r="M15" s="463"/>
      <c r="N15" s="437"/>
    </row>
    <row r="16" spans="1:24" ht="15.75" customHeight="1">
      <c r="A16" s="449" t="s">
        <v>301</v>
      </c>
      <c r="B16" s="450" t="s">
        <v>302</v>
      </c>
      <c r="C16" s="451" t="s">
        <v>303</v>
      </c>
      <c r="D16" s="473">
        <f t="shared" si="0"/>
        <v>3.5</v>
      </c>
      <c r="E16" s="471">
        <f t="shared" si="1"/>
        <v>3.75</v>
      </c>
      <c r="F16" s="468">
        <v>4</v>
      </c>
      <c r="G16" s="471">
        <f t="shared" si="2"/>
        <v>4.25</v>
      </c>
      <c r="H16" s="473">
        <f t="shared" si="3"/>
        <v>4.5</v>
      </c>
      <c r="I16" s="263">
        <f t="shared" si="4"/>
        <v>4.75</v>
      </c>
      <c r="J16" s="470">
        <v>0.25</v>
      </c>
      <c r="K16" s="458">
        <v>0.25</v>
      </c>
      <c r="L16" s="456" t="s">
        <v>367</v>
      </c>
      <c r="M16" s="463"/>
      <c r="N16" s="437"/>
    </row>
    <row r="17" spans="1:16" ht="13.5" customHeight="1">
      <c r="A17" s="264" t="s">
        <v>58</v>
      </c>
      <c r="B17" s="265" t="s">
        <v>304</v>
      </c>
      <c r="C17" s="266" t="s">
        <v>305</v>
      </c>
      <c r="D17" s="267">
        <f t="shared" si="0"/>
        <v>2.75</v>
      </c>
      <c r="E17" s="267">
        <f t="shared" si="1"/>
        <v>2.75</v>
      </c>
      <c r="F17" s="268">
        <v>2.75</v>
      </c>
      <c r="G17" s="267">
        <f t="shared" si="2"/>
        <v>2.75</v>
      </c>
      <c r="H17" s="267">
        <f t="shared" si="3"/>
        <v>2.75</v>
      </c>
      <c r="I17" s="452">
        <f t="shared" si="4"/>
        <v>2.75</v>
      </c>
      <c r="J17" s="269">
        <v>0</v>
      </c>
      <c r="K17" s="458">
        <v>0.25</v>
      </c>
      <c r="L17" s="456" t="s">
        <v>367</v>
      </c>
      <c r="M17" s="463"/>
      <c r="N17" s="437"/>
    </row>
    <row r="18" spans="1:16" ht="13.5" customHeight="1">
      <c r="A18" s="264" t="s">
        <v>10</v>
      </c>
      <c r="B18" s="265" t="s">
        <v>306</v>
      </c>
      <c r="C18" s="266" t="s">
        <v>307</v>
      </c>
      <c r="D18" s="267">
        <f t="shared" si="0"/>
        <v>2.75</v>
      </c>
      <c r="E18" s="267">
        <f t="shared" si="1"/>
        <v>2.75</v>
      </c>
      <c r="F18" s="268">
        <v>2.75</v>
      </c>
      <c r="G18" s="267">
        <f t="shared" si="2"/>
        <v>2.75</v>
      </c>
      <c r="H18" s="267">
        <f t="shared" si="3"/>
        <v>2.75</v>
      </c>
      <c r="I18" s="452">
        <f t="shared" si="4"/>
        <v>2.75</v>
      </c>
      <c r="J18" s="269">
        <v>0</v>
      </c>
      <c r="K18" s="458">
        <v>0.25</v>
      </c>
      <c r="L18" s="456" t="s">
        <v>367</v>
      </c>
      <c r="M18" s="463"/>
      <c r="N18" s="437"/>
    </row>
    <row r="19" spans="1:16" ht="13.5" customHeight="1">
      <c r="A19" s="264" t="s">
        <v>308</v>
      </c>
      <c r="B19" s="270" t="s">
        <v>309</v>
      </c>
      <c r="C19" s="261" t="s">
        <v>310</v>
      </c>
      <c r="D19" s="271">
        <f t="shared" si="0"/>
        <v>8.5</v>
      </c>
      <c r="E19" s="271">
        <f t="shared" si="1"/>
        <v>8.75</v>
      </c>
      <c r="F19" s="272">
        <v>9</v>
      </c>
      <c r="G19" s="271">
        <f t="shared" si="2"/>
        <v>9.25</v>
      </c>
      <c r="H19" s="271">
        <f t="shared" si="3"/>
        <v>9.5</v>
      </c>
      <c r="I19" s="460">
        <f t="shared" si="4"/>
        <v>9.75</v>
      </c>
      <c r="J19" s="273">
        <v>0.25</v>
      </c>
      <c r="K19" s="458">
        <v>0.25</v>
      </c>
      <c r="L19" s="462" t="s">
        <v>367</v>
      </c>
      <c r="M19" s="463"/>
    </row>
    <row r="20" spans="1:16" ht="13.5" customHeight="1">
      <c r="A20" s="264" t="s">
        <v>311</v>
      </c>
      <c r="B20" s="270" t="s">
        <v>312</v>
      </c>
      <c r="C20" s="270" t="s">
        <v>313</v>
      </c>
      <c r="D20" s="271">
        <f t="shared" si="0"/>
        <v>0.75</v>
      </c>
      <c r="E20" s="271">
        <f t="shared" si="1"/>
        <v>0.75</v>
      </c>
      <c r="F20" s="274">
        <v>0.75</v>
      </c>
      <c r="G20" s="271">
        <f t="shared" si="2"/>
        <v>0.75</v>
      </c>
      <c r="H20" s="271">
        <f t="shared" si="3"/>
        <v>0.75</v>
      </c>
      <c r="I20" s="460">
        <f t="shared" si="4"/>
        <v>0.75</v>
      </c>
      <c r="J20" s="269">
        <v>0</v>
      </c>
      <c r="K20" s="458">
        <v>0.25</v>
      </c>
      <c r="L20" s="456" t="s">
        <v>367</v>
      </c>
      <c r="M20" s="463"/>
      <c r="N20" s="437"/>
    </row>
    <row r="21" spans="1:16" ht="13.5" customHeight="1">
      <c r="A21" s="264"/>
      <c r="B21" s="270"/>
      <c r="C21" s="270"/>
      <c r="D21" s="275"/>
      <c r="E21" s="276"/>
      <c r="F21" s="277"/>
      <c r="G21" s="276"/>
      <c r="H21" s="275"/>
      <c r="I21" s="474"/>
      <c r="J21" s="278"/>
      <c r="K21" s="458"/>
      <c r="L21" s="462"/>
      <c r="M21" s="463"/>
      <c r="N21" s="437"/>
    </row>
    <row r="22" spans="1:16" ht="15.75" customHeight="1" thickBot="1">
      <c r="A22" s="264" t="s">
        <v>61</v>
      </c>
      <c r="B22" s="270" t="s">
        <v>314</v>
      </c>
      <c r="C22" s="270" t="s">
        <v>315</v>
      </c>
      <c r="D22" s="271">
        <f t="shared" si="0"/>
        <v>0.375</v>
      </c>
      <c r="E22" s="271">
        <f t="shared" si="1"/>
        <v>0.375</v>
      </c>
      <c r="F22" s="279">
        <v>0.375</v>
      </c>
      <c r="G22" s="275">
        <f t="shared" si="2"/>
        <v>0.375</v>
      </c>
      <c r="H22" s="275">
        <f t="shared" si="3"/>
        <v>0.375</v>
      </c>
      <c r="I22" s="475">
        <f t="shared" si="4"/>
        <v>0.375</v>
      </c>
      <c r="J22" s="280">
        <v>0</v>
      </c>
      <c r="K22" s="458">
        <v>0.25</v>
      </c>
      <c r="L22" s="456" t="s">
        <v>367</v>
      </c>
      <c r="N22" s="437"/>
    </row>
    <row r="23" spans="1:16" ht="15.75" customHeight="1" thickBot="1">
      <c r="A23" s="476" t="s">
        <v>316</v>
      </c>
      <c r="B23" s="281"/>
      <c r="C23" s="282"/>
      <c r="D23" s="283"/>
      <c r="E23" s="283"/>
      <c r="F23" s="284"/>
      <c r="G23" s="283"/>
      <c r="H23" s="283"/>
      <c r="I23" s="283"/>
      <c r="J23" s="285"/>
      <c r="K23" s="286"/>
      <c r="M23" s="260"/>
      <c r="N23" s="437"/>
    </row>
    <row r="24" spans="1:16" ht="15.75" customHeight="1">
      <c r="A24" s="287" t="s">
        <v>61</v>
      </c>
      <c r="B24" s="288" t="s">
        <v>317</v>
      </c>
      <c r="C24" s="288" t="s">
        <v>318</v>
      </c>
      <c r="D24" s="289">
        <f>E24-J24</f>
        <v>15</v>
      </c>
      <c r="E24" s="289">
        <f>F24-J24</f>
        <v>15.25</v>
      </c>
      <c r="F24" s="290">
        <v>15.5</v>
      </c>
      <c r="G24" s="289">
        <f>F24+J24</f>
        <v>15.75</v>
      </c>
      <c r="H24" s="289">
        <f>G24+J24</f>
        <v>16</v>
      </c>
      <c r="I24" s="291">
        <f>H24+J24</f>
        <v>16.25</v>
      </c>
      <c r="J24" s="291">
        <v>0.25</v>
      </c>
      <c r="K24" s="292">
        <v>0.375</v>
      </c>
      <c r="L24" s="456" t="s">
        <v>367</v>
      </c>
      <c r="N24" s="437"/>
    </row>
    <row r="25" spans="1:16" ht="15.75" customHeight="1">
      <c r="A25" s="287" t="s">
        <v>319</v>
      </c>
      <c r="B25" s="288" t="s">
        <v>320</v>
      </c>
      <c r="C25" s="288" t="s">
        <v>321</v>
      </c>
      <c r="D25" s="289">
        <f>E25-J25</f>
        <v>13.75</v>
      </c>
      <c r="E25" s="289">
        <f>F25-J25</f>
        <v>14</v>
      </c>
      <c r="F25" s="290">
        <v>14.25</v>
      </c>
      <c r="G25" s="289">
        <f>F25+J25</f>
        <v>14.5</v>
      </c>
      <c r="H25" s="289">
        <f>G25+J25</f>
        <v>14.75</v>
      </c>
      <c r="I25" s="291">
        <f>H25+J25</f>
        <v>15</v>
      </c>
      <c r="J25" s="273">
        <v>0.25</v>
      </c>
      <c r="K25" s="292">
        <v>0.375</v>
      </c>
      <c r="L25" s="456" t="s">
        <v>367</v>
      </c>
      <c r="N25" s="437"/>
    </row>
    <row r="26" spans="1:16" ht="15.75" customHeight="1">
      <c r="A26" s="287" t="s">
        <v>322</v>
      </c>
      <c r="B26" s="288" t="s">
        <v>323</v>
      </c>
      <c r="C26" s="293" t="s">
        <v>324</v>
      </c>
      <c r="D26" s="289">
        <f>E26-J26</f>
        <v>10.25</v>
      </c>
      <c r="E26" s="289">
        <f>F26-J26</f>
        <v>10.5</v>
      </c>
      <c r="F26" s="290">
        <v>10.75</v>
      </c>
      <c r="G26" s="289">
        <f>F26+J26</f>
        <v>11</v>
      </c>
      <c r="H26" s="289">
        <f>G26+J26</f>
        <v>11.25</v>
      </c>
      <c r="I26" s="291">
        <f>H26+J26</f>
        <v>11.5</v>
      </c>
      <c r="J26" s="273">
        <v>0.25</v>
      </c>
      <c r="K26" s="292">
        <v>0.25</v>
      </c>
      <c r="L26" s="456" t="s">
        <v>367</v>
      </c>
      <c r="M26" s="462"/>
      <c r="N26" s="437"/>
    </row>
    <row r="27" spans="1:16" ht="15.75" customHeight="1">
      <c r="A27" s="294" t="s">
        <v>325</v>
      </c>
      <c r="B27" s="295" t="s">
        <v>326</v>
      </c>
      <c r="C27" s="270" t="s">
        <v>327</v>
      </c>
      <c r="D27" s="273">
        <f>E27-J27</f>
        <v>20</v>
      </c>
      <c r="E27" s="273">
        <f>F27-J27</f>
        <v>20.5</v>
      </c>
      <c r="F27" s="290">
        <v>21</v>
      </c>
      <c r="G27" s="273">
        <f>F27+J27</f>
        <v>21.5</v>
      </c>
      <c r="H27" s="273">
        <f>G27+J27</f>
        <v>22</v>
      </c>
      <c r="I27" s="273">
        <f>H27+J27</f>
        <v>22.5</v>
      </c>
      <c r="J27" s="273">
        <v>0.5</v>
      </c>
      <c r="K27" s="296">
        <v>0.375</v>
      </c>
      <c r="L27" s="456" t="s">
        <v>367</v>
      </c>
      <c r="M27" s="462"/>
      <c r="N27" s="437"/>
    </row>
    <row r="28" spans="1:16" ht="12" customHeight="1" thickBot="1">
      <c r="A28" s="294" t="s">
        <v>328</v>
      </c>
      <c r="B28" s="295" t="s">
        <v>329</v>
      </c>
      <c r="C28" s="270" t="s">
        <v>330</v>
      </c>
      <c r="D28" s="298">
        <f>E28-J28</f>
        <v>10.25</v>
      </c>
      <c r="E28" s="299">
        <f>F28-J28</f>
        <v>10.625</v>
      </c>
      <c r="F28" s="300">
        <v>11</v>
      </c>
      <c r="G28" s="299">
        <f>F28+J28</f>
        <v>11.375</v>
      </c>
      <c r="H28" s="298">
        <f>G28+J28</f>
        <v>11.75</v>
      </c>
      <c r="I28" s="299">
        <f>H28+J28</f>
        <v>12.125</v>
      </c>
      <c r="J28" s="273">
        <v>0.375</v>
      </c>
      <c r="K28" s="296">
        <v>0.375</v>
      </c>
      <c r="L28" s="456" t="s">
        <v>367</v>
      </c>
    </row>
    <row r="29" spans="1:16" ht="15.75" customHeight="1" thickBot="1">
      <c r="A29" s="476" t="s">
        <v>331</v>
      </c>
      <c r="B29" s="281"/>
      <c r="C29" s="282"/>
      <c r="D29" s="283"/>
      <c r="E29" s="283"/>
      <c r="F29" s="284"/>
      <c r="G29" s="283"/>
      <c r="H29" s="283"/>
      <c r="I29" s="283"/>
      <c r="J29" s="285"/>
      <c r="K29" s="296"/>
      <c r="L29" s="260"/>
      <c r="N29" s="260"/>
      <c r="O29" s="260"/>
      <c r="P29" s="260"/>
    </row>
    <row r="30" spans="1:16" ht="15.75" customHeight="1">
      <c r="A30" s="294" t="s">
        <v>332</v>
      </c>
      <c r="B30" s="295" t="s">
        <v>333</v>
      </c>
      <c r="C30" s="270" t="s">
        <v>334</v>
      </c>
      <c r="D30" s="273">
        <f>E30-J30</f>
        <v>9.25</v>
      </c>
      <c r="E30" s="273">
        <f>F30-J30</f>
        <v>9.625</v>
      </c>
      <c r="F30" s="300">
        <v>10</v>
      </c>
      <c r="G30" s="273">
        <f>F30+J30</f>
        <v>10.375</v>
      </c>
      <c r="H30" s="273">
        <f>G30+J30</f>
        <v>10.75</v>
      </c>
      <c r="I30" s="273">
        <f>H30+J30</f>
        <v>11.125</v>
      </c>
      <c r="J30" s="273">
        <v>0.375</v>
      </c>
      <c r="K30" s="296">
        <v>0.375</v>
      </c>
      <c r="L30" s="456" t="s">
        <v>367</v>
      </c>
    </row>
    <row r="31" spans="1:16" ht="15.75" customHeight="1">
      <c r="A31" s="294" t="s">
        <v>335</v>
      </c>
      <c r="B31" s="295" t="s">
        <v>336</v>
      </c>
      <c r="C31" s="270" t="s">
        <v>337</v>
      </c>
      <c r="D31" s="273">
        <f>E31-J31</f>
        <v>15</v>
      </c>
      <c r="E31" s="273">
        <f>F31-J31</f>
        <v>15.375</v>
      </c>
      <c r="F31" s="300">
        <v>15.75</v>
      </c>
      <c r="G31" s="273">
        <f>F31+J31</f>
        <v>16.125</v>
      </c>
      <c r="H31" s="273">
        <f>G31+J31</f>
        <v>16.5</v>
      </c>
      <c r="I31" s="273">
        <f>H31+J31</f>
        <v>16.875</v>
      </c>
      <c r="J31" s="273">
        <v>0.375</v>
      </c>
      <c r="K31" s="296">
        <v>0.375</v>
      </c>
      <c r="L31" s="456" t="s">
        <v>367</v>
      </c>
    </row>
    <row r="32" spans="1:16" ht="15.75" customHeight="1">
      <c r="A32" s="294"/>
      <c r="B32" s="295" t="s">
        <v>338</v>
      </c>
      <c r="C32" s="270" t="s">
        <v>339</v>
      </c>
      <c r="D32" s="273">
        <f>E32-J32</f>
        <v>5.75</v>
      </c>
      <c r="E32" s="273">
        <f>F32-J32</f>
        <v>6</v>
      </c>
      <c r="F32" s="300">
        <v>6.25</v>
      </c>
      <c r="G32" s="273">
        <f>F32+J32</f>
        <v>6.5</v>
      </c>
      <c r="H32" s="273">
        <f>G32+J32</f>
        <v>6.75</v>
      </c>
      <c r="I32" s="273">
        <f>H32+J32</f>
        <v>7</v>
      </c>
      <c r="J32" s="273">
        <v>0.25</v>
      </c>
      <c r="K32" s="296">
        <v>0.375</v>
      </c>
      <c r="L32" s="456" t="s">
        <v>367</v>
      </c>
    </row>
    <row r="33" spans="1:24" ht="15.75" customHeight="1">
      <c r="A33" s="294" t="s">
        <v>340</v>
      </c>
      <c r="B33" s="295" t="s">
        <v>341</v>
      </c>
      <c r="C33" s="270" t="s">
        <v>342</v>
      </c>
      <c r="D33" s="301">
        <f>E33-J33</f>
        <v>8.5</v>
      </c>
      <c r="E33" s="301">
        <v>8.75</v>
      </c>
      <c r="F33" s="300">
        <v>9</v>
      </c>
      <c r="G33" s="273">
        <f>F33+J33</f>
        <v>9.25</v>
      </c>
      <c r="H33" s="273">
        <f>G33+J33</f>
        <v>9.5</v>
      </c>
      <c r="I33" s="273">
        <f>H33+J33</f>
        <v>9.75</v>
      </c>
      <c r="J33" s="273">
        <v>0.25</v>
      </c>
      <c r="K33" s="296">
        <v>0.375</v>
      </c>
      <c r="L33" s="456" t="s">
        <v>367</v>
      </c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</row>
    <row r="34" spans="1:24" ht="15.75" customHeight="1">
      <c r="A34" s="302" t="s">
        <v>343</v>
      </c>
      <c r="B34" s="303" t="s">
        <v>344</v>
      </c>
      <c r="C34" s="304" t="s">
        <v>345</v>
      </c>
      <c r="D34" s="278">
        <f>E34-J34</f>
        <v>3.5</v>
      </c>
      <c r="E34" s="278">
        <f>F34-J34</f>
        <v>3.5</v>
      </c>
      <c r="F34" s="305">
        <v>3.5</v>
      </c>
      <c r="G34" s="278">
        <f>F34+J34</f>
        <v>3.5</v>
      </c>
      <c r="H34" s="278">
        <f>G34+J34</f>
        <v>3.5</v>
      </c>
      <c r="I34" s="278">
        <f>H34+J34</f>
        <v>3.5</v>
      </c>
      <c r="J34" s="306">
        <v>0</v>
      </c>
      <c r="K34" s="307">
        <v>0.25</v>
      </c>
      <c r="L34" s="456" t="s">
        <v>367</v>
      </c>
    </row>
    <row r="35" spans="1:24" ht="15.75" customHeight="1">
      <c r="A35" s="308"/>
      <c r="B35" s="309" t="s">
        <v>369</v>
      </c>
      <c r="C35" s="310" t="s">
        <v>370</v>
      </c>
      <c r="D35" s="311">
        <f>D3-D21</f>
        <v>24.5</v>
      </c>
      <c r="E35" s="311">
        <f t="shared" ref="E35:I35" si="5">E3-E21</f>
        <v>25.5</v>
      </c>
      <c r="F35" s="312">
        <f t="shared" si="5"/>
        <v>26.5</v>
      </c>
      <c r="G35" s="311">
        <f t="shared" si="5"/>
        <v>27.5</v>
      </c>
      <c r="H35" s="311">
        <f t="shared" si="5"/>
        <v>28.5</v>
      </c>
      <c r="I35" s="311">
        <f t="shared" si="5"/>
        <v>29.5</v>
      </c>
      <c r="J35" s="308"/>
      <c r="K35" s="308"/>
      <c r="L35" s="260"/>
    </row>
    <row r="36" spans="1:24" ht="15.75" customHeight="1">
      <c r="A36" s="294" t="s">
        <v>332</v>
      </c>
      <c r="B36" s="295" t="s">
        <v>333</v>
      </c>
      <c r="C36" s="270" t="s">
        <v>334</v>
      </c>
      <c r="D36" s="273">
        <f t="shared" ref="D36:D40" si="6">E36-J36</f>
        <v>9.25</v>
      </c>
      <c r="E36" s="273">
        <f t="shared" ref="E36:E38" si="7">F36-J36</f>
        <v>9.625</v>
      </c>
      <c r="F36" s="300">
        <v>10</v>
      </c>
      <c r="G36" s="273">
        <f t="shared" ref="G36:G40" si="8">F36+J36</f>
        <v>10.375</v>
      </c>
      <c r="H36" s="273">
        <f t="shared" ref="H36:H40" si="9">G36+J36</f>
        <v>10.75</v>
      </c>
      <c r="I36" s="273">
        <f t="shared" ref="I36:I40" si="10">H36+J36</f>
        <v>11.125</v>
      </c>
      <c r="J36" s="273">
        <v>0.375</v>
      </c>
      <c r="K36" s="296">
        <v>0.375</v>
      </c>
      <c r="L36" s="435" t="s">
        <v>367</v>
      </c>
      <c r="N36" t="s">
        <v>399</v>
      </c>
    </row>
    <row r="37" spans="1:24" ht="15.75" customHeight="1">
      <c r="A37" s="294" t="s">
        <v>335</v>
      </c>
      <c r="B37" s="295" t="s">
        <v>336</v>
      </c>
      <c r="C37" s="270" t="s">
        <v>337</v>
      </c>
      <c r="D37" s="273">
        <f t="shared" si="6"/>
        <v>15</v>
      </c>
      <c r="E37" s="273">
        <f t="shared" si="7"/>
        <v>15.375</v>
      </c>
      <c r="F37" s="300">
        <v>15.75</v>
      </c>
      <c r="G37" s="273">
        <f t="shared" si="8"/>
        <v>16.125</v>
      </c>
      <c r="H37" s="273">
        <f t="shared" si="9"/>
        <v>16.5</v>
      </c>
      <c r="I37" s="273">
        <f t="shared" si="10"/>
        <v>16.875</v>
      </c>
      <c r="J37" s="273">
        <v>0.375</v>
      </c>
      <c r="K37" s="296">
        <v>0.375</v>
      </c>
      <c r="L37" s="435" t="s">
        <v>367</v>
      </c>
      <c r="N37" t="s">
        <v>399</v>
      </c>
    </row>
    <row r="38" spans="1:24" ht="15.75" customHeight="1">
      <c r="A38" s="294"/>
      <c r="B38" s="295" t="s">
        <v>338</v>
      </c>
      <c r="C38" s="270" t="s">
        <v>339</v>
      </c>
      <c r="D38" s="273">
        <f t="shared" si="6"/>
        <v>5.75</v>
      </c>
      <c r="E38" s="273">
        <f t="shared" si="7"/>
        <v>6</v>
      </c>
      <c r="F38" s="300">
        <v>6.25</v>
      </c>
      <c r="G38" s="273">
        <f t="shared" si="8"/>
        <v>6.5</v>
      </c>
      <c r="H38" s="273">
        <f t="shared" si="9"/>
        <v>6.75</v>
      </c>
      <c r="I38" s="273">
        <f t="shared" si="10"/>
        <v>7</v>
      </c>
      <c r="J38" s="273">
        <v>0.25</v>
      </c>
      <c r="K38" s="296">
        <v>0.375</v>
      </c>
      <c r="L38" s="435" t="s">
        <v>367</v>
      </c>
    </row>
    <row r="39" spans="1:24" ht="15.75" customHeight="1">
      <c r="A39" s="294" t="s">
        <v>340</v>
      </c>
      <c r="B39" s="295" t="s">
        <v>341</v>
      </c>
      <c r="C39" s="270" t="s">
        <v>342</v>
      </c>
      <c r="D39" s="301">
        <f t="shared" si="6"/>
        <v>8.5</v>
      </c>
      <c r="E39" s="301">
        <v>8.75</v>
      </c>
      <c r="F39" s="300">
        <v>9</v>
      </c>
      <c r="G39" s="273">
        <f t="shared" si="8"/>
        <v>9.25</v>
      </c>
      <c r="H39" s="273">
        <f t="shared" si="9"/>
        <v>9.5</v>
      </c>
      <c r="I39" s="273">
        <f t="shared" si="10"/>
        <v>9.75</v>
      </c>
      <c r="J39" s="273">
        <v>0.25</v>
      </c>
      <c r="K39" s="296">
        <v>0.375</v>
      </c>
      <c r="L39" s="435" t="s">
        <v>367</v>
      </c>
    </row>
    <row r="40" spans="1:24" ht="15.75" customHeight="1">
      <c r="A40" s="302" t="s">
        <v>343</v>
      </c>
      <c r="B40" s="303" t="s">
        <v>344</v>
      </c>
      <c r="C40" s="304" t="s">
        <v>345</v>
      </c>
      <c r="D40" s="278">
        <f t="shared" si="6"/>
        <v>3.5</v>
      </c>
      <c r="E40" s="278">
        <f>F40-J40</f>
        <v>3.5</v>
      </c>
      <c r="F40" s="305">
        <v>3.5</v>
      </c>
      <c r="G40" s="278">
        <f t="shared" si="8"/>
        <v>3.5</v>
      </c>
      <c r="H40" s="278">
        <f t="shared" si="9"/>
        <v>3.5</v>
      </c>
      <c r="I40" s="278">
        <f t="shared" si="10"/>
        <v>3.5</v>
      </c>
      <c r="J40" s="306">
        <v>0</v>
      </c>
      <c r="K40" s="307">
        <v>0.25</v>
      </c>
      <c r="L40" s="435" t="s">
        <v>367</v>
      </c>
    </row>
    <row r="41" spans="1:24" ht="26.25" customHeight="1">
      <c r="A41" s="308"/>
      <c r="B41" s="309" t="s">
        <v>369</v>
      </c>
      <c r="C41" s="310" t="s">
        <v>370</v>
      </c>
      <c r="D41" s="311">
        <f t="shared" ref="D41:E41" si="11">D9-D27</f>
        <v>2</v>
      </c>
      <c r="E41" s="311">
        <f t="shared" si="11"/>
        <v>2.5</v>
      </c>
      <c r="F41" s="312">
        <f>F9-F27</f>
        <v>3</v>
      </c>
      <c r="G41" s="311">
        <f t="shared" ref="G41:I41" si="12">G9-G27</f>
        <v>3.5</v>
      </c>
      <c r="H41" s="311">
        <f t="shared" si="12"/>
        <v>4</v>
      </c>
      <c r="I41" s="311">
        <f t="shared" si="12"/>
        <v>4.5</v>
      </c>
      <c r="J41" s="308"/>
      <c r="K41" s="308"/>
      <c r="L41" s="260"/>
    </row>
    <row r="42" spans="1:24" ht="20.25" customHeight="1">
      <c r="A42" s="313"/>
      <c r="B42" s="314"/>
      <c r="C42" s="314"/>
      <c r="D42" s="315"/>
      <c r="E42" s="315"/>
      <c r="F42" s="316"/>
      <c r="G42" s="315"/>
      <c r="H42" s="315"/>
      <c r="I42" s="315"/>
      <c r="J42" s="315"/>
      <c r="K42" s="436"/>
      <c r="L42" s="260"/>
    </row>
    <row r="43" spans="1:24" ht="20.25" customHeight="1">
      <c r="A43" s="313"/>
      <c r="B43" s="314"/>
      <c r="C43" s="314"/>
      <c r="D43" s="315"/>
      <c r="E43" s="315"/>
      <c r="F43" s="316"/>
      <c r="G43" s="315"/>
      <c r="H43" s="315"/>
      <c r="I43" s="315"/>
      <c r="J43" s="315"/>
      <c r="K43" s="436"/>
    </row>
    <row r="44" spans="1:24" ht="20.25" customHeight="1">
      <c r="A44" s="313"/>
      <c r="B44" s="317"/>
      <c r="C44" s="318"/>
      <c r="D44" s="315"/>
      <c r="E44" s="315"/>
      <c r="F44" s="316"/>
      <c r="G44" s="315"/>
      <c r="H44" s="315"/>
      <c r="I44" s="315"/>
      <c r="J44" s="315"/>
      <c r="K44" s="436"/>
    </row>
    <row r="45" spans="1:24" ht="13.5" customHeight="1">
      <c r="A45" s="313"/>
      <c r="B45" s="317"/>
      <c r="C45" s="318"/>
      <c r="D45" s="315"/>
      <c r="E45" s="315"/>
      <c r="F45" s="436"/>
      <c r="G45" s="315"/>
      <c r="H45" s="315"/>
      <c r="I45" s="315"/>
      <c r="J45" s="315"/>
      <c r="K45" s="436"/>
    </row>
    <row r="46" spans="1:24" ht="14.25" customHeight="1">
      <c r="A46" s="318"/>
      <c r="B46" s="318"/>
      <c r="C46" s="318"/>
      <c r="D46" s="317"/>
      <c r="E46" s="317"/>
      <c r="F46" s="317"/>
      <c r="G46" s="317"/>
      <c r="H46" s="317"/>
      <c r="I46" s="317"/>
      <c r="J46" s="440"/>
      <c r="K46" s="317"/>
    </row>
    <row r="47" spans="1:24" ht="14.25" customHeight="1"/>
    <row r="48" spans="1:24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</sheetData>
  <mergeCells count="1">
    <mergeCell ref="A1:K1"/>
  </mergeCells>
  <printOptions horizontalCentered="1"/>
  <pageMargins left="0" right="0" top="0" bottom="0" header="0" footer="0"/>
  <pageSetup paperSize="9" scale="92" orientation="landscape" r:id="rId1"/>
  <colBreaks count="1" manualBreakCount="1">
    <brk id="1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671A-E8F7-4047-9AA1-FCAE6C2656FD}">
  <sheetPr codeName="Sheet5">
    <pageSetUpPr fitToPage="1"/>
  </sheetPr>
  <dimension ref="A1:H66"/>
  <sheetViews>
    <sheetView view="pageBreakPreview" zoomScale="70" zoomScaleNormal="100" zoomScaleSheetLayoutView="70" zoomScalePageLayoutView="70" workbookViewId="0">
      <selection activeCell="D5" sqref="D5"/>
    </sheetView>
  </sheetViews>
  <sheetFormatPr defaultColWidth="9.81640625" defaultRowHeight="18"/>
  <cols>
    <col min="1" max="1" width="5.453125" style="244" bestFit="1" customWidth="1"/>
    <col min="2" max="2" width="17.7265625" style="244" customWidth="1"/>
    <col min="3" max="3" width="10.54296875" style="244" customWidth="1"/>
    <col min="4" max="4" width="20" style="244" customWidth="1"/>
    <col min="5" max="5" width="2.26953125" style="244" customWidth="1"/>
    <col min="6" max="6" width="15.81640625" style="244" customWidth="1"/>
    <col min="7" max="7" width="19.26953125" style="244" customWidth="1"/>
    <col min="8" max="8" width="45.54296875" style="244" customWidth="1"/>
    <col min="9" max="254" width="9.81640625" style="244"/>
    <col min="255" max="255" width="3.81640625" style="244" customWidth="1"/>
    <col min="256" max="257" width="9.54296875" style="244" customWidth="1"/>
    <col min="258" max="259" width="14.7265625" style="244" customWidth="1"/>
    <col min="260" max="260" width="0" style="244" hidden="1" customWidth="1"/>
    <col min="261" max="267" width="9.54296875" style="244" customWidth="1"/>
    <col min="268" max="510" width="9.81640625" style="244"/>
    <col min="511" max="511" width="3.81640625" style="244" customWidth="1"/>
    <col min="512" max="513" width="9.54296875" style="244" customWidth="1"/>
    <col min="514" max="515" width="14.7265625" style="244" customWidth="1"/>
    <col min="516" max="516" width="0" style="244" hidden="1" customWidth="1"/>
    <col min="517" max="523" width="9.54296875" style="244" customWidth="1"/>
    <col min="524" max="766" width="9.81640625" style="244"/>
    <col min="767" max="767" width="3.81640625" style="244" customWidth="1"/>
    <col min="768" max="769" width="9.54296875" style="244" customWidth="1"/>
    <col min="770" max="771" width="14.7265625" style="244" customWidth="1"/>
    <col min="772" max="772" width="0" style="244" hidden="1" customWidth="1"/>
    <col min="773" max="779" width="9.54296875" style="244" customWidth="1"/>
    <col min="780" max="1022" width="9.81640625" style="244"/>
    <col min="1023" max="1023" width="3.81640625" style="244" customWidth="1"/>
    <col min="1024" max="1025" width="9.54296875" style="244" customWidth="1"/>
    <col min="1026" max="1027" width="14.7265625" style="244" customWidth="1"/>
    <col min="1028" max="1028" width="0" style="244" hidden="1" customWidth="1"/>
    <col min="1029" max="1035" width="9.54296875" style="244" customWidth="1"/>
    <col min="1036" max="1278" width="9.81640625" style="244"/>
    <col min="1279" max="1279" width="3.81640625" style="244" customWidth="1"/>
    <col min="1280" max="1281" width="9.54296875" style="244" customWidth="1"/>
    <col min="1282" max="1283" width="14.7265625" style="244" customWidth="1"/>
    <col min="1284" max="1284" width="0" style="244" hidden="1" customWidth="1"/>
    <col min="1285" max="1291" width="9.54296875" style="244" customWidth="1"/>
    <col min="1292" max="1534" width="9.81640625" style="244"/>
    <col min="1535" max="1535" width="3.81640625" style="244" customWidth="1"/>
    <col min="1536" max="1537" width="9.54296875" style="244" customWidth="1"/>
    <col min="1538" max="1539" width="14.7265625" style="244" customWidth="1"/>
    <col min="1540" max="1540" width="0" style="244" hidden="1" customWidth="1"/>
    <col min="1541" max="1547" width="9.54296875" style="244" customWidth="1"/>
    <col min="1548" max="1790" width="9.81640625" style="244"/>
    <col min="1791" max="1791" width="3.81640625" style="244" customWidth="1"/>
    <col min="1792" max="1793" width="9.54296875" style="244" customWidth="1"/>
    <col min="1794" max="1795" width="14.7265625" style="244" customWidth="1"/>
    <col min="1796" max="1796" width="0" style="244" hidden="1" customWidth="1"/>
    <col min="1797" max="1803" width="9.54296875" style="244" customWidth="1"/>
    <col min="1804" max="2046" width="9.81640625" style="244"/>
    <col min="2047" max="2047" width="3.81640625" style="244" customWidth="1"/>
    <col min="2048" max="2049" width="9.54296875" style="244" customWidth="1"/>
    <col min="2050" max="2051" width="14.7265625" style="244" customWidth="1"/>
    <col min="2052" max="2052" width="0" style="244" hidden="1" customWidth="1"/>
    <col min="2053" max="2059" width="9.54296875" style="244" customWidth="1"/>
    <col min="2060" max="2302" width="9.81640625" style="244"/>
    <col min="2303" max="2303" width="3.81640625" style="244" customWidth="1"/>
    <col min="2304" max="2305" width="9.54296875" style="244" customWidth="1"/>
    <col min="2306" max="2307" width="14.7265625" style="244" customWidth="1"/>
    <col min="2308" max="2308" width="0" style="244" hidden="1" customWidth="1"/>
    <col min="2309" max="2315" width="9.54296875" style="244" customWidth="1"/>
    <col min="2316" max="2558" width="9.81640625" style="244"/>
    <col min="2559" max="2559" width="3.81640625" style="244" customWidth="1"/>
    <col min="2560" max="2561" width="9.54296875" style="244" customWidth="1"/>
    <col min="2562" max="2563" width="14.7265625" style="244" customWidth="1"/>
    <col min="2564" max="2564" width="0" style="244" hidden="1" customWidth="1"/>
    <col min="2565" max="2571" width="9.54296875" style="244" customWidth="1"/>
    <col min="2572" max="2814" width="9.81640625" style="244"/>
    <col min="2815" max="2815" width="3.81640625" style="244" customWidth="1"/>
    <col min="2816" max="2817" width="9.54296875" style="244" customWidth="1"/>
    <col min="2818" max="2819" width="14.7265625" style="244" customWidth="1"/>
    <col min="2820" max="2820" width="0" style="244" hidden="1" customWidth="1"/>
    <col min="2821" max="2827" width="9.54296875" style="244" customWidth="1"/>
    <col min="2828" max="3070" width="9.81640625" style="244"/>
    <col min="3071" max="3071" width="3.81640625" style="244" customWidth="1"/>
    <col min="3072" max="3073" width="9.54296875" style="244" customWidth="1"/>
    <col min="3074" max="3075" width="14.7265625" style="244" customWidth="1"/>
    <col min="3076" max="3076" width="0" style="244" hidden="1" customWidth="1"/>
    <col min="3077" max="3083" width="9.54296875" style="244" customWidth="1"/>
    <col min="3084" max="3326" width="9.81640625" style="244"/>
    <col min="3327" max="3327" width="3.81640625" style="244" customWidth="1"/>
    <col min="3328" max="3329" width="9.54296875" style="244" customWidth="1"/>
    <col min="3330" max="3331" width="14.7265625" style="244" customWidth="1"/>
    <col min="3332" max="3332" width="0" style="244" hidden="1" customWidth="1"/>
    <col min="3333" max="3339" width="9.54296875" style="244" customWidth="1"/>
    <col min="3340" max="3582" width="9.81640625" style="244"/>
    <col min="3583" max="3583" width="3.81640625" style="244" customWidth="1"/>
    <col min="3584" max="3585" width="9.54296875" style="244" customWidth="1"/>
    <col min="3586" max="3587" width="14.7265625" style="244" customWidth="1"/>
    <col min="3588" max="3588" width="0" style="244" hidden="1" customWidth="1"/>
    <col min="3589" max="3595" width="9.54296875" style="244" customWidth="1"/>
    <col min="3596" max="3838" width="9.81640625" style="244"/>
    <col min="3839" max="3839" width="3.81640625" style="244" customWidth="1"/>
    <col min="3840" max="3841" width="9.54296875" style="244" customWidth="1"/>
    <col min="3842" max="3843" width="14.7265625" style="244" customWidth="1"/>
    <col min="3844" max="3844" width="0" style="244" hidden="1" customWidth="1"/>
    <col min="3845" max="3851" width="9.54296875" style="244" customWidth="1"/>
    <col min="3852" max="4094" width="9.81640625" style="244"/>
    <col min="4095" max="4095" width="3.81640625" style="244" customWidth="1"/>
    <col min="4096" max="4097" width="9.54296875" style="244" customWidth="1"/>
    <col min="4098" max="4099" width="14.7265625" style="244" customWidth="1"/>
    <col min="4100" max="4100" width="0" style="244" hidden="1" customWidth="1"/>
    <col min="4101" max="4107" width="9.54296875" style="244" customWidth="1"/>
    <col min="4108" max="4350" width="9.81640625" style="244"/>
    <col min="4351" max="4351" width="3.81640625" style="244" customWidth="1"/>
    <col min="4352" max="4353" width="9.54296875" style="244" customWidth="1"/>
    <col min="4354" max="4355" width="14.7265625" style="244" customWidth="1"/>
    <col min="4356" max="4356" width="0" style="244" hidden="1" customWidth="1"/>
    <col min="4357" max="4363" width="9.54296875" style="244" customWidth="1"/>
    <col min="4364" max="4606" width="9.81640625" style="244"/>
    <col min="4607" max="4607" width="3.81640625" style="244" customWidth="1"/>
    <col min="4608" max="4609" width="9.54296875" style="244" customWidth="1"/>
    <col min="4610" max="4611" width="14.7265625" style="244" customWidth="1"/>
    <col min="4612" max="4612" width="0" style="244" hidden="1" customWidth="1"/>
    <col min="4613" max="4619" width="9.54296875" style="244" customWidth="1"/>
    <col min="4620" max="4862" width="9.81640625" style="244"/>
    <col min="4863" max="4863" width="3.81640625" style="244" customWidth="1"/>
    <col min="4864" max="4865" width="9.54296875" style="244" customWidth="1"/>
    <col min="4866" max="4867" width="14.7265625" style="244" customWidth="1"/>
    <col min="4868" max="4868" width="0" style="244" hidden="1" customWidth="1"/>
    <col min="4869" max="4875" width="9.54296875" style="244" customWidth="1"/>
    <col min="4876" max="5118" width="9.81640625" style="244"/>
    <col min="5119" max="5119" width="3.81640625" style="244" customWidth="1"/>
    <col min="5120" max="5121" width="9.54296875" style="244" customWidth="1"/>
    <col min="5122" max="5123" width="14.7265625" style="244" customWidth="1"/>
    <col min="5124" max="5124" width="0" style="244" hidden="1" customWidth="1"/>
    <col min="5125" max="5131" width="9.54296875" style="244" customWidth="1"/>
    <col min="5132" max="5374" width="9.81640625" style="244"/>
    <col min="5375" max="5375" width="3.81640625" style="244" customWidth="1"/>
    <col min="5376" max="5377" width="9.54296875" style="244" customWidth="1"/>
    <col min="5378" max="5379" width="14.7265625" style="244" customWidth="1"/>
    <col min="5380" max="5380" width="0" style="244" hidden="1" customWidth="1"/>
    <col min="5381" max="5387" width="9.54296875" style="244" customWidth="1"/>
    <col min="5388" max="5630" width="9.81640625" style="244"/>
    <col min="5631" max="5631" width="3.81640625" style="244" customWidth="1"/>
    <col min="5632" max="5633" width="9.54296875" style="244" customWidth="1"/>
    <col min="5634" max="5635" width="14.7265625" style="244" customWidth="1"/>
    <col min="5636" max="5636" width="0" style="244" hidden="1" customWidth="1"/>
    <col min="5637" max="5643" width="9.54296875" style="244" customWidth="1"/>
    <col min="5644" max="5886" width="9.81640625" style="244"/>
    <col min="5887" max="5887" width="3.81640625" style="244" customWidth="1"/>
    <col min="5888" max="5889" width="9.54296875" style="244" customWidth="1"/>
    <col min="5890" max="5891" width="14.7265625" style="244" customWidth="1"/>
    <col min="5892" max="5892" width="0" style="244" hidden="1" customWidth="1"/>
    <col min="5893" max="5899" width="9.54296875" style="244" customWidth="1"/>
    <col min="5900" max="6142" width="9.81640625" style="244"/>
    <col min="6143" max="6143" width="3.81640625" style="244" customWidth="1"/>
    <col min="6144" max="6145" width="9.54296875" style="244" customWidth="1"/>
    <col min="6146" max="6147" width="14.7265625" style="244" customWidth="1"/>
    <col min="6148" max="6148" width="0" style="244" hidden="1" customWidth="1"/>
    <col min="6149" max="6155" width="9.54296875" style="244" customWidth="1"/>
    <col min="6156" max="6398" width="9.81640625" style="244"/>
    <col min="6399" max="6399" width="3.81640625" style="244" customWidth="1"/>
    <col min="6400" max="6401" width="9.54296875" style="244" customWidth="1"/>
    <col min="6402" max="6403" width="14.7265625" style="244" customWidth="1"/>
    <col min="6404" max="6404" width="0" style="244" hidden="1" customWidth="1"/>
    <col min="6405" max="6411" width="9.54296875" style="244" customWidth="1"/>
    <col min="6412" max="6654" width="9.81640625" style="244"/>
    <col min="6655" max="6655" width="3.81640625" style="244" customWidth="1"/>
    <col min="6656" max="6657" width="9.54296875" style="244" customWidth="1"/>
    <col min="6658" max="6659" width="14.7265625" style="244" customWidth="1"/>
    <col min="6660" max="6660" width="0" style="244" hidden="1" customWidth="1"/>
    <col min="6661" max="6667" width="9.54296875" style="244" customWidth="1"/>
    <col min="6668" max="6910" width="9.81640625" style="244"/>
    <col min="6911" max="6911" width="3.81640625" style="244" customWidth="1"/>
    <col min="6912" max="6913" width="9.54296875" style="244" customWidth="1"/>
    <col min="6914" max="6915" width="14.7265625" style="244" customWidth="1"/>
    <col min="6916" max="6916" width="0" style="244" hidden="1" customWidth="1"/>
    <col min="6917" max="6923" width="9.54296875" style="244" customWidth="1"/>
    <col min="6924" max="7166" width="9.81640625" style="244"/>
    <col min="7167" max="7167" width="3.81640625" style="244" customWidth="1"/>
    <col min="7168" max="7169" width="9.54296875" style="244" customWidth="1"/>
    <col min="7170" max="7171" width="14.7265625" style="244" customWidth="1"/>
    <col min="7172" max="7172" width="0" style="244" hidden="1" customWidth="1"/>
    <col min="7173" max="7179" width="9.54296875" style="244" customWidth="1"/>
    <col min="7180" max="7422" width="9.81640625" style="244"/>
    <col min="7423" max="7423" width="3.81640625" style="244" customWidth="1"/>
    <col min="7424" max="7425" width="9.54296875" style="244" customWidth="1"/>
    <col min="7426" max="7427" width="14.7265625" style="244" customWidth="1"/>
    <col min="7428" max="7428" width="0" style="244" hidden="1" customWidth="1"/>
    <col min="7429" max="7435" width="9.54296875" style="244" customWidth="1"/>
    <col min="7436" max="7678" width="9.81640625" style="244"/>
    <col min="7679" max="7679" width="3.81640625" style="244" customWidth="1"/>
    <col min="7680" max="7681" width="9.54296875" style="244" customWidth="1"/>
    <col min="7682" max="7683" width="14.7265625" style="244" customWidth="1"/>
    <col min="7684" max="7684" width="0" style="244" hidden="1" customWidth="1"/>
    <col min="7685" max="7691" width="9.54296875" style="244" customWidth="1"/>
    <col min="7692" max="7934" width="9.81640625" style="244"/>
    <col min="7935" max="7935" width="3.81640625" style="244" customWidth="1"/>
    <col min="7936" max="7937" width="9.54296875" style="244" customWidth="1"/>
    <col min="7938" max="7939" width="14.7265625" style="244" customWidth="1"/>
    <col min="7940" max="7940" width="0" style="244" hidden="1" customWidth="1"/>
    <col min="7941" max="7947" width="9.54296875" style="244" customWidth="1"/>
    <col min="7948" max="8190" width="9.81640625" style="244"/>
    <col min="8191" max="8191" width="3.81640625" style="244" customWidth="1"/>
    <col min="8192" max="8193" width="9.54296875" style="244" customWidth="1"/>
    <col min="8194" max="8195" width="14.7265625" style="244" customWidth="1"/>
    <col min="8196" max="8196" width="0" style="244" hidden="1" customWidth="1"/>
    <col min="8197" max="8203" width="9.54296875" style="244" customWidth="1"/>
    <col min="8204" max="8446" width="9.81640625" style="244"/>
    <col min="8447" max="8447" width="3.81640625" style="244" customWidth="1"/>
    <col min="8448" max="8449" width="9.54296875" style="244" customWidth="1"/>
    <col min="8450" max="8451" width="14.7265625" style="244" customWidth="1"/>
    <col min="8452" max="8452" width="0" style="244" hidden="1" customWidth="1"/>
    <col min="8453" max="8459" width="9.54296875" style="244" customWidth="1"/>
    <col min="8460" max="8702" width="9.81640625" style="244"/>
    <col min="8703" max="8703" width="3.81640625" style="244" customWidth="1"/>
    <col min="8704" max="8705" width="9.54296875" style="244" customWidth="1"/>
    <col min="8706" max="8707" width="14.7265625" style="244" customWidth="1"/>
    <col min="8708" max="8708" width="0" style="244" hidden="1" customWidth="1"/>
    <col min="8709" max="8715" width="9.54296875" style="244" customWidth="1"/>
    <col min="8716" max="8958" width="9.81640625" style="244"/>
    <col min="8959" max="8959" width="3.81640625" style="244" customWidth="1"/>
    <col min="8960" max="8961" width="9.54296875" style="244" customWidth="1"/>
    <col min="8962" max="8963" width="14.7265625" style="244" customWidth="1"/>
    <col min="8964" max="8964" width="0" style="244" hidden="1" customWidth="1"/>
    <col min="8965" max="8971" width="9.54296875" style="244" customWidth="1"/>
    <col min="8972" max="9214" width="9.81640625" style="244"/>
    <col min="9215" max="9215" width="3.81640625" style="244" customWidth="1"/>
    <col min="9216" max="9217" width="9.54296875" style="244" customWidth="1"/>
    <col min="9218" max="9219" width="14.7265625" style="244" customWidth="1"/>
    <col min="9220" max="9220" width="0" style="244" hidden="1" customWidth="1"/>
    <col min="9221" max="9227" width="9.54296875" style="244" customWidth="1"/>
    <col min="9228" max="9470" width="9.81640625" style="244"/>
    <col min="9471" max="9471" width="3.81640625" style="244" customWidth="1"/>
    <col min="9472" max="9473" width="9.54296875" style="244" customWidth="1"/>
    <col min="9474" max="9475" width="14.7265625" style="244" customWidth="1"/>
    <col min="9476" max="9476" width="0" style="244" hidden="1" customWidth="1"/>
    <col min="9477" max="9483" width="9.54296875" style="244" customWidth="1"/>
    <col min="9484" max="9726" width="9.81640625" style="244"/>
    <col min="9727" max="9727" width="3.81640625" style="244" customWidth="1"/>
    <col min="9728" max="9729" width="9.54296875" style="244" customWidth="1"/>
    <col min="9730" max="9731" width="14.7265625" style="244" customWidth="1"/>
    <col min="9732" max="9732" width="0" style="244" hidden="1" customWidth="1"/>
    <col min="9733" max="9739" width="9.54296875" style="244" customWidth="1"/>
    <col min="9740" max="9982" width="9.81640625" style="244"/>
    <col min="9983" max="9983" width="3.81640625" style="244" customWidth="1"/>
    <col min="9984" max="9985" width="9.54296875" style="244" customWidth="1"/>
    <col min="9986" max="9987" width="14.7265625" style="244" customWidth="1"/>
    <col min="9988" max="9988" width="0" style="244" hidden="1" customWidth="1"/>
    <col min="9989" max="9995" width="9.54296875" style="244" customWidth="1"/>
    <col min="9996" max="10238" width="9.81640625" style="244"/>
    <col min="10239" max="10239" width="3.81640625" style="244" customWidth="1"/>
    <col min="10240" max="10241" width="9.54296875" style="244" customWidth="1"/>
    <col min="10242" max="10243" width="14.7265625" style="244" customWidth="1"/>
    <col min="10244" max="10244" width="0" style="244" hidden="1" customWidth="1"/>
    <col min="10245" max="10251" width="9.54296875" style="244" customWidth="1"/>
    <col min="10252" max="10494" width="9.81640625" style="244"/>
    <col min="10495" max="10495" width="3.81640625" style="244" customWidth="1"/>
    <col min="10496" max="10497" width="9.54296875" style="244" customWidth="1"/>
    <col min="10498" max="10499" width="14.7265625" style="244" customWidth="1"/>
    <col min="10500" max="10500" width="0" style="244" hidden="1" customWidth="1"/>
    <col min="10501" max="10507" width="9.54296875" style="244" customWidth="1"/>
    <col min="10508" max="10750" width="9.81640625" style="244"/>
    <col min="10751" max="10751" width="3.81640625" style="244" customWidth="1"/>
    <col min="10752" max="10753" width="9.54296875" style="244" customWidth="1"/>
    <col min="10754" max="10755" width="14.7265625" style="244" customWidth="1"/>
    <col min="10756" max="10756" width="0" style="244" hidden="1" customWidth="1"/>
    <col min="10757" max="10763" width="9.54296875" style="244" customWidth="1"/>
    <col min="10764" max="11006" width="9.81640625" style="244"/>
    <col min="11007" max="11007" width="3.81640625" style="244" customWidth="1"/>
    <col min="11008" max="11009" width="9.54296875" style="244" customWidth="1"/>
    <col min="11010" max="11011" width="14.7265625" style="244" customWidth="1"/>
    <col min="11012" max="11012" width="0" style="244" hidden="1" customWidth="1"/>
    <col min="11013" max="11019" width="9.54296875" style="244" customWidth="1"/>
    <col min="11020" max="11262" width="9.81640625" style="244"/>
    <col min="11263" max="11263" width="3.81640625" style="244" customWidth="1"/>
    <col min="11264" max="11265" width="9.54296875" style="244" customWidth="1"/>
    <col min="11266" max="11267" width="14.7265625" style="244" customWidth="1"/>
    <col min="11268" max="11268" width="0" style="244" hidden="1" customWidth="1"/>
    <col min="11269" max="11275" width="9.54296875" style="244" customWidth="1"/>
    <col min="11276" max="11518" width="9.81640625" style="244"/>
    <col min="11519" max="11519" width="3.81640625" style="244" customWidth="1"/>
    <col min="11520" max="11521" width="9.54296875" style="244" customWidth="1"/>
    <col min="11522" max="11523" width="14.7265625" style="244" customWidth="1"/>
    <col min="11524" max="11524" width="0" style="244" hidden="1" customWidth="1"/>
    <col min="11525" max="11531" width="9.54296875" style="244" customWidth="1"/>
    <col min="11532" max="11774" width="9.81640625" style="244"/>
    <col min="11775" max="11775" width="3.81640625" style="244" customWidth="1"/>
    <col min="11776" max="11777" width="9.54296875" style="244" customWidth="1"/>
    <col min="11778" max="11779" width="14.7265625" style="244" customWidth="1"/>
    <col min="11780" max="11780" width="0" style="244" hidden="1" customWidth="1"/>
    <col min="11781" max="11787" width="9.54296875" style="244" customWidth="1"/>
    <col min="11788" max="12030" width="9.81640625" style="244"/>
    <col min="12031" max="12031" width="3.81640625" style="244" customWidth="1"/>
    <col min="12032" max="12033" width="9.54296875" style="244" customWidth="1"/>
    <col min="12034" max="12035" width="14.7265625" style="244" customWidth="1"/>
    <col min="12036" max="12036" width="0" style="244" hidden="1" customWidth="1"/>
    <col min="12037" max="12043" width="9.54296875" style="244" customWidth="1"/>
    <col min="12044" max="12286" width="9.81640625" style="244"/>
    <col min="12287" max="12287" width="3.81640625" style="244" customWidth="1"/>
    <col min="12288" max="12289" width="9.54296875" style="244" customWidth="1"/>
    <col min="12290" max="12291" width="14.7265625" style="244" customWidth="1"/>
    <col min="12292" max="12292" width="0" style="244" hidden="1" customWidth="1"/>
    <col min="12293" max="12299" width="9.54296875" style="244" customWidth="1"/>
    <col min="12300" max="12542" width="9.81640625" style="244"/>
    <col min="12543" max="12543" width="3.81640625" style="244" customWidth="1"/>
    <col min="12544" max="12545" width="9.54296875" style="244" customWidth="1"/>
    <col min="12546" max="12547" width="14.7265625" style="244" customWidth="1"/>
    <col min="12548" max="12548" width="0" style="244" hidden="1" customWidth="1"/>
    <col min="12549" max="12555" width="9.54296875" style="244" customWidth="1"/>
    <col min="12556" max="12798" width="9.81640625" style="244"/>
    <col min="12799" max="12799" width="3.81640625" style="244" customWidth="1"/>
    <col min="12800" max="12801" width="9.54296875" style="244" customWidth="1"/>
    <col min="12802" max="12803" width="14.7265625" style="244" customWidth="1"/>
    <col min="12804" max="12804" width="0" style="244" hidden="1" customWidth="1"/>
    <col min="12805" max="12811" width="9.54296875" style="244" customWidth="1"/>
    <col min="12812" max="13054" width="9.81640625" style="244"/>
    <col min="13055" max="13055" width="3.81640625" style="244" customWidth="1"/>
    <col min="13056" max="13057" width="9.54296875" style="244" customWidth="1"/>
    <col min="13058" max="13059" width="14.7265625" style="244" customWidth="1"/>
    <col min="13060" max="13060" width="0" style="244" hidden="1" customWidth="1"/>
    <col min="13061" max="13067" width="9.54296875" style="244" customWidth="1"/>
    <col min="13068" max="13310" width="9.81640625" style="244"/>
    <col min="13311" max="13311" width="3.81640625" style="244" customWidth="1"/>
    <col min="13312" max="13313" width="9.54296875" style="244" customWidth="1"/>
    <col min="13314" max="13315" width="14.7265625" style="244" customWidth="1"/>
    <col min="13316" max="13316" width="0" style="244" hidden="1" customWidth="1"/>
    <col min="13317" max="13323" width="9.54296875" style="244" customWidth="1"/>
    <col min="13324" max="13566" width="9.81640625" style="244"/>
    <col min="13567" max="13567" width="3.81640625" style="244" customWidth="1"/>
    <col min="13568" max="13569" width="9.54296875" style="244" customWidth="1"/>
    <col min="13570" max="13571" width="14.7265625" style="244" customWidth="1"/>
    <col min="13572" max="13572" width="0" style="244" hidden="1" customWidth="1"/>
    <col min="13573" max="13579" width="9.54296875" style="244" customWidth="1"/>
    <col min="13580" max="13822" width="9.81640625" style="244"/>
    <col min="13823" max="13823" width="3.81640625" style="244" customWidth="1"/>
    <col min="13824" max="13825" width="9.54296875" style="244" customWidth="1"/>
    <col min="13826" max="13827" width="14.7265625" style="244" customWidth="1"/>
    <col min="13828" max="13828" width="0" style="244" hidden="1" customWidth="1"/>
    <col min="13829" max="13835" width="9.54296875" style="244" customWidth="1"/>
    <col min="13836" max="14078" width="9.81640625" style="244"/>
    <col min="14079" max="14079" width="3.81640625" style="244" customWidth="1"/>
    <col min="14080" max="14081" width="9.54296875" style="244" customWidth="1"/>
    <col min="14082" max="14083" width="14.7265625" style="244" customWidth="1"/>
    <col min="14084" max="14084" width="0" style="244" hidden="1" customWidth="1"/>
    <col min="14085" max="14091" width="9.54296875" style="244" customWidth="1"/>
    <col min="14092" max="14334" width="9.81640625" style="244"/>
    <col min="14335" max="14335" width="3.81640625" style="244" customWidth="1"/>
    <col min="14336" max="14337" width="9.54296875" style="244" customWidth="1"/>
    <col min="14338" max="14339" width="14.7265625" style="244" customWidth="1"/>
    <col min="14340" max="14340" width="0" style="244" hidden="1" customWidth="1"/>
    <col min="14341" max="14347" width="9.54296875" style="244" customWidth="1"/>
    <col min="14348" max="14590" width="9.81640625" style="244"/>
    <col min="14591" max="14591" width="3.81640625" style="244" customWidth="1"/>
    <col min="14592" max="14593" width="9.54296875" style="244" customWidth="1"/>
    <col min="14594" max="14595" width="14.7265625" style="244" customWidth="1"/>
    <col min="14596" max="14596" width="0" style="244" hidden="1" customWidth="1"/>
    <col min="14597" max="14603" width="9.54296875" style="244" customWidth="1"/>
    <col min="14604" max="14846" width="9.81640625" style="244"/>
    <col min="14847" max="14847" width="3.81640625" style="244" customWidth="1"/>
    <col min="14848" max="14849" width="9.54296875" style="244" customWidth="1"/>
    <col min="14850" max="14851" width="14.7265625" style="244" customWidth="1"/>
    <col min="14852" max="14852" width="0" style="244" hidden="1" customWidth="1"/>
    <col min="14853" max="14859" width="9.54296875" style="244" customWidth="1"/>
    <col min="14860" max="15102" width="9.81640625" style="244"/>
    <col min="15103" max="15103" width="3.81640625" style="244" customWidth="1"/>
    <col min="15104" max="15105" width="9.54296875" style="244" customWidth="1"/>
    <col min="15106" max="15107" width="14.7265625" style="244" customWidth="1"/>
    <col min="15108" max="15108" width="0" style="244" hidden="1" customWidth="1"/>
    <col min="15109" max="15115" width="9.54296875" style="244" customWidth="1"/>
    <col min="15116" max="15358" width="9.81640625" style="244"/>
    <col min="15359" max="15359" width="3.81640625" style="244" customWidth="1"/>
    <col min="15360" max="15361" width="9.54296875" style="244" customWidth="1"/>
    <col min="15362" max="15363" width="14.7265625" style="244" customWidth="1"/>
    <col min="15364" max="15364" width="0" style="244" hidden="1" customWidth="1"/>
    <col min="15365" max="15371" width="9.54296875" style="244" customWidth="1"/>
    <col min="15372" max="15614" width="9.81640625" style="244"/>
    <col min="15615" max="15615" width="3.81640625" style="244" customWidth="1"/>
    <col min="15616" max="15617" width="9.54296875" style="244" customWidth="1"/>
    <col min="15618" max="15619" width="14.7265625" style="244" customWidth="1"/>
    <col min="15620" max="15620" width="0" style="244" hidden="1" customWidth="1"/>
    <col min="15621" max="15627" width="9.54296875" style="244" customWidth="1"/>
    <col min="15628" max="15870" width="9.81640625" style="244"/>
    <col min="15871" max="15871" width="3.81640625" style="244" customWidth="1"/>
    <col min="15872" max="15873" width="9.54296875" style="244" customWidth="1"/>
    <col min="15874" max="15875" width="14.7265625" style="244" customWidth="1"/>
    <col min="15876" max="15876" width="0" style="244" hidden="1" customWidth="1"/>
    <col min="15877" max="15883" width="9.54296875" style="244" customWidth="1"/>
    <col min="15884" max="16126" width="9.81640625" style="244"/>
    <col min="16127" max="16127" width="3.81640625" style="244" customWidth="1"/>
    <col min="16128" max="16129" width="9.54296875" style="244" customWidth="1"/>
    <col min="16130" max="16131" width="14.7265625" style="244" customWidth="1"/>
    <col min="16132" max="16132" width="0" style="244" hidden="1" customWidth="1"/>
    <col min="16133" max="16139" width="9.54296875" style="244" customWidth="1"/>
    <col min="16140" max="16384" width="9.81640625" style="244"/>
  </cols>
  <sheetData>
    <row r="1" spans="1:8" s="231" customFormat="1" ht="18" customHeight="1">
      <c r="B1"/>
      <c r="C1"/>
      <c r="D1"/>
      <c r="E1"/>
      <c r="F1" s="319" t="s">
        <v>113</v>
      </c>
      <c r="G1" s="320" t="s">
        <v>223</v>
      </c>
      <c r="H1"/>
    </row>
    <row r="2" spans="1:8" s="231" customFormat="1" ht="14.5" customHeight="1">
      <c r="B2"/>
      <c r="C2"/>
      <c r="D2"/>
      <c r="E2"/>
      <c r="F2" s="319" t="s">
        <v>115</v>
      </c>
      <c r="G2" s="321" t="s">
        <v>224</v>
      </c>
      <c r="H2"/>
    </row>
    <row r="3" spans="1:8" s="231" customFormat="1" ht="14.5" customHeight="1" thickBot="1">
      <c r="B3"/>
      <c r="C3"/>
      <c r="D3"/>
      <c r="E3"/>
      <c r="F3" s="319" t="s">
        <v>117</v>
      </c>
      <c r="G3" s="322" t="s">
        <v>225</v>
      </c>
      <c r="H3"/>
    </row>
    <row r="4" spans="1:8" s="231" customFormat="1" ht="17.25" customHeight="1" thickBot="1">
      <c r="A4" s="232"/>
      <c r="B4" s="722" t="s">
        <v>226</v>
      </c>
      <c r="C4" s="722"/>
      <c r="D4" s="234">
        <v>45531</v>
      </c>
      <c r="E4"/>
      <c r="F4"/>
      <c r="G4"/>
      <c r="H4"/>
    </row>
    <row r="5" spans="1:8" s="231" customFormat="1" ht="4" customHeight="1" thickBot="1">
      <c r="A5" s="232"/>
      <c r="B5" s="723"/>
      <c r="C5" s="723"/>
      <c r="D5" s="235"/>
      <c r="E5"/>
      <c r="F5" s="232"/>
      <c r="G5" s="232"/>
      <c r="H5"/>
    </row>
    <row r="6" spans="1:8" s="231" customFormat="1" ht="17.25" customHeight="1" thickBot="1">
      <c r="A6" s="232"/>
      <c r="B6" s="722" t="s">
        <v>371</v>
      </c>
      <c r="C6" s="722"/>
      <c r="D6" s="236" t="str">
        <f>'[13]1. CUTTING'!M14</f>
        <v>CORTEIZ</v>
      </c>
      <c r="E6"/>
      <c r="F6" s="233" t="s">
        <v>227</v>
      </c>
      <c r="G6" s="236" t="str">
        <f>'1. CUTTING DOCKET'!D9</f>
        <v>FW24</v>
      </c>
      <c r="H6"/>
    </row>
    <row r="7" spans="1:8" s="231" customFormat="1" ht="4" customHeight="1" thickBot="1">
      <c r="A7" s="232"/>
      <c r="B7" s="724"/>
      <c r="C7" s="724"/>
      <c r="D7" s="235"/>
      <c r="E7"/>
      <c r="F7" s="237"/>
      <c r="G7" s="238"/>
      <c r="H7"/>
    </row>
    <row r="8" spans="1:8" s="231" customFormat="1" ht="17.25" customHeight="1" thickBot="1">
      <c r="A8" s="232"/>
      <c r="B8" s="722" t="s">
        <v>228</v>
      </c>
      <c r="C8" s="722"/>
      <c r="D8" s="236" t="str">
        <f>'1. CUTTING DOCKET'!$D$7</f>
        <v>CRTZ-1160</v>
      </c>
      <c r="E8" s="239"/>
      <c r="F8" s="233" t="s">
        <v>229</v>
      </c>
      <c r="G8" s="236" t="str">
        <f>'1. CUTTING DOCKET'!$M$10</f>
        <v>DROP 6</v>
      </c>
      <c r="H8"/>
    </row>
    <row r="9" spans="1:8" s="231" customFormat="1" ht="9" customHeight="1" thickBot="1">
      <c r="B9" s="240"/>
      <c r="C9" s="240"/>
      <c r="D9" s="240"/>
      <c r="F9" s="240"/>
      <c r="G9" s="240"/>
    </row>
    <row r="10" spans="1:8" s="238" customFormat="1" ht="33.75" customHeight="1" thickBot="1">
      <c r="A10" s="241" t="s">
        <v>230</v>
      </c>
      <c r="B10" s="241" t="s">
        <v>231</v>
      </c>
      <c r="C10" s="717" t="s">
        <v>232</v>
      </c>
      <c r="D10" s="717"/>
      <c r="E10" s="717"/>
      <c r="F10" s="717"/>
      <c r="G10" s="242" t="s">
        <v>233</v>
      </c>
      <c r="H10" s="242" t="s">
        <v>234</v>
      </c>
    </row>
    <row r="11" spans="1:8" s="231" customFormat="1" ht="76.5" customHeight="1" thickBot="1">
      <c r="A11" s="725">
        <v>1</v>
      </c>
      <c r="B11" s="324" t="s">
        <v>372</v>
      </c>
      <c r="C11" s="718" t="s">
        <v>394</v>
      </c>
      <c r="D11" s="719"/>
      <c r="E11" s="719"/>
      <c r="F11" s="719"/>
      <c r="G11" s="725"/>
      <c r="H11" s="323"/>
    </row>
    <row r="12" spans="1:8" s="231" customFormat="1" ht="76.5" customHeight="1" thickBot="1">
      <c r="A12" s="725"/>
      <c r="B12" s="324" t="s">
        <v>235</v>
      </c>
      <c r="C12" s="718" t="s">
        <v>373</v>
      </c>
      <c r="D12" s="719"/>
      <c r="E12" s="719"/>
      <c r="F12" s="719"/>
      <c r="G12" s="725"/>
      <c r="H12" s="323"/>
    </row>
    <row r="13" spans="1:8" s="231" customFormat="1" ht="114" customHeight="1" thickBot="1">
      <c r="A13" s="323">
        <v>2</v>
      </c>
      <c r="B13" s="324" t="s">
        <v>236</v>
      </c>
      <c r="C13" s="720" t="s">
        <v>378</v>
      </c>
      <c r="D13" s="721"/>
      <c r="E13" s="721"/>
      <c r="F13" s="721"/>
      <c r="G13" s="323"/>
      <c r="H13" s="323"/>
    </row>
    <row r="14" spans="1:8" s="231" customFormat="1" ht="76.5" customHeight="1" thickBot="1">
      <c r="A14" s="323">
        <v>3</v>
      </c>
      <c r="B14" s="324" t="s">
        <v>374</v>
      </c>
      <c r="C14" s="720" t="s">
        <v>375</v>
      </c>
      <c r="D14" s="721"/>
      <c r="E14" s="721"/>
      <c r="F14" s="721"/>
      <c r="G14" s="323"/>
      <c r="H14" s="323"/>
    </row>
    <row r="15" spans="1:8" s="231" customFormat="1" ht="76.5" customHeight="1" thickBot="1">
      <c r="A15" s="323">
        <v>4</v>
      </c>
      <c r="B15" s="324" t="s">
        <v>237</v>
      </c>
      <c r="C15" s="720" t="str">
        <f>'1. CUTTING DOCKET'!C91</f>
        <v>KHÔNG WASH</v>
      </c>
      <c r="D15" s="721"/>
      <c r="E15" s="721"/>
      <c r="F15" s="721"/>
      <c r="G15" s="323"/>
      <c r="H15" s="323"/>
    </row>
    <row r="16" spans="1:8" s="231" customFormat="1" ht="76.5" customHeight="1" thickBot="1">
      <c r="A16" s="323">
        <v>5</v>
      </c>
      <c r="B16" s="324" t="s">
        <v>376</v>
      </c>
      <c r="C16" s="721"/>
      <c r="D16" s="721"/>
      <c r="E16" s="721"/>
      <c r="F16" s="721"/>
      <c r="G16" s="323"/>
      <c r="H16" s="323"/>
    </row>
    <row r="17" spans="1:8" s="231" customFormat="1" ht="76.5" customHeight="1">
      <c r="A17" s="238"/>
      <c r="B17" s="238"/>
      <c r="C17" s="243"/>
      <c r="D17" s="243"/>
      <c r="E17" s="243"/>
      <c r="F17" s="243"/>
      <c r="G17" s="238"/>
      <c r="H17" s="238"/>
    </row>
    <row r="18" spans="1:8" s="231" customFormat="1" ht="76.5" customHeight="1">
      <c r="A18" s="238"/>
      <c r="B18" s="726" t="s">
        <v>238</v>
      </c>
      <c r="C18" s="726"/>
      <c r="D18" s="726"/>
      <c r="E18" s="243"/>
      <c r="F18" s="243"/>
      <c r="G18" s="726" t="s">
        <v>239</v>
      </c>
      <c r="H18" s="726"/>
    </row>
    <row r="19" spans="1:8" s="231" customFormat="1" ht="76.5" customHeight="1">
      <c r="A19" s="238"/>
      <c r="B19" s="245"/>
      <c r="C19" s="245"/>
      <c r="D19" s="245"/>
      <c r="E19" s="245"/>
      <c r="G19" s="245"/>
      <c r="H19" s="245"/>
    </row>
    <row r="20" spans="1:8" s="231" customFormat="1" ht="76.5" customHeight="1">
      <c r="A20" s="232"/>
      <c r="B20" s="246"/>
      <c r="C20" s="246"/>
      <c r="D20" s="246"/>
      <c r="E20" s="246"/>
      <c r="F20" s="246"/>
      <c r="G20" s="246"/>
      <c r="H20" s="246"/>
    </row>
    <row r="21" spans="1:8" ht="12" customHeight="1">
      <c r="A21" s="232"/>
      <c r="B21" s="246"/>
      <c r="C21" s="246"/>
      <c r="D21" s="246"/>
      <c r="E21" s="246"/>
      <c r="F21" s="246"/>
      <c r="G21" s="246"/>
      <c r="H21" s="246"/>
    </row>
    <row r="22" spans="1:8" ht="34.5" customHeight="1">
      <c r="A22" s="232"/>
      <c r="B22" s="246"/>
      <c r="C22" s="246"/>
      <c r="D22" s="246"/>
      <c r="E22" s="246"/>
      <c r="F22" s="246"/>
      <c r="G22" s="246"/>
      <c r="H22" s="246"/>
    </row>
    <row r="23" spans="1:8" ht="40" customHeight="1">
      <c r="A23" s="232"/>
      <c r="B23" s="246"/>
      <c r="C23" s="246"/>
      <c r="D23" s="246"/>
      <c r="E23" s="246"/>
      <c r="F23" s="246"/>
      <c r="G23" s="246"/>
      <c r="H23" s="246"/>
    </row>
    <row r="24" spans="1:8" ht="40" customHeight="1">
      <c r="A24" s="232"/>
      <c r="B24" s="246"/>
      <c r="C24" s="246"/>
      <c r="D24" s="246"/>
      <c r="E24" s="246"/>
      <c r="F24" s="246"/>
      <c r="G24" s="246"/>
      <c r="H24" s="246"/>
    </row>
    <row r="25" spans="1:8" ht="40" customHeight="1">
      <c r="A25" s="232"/>
      <c r="B25" s="246"/>
      <c r="C25" s="246"/>
      <c r="D25" s="246"/>
      <c r="E25" s="246"/>
      <c r="F25" s="246"/>
      <c r="G25" s="246"/>
      <c r="H25" s="246"/>
    </row>
    <row r="26" spans="1:8" ht="40" customHeight="1">
      <c r="A26" s="232"/>
      <c r="B26" s="246"/>
      <c r="C26" s="246"/>
      <c r="D26" s="246"/>
      <c r="E26" s="246"/>
      <c r="F26" s="246"/>
      <c r="G26" s="246"/>
      <c r="H26" s="246"/>
    </row>
    <row r="27" spans="1:8" ht="40" customHeight="1">
      <c r="A27" s="232"/>
      <c r="B27" s="246"/>
      <c r="C27" s="246"/>
      <c r="D27" s="246"/>
      <c r="E27" s="246"/>
      <c r="F27" s="246"/>
      <c r="G27" s="246"/>
      <c r="H27" s="246"/>
    </row>
    <row r="28" spans="1:8" ht="40" customHeight="1">
      <c r="A28" s="232"/>
      <c r="B28" s="246"/>
      <c r="C28" s="246"/>
      <c r="D28" s="246"/>
      <c r="E28" s="246"/>
      <c r="F28" s="246"/>
      <c r="G28" s="246"/>
      <c r="H28" s="246"/>
    </row>
    <row r="29" spans="1:8" ht="40" customHeight="1">
      <c r="A29" s="232"/>
      <c r="B29" s="246"/>
      <c r="C29" s="246"/>
      <c r="D29" s="246"/>
      <c r="E29" s="246"/>
      <c r="F29" s="246"/>
      <c r="G29" s="246"/>
      <c r="H29" s="246"/>
    </row>
    <row r="30" spans="1:8" ht="40" customHeight="1">
      <c r="A30" s="232"/>
      <c r="B30" s="246"/>
      <c r="C30" s="246"/>
      <c r="D30" s="246"/>
      <c r="E30" s="246"/>
      <c r="F30" s="246"/>
      <c r="G30" s="246"/>
      <c r="H30" s="246"/>
    </row>
    <row r="31" spans="1:8" ht="40" customHeight="1">
      <c r="A31" s="232"/>
      <c r="B31" s="246"/>
      <c r="C31" s="246"/>
      <c r="D31" s="246"/>
      <c r="E31" s="246"/>
      <c r="F31" s="246"/>
      <c r="G31" s="246"/>
      <c r="H31" s="246"/>
    </row>
    <row r="32" spans="1:8" ht="40" customHeight="1">
      <c r="A32" s="232"/>
      <c r="B32" s="246"/>
      <c r="C32" s="246"/>
      <c r="D32" s="246"/>
      <c r="E32" s="246"/>
      <c r="F32" s="246"/>
      <c r="G32" s="246"/>
      <c r="H32" s="246"/>
    </row>
    <row r="33" spans="1:8" ht="40" customHeight="1">
      <c r="A33" s="232"/>
      <c r="B33" s="246"/>
      <c r="C33" s="246"/>
      <c r="D33" s="246"/>
      <c r="E33" s="246"/>
      <c r="F33" s="246"/>
      <c r="G33" s="246"/>
      <c r="H33" s="246"/>
    </row>
    <row r="34" spans="1:8" ht="40" customHeight="1">
      <c r="A34" s="232"/>
      <c r="B34" s="246"/>
      <c r="C34" s="246"/>
      <c r="D34" s="246"/>
      <c r="E34" s="246"/>
      <c r="F34" s="246"/>
      <c r="G34" s="246"/>
      <c r="H34" s="246"/>
    </row>
    <row r="35" spans="1:8" ht="40" customHeight="1">
      <c r="A35" s="232"/>
      <c r="B35" s="246"/>
      <c r="C35" s="246"/>
      <c r="D35" s="246"/>
      <c r="E35" s="246"/>
      <c r="F35" s="246"/>
      <c r="G35" s="246"/>
      <c r="H35" s="246"/>
    </row>
    <row r="36" spans="1:8" ht="40" customHeight="1">
      <c r="A36" s="232"/>
      <c r="B36" s="246"/>
      <c r="C36" s="246"/>
      <c r="D36" s="246"/>
      <c r="E36" s="246"/>
      <c r="F36" s="246"/>
      <c r="G36" s="246"/>
      <c r="H36" s="246"/>
    </row>
    <row r="37" spans="1:8" ht="40" customHeight="1">
      <c r="A37" s="232"/>
      <c r="B37" s="246"/>
      <c r="C37" s="246"/>
      <c r="D37" s="246"/>
      <c r="E37" s="246"/>
      <c r="F37" s="246"/>
      <c r="G37" s="246"/>
      <c r="H37" s="246"/>
    </row>
    <row r="38" spans="1:8" ht="40" customHeight="1">
      <c r="A38" s="232"/>
      <c r="B38" s="246"/>
      <c r="C38" s="246"/>
      <c r="D38" s="246"/>
      <c r="E38" s="246"/>
      <c r="F38" s="246"/>
      <c r="G38" s="246"/>
      <c r="H38" s="246"/>
    </row>
    <row r="39" spans="1:8" ht="40" customHeight="1">
      <c r="A39" s="232"/>
      <c r="B39" s="246"/>
      <c r="C39" s="246"/>
      <c r="D39" s="246"/>
      <c r="E39" s="246"/>
      <c r="F39" s="246"/>
      <c r="G39" s="246"/>
      <c r="H39" s="246"/>
    </row>
    <row r="40" spans="1:8" ht="40" customHeight="1">
      <c r="A40" s="232"/>
      <c r="B40" s="246"/>
      <c r="C40" s="246"/>
      <c r="D40" s="246"/>
      <c r="E40" s="246"/>
      <c r="F40" s="246"/>
      <c r="G40" s="246"/>
      <c r="H40" s="246"/>
    </row>
    <row r="41" spans="1:8" ht="40" customHeight="1">
      <c r="A41" s="232"/>
      <c r="B41" s="246"/>
      <c r="C41" s="246"/>
      <c r="D41" s="246"/>
      <c r="E41" s="246"/>
      <c r="F41" s="246"/>
      <c r="G41" s="246"/>
      <c r="H41" s="246"/>
    </row>
    <row r="42" spans="1:8" ht="40" customHeight="1">
      <c r="A42" s="232"/>
      <c r="B42" s="246"/>
      <c r="C42" s="246"/>
      <c r="D42" s="246"/>
      <c r="E42" s="246"/>
      <c r="F42" s="246"/>
      <c r="G42" s="246"/>
      <c r="H42" s="246"/>
    </row>
    <row r="43" spans="1:8" ht="40" customHeight="1">
      <c r="A43" s="232"/>
      <c r="B43" s="246"/>
      <c r="C43" s="246"/>
      <c r="D43" s="246"/>
      <c r="E43" s="246"/>
      <c r="F43" s="246"/>
      <c r="G43" s="246"/>
      <c r="H43" s="246"/>
    </row>
    <row r="44" spans="1:8" ht="40" customHeight="1">
      <c r="A44" s="232"/>
      <c r="B44" s="246"/>
      <c r="C44" s="246"/>
      <c r="D44" s="246"/>
      <c r="E44" s="246"/>
      <c r="F44" s="246"/>
      <c r="G44" s="246"/>
      <c r="H44" s="246"/>
    </row>
    <row r="45" spans="1:8" ht="40" customHeight="1">
      <c r="A45" s="232"/>
      <c r="B45" s="246"/>
      <c r="C45" s="246"/>
      <c r="D45" s="246"/>
      <c r="E45" s="246"/>
      <c r="F45" s="246"/>
      <c r="G45" s="246"/>
      <c r="H45" s="246"/>
    </row>
    <row r="46" spans="1:8" ht="40" customHeight="1">
      <c r="A46" s="232"/>
      <c r="B46" s="246"/>
      <c r="C46" s="246"/>
      <c r="D46" s="246"/>
      <c r="E46" s="246"/>
      <c r="F46" s="246"/>
      <c r="G46" s="246"/>
      <c r="H46" s="246"/>
    </row>
    <row r="47" spans="1:8" ht="40" customHeight="1">
      <c r="A47" s="232"/>
      <c r="B47" s="246"/>
      <c r="C47" s="246"/>
      <c r="D47" s="246"/>
      <c r="E47" s="246"/>
      <c r="F47" s="246"/>
      <c r="G47" s="246"/>
      <c r="H47" s="246"/>
    </row>
    <row r="48" spans="1:8" ht="40" customHeight="1">
      <c r="A48" s="232"/>
      <c r="B48" s="246"/>
      <c r="C48" s="246"/>
      <c r="D48" s="246"/>
      <c r="E48" s="246"/>
      <c r="F48" s="246"/>
      <c r="G48" s="246"/>
      <c r="H48" s="246"/>
    </row>
    <row r="49" spans="1:8" ht="40" customHeight="1">
      <c r="A49" s="232"/>
      <c r="B49" s="246"/>
      <c r="C49" s="246"/>
      <c r="D49" s="246"/>
      <c r="E49" s="246"/>
      <c r="F49" s="246"/>
      <c r="G49" s="246"/>
      <c r="H49" s="246"/>
    </row>
    <row r="50" spans="1:8" ht="40" customHeight="1">
      <c r="A50" s="232"/>
      <c r="B50" s="246"/>
      <c r="C50" s="246"/>
      <c r="D50" s="246"/>
      <c r="E50" s="246"/>
      <c r="F50" s="246"/>
      <c r="G50" s="246"/>
      <c r="H50" s="246"/>
    </row>
    <row r="51" spans="1:8" ht="40" customHeight="1">
      <c r="A51" s="232"/>
      <c r="B51" s="246"/>
      <c r="C51" s="246"/>
      <c r="D51" s="246"/>
      <c r="E51" s="246"/>
      <c r="F51" s="246"/>
      <c r="G51" s="246"/>
      <c r="H51" s="246"/>
    </row>
    <row r="52" spans="1:8" ht="40" customHeight="1">
      <c r="A52" s="232"/>
      <c r="B52" s="246"/>
      <c r="C52" s="246"/>
      <c r="D52" s="246"/>
      <c r="E52" s="246"/>
      <c r="F52" s="246"/>
      <c r="G52" s="246"/>
      <c r="H52" s="246"/>
    </row>
    <row r="53" spans="1:8" ht="40" customHeight="1">
      <c r="A53" s="232"/>
      <c r="B53" s="246"/>
      <c r="C53" s="246"/>
      <c r="D53" s="246"/>
      <c r="E53" s="246"/>
      <c r="F53" s="246"/>
      <c r="G53" s="246"/>
      <c r="H53" s="246"/>
    </row>
    <row r="54" spans="1:8" ht="40" customHeight="1">
      <c r="A54" s="232"/>
      <c r="B54" s="246"/>
      <c r="C54" s="246"/>
      <c r="D54" s="246"/>
      <c r="E54" s="246"/>
      <c r="F54" s="246"/>
      <c r="G54" s="246"/>
      <c r="H54" s="246"/>
    </row>
    <row r="55" spans="1:8" ht="40" customHeight="1">
      <c r="A55" s="232"/>
      <c r="B55" s="246"/>
      <c r="C55" s="246"/>
      <c r="D55" s="246"/>
      <c r="E55" s="246"/>
      <c r="F55" s="246"/>
      <c r="G55" s="246"/>
      <c r="H55" s="246"/>
    </row>
    <row r="56" spans="1:8" ht="40" customHeight="1">
      <c r="A56" s="232"/>
      <c r="B56" s="246"/>
      <c r="C56" s="246"/>
      <c r="D56" s="246"/>
      <c r="E56" s="246"/>
      <c r="F56" s="246"/>
      <c r="G56" s="246"/>
      <c r="H56" s="246"/>
    </row>
    <row r="57" spans="1:8" ht="40" customHeight="1">
      <c r="A57" s="232"/>
      <c r="B57" s="246"/>
      <c r="C57" s="246"/>
      <c r="D57" s="246"/>
      <c r="E57" s="246"/>
      <c r="F57" s="246"/>
      <c r="G57" s="246"/>
      <c r="H57" s="246"/>
    </row>
    <row r="58" spans="1:8" ht="40" customHeight="1">
      <c r="A58" s="232"/>
      <c r="B58" s="246"/>
      <c r="C58" s="246"/>
      <c r="D58" s="246"/>
      <c r="E58" s="246"/>
      <c r="F58" s="246"/>
      <c r="G58" s="246"/>
      <c r="H58" s="246"/>
    </row>
    <row r="59" spans="1:8" ht="40" customHeight="1">
      <c r="A59" s="232"/>
      <c r="B59" s="246"/>
      <c r="C59" s="246"/>
      <c r="D59" s="246"/>
      <c r="E59" s="246"/>
      <c r="F59" s="246"/>
      <c r="G59" s="246"/>
      <c r="H59" s="246"/>
    </row>
    <row r="60" spans="1:8" ht="40" customHeight="1">
      <c r="A60" s="232"/>
      <c r="B60" s="246"/>
      <c r="C60" s="246"/>
      <c r="D60" s="246"/>
      <c r="E60" s="246"/>
      <c r="F60" s="246"/>
      <c r="G60" s="246"/>
      <c r="H60" s="246"/>
    </row>
    <row r="61" spans="1:8" ht="40" customHeight="1">
      <c r="A61" s="232"/>
      <c r="B61" s="246"/>
      <c r="C61" s="246"/>
      <c r="D61" s="246"/>
      <c r="E61" s="246"/>
      <c r="F61" s="246"/>
      <c r="G61" s="246"/>
      <c r="H61" s="246"/>
    </row>
    <row r="62" spans="1:8" ht="40" customHeight="1">
      <c r="A62" s="232"/>
      <c r="B62" s="246"/>
      <c r="C62" s="246"/>
      <c r="D62" s="246"/>
      <c r="E62" s="246"/>
      <c r="F62" s="246"/>
      <c r="G62" s="246"/>
      <c r="H62" s="246"/>
    </row>
    <row r="63" spans="1:8" ht="40" customHeight="1">
      <c r="A63" s="232"/>
      <c r="B63" s="246"/>
      <c r="C63" s="246"/>
      <c r="D63" s="246"/>
      <c r="E63" s="246"/>
      <c r="F63" s="246"/>
      <c r="G63" s="246"/>
      <c r="H63" s="246"/>
    </row>
    <row r="64" spans="1:8" ht="40" customHeight="1">
      <c r="A64" s="232"/>
      <c r="B64" s="246"/>
      <c r="C64" s="246"/>
      <c r="D64" s="246"/>
      <c r="E64" s="246"/>
      <c r="F64" s="246"/>
      <c r="G64" s="246"/>
      <c r="H64" s="246"/>
    </row>
    <row r="65" spans="1:8" ht="40" customHeight="1">
      <c r="A65" s="232"/>
      <c r="B65" s="246"/>
      <c r="C65" s="246"/>
      <c r="D65" s="246"/>
      <c r="E65" s="246"/>
      <c r="F65" s="246"/>
      <c r="G65" s="246"/>
      <c r="H65" s="246"/>
    </row>
    <row r="66" spans="1:8" ht="40" customHeight="1">
      <c r="A66" s="232"/>
      <c r="B66" s="246"/>
      <c r="C66" s="246"/>
      <c r="D66" s="246"/>
      <c r="E66" s="246"/>
      <c r="F66" s="246"/>
      <c r="G66" s="246"/>
      <c r="H66" s="246"/>
    </row>
  </sheetData>
  <mergeCells count="16">
    <mergeCell ref="A11:A12"/>
    <mergeCell ref="G11:G12"/>
    <mergeCell ref="B18:D18"/>
    <mergeCell ref="G18:H18"/>
    <mergeCell ref="C16:F16"/>
    <mergeCell ref="C15:F15"/>
    <mergeCell ref="B4:C4"/>
    <mergeCell ref="B5:C5"/>
    <mergeCell ref="B6:C6"/>
    <mergeCell ref="B7:C7"/>
    <mergeCell ref="B8:C8"/>
    <mergeCell ref="C10:F10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CRTZ-1160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ZIP HOODIE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DOCKET'!$E$37</f>
        <v>BLACK</v>
      </c>
      <c r="C6" s="191" t="str">
        <f>'1. CUTTING DOCKET'!$E$40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754" t="str">
        <f>'1. CUTTING DOCKET'!M11</f>
        <v>FLEECE_100%COTTON_OE20/2+CD8/1_420GSM_VTK5971-5B</v>
      </c>
      <c r="C7" s="755"/>
      <c r="D7" s="755"/>
      <c r="E7" s="756"/>
    </row>
    <row r="8" spans="1:12" s="92" customFormat="1" ht="409.6" customHeight="1">
      <c r="A8" s="94" t="str">
        <f>'1. CUTTING DOCKET'!D37</f>
        <v>VẢI CHÍNH</v>
      </c>
      <c r="B8" s="757"/>
      <c r="C8" s="758"/>
      <c r="D8" s="759"/>
      <c r="E8" s="760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761" t="e">
        <f>'1. CUTTING DOCKET'!#REF!</f>
        <v>#REF!</v>
      </c>
      <c r="C13" s="755"/>
      <c r="D13" s="762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757"/>
      <c r="C14" s="758"/>
      <c r="D14" s="759"/>
      <c r="E14" s="134"/>
      <c r="L14" s="95"/>
    </row>
    <row r="15" spans="1:12" s="92" customFormat="1" ht="74.25" customHeight="1">
      <c r="A15" s="91" t="s">
        <v>52</v>
      </c>
      <c r="B15" s="195" t="str">
        <f>'1. CUTTING DOCKET'!$F$45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str">
        <f>'1. CUTTING DOCKET'!$G$45</f>
        <v xml:space="preserve">BLACK 1500 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763" t="e">
        <f>'1. CUTTING DOCKET'!#REF!</f>
        <v>#REF!</v>
      </c>
      <c r="C17" s="764"/>
      <c r="D17" s="765"/>
      <c r="E17" s="766"/>
    </row>
    <row r="18" spans="1:5" s="92" customFormat="1" ht="90" customHeight="1">
      <c r="A18" s="91" t="e">
        <f>'1. CUTTING DOCKET'!#REF!</f>
        <v>#REF!</v>
      </c>
      <c r="B18" s="708" t="e">
        <f>'1. CUTTING DOCKET'!#REF!</f>
        <v>#REF!</v>
      </c>
      <c r="C18" s="736"/>
      <c r="D18" s="736"/>
      <c r="E18" s="709"/>
    </row>
    <row r="19" spans="1:5" s="92" customFormat="1" ht="409.6" customHeight="1">
      <c r="A19" s="196" t="s">
        <v>206</v>
      </c>
      <c r="B19" s="738"/>
      <c r="C19" s="739"/>
      <c r="D19" s="740"/>
      <c r="E19" s="740"/>
    </row>
    <row r="20" spans="1:5" s="92" customFormat="1" ht="79.5" customHeight="1">
      <c r="A20" s="91" t="e">
        <f>'1. CUTTING DOCKET'!#REF!</f>
        <v>#REF!</v>
      </c>
      <c r="B20" s="708" t="e">
        <f>'1. CUTTING DOCKET'!#REF!</f>
        <v>#REF!</v>
      </c>
      <c r="C20" s="736"/>
      <c r="D20" s="736"/>
      <c r="E20" s="709"/>
    </row>
    <row r="21" spans="1:5" s="92" customFormat="1" ht="346.5" customHeight="1">
      <c r="A21" s="94" t="s">
        <v>157</v>
      </c>
      <c r="B21" s="741"/>
      <c r="C21" s="742"/>
      <c r="D21" s="743"/>
      <c r="E21" s="744"/>
    </row>
    <row r="22" spans="1:5" s="92" customFormat="1" ht="41.5">
      <c r="A22" s="91" t="e">
        <f>'1. CUTTING DOCKET'!#REF!</f>
        <v>#REF!</v>
      </c>
      <c r="B22" s="735" t="e">
        <f>'1. CUTTING DOCKET'!#REF!</f>
        <v>#REF!</v>
      </c>
      <c r="C22" s="736"/>
      <c r="D22" s="737"/>
      <c r="E22" s="131"/>
    </row>
    <row r="23" spans="1:5" s="92" customFormat="1" ht="299.25" customHeight="1">
      <c r="A23" s="96" t="s">
        <v>140</v>
      </c>
      <c r="B23" s="745"/>
      <c r="C23" s="746"/>
      <c r="D23" s="747"/>
      <c r="E23" s="747"/>
    </row>
    <row r="24" spans="1:5" s="92" customFormat="1" ht="101.5" customHeight="1">
      <c r="A24" s="91" t="e">
        <f>'1. CUTTING DOCKET'!#REF!</f>
        <v>#REF!</v>
      </c>
      <c r="B24" s="735" t="e">
        <f>'1. CUTTING DOCKET'!#REF!</f>
        <v>#REF!</v>
      </c>
      <c r="C24" s="736"/>
      <c r="D24" s="737"/>
      <c r="E24" s="131"/>
    </row>
    <row r="25" spans="1:5" s="92" customFormat="1" ht="362.25" customHeight="1">
      <c r="A25" s="96" t="s">
        <v>212</v>
      </c>
      <c r="B25" s="748" t="s">
        <v>213</v>
      </c>
      <c r="C25" s="749"/>
      <c r="D25" s="750"/>
      <c r="E25" s="143"/>
    </row>
    <row r="26" spans="1:5" s="92" customFormat="1" ht="109.5" customHeight="1">
      <c r="A26" s="91" t="s">
        <v>141</v>
      </c>
      <c r="B26" s="735" t="str">
        <f>'1. CUTTING DOCKET'!F53</f>
        <v>CLEAR</v>
      </c>
      <c r="C26" s="736"/>
      <c r="D26" s="737"/>
      <c r="E26" s="132"/>
    </row>
    <row r="27" spans="1:5" s="92" customFormat="1" ht="282" customHeight="1">
      <c r="A27" s="96" t="s">
        <v>142</v>
      </c>
      <c r="B27" s="751" t="s">
        <v>207</v>
      </c>
      <c r="C27" s="752"/>
      <c r="D27" s="753"/>
      <c r="E27" s="753"/>
    </row>
    <row r="28" spans="1:5" s="92" customFormat="1" ht="93.65" customHeight="1">
      <c r="A28" s="91" t="e">
        <f>'1. CUTTING DOCKET'!#REF!</f>
        <v>#REF!</v>
      </c>
      <c r="B28" s="735" t="e">
        <f>'1. CUTTING DOCKET'!#REF!</f>
        <v>#REF!</v>
      </c>
      <c r="C28" s="736"/>
      <c r="D28" s="737"/>
      <c r="E28" s="132"/>
    </row>
    <row r="29" spans="1:5" s="92" customFormat="1" ht="273" customHeight="1">
      <c r="A29" s="94" t="s">
        <v>143</v>
      </c>
      <c r="B29" s="727"/>
      <c r="C29" s="728"/>
      <c r="D29" s="729"/>
      <c r="E29" s="729"/>
    </row>
    <row r="30" spans="1:5" s="92" customFormat="1" ht="95.25" customHeight="1">
      <c r="A30" s="91" t="e">
        <f>'1. CUTTING DOCKET'!#REF!</f>
        <v>#REF!</v>
      </c>
      <c r="B30" s="735" t="e">
        <f>'1. CUTTING DOCKET'!#REF!</f>
        <v>#REF!</v>
      </c>
      <c r="C30" s="736"/>
      <c r="D30" s="737"/>
      <c r="E30" s="132"/>
    </row>
    <row r="31" spans="1:5" s="92" customFormat="1" ht="324.75" customHeight="1">
      <c r="A31" s="94"/>
      <c r="B31" s="727"/>
      <c r="C31" s="728"/>
      <c r="D31" s="729"/>
      <c r="E31" s="729"/>
    </row>
    <row r="32" spans="1:5" s="92" customFormat="1" ht="119.5" customHeight="1">
      <c r="A32" s="91" t="s">
        <v>145</v>
      </c>
      <c r="B32" s="735" t="e">
        <f>'1. CUTTING DOCKET'!#REF!</f>
        <v>#REF!</v>
      </c>
      <c r="C32" s="736"/>
      <c r="D32" s="737"/>
      <c r="E32" s="132"/>
    </row>
    <row r="33" spans="1:9" s="92" customFormat="1" ht="287.25" customHeight="1">
      <c r="A33" s="94" t="s">
        <v>146</v>
      </c>
      <c r="B33" s="727"/>
      <c r="C33" s="728"/>
      <c r="D33" s="729"/>
      <c r="E33" s="729"/>
    </row>
    <row r="34" spans="1:9" s="92" customFormat="1" ht="71.5" customHeight="1">
      <c r="A34" s="91" t="s">
        <v>136</v>
      </c>
      <c r="B34" s="735" t="s">
        <v>38</v>
      </c>
      <c r="C34" s="736"/>
      <c r="D34" s="737"/>
      <c r="E34" s="132"/>
    </row>
    <row r="35" spans="1:9" s="92" customFormat="1" ht="87" customHeight="1">
      <c r="A35" s="94" t="s">
        <v>144</v>
      </c>
      <c r="B35" s="727"/>
      <c r="C35" s="728"/>
      <c r="D35" s="729"/>
      <c r="E35" s="729"/>
    </row>
    <row r="36" spans="1:9" s="92" customFormat="1" ht="63.65" customHeight="1">
      <c r="A36" s="91" t="s">
        <v>137</v>
      </c>
      <c r="B36" s="735" t="s">
        <v>132</v>
      </c>
      <c r="C36" s="736"/>
      <c r="D36" s="737"/>
      <c r="E36" s="132"/>
    </row>
    <row r="37" spans="1:9" s="92" customFormat="1" ht="97.5" customHeight="1">
      <c r="A37" s="94" t="s">
        <v>144</v>
      </c>
      <c r="B37" s="727"/>
      <c r="C37" s="728"/>
      <c r="D37" s="729"/>
      <c r="E37" s="729"/>
    </row>
    <row r="38" spans="1:9" s="92" customFormat="1" ht="97.5" customHeight="1">
      <c r="A38" s="128" t="e">
        <f>'1. CUTTING DOCKET'!#REF!</f>
        <v>#REF!</v>
      </c>
      <c r="B38" s="730" t="e">
        <f>'1. CUTTING DOCKET'!#REF!</f>
        <v>#REF!</v>
      </c>
      <c r="C38" s="731"/>
      <c r="D38" s="732"/>
      <c r="E38" s="133"/>
    </row>
    <row r="39" spans="1:9" s="92" customFormat="1" ht="221.5" customHeight="1">
      <c r="A39" s="94"/>
      <c r="B39" s="733"/>
      <c r="C39" s="734"/>
      <c r="D39" s="733"/>
      <c r="E39" s="733"/>
    </row>
    <row r="43" spans="1:9">
      <c r="I43" s="9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767" t="s">
        <v>74</v>
      </c>
      <c r="E1" s="767"/>
      <c r="F1" s="767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768" t="s">
        <v>77</v>
      </c>
      <c r="E2" s="768"/>
      <c r="F2" s="768"/>
      <c r="G2" s="768"/>
      <c r="H2" s="768"/>
      <c r="I2" s="769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93746F5-44DA-442C-AC5C-102E2BAA78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F0BD30-CF9A-46D7-9799-C0D0059F5A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260957-A24B-48EE-AD36-BFF0B12D2CC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GREY</vt:lpstr>
      <vt:lpstr>1. CUTTING DOCKET</vt:lpstr>
      <vt:lpstr>2. TRIM CARD</vt:lpstr>
      <vt:lpstr>SPEC</vt:lpstr>
      <vt:lpstr>BB HỌP PP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'BB HỌP PP'!Print_Area</vt:lpstr>
      <vt:lpstr>GREY!Print_Area</vt:lpstr>
      <vt:lpstr>SPEC!Print_Area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2024-10-30T01:02:01Z</cp:lastPrinted>
  <dcterms:created xsi:type="dcterms:W3CDTF">2016-05-06T01:47:29Z</dcterms:created>
  <dcterms:modified xsi:type="dcterms:W3CDTF">2024-10-30T01:02:07Z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