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CORTEIZ/4-FW24/2-PRODUCTION/2-STYLE-FILE/1. TECHPACK/4. DROP 10/THÔNG SỐ UP LÊN ERP/"/>
    </mc:Choice>
  </mc:AlternateContent>
  <xr:revisionPtr revIDLastSave="940" documentId="13_ncr:1_{87FA594C-5320-4006-805D-F4FC7DE46DEC}" xr6:coauthVersionLast="47" xr6:coauthVersionMax="47" xr10:uidLastSave="{7774C350-1F07-4CED-83D6-A7222CA9F01F}"/>
  <bookViews>
    <workbookView xWindow="-110" yWindow="-110" windowWidth="19420" windowHeight="10300" tabRatio="753" firstSheet="1" activeTab="3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UA-SX" sheetId="23" r:id="rId4"/>
    <sheet name="BB HỌP PP" sheetId="24" r:id="rId5"/>
    <sheet name="2. TRIM CARD (GREY)" sheetId="17" state="hidden" r:id="rId6"/>
    <sheet name="3. ĐỊNH VỊ HÌNH IN.THÊU" sheetId="7" state="hidden" r:id="rId7"/>
    <sheet name="4. THÔNG SỐ SẢN XUẤT" sheetId="8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___SCM40" localSheetId="4">'[1]Raw material movement'!#REF!</definedName>
    <definedName name="____SCM40" localSheetId="3">'[1]Raw material movement'!#REF!</definedName>
    <definedName name="____SCM40">'[1]Raw material movement'!#REF!</definedName>
    <definedName name="___SCM40" localSheetId="4">'[2]Raw material movement'!#REF!</definedName>
    <definedName name="___SCM40" localSheetId="3">'[2]Raw material movement'!#REF!</definedName>
    <definedName name="___SCM40">'[2]Raw material movement'!#REF!</definedName>
    <definedName name="__SCM40" localSheetId="3">'[3]Raw material movement'!#REF!</definedName>
    <definedName name="__SCM40">'[3]Raw material movement'!#REF!</definedName>
    <definedName name="_1CAP002">[4]MTP!#REF!</definedName>
    <definedName name="_2DATA_DATA2_L" localSheetId="3">'[5]#REF'!#REF!</definedName>
    <definedName name="_2DATA_DATA2_L">'[5]#REF'!#REF!</definedName>
    <definedName name="_2STREO7">[6]MTP!#REF!</definedName>
    <definedName name="_4GOIC01">[7]MTP!#REF!</definedName>
    <definedName name="_4OSLCTT">[7]MTP!#REF!</definedName>
    <definedName name="_6BNTTTH">[6]MTP1!#REF!</definedName>
    <definedName name="_6DCTTBO">[6]MTP1!#REF!</definedName>
    <definedName name="_6DD24TT">[6]MTP1!#REF!</definedName>
    <definedName name="_6FCOTBU">[6]MTP1!#REF!</definedName>
    <definedName name="_6LATUBU">[6]MTP1!#REF!</definedName>
    <definedName name="_6SDTT24">[6]MTP1!#REF!</definedName>
    <definedName name="_6TBUDTT">[6]MTP1!#REF!</definedName>
    <definedName name="_6TDDDTT">[6]MTP1!#REF!</definedName>
    <definedName name="_6TLTTTH">[6]MTP1!#REF!</definedName>
    <definedName name="_6TUBUTT">[6]MTP1!#REF!</definedName>
    <definedName name="_6UCLVIS">[6]MTP1!#REF!</definedName>
    <definedName name="_7DNCABC">[6]MTP1!#REF!</definedName>
    <definedName name="_7HDCTBU">[6]MTP1!#REF!</definedName>
    <definedName name="_7PKTUBU">[6]MTP1!#REF!</definedName>
    <definedName name="_7TBHT20">[6]MTP1!#REF!</definedName>
    <definedName name="_7TBHT30">[6]MTP1!#REF!</definedName>
    <definedName name="_7TDCABC">[6]MTP1!#REF!</definedName>
    <definedName name="_dao1">'[8]CT Thang Mo'!$B$189:$H$189</definedName>
    <definedName name="_dao2">'[8]CT Thang Mo'!$B$161:$H$161</definedName>
    <definedName name="_dap2">'[8]CT Thang Mo'!$B$162:$H$162</definedName>
    <definedName name="_DATA_DATA2_L" localSheetId="4">'[9]#REF'!#REF!</definedName>
    <definedName name="_DATA_DATA2_L" localSheetId="3">'[9]#REF'!#REF!</definedName>
    <definedName name="_DATA_DATA2_L">'[9]#REF'!#REF!</definedName>
    <definedName name="_day1">'[10]Chiet tinh dz22'!#REF!</definedName>
    <definedName name="_day2">'[11]Chiet tinh dz35'!$H$3</definedName>
    <definedName name="_dbu1">'[8]CT Thang Mo'!#REF!</definedName>
    <definedName name="_dbu2">'[8]CT Thang Mo'!$B$93:$F$93</definedName>
    <definedName name="_Fill" localSheetId="2" hidden="1">#REF!</definedName>
    <definedName name="_Fill" localSheetId="5" hidden="1">#REF!</definedName>
    <definedName name="_Fill" localSheetId="4" hidden="1">#REF!</definedName>
    <definedName name="_Fill" localSheetId="3" hidden="1">#REF!</definedName>
    <definedName name="_Fill" hidden="1">#REF!</definedName>
    <definedName name="_xlnm._FilterDatabase" localSheetId="1" hidden="1">'1. CUTTING DOCKET'!$A$51:$R$73</definedName>
    <definedName name="_xlnm._FilterDatabase" localSheetId="0" hidden="1">GREY!$A$64:$Q$131</definedName>
    <definedName name="_lap1">#REF!</definedName>
    <definedName name="_lap2">#REF!</definedName>
    <definedName name="_SCM40" localSheetId="4">'[2]Raw material movement'!#REF!</definedName>
    <definedName name="_SCM40">'[2]Raw material movement'!#REF!</definedName>
    <definedName name="_vc1">'[8]CT Thang Mo'!$B$34:$H$34</definedName>
    <definedName name="_vc2">'[8]CT Thang Mo'!$B$35:$H$35</definedName>
    <definedName name="_vc3">'[8]CT Thang Mo'!$B$36:$H$36</definedName>
    <definedName name="AB" localSheetId="4">#REF!</definedName>
    <definedName name="AB">#REF!</definedName>
    <definedName name="Area_Print">[12]LB!$B$1:$R$28</definedName>
    <definedName name="B_Giaù">#REF!</definedName>
    <definedName name="Bang_TK">[12]TK!$A:$IV</definedName>
    <definedName name="Bang_TK1">[12]TK!$B$11:$Q$60</definedName>
    <definedName name="Baõng_Kieåm_Tra">[13]TK!$A$61:$E$65</definedName>
    <definedName name="Baûng_giaù">[13]QT!$R$2:$U$5</definedName>
    <definedName name="Baûng_HS">[12]HS!$C$3:$C$49</definedName>
    <definedName name="Baûng_Kieåm_Tra">[12]TK!$E$62:$F$65</definedName>
    <definedName name="Baûng_QT">[12]QT!$A$5:$K$88</definedName>
    <definedName name="Caáp_Baäc">[13]QT!$D$7:$M$42</definedName>
    <definedName name="Caáp_Baät">#REF!</definedName>
    <definedName name="cap">#REF!</definedName>
    <definedName name="cap0.7">#REF!</definedName>
    <definedName name="CCNK">[14]QMCT!#REF!</definedName>
    <definedName name="CL">#REF!</definedName>
    <definedName name="CLTMP">[14]QMCT!#REF!</definedName>
    <definedName name="CODE">[15]CODE!$A$6:$B$156</definedName>
    <definedName name="ctdn9697">#REF!</definedName>
    <definedName name="DA" localSheetId="4">'[16]Raw material movement'!#REF!</definedName>
    <definedName name="DA">'[16]Raw material movement'!#REF!</definedName>
    <definedName name="daotd">'[8]CT Thang Mo'!$B$323:$H$323</definedName>
    <definedName name="dap">'[8]CT Thang Mo'!$B$39:$H$39</definedName>
    <definedName name="daptd">'[8]CT Thang Mo'!$B$324:$H$324</definedName>
    <definedName name="DATA_DATA2_List">#REF!</definedName>
    <definedName name="_xlnm.Database">#REF!</definedName>
    <definedName name="DDAY">#REF!</definedName>
    <definedName name="df" localSheetId="4">'[2]Raw material movement'!#REF!</definedName>
    <definedName name="df">'[2]Raw material movement'!#REF!</definedName>
    <definedName name="DM">#REF!</definedName>
    <definedName name="DM_1">[12]TK!$E$11:$E$60</definedName>
    <definedName name="DM_2">[12]TK!$M$11:$M$60</definedName>
    <definedName name="dobt">#REF!</definedName>
    <definedName name="Döõ_Lieäu_Thoâ">[12]TK!$E$11:$E$60,[12]TK!$G$11:$G$60,[12]TK!$M$11:$M$60,[12]TK!$Q$11:$Q$60</definedName>
    <definedName name="dsdf" localSheetId="4">'[1]Raw material movement'!#REF!</definedName>
    <definedName name="dsdf">'[1]Raw material movement'!#REF!</definedName>
    <definedName name="dulieu">#REF!</definedName>
    <definedName name="FHT">#REF!</definedName>
    <definedName name="Full">[14]QMCT!#REF!</definedName>
    <definedName name="GDFD" localSheetId="4">'[17]Raw material movement'!#REF!</definedName>
    <definedName name="GDFD">'[17]Raw material movement'!#REF!</definedName>
    <definedName name="giaca">'[18]dg-VTu'!$C$6:$F$55</definedName>
    <definedName name="HDCCT">[14]QMCT!#REF!</definedName>
    <definedName name="HDCD">[14]QMCT!#REF!</definedName>
    <definedName name="Heâ_Soá">'[19]He so'!$A$1:$AU$1</definedName>
    <definedName name="Heä_Soá_NS">#REF!</definedName>
    <definedName name="Heä_Soá_TC">[12]HS!$C$66:$E$79</definedName>
    <definedName name="HS_1">[12]HS!#REF!</definedName>
    <definedName name="HS_2">[12]HS!#REF!</definedName>
    <definedName name="HS_3">[12]HS!#REF!</definedName>
    <definedName name="HS_4">[12]HS!#REF!</definedName>
    <definedName name="HS_5">[12]HS!#REF!</definedName>
    <definedName name="HS_6">[12]HS!#REF!</definedName>
    <definedName name="HS_7">[12]HS!#REF!</definedName>
    <definedName name="HS_8">[12]HS!#REF!</definedName>
    <definedName name="HS_9">[12]HS!#REF!</definedName>
    <definedName name="IB" localSheetId="4">#REF!</definedName>
    <definedName name="IB" localSheetId="3">#REF!</definedName>
    <definedName name="IB">#REF!</definedName>
    <definedName name="INTERNAL_INVOICE" localSheetId="4">[20]UN!#REF!</definedName>
    <definedName name="INTERNAL_INVOICE">[20]UN!#REF!</definedName>
    <definedName name="K">#REF!</definedName>
    <definedName name="K_1">[21]!K_1</definedName>
    <definedName name="K_2">[21]!K_2</definedName>
    <definedName name="Khaû_Naêng">#REF!</definedName>
    <definedName name="KN">#REF!</definedName>
    <definedName name="KNIT">'[22]GENERAL (K)'!$C$7:$C$4072</definedName>
    <definedName name="KVC">#REF!</definedName>
    <definedName name="L">#REF!</definedName>
    <definedName name="lapa">'[8]CT Thang Mo'!$B$350:$H$350</definedName>
    <definedName name="lapb">'[8]CT Thang Mo'!$B$370:$H$370</definedName>
    <definedName name="lapc">'[8]CT Thang Mo'!$B$390:$H$390</definedName>
    <definedName name="LÑP">#REF!</definedName>
    <definedName name="lVC">#REF!</definedName>
    <definedName name="MAHANG" localSheetId="4">#REF!</definedName>
    <definedName name="MAHANG" localSheetId="3">#REF!</definedName>
    <definedName name="MAHANG">#REF!</definedName>
    <definedName name="Maõ_CÑ">#REF!</definedName>
    <definedName name="Maõ_Haøng">#REF!</definedName>
    <definedName name="mat">[23]Tke!$AD$10:$AR$96</definedName>
    <definedName name="MAVT">[24]Code!$A$7:$A$73</definedName>
    <definedName name="May">#REF!</definedName>
    <definedName name="Naêng_Suaát_BQ">[13]QT!$P$3</definedName>
    <definedName name="Naêng_suaát_BQ__taïm">#REF!</definedName>
    <definedName name="Naêng_suaát_QÑ">#REF!</definedName>
    <definedName name="NCcap0.7">#REF!</definedName>
    <definedName name="NCcap1">#REF!</definedName>
    <definedName name="ÑG">[13]QT!$K$6</definedName>
    <definedName name="Ngaøy_thaùng_HH">#REF!</definedName>
    <definedName name="Ñinh_Möùc_BQ">[13]QT!$B$5</definedName>
    <definedName name="ÑMTB">#REF!</definedName>
    <definedName name="Ñoåi_teân">[12]HS!#REF!</definedName>
    <definedName name="Ñôn_Giaù_Duyeät">#REF!</definedName>
    <definedName name="Ñònh_Möùc_BQ">#REF!</definedName>
    <definedName name="NSNM">#REF!</definedName>
    <definedName name="NToS">[25]!NToS</definedName>
    <definedName name="PRICE" localSheetId="4">#REF!</definedName>
    <definedName name="PRICE" localSheetId="3">#REF!</definedName>
    <definedName name="PRICE">#REF!</definedName>
    <definedName name="_xlnm.Print_Area" localSheetId="1">'1. CUTTING DOCKET'!$A$1:$Q$121</definedName>
    <definedName name="_xlnm.Print_Area" localSheetId="2">'2. TRIM CARD'!$A$1:$B$35</definedName>
    <definedName name="_xlnm.Print_Area" localSheetId="5">'2. TRIM CARD (GREY)'!$A$1:$E$39</definedName>
    <definedName name="_xlnm.Print_Area" localSheetId="4">'BB HỌP PP'!$A$1:$H$22</definedName>
    <definedName name="_xlnm.Print_Area" localSheetId="0">GREY!$A$1:$P$169</definedName>
    <definedName name="_xlnm.Print_Area" localSheetId="3">'UA-SX'!$A$1:$M$41</definedName>
    <definedName name="Print_erea">[13]QT!$A$1:$U$54</definedName>
    <definedName name="_xlnm.Print_Titles" localSheetId="1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0">GREY!$1:$15</definedName>
    <definedName name="Quyõ_TG_SX">#REF!</definedName>
    <definedName name="Quyõ_TGTB">#REF!</definedName>
    <definedName name="S_löôïng_BQ1toå">#REF!</definedName>
    <definedName name="sau">'[11]Chiet tinh dz35'!$H$4</definedName>
    <definedName name="SDDL">[14]QMCT!#REF!</definedName>
    <definedName name="Soá_Giôø_TC">#REF!</definedName>
    <definedName name="Soá_Löôïng">#REF!</definedName>
    <definedName name="Soá_ngaøy_SX">#REF!</definedName>
    <definedName name="Soá_TT">#REF!</definedName>
    <definedName name="style" localSheetId="4">#REF!</definedName>
    <definedName name="style" localSheetId="3">#REF!</definedName>
    <definedName name="style">#REF!</definedName>
    <definedName name="TableStart">[26]Tables!$C$3</definedName>
    <definedName name="tablestart1">[27]Tables!$C$3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'[8]CT Thang Mo'!$B$309:$M$309</definedName>
    <definedName name="tttb">'[8]CT Thang Mo'!$B$431:$I$431</definedName>
    <definedName name="UH">#REF!</definedName>
    <definedName name="vc3.">'[8]CT  PL'!$B$125:$H$125</definedName>
    <definedName name="vca">'[8]CT  PL'!$B$25:$H$25</definedName>
    <definedName name="vccot">#REF!</definedName>
    <definedName name="vccot.">'[8]CT  PL'!$B$8:$H$8</definedName>
    <definedName name="vcdbt">'[8]CT Thang Mo'!$B$220:$I$220</definedName>
    <definedName name="vcdc.">'[28]Chi tiet'!#REF!</definedName>
    <definedName name="vcdd">'[8]CT Thang Mo'!$B$182:$H$182</definedName>
    <definedName name="vcdt">'[8]CT Thang Mo'!$B$406:$I$406</definedName>
    <definedName name="vcdtb">'[8]CT Thang Mo'!$B$432:$I$432</definedName>
    <definedName name="vctb">#REF!</definedName>
    <definedName name="vctt">'[8]CT  PL'!$B$288:$H$288</definedName>
    <definedName name="VDCLY">[14]QMCT!#REF!</definedName>
    <definedName name="Vlcap0.7">#REF!</definedName>
    <definedName name="VLcap1">#REF!</definedName>
    <definedName name="WAFORD" localSheetId="4">#REF!</definedName>
    <definedName name="WAFORD" localSheetId="3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4" i="1" l="1"/>
  <c r="Q36" i="1"/>
  <c r="R44" i="1"/>
  <c r="I63" i="1"/>
  <c r="I64" i="1"/>
  <c r="I65" i="1"/>
  <c r="I66" i="1"/>
  <c r="H67" i="1"/>
  <c r="I67" i="1"/>
  <c r="I68" i="1"/>
  <c r="I69" i="1"/>
  <c r="I70" i="1"/>
  <c r="I71" i="1"/>
  <c r="I72" i="1"/>
  <c r="H52" i="1"/>
  <c r="H57" i="1" s="1"/>
  <c r="H64" i="1" s="1"/>
  <c r="H71" i="1" s="1"/>
  <c r="F52" i="1"/>
  <c r="F57" i="1" s="1"/>
  <c r="H53" i="1" l="1"/>
  <c r="H55" i="1"/>
  <c r="H62" i="1" s="1"/>
  <c r="H70" i="1" l="1"/>
  <c r="H69" i="1"/>
  <c r="H72" i="1"/>
  <c r="H68" i="1"/>
  <c r="H66" i="1"/>
  <c r="E45" i="1"/>
  <c r="B92" i="1" l="1"/>
  <c r="B5" i="5" l="1"/>
  <c r="L35" i="1"/>
  <c r="K35" i="1"/>
  <c r="L37" i="1"/>
  <c r="L40" i="1" s="1"/>
  <c r="K37" i="1"/>
  <c r="K40" i="1" s="1"/>
  <c r="H54" i="1"/>
  <c r="H56" i="1" l="1"/>
  <c r="H63" i="1" s="1"/>
  <c r="J35" i="1"/>
  <c r="J37" i="1"/>
  <c r="J40" i="1" s="1"/>
  <c r="I35" i="1"/>
  <c r="I37" i="1"/>
  <c r="I40" i="1" s="1"/>
  <c r="H35" i="1"/>
  <c r="H37" i="1"/>
  <c r="H40" i="1" s="1"/>
  <c r="G37" i="1"/>
  <c r="G40" i="1" s="1"/>
  <c r="Q40" i="1" s="1"/>
  <c r="G35" i="1"/>
  <c r="C118" i="1" s="1"/>
  <c r="Q34" i="1"/>
  <c r="I53" i="1" l="1"/>
  <c r="I57" i="1"/>
  <c r="I56" i="1"/>
  <c r="I55" i="1"/>
  <c r="I54" i="1"/>
  <c r="C15" i="24"/>
  <c r="C14" i="24"/>
  <c r="C13" i="24"/>
  <c r="A10" i="5" a="1"/>
  <c r="A10" i="5" s="1"/>
  <c r="B9" i="5" l="1"/>
  <c r="C117" i="1"/>
  <c r="D8" i="24"/>
  <c r="G8" i="24"/>
  <c r="G6" i="24"/>
  <c r="D6" i="24"/>
  <c r="B15" i="5"/>
  <c r="B13" i="5"/>
  <c r="L72" i="1"/>
  <c r="L70" i="1" s="1"/>
  <c r="L69" i="1"/>
  <c r="Q33" i="1"/>
  <c r="C12" i="5"/>
  <c r="C5" i="5"/>
  <c r="C11" i="5" s="1"/>
  <c r="B93" i="1" l="1"/>
  <c r="B108" i="1"/>
  <c r="B11" i="5"/>
  <c r="C17" i="5"/>
  <c r="E48" i="1"/>
  <c r="E47" i="1"/>
  <c r="A46" i="1"/>
  <c r="Q32" i="1"/>
  <c r="D32" i="1"/>
  <c r="D35" i="1" s="1"/>
  <c r="Q31" i="1"/>
  <c r="Q35" i="1" l="1"/>
  <c r="G44" i="1" s="1"/>
  <c r="Q37" i="1"/>
  <c r="K52" i="1" s="1"/>
  <c r="G118" i="1"/>
  <c r="D118" i="1"/>
  <c r="E118" i="1"/>
  <c r="F118" i="1"/>
  <c r="H118" i="1"/>
  <c r="H73" i="1"/>
  <c r="K72" i="1" l="1"/>
  <c r="K71" i="1"/>
  <c r="K65" i="1"/>
  <c r="K64" i="1"/>
  <c r="K55" i="1"/>
  <c r="K53" i="1"/>
  <c r="K70" i="1"/>
  <c r="K69" i="1"/>
  <c r="K68" i="1"/>
  <c r="K67" i="1"/>
  <c r="K66" i="1"/>
  <c r="K57" i="1"/>
  <c r="K62" i="1"/>
  <c r="G45" i="1"/>
  <c r="G49" i="1"/>
  <c r="K63" i="1"/>
  <c r="K73" i="1"/>
  <c r="D117" i="1"/>
  <c r="D115" i="1"/>
  <c r="E117" i="1"/>
  <c r="E115" i="1"/>
  <c r="G117" i="1"/>
  <c r="G115" i="1"/>
  <c r="H117" i="1"/>
  <c r="H115" i="1"/>
  <c r="E92" i="5"/>
  <c r="F92" i="5"/>
  <c r="G92" i="5"/>
  <c r="H92" i="5"/>
  <c r="D92" i="5"/>
  <c r="F41" i="23"/>
  <c r="G40" i="23"/>
  <c r="I40" i="23" s="1"/>
  <c r="J40" i="23" s="1"/>
  <c r="E40" i="23"/>
  <c r="D40" i="23" s="1"/>
  <c r="G39" i="23"/>
  <c r="I39" i="23" s="1"/>
  <c r="J39" i="23" s="1"/>
  <c r="D39" i="23"/>
  <c r="G38" i="23"/>
  <c r="I38" i="23" s="1"/>
  <c r="J38" i="23" s="1"/>
  <c r="E38" i="23"/>
  <c r="D38" i="23" s="1"/>
  <c r="G37" i="23"/>
  <c r="I37" i="23" s="1"/>
  <c r="J37" i="23" s="1"/>
  <c r="E37" i="23"/>
  <c r="D37" i="23" s="1"/>
  <c r="G36" i="23"/>
  <c r="I36" i="23" s="1"/>
  <c r="J36" i="23" s="1"/>
  <c r="E36" i="23"/>
  <c r="D36" i="23" s="1"/>
  <c r="G34" i="23"/>
  <c r="I34" i="23" s="1"/>
  <c r="J34" i="23" s="1"/>
  <c r="E34" i="23"/>
  <c r="D34" i="23"/>
  <c r="G33" i="23"/>
  <c r="I33" i="23" s="1"/>
  <c r="J33" i="23" s="1"/>
  <c r="E33" i="23"/>
  <c r="D33" i="23" s="1"/>
  <c r="G32" i="23"/>
  <c r="I32" i="23" s="1"/>
  <c r="J32" i="23" s="1"/>
  <c r="E32" i="23"/>
  <c r="D32" i="23" s="1"/>
  <c r="G31" i="23"/>
  <c r="I31" i="23" s="1"/>
  <c r="J31" i="23" s="1"/>
  <c r="E31" i="23"/>
  <c r="D31" i="23" s="1"/>
  <c r="G30" i="23"/>
  <c r="I30" i="23" s="1"/>
  <c r="J30" i="23" s="1"/>
  <c r="E30" i="23"/>
  <c r="D30" i="23" s="1"/>
  <c r="G28" i="23"/>
  <c r="I28" i="23" s="1"/>
  <c r="J28" i="23" s="1"/>
  <c r="E28" i="23"/>
  <c r="D28" i="23" s="1"/>
  <c r="G27" i="23"/>
  <c r="E27" i="23"/>
  <c r="D27" i="23" s="1"/>
  <c r="G26" i="23"/>
  <c r="I26" i="23" s="1"/>
  <c r="J26" i="23" s="1"/>
  <c r="E26" i="23"/>
  <c r="D26" i="23"/>
  <c r="G25" i="23"/>
  <c r="I25" i="23" s="1"/>
  <c r="J25" i="23" s="1"/>
  <c r="E25" i="23"/>
  <c r="D25" i="23" s="1"/>
  <c r="G24" i="23"/>
  <c r="I24" i="23" s="1"/>
  <c r="J24" i="23" s="1"/>
  <c r="E24" i="23"/>
  <c r="D24" i="23"/>
  <c r="G23" i="23"/>
  <c r="I23" i="23" s="1"/>
  <c r="J23" i="23" s="1"/>
  <c r="E23" i="23"/>
  <c r="D23" i="23" s="1"/>
  <c r="G22" i="23"/>
  <c r="I22" i="23" s="1"/>
  <c r="J22" i="23" s="1"/>
  <c r="E22" i="23"/>
  <c r="D22" i="23" s="1"/>
  <c r="G21" i="23"/>
  <c r="I21" i="23" s="1"/>
  <c r="J21" i="23" s="1"/>
  <c r="E21" i="23"/>
  <c r="D21" i="23" s="1"/>
  <c r="G20" i="23"/>
  <c r="I20" i="23" s="1"/>
  <c r="J20" i="23" s="1"/>
  <c r="E20" i="23"/>
  <c r="D20" i="23" s="1"/>
  <c r="G19" i="23"/>
  <c r="I19" i="23" s="1"/>
  <c r="J19" i="23" s="1"/>
  <c r="E19" i="23"/>
  <c r="D19" i="23" s="1"/>
  <c r="G18" i="23"/>
  <c r="I18" i="23" s="1"/>
  <c r="J18" i="23" s="1"/>
  <c r="E18" i="23"/>
  <c r="D18" i="23" s="1"/>
  <c r="G17" i="23"/>
  <c r="I17" i="23" s="1"/>
  <c r="J17" i="23" s="1"/>
  <c r="E17" i="23"/>
  <c r="D17" i="23" s="1"/>
  <c r="G16" i="23"/>
  <c r="I16" i="23" s="1"/>
  <c r="J16" i="23" s="1"/>
  <c r="E16" i="23"/>
  <c r="D16" i="23"/>
  <c r="G15" i="23"/>
  <c r="I15" i="23" s="1"/>
  <c r="J15" i="23" s="1"/>
  <c r="E15" i="23"/>
  <c r="D15" i="23" s="1"/>
  <c r="G14" i="23"/>
  <c r="I14" i="23" s="1"/>
  <c r="J14" i="23" s="1"/>
  <c r="E14" i="23"/>
  <c r="D14" i="23" s="1"/>
  <c r="G13" i="23"/>
  <c r="I13" i="23" s="1"/>
  <c r="J13" i="23" s="1"/>
  <c r="E13" i="23"/>
  <c r="D13" i="23" s="1"/>
  <c r="G12" i="23"/>
  <c r="I12" i="23" s="1"/>
  <c r="J12" i="23" s="1"/>
  <c r="E12" i="23"/>
  <c r="D12" i="23" s="1"/>
  <c r="G11" i="23"/>
  <c r="I11" i="23" s="1"/>
  <c r="J11" i="23" s="1"/>
  <c r="E11" i="23"/>
  <c r="D11" i="23" s="1"/>
  <c r="G10" i="23"/>
  <c r="I10" i="23" s="1"/>
  <c r="J10" i="23" s="1"/>
  <c r="E10" i="23"/>
  <c r="D10" i="23"/>
  <c r="G9" i="23"/>
  <c r="I9" i="23" s="1"/>
  <c r="E9" i="23"/>
  <c r="D9" i="23" s="1"/>
  <c r="D41" i="23" s="1"/>
  <c r="G41" i="23" l="1"/>
  <c r="I27" i="23"/>
  <c r="J27" i="23" s="1"/>
  <c r="I41" i="23"/>
  <c r="J9" i="23"/>
  <c r="J41" i="23" s="1"/>
  <c r="E41" i="23"/>
  <c r="A17" i="5" l="1"/>
  <c r="I73" i="1" l="1"/>
  <c r="C108" i="1"/>
  <c r="I58" i="1"/>
  <c r="B34" i="5"/>
  <c r="A34" i="5"/>
  <c r="B32" i="5"/>
  <c r="A32" i="5"/>
  <c r="B30" i="5"/>
  <c r="A30" i="5"/>
  <c r="B28" i="5"/>
  <c r="A28" i="5"/>
  <c r="B26" i="5"/>
  <c r="A26" i="5"/>
  <c r="B24" i="5"/>
  <c r="A24" i="5"/>
  <c r="B22" i="5"/>
  <c r="A22" i="5"/>
  <c r="B20" i="5"/>
  <c r="A20" i="5"/>
  <c r="A15" i="5"/>
  <c r="A13" i="5"/>
  <c r="B12" i="5"/>
  <c r="A12" i="5"/>
  <c r="L73" i="1" l="1"/>
  <c r="L71" i="1" s="1"/>
  <c r="M71" i="1" s="1"/>
  <c r="L68" i="1"/>
  <c r="L52" i="1"/>
  <c r="M52" i="1" s="1"/>
  <c r="I52" i="1" l="1"/>
  <c r="I26" i="1" l="1"/>
  <c r="J26" i="1"/>
  <c r="K26" i="1"/>
  <c r="L26" i="1"/>
  <c r="H26" i="1"/>
  <c r="G26" i="1" l="1"/>
  <c r="B3" i="5" l="1"/>
  <c r="H27" i="1" l="1"/>
  <c r="I27" i="1"/>
  <c r="J27" i="1"/>
  <c r="K27" i="1"/>
  <c r="L27" i="1"/>
  <c r="F117" i="1" l="1"/>
  <c r="F115" i="1"/>
  <c r="Q28" i="1"/>
  <c r="C107" i="1"/>
  <c r="C79" i="1"/>
  <c r="C92" i="1"/>
  <c r="I62" i="1"/>
  <c r="D26" i="1"/>
  <c r="D27" i="1" s="1"/>
  <c r="Q25" i="1"/>
  <c r="B47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Q26" i="1" l="1"/>
  <c r="Q27" i="1" s="1"/>
  <c r="G27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P20" i="16" s="1"/>
  <c r="P35" i="16" l="1"/>
  <c r="K118" i="16" s="1"/>
  <c r="M118" i="16" s="1"/>
  <c r="O118" i="16" s="1"/>
  <c r="P40" i="16"/>
  <c r="G42" i="16"/>
  <c r="C169" i="16" s="1"/>
  <c r="H169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106" i="16"/>
  <c r="M106" i="16" s="1"/>
  <c r="O106" i="16" s="1"/>
  <c r="L114" i="16"/>
  <c r="L129" i="16"/>
  <c r="M129" i="16" s="1"/>
  <c r="O129" i="16" s="1"/>
  <c r="L113" i="16"/>
  <c r="L127" i="16"/>
  <c r="M127" i="16" s="1"/>
  <c r="O127" i="16" s="1"/>
  <c r="K72" i="16"/>
  <c r="M72" i="16" s="1"/>
  <c r="O72" i="16" s="1"/>
  <c r="P24" i="16"/>
  <c r="P25" i="16" s="1"/>
  <c r="L112" i="16"/>
  <c r="L130" i="16"/>
  <c r="M130" i="16" s="1"/>
  <c r="O130" i="16" s="1"/>
  <c r="L111" i="16"/>
  <c r="L115" i="16"/>
  <c r="L128" i="16"/>
  <c r="M128" i="16" s="1"/>
  <c r="O128" i="16" s="1"/>
  <c r="K114" i="16"/>
  <c r="K68" i="16" l="1"/>
  <c r="M68" i="16" s="1"/>
  <c r="O68" i="16" s="1"/>
  <c r="K84" i="16"/>
  <c r="M84" i="16" s="1"/>
  <c r="O84" i="16" s="1"/>
  <c r="K122" i="16"/>
  <c r="M122" i="16" s="1"/>
  <c r="O122" i="16" s="1"/>
  <c r="K76" i="16"/>
  <c r="M76" i="16" s="1"/>
  <c r="O76" i="16" s="1"/>
  <c r="K102" i="16"/>
  <c r="M102" i="16" s="1"/>
  <c r="O102" i="16" s="1"/>
  <c r="K110" i="16"/>
  <c r="M110" i="16" s="1"/>
  <c r="O110" i="16" s="1"/>
  <c r="K94" i="16"/>
  <c r="M94" i="16" s="1"/>
  <c r="O94" i="16" s="1"/>
  <c r="K98" i="16"/>
  <c r="M98" i="16" s="1"/>
  <c r="O98" i="16" s="1"/>
  <c r="K88" i="16"/>
  <c r="M88" i="16" s="1"/>
  <c r="O88" i="16" s="1"/>
  <c r="K126" i="16"/>
  <c r="M126" i="16" s="1"/>
  <c r="O126" i="16" s="1"/>
  <c r="K80" i="16"/>
  <c r="M80" i="16" s="1"/>
  <c r="O80" i="16" s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B44" i="1"/>
  <c r="B49" i="1" s="1"/>
  <c r="C115" i="1" l="1"/>
  <c r="I115" i="1" s="1"/>
  <c r="D6" i="17"/>
  <c r="E6" i="17"/>
  <c r="I117" i="1" l="1"/>
  <c r="I118" i="1"/>
  <c r="D9" i="17"/>
  <c r="E9" i="17"/>
  <c r="D11" i="17" l="1"/>
  <c r="E11" i="17"/>
  <c r="B7" i="5" l="1"/>
  <c r="B6" i="17" l="1"/>
  <c r="B9" i="17" l="1"/>
  <c r="B11" i="17" l="1"/>
  <c r="E15" i="17" l="1"/>
  <c r="D15" i="17"/>
  <c r="C6" i="17" l="1"/>
  <c r="C6" i="5"/>
  <c r="C9" i="17" l="1"/>
  <c r="C11" i="17" l="1"/>
  <c r="D19" i="1" l="1"/>
  <c r="D22" i="1" s="1"/>
  <c r="A8" i="5"/>
  <c r="B2" i="5"/>
  <c r="A4" i="5"/>
  <c r="A3" i="5"/>
  <c r="A2" i="5"/>
  <c r="B4" i="5"/>
  <c r="H58" i="1" l="1"/>
  <c r="H65" i="1" s="1"/>
  <c r="B79" i="1"/>
  <c r="B5" i="17"/>
  <c r="M66" i="1" l="1"/>
  <c r="O66" i="1" s="1"/>
  <c r="M64" i="1"/>
  <c r="O64" i="1" s="1"/>
  <c r="M72" i="1"/>
  <c r="O72" i="1" s="1"/>
  <c r="M69" i="1"/>
  <c r="O69" i="1" s="1"/>
  <c r="O71" i="1"/>
  <c r="M65" i="1"/>
  <c r="O65" i="1" s="1"/>
  <c r="M67" i="1"/>
  <c r="O67" i="1" s="1"/>
  <c r="M63" i="1"/>
  <c r="O63" i="1" s="1"/>
  <c r="B6" i="5"/>
  <c r="B17" i="5"/>
  <c r="M57" i="1"/>
  <c r="O57" i="1" s="1"/>
  <c r="K56" i="1"/>
  <c r="M56" i="1" s="1"/>
  <c r="O56" i="1" s="1"/>
  <c r="M55" i="1"/>
  <c r="O55" i="1" s="1"/>
  <c r="K54" i="1"/>
  <c r="M54" i="1" s="1"/>
  <c r="O54" i="1" s="1"/>
  <c r="G47" i="1"/>
  <c r="I47" i="1" s="1"/>
  <c r="J47" i="1" s="1"/>
  <c r="K58" i="1"/>
  <c r="M58" i="1" s="1"/>
  <c r="O58" i="1" s="1"/>
  <c r="G48" i="1"/>
  <c r="M73" i="1"/>
  <c r="O73" i="1" s="1"/>
  <c r="C15" i="17"/>
  <c r="M53" i="1"/>
  <c r="O53" i="1" s="1"/>
  <c r="B15" i="17"/>
  <c r="I48" i="1" l="1"/>
  <c r="J48" i="1" s="1"/>
  <c r="M48" i="1" s="1"/>
  <c r="I49" i="1"/>
  <c r="J49" i="1" s="1"/>
  <c r="I44" i="1"/>
  <c r="J44" i="1" s="1"/>
  <c r="I45" i="1"/>
  <c r="J45" i="1" s="1"/>
  <c r="M47" i="1"/>
  <c r="M62" i="1"/>
  <c r="O62" i="1" s="1"/>
  <c r="M49" i="1" l="1"/>
  <c r="M45" i="1"/>
  <c r="M44" i="1"/>
  <c r="M70" i="1"/>
  <c r="O70" i="1" s="1"/>
  <c r="M68" i="1" l="1"/>
  <c r="O68" i="1" s="1"/>
  <c r="O52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<sst xmlns="http://schemas.openxmlformats.org/spreadsheetml/2006/main" count="1031" uniqueCount="455">
  <si>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</si>
  <si>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</si>
  <si>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</si>
  <si>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</si>
  <si>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</si>
  <si>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</si>
  <si>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</si>
  <si>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</si>
  <si>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</si>
  <si>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</si>
  <si>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</si>
  <si>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</si>
  <si>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</si>
  <si>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</si>
  <si>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</si>
  <si>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</si>
  <si>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</si>
  <si>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</si>
  <si>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</si>
  <si>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</si>
  <si>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</si>
  <si>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</si>
  <si>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</si>
  <si>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</si>
  <si>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</si>
  <si>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</si>
  <si>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</si>
  <si>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</si>
  <si>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</si>
  <si>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</si>
  <si>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</si>
  <si>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</si>
  <si>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</si>
  <si>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</si>
  <si>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</si>
  <si>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</si>
  <si>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</si>
  <si>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</si>
  <si>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</si>
  <si>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</si>
  <si>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</si>
  <si>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</si>
  <si>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</si>
  <si>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</si>
  <si>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</si>
  <si>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</si>
  <si>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</si>
  <si>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</si>
  <si>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</si>
  <si>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</si>
  <si>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</si>
  <si>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</si>
  <si>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</si>
  <si>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</si>
  <si>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</si>
  <si>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</si>
  <si>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</si>
  <si>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</si>
  <si>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</si>
  <si>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</si>
  <si>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</si>
  <si>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</si>
  <si>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</si>
  <si>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</si>
  <si>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</si>
  <si>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</si>
  <si>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</si>
  <si>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</si>
  <si>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</si>
  <si>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</si>
  <si>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</si>
  <si>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</si>
  <si>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</si>
  <si>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</si>
  <si>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</si>
  <si>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</si>
  <si>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</si>
  <si>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</si>
  <si>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</si>
  <si>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</si>
  <si>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</si>
  <si>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</si>
  <si>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</si>
  <si>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</si>
  <si>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</si>
  <si>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</si>
  <si>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</si>
  <si>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</si>
  <si>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</si>
  <si>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</si>
  <si>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</si>
  <si>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</si>
  <si>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</si>
  <si>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</si>
  <si>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</si>
  <si>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</si>
  <si>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</si>
  <si>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</si>
  <si>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</si>
  <si>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</si>
  <si>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</si>
  <si>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</si>
  <si>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</si>
  <si>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</si>
  <si>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</si>
  <si>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</si>
  <si>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</si>
  <si>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</si>
  <si>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</si>
  <si>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</si>
  <si>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</si>
  <si>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</si>
  <si>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</si>
  <si>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</si>
  <si>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</si>
  <si>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</si>
  <si>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</si>
  <si>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</si>
  <si>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</si>
  <si>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</si>
  <si>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</si>
  <si>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</si>
  <si>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</si>
  <si>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</si>
  <si>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</si>
  <si>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</si>
  <si>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</si>
  <si>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</si>
  <si>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</si>
  <si>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</si>
  <si>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</si>
  <si>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</si>
  <si>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</si>
  <si>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</si>
  <si>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</si>
  <si>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</si>
  <si>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</si>
  <si>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</si>
  <si>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</si>
  <si>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</si>
  <si>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</si>
  <si>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</si>
  <si>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</si>
  <si>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</si>
  <si>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</si>
  <si>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</si>
  <si>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</si>
  <si>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</si>
  <si>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</si>
  <si>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</si>
  <si>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</si>
  <si>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</si>
  <si>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</si>
  <si>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</si>
  <si>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</si>
  <si>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</si>
  <si>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</si>
  <si>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</si>
  <si>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</si>
  <si>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</si>
  <si>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</si>
  <si>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</si>
  <si>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</si>
  <si>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</si>
  <si>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</si>
  <si>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</si>
  <si>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</si>
  <si>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</si>
  <si>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</si>
  <si>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</si>
  <si>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</si>
  <si>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</si>
  <si>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</si>
  <si>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</si>
  <si>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</si>
  <si>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</si>
  <si>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</si>
  <si>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</si>
  <si>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</si>
  <si>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</si>
  <si>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</si>
  <si>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</si>
  <si>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</si>
  <si>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</si>
  <si>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</si>
  <si>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</si>
  <si>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</si>
  <si>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</si>
  <si>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</si>
  <si>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</si>
  <si>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</si>
  <si>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</si>
  <si>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</si>
  <si>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</si>
  <si>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</si>
  <si>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</si>
  <si>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</si>
  <si>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</si>
  <si>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</si>
  <si>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</si>
  <si>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</si>
  <si>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</si>
  <si>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</si>
  <si>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</si>
  <si>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</si>
  <si>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</si>
  <si>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</si>
  <si>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</si>
  <si>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</si>
  <si>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</si>
  <si>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</si>
  <si>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</si>
  <si>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</si>
  <si>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</si>
  <si>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</si>
  <si>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</si>
  <si>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</si>
  <si>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</si>
  <si>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SỐ LƯỢNG CẦN CẤP CHO TEST INHOUSE</t>
  </si>
  <si>
    <t>SỐ LƯỢNG CẦN CẤP CHO TEST OUTSOURCE</t>
  </si>
  <si>
    <t>LỖI VẢI (DEFECT)
+ ĐẦU KHÚC</t>
  </si>
  <si>
    <t>XS</t>
  </si>
  <si>
    <t>SHIPPING SAMPLE REQUIRED</t>
  </si>
  <si>
    <t>SET</t>
  </si>
  <si>
    <t>DUYỆT HÌNH INTHEO</t>
  </si>
  <si>
    <t xml:space="preserve"> </t>
  </si>
  <si>
    <t>CORTEIZ</t>
  </si>
  <si>
    <t>POLYBAG STICKER 2” (L) x 1” (W)</t>
  </si>
  <si>
    <t>GIẤY CHỐNG ẨM</t>
  </si>
  <si>
    <t>BAO LỚN (100CMX120CM)</t>
  </si>
  <si>
    <t>LÓT THÙNG</t>
  </si>
  <si>
    <t>THÙNG CARTON</t>
  </si>
  <si>
    <t>GẮN TẠI NHÃN CHÍNH</t>
  </si>
  <si>
    <t>DÙNG TREO THẺ BÀI</t>
  </si>
  <si>
    <t>LÓT BÊN TRONG THÙNG</t>
  </si>
  <si>
    <t>DÁN TẠI GÓC PHẢI BÊN DƯỚI MẶT TRƯỚC BAO POLYBAG</t>
  </si>
  <si>
    <t>WASH ĐỂ CẢI THIỆN CO RÚT CỦA VẢI, VUI LÒNG KIỂM SOÁT HANDFEEL NHƯ TRƯỚC WASH</t>
  </si>
  <si>
    <t>CHỈ 40/2 MAY CHÍNH  - TIỆP VẢI CHÍNH</t>
  </si>
  <si>
    <t>GẬP ĐÔI, MAY TẠI GIỮA CỔ</t>
  </si>
  <si>
    <t>TẠI THÂN TRƯỚC</t>
  </si>
  <si>
    <t>Season</t>
  </si>
  <si>
    <t>Date Created</t>
  </si>
  <si>
    <t>Style Name</t>
  </si>
  <si>
    <t xml:space="preserve">CODE </t>
  </si>
  <si>
    <t>Block</t>
  </si>
  <si>
    <t>NO.</t>
  </si>
  <si>
    <t>DESCRIPTION</t>
  </si>
  <si>
    <t>GRADING</t>
  </si>
  <si>
    <t>TOLERANCE +/-</t>
  </si>
  <si>
    <t>A</t>
  </si>
  <si>
    <t>LENGTH FROM SIDE NECK POINT TO HEM</t>
  </si>
  <si>
    <t>DÀI ÁO TỪ ĐIỂM CỔ ĐẾN LAI ÁO</t>
  </si>
  <si>
    <t>B</t>
  </si>
  <si>
    <t>1/2 CHEST AT ARMPIT</t>
  </si>
  <si>
    <t xml:space="preserve">1/2 NGỰC Ở NÁCH </t>
  </si>
  <si>
    <t>C1</t>
  </si>
  <si>
    <t>1/2 BASE  STRETCHED FLAT</t>
  </si>
  <si>
    <t xml:space="preserve">1/2 LAI DƯỚI ĐƯỜNG MAY RIB </t>
  </si>
  <si>
    <t>C2</t>
  </si>
  <si>
    <t xml:space="preserve">1/2 LAI DO ÊM </t>
  </si>
  <si>
    <t>D1</t>
  </si>
  <si>
    <t xml:space="preserve">OVERARM </t>
  </si>
  <si>
    <t xml:space="preserve">DÀI TAY NGOÀI - TÍNH LUÔN CỬA TAY - KHÔNG TÍNH RIB CỔ </t>
  </si>
  <si>
    <t>D2</t>
  </si>
  <si>
    <t>UNDERARM</t>
  </si>
  <si>
    <t>DÀI TAY CẠNH  TRONG</t>
  </si>
  <si>
    <t>E</t>
  </si>
  <si>
    <t>SHOULDER TO SHOULDER</t>
  </si>
  <si>
    <t xml:space="preserve">NGANG VAI </t>
  </si>
  <si>
    <t>F1</t>
  </si>
  <si>
    <t xml:space="preserve">NGỰC DƯỚI ĐỈNH VAI 18.5CM </t>
  </si>
  <si>
    <t>F2</t>
  </si>
  <si>
    <t xml:space="preserve">NGANG SUA DƯỚI ĐỈNH VAI 18.5CM </t>
  </si>
  <si>
    <t>G1</t>
  </si>
  <si>
    <t>BICEP (2CM BELOW UNDERARM POINT)</t>
  </si>
  <si>
    <t xml:space="preserve">BẮP TAY DƯỚI NÁCH 2CM </t>
  </si>
  <si>
    <t>G2</t>
  </si>
  <si>
    <t>ARMHOLE (STRAIGHT)</t>
  </si>
  <si>
    <t xml:space="preserve">NÁCH ĐO THẲNG </t>
  </si>
  <si>
    <t>H</t>
  </si>
  <si>
    <t>ELBOW  WIDTH- half way down underarm</t>
  </si>
  <si>
    <t>RỘNG KHỦY TAY (TỪ 1/2 DÀI TAY TRONG)</t>
  </si>
  <si>
    <t>J1</t>
  </si>
  <si>
    <t>CUFF WIDTH STRETCHED FLAT - 2cm above rib</t>
  </si>
  <si>
    <t xml:space="preserve">RỘNG CỬA TAY CÁCH ĐƯỜNG MAY RIB 2CM </t>
  </si>
  <si>
    <t>J2</t>
  </si>
  <si>
    <t>CUFF WIDTH RELAXED</t>
  </si>
  <si>
    <t xml:space="preserve">RỘNG CỬA TAY ĐO ÊM </t>
  </si>
  <si>
    <t>CUFF HEIGHT</t>
  </si>
  <si>
    <t xml:space="preserve">TO BẢN LAI TAY </t>
  </si>
  <si>
    <t>BOTTOM HEM DEPTH</t>
  </si>
  <si>
    <t xml:space="preserve">TO BẢN LAI ÁO </t>
  </si>
  <si>
    <t>P</t>
  </si>
  <si>
    <t>NECK WIDTH</t>
  </si>
  <si>
    <t xml:space="preserve">RỘNG CỔ </t>
  </si>
  <si>
    <t>Q</t>
  </si>
  <si>
    <t xml:space="preserve">SIDE NECK LEVEL TO BACK NECK DROP </t>
  </si>
  <si>
    <t xml:space="preserve">HẠ CỔ SAU </t>
  </si>
  <si>
    <t>R</t>
  </si>
  <si>
    <t>SIDE NECK LEVEL TO FRONT NECK DROP</t>
  </si>
  <si>
    <t xml:space="preserve">HẠ CỔ TRƯỚC </t>
  </si>
  <si>
    <t>SHOULDER SEAM AHEAD</t>
  </si>
  <si>
    <t xml:space="preserve">CHỒM VAI </t>
  </si>
  <si>
    <t>HOOD MEASUREMENTS - STANDARD HOOD</t>
  </si>
  <si>
    <t>HOOD HEIGHT (FRONT EDGE)</t>
  </si>
  <si>
    <t>CAO NÓN  (CẠNH TRƯỚC)</t>
  </si>
  <si>
    <t>T</t>
  </si>
  <si>
    <t>HOOD HEIGHT FROM SIDE NECKPOINT</t>
  </si>
  <si>
    <t>CAO NÓN TỪ ĐIỂM SƯỜN CỔ</t>
  </si>
  <si>
    <t>U</t>
  </si>
  <si>
    <t>HOOD WIDTH - ACROSS CENTRE</t>
  </si>
  <si>
    <t xml:space="preserve">RỘNG NÓN TẠI ĐIỂM GIỮA </t>
  </si>
  <si>
    <t>V</t>
  </si>
  <si>
    <t>OVERHEAD</t>
  </si>
  <si>
    <t>SÓNG NÓN NGUYÊN VÒNG</t>
  </si>
  <si>
    <t>N</t>
  </si>
  <si>
    <t>CF TO CB NECKLINE</t>
  </si>
  <si>
    <t xml:space="preserve">CỔ TỪ GIỮA TRƯỚC ĐẾN GIỮA SAU </t>
  </si>
  <si>
    <t>POCKET MEASUREMENTS - FLAT OPENINGS - OPTIONAL - FOR POCKET STYLES</t>
  </si>
  <si>
    <t>X1</t>
  </si>
  <si>
    <t>WIDTH OF POCKET TOP EDGE</t>
  </si>
  <si>
    <t xml:space="preserve">RỘNG TÚI CẠNH TRÊN </t>
  </si>
  <si>
    <t>X2</t>
  </si>
  <si>
    <t>WIDTH OF POCKET WIDEST</t>
  </si>
  <si>
    <t>RỘNG TÚI Ở ĐIỂM RỘNG NHẤT</t>
  </si>
  <si>
    <t>POCKET OPENING</t>
  </si>
  <si>
    <t>MIENG TUI</t>
  </si>
  <si>
    <t>Y1</t>
  </si>
  <si>
    <t>POCKET HEIGHT</t>
  </si>
  <si>
    <t xml:space="preserve">CAO TÚI </t>
  </si>
  <si>
    <t>Y2</t>
  </si>
  <si>
    <t>POCKET HEIGHT AT SIDES</t>
  </si>
  <si>
    <t xml:space="preserve">CAO CẠNH SƯỜN TÚI </t>
  </si>
  <si>
    <t>BO TAY / BO LAI</t>
  </si>
  <si>
    <t>1/2 BASE (RIB) RELAXED</t>
  </si>
  <si>
    <t>2"</t>
  </si>
  <si>
    <t>THÔNG TIN ĐỊNH VỊ HÌNH IN THÂN TRƯỚC TRÁI NGƯỜI MẶC</t>
  </si>
  <si>
    <t>ĐỊNH VỊ HÌNH IN:  
CANH GIỮA NGỰC TRÁI, TỪ ĐỈNH VAI XUỐNG ĐIỂM CAO NHẤT</t>
  </si>
  <si>
    <t>THÔNG TIN ĐỊNH VỊ HÌNH IN GIỮA THÂN SAU TRANG QUA 2 TAY</t>
  </si>
  <si>
    <t>ĐỊNH VỊ HÌNH IN: IN THÂN SAU  TỪ ĐƯỜNG TRA CỔ ĐẾN ĐỈNH HÌNH IN -MAY RÁP TAY TRƯỚC KHI IN</t>
  </si>
  <si>
    <t>3"</t>
  </si>
  <si>
    <t>CRTZ_1266</t>
  </si>
  <si>
    <t>12.18.2023</t>
  </si>
  <si>
    <t>REVISED 1.12.24</t>
  </si>
  <si>
    <t>CRTZ BOXY HOODIE</t>
  </si>
  <si>
    <t>Created by</t>
  </si>
  <si>
    <t>Jack</t>
  </si>
  <si>
    <t>CREATED /CHECK BY JACK 12.18.2023</t>
  </si>
  <si>
    <t>X</t>
  </si>
  <si>
    <t>INCORRECT GRADING</t>
  </si>
  <si>
    <r>
      <rPr>
        <sz val="8"/>
        <color theme="1"/>
        <rFont val="Arial"/>
        <family val="2"/>
      </rPr>
      <t xml:space="preserve">X CHEST </t>
    </r>
    <r>
      <rPr>
        <sz val="8"/>
        <color rgb="FFFF0000"/>
        <rFont val="Arial"/>
        <family val="2"/>
      </rPr>
      <t>18.5cms</t>
    </r>
    <r>
      <rPr>
        <sz val="8"/>
        <color theme="1"/>
        <rFont val="Arial"/>
        <family val="2"/>
      </rPr>
      <t xml:space="preserve"> Down from SNP</t>
    </r>
  </si>
  <si>
    <r>
      <rPr>
        <sz val="8"/>
        <color theme="1"/>
        <rFont val="Arial"/>
        <family val="2"/>
      </rPr>
      <t xml:space="preserve">X BACK </t>
    </r>
    <r>
      <rPr>
        <sz val="8"/>
        <color rgb="FFFF0000"/>
        <rFont val="Arial"/>
        <family val="2"/>
      </rPr>
      <t>18.5cms</t>
    </r>
    <r>
      <rPr>
        <sz val="8"/>
        <color theme="1"/>
        <rFont val="Arial"/>
        <family val="2"/>
      </rPr>
      <t xml:space="preserve"> Down from SNP</t>
    </r>
  </si>
  <si>
    <t>ZIPPER LENGT</t>
  </si>
  <si>
    <t>Day keo</t>
  </si>
  <si>
    <r>
      <t>IN :</t>
    </r>
    <r>
      <rPr>
        <b/>
        <sz val="30"/>
        <rFont val="Muli"/>
      </rPr>
      <t xml:space="preserve"> </t>
    </r>
  </si>
  <si>
    <r>
      <t>THÊU :</t>
    </r>
    <r>
      <rPr>
        <b/>
        <sz val="30"/>
        <rFont val="Muli"/>
      </rPr>
      <t xml:space="preserve"> </t>
    </r>
  </si>
  <si>
    <r>
      <t>WASH:</t>
    </r>
    <r>
      <rPr>
        <sz val="30"/>
        <rFont val="Muli"/>
      </rPr>
      <t xml:space="preserve"> </t>
    </r>
  </si>
  <si>
    <t>CRTZ_1269</t>
  </si>
  <si>
    <t xml:space="preserve"> CÁCH MAY: THAM KHẢO ÁO MẪU PROTO CRTZ_1269 MÀU BLACK CHUYỂN KÈM TÁC NGIỆP NGÀY 16/05/2024</t>
  </si>
  <si>
    <t>HOODIE</t>
  </si>
  <si>
    <t>FW24</t>
  </si>
  <si>
    <t>DÂY KÉO</t>
  </si>
  <si>
    <t>56CM</t>
  </si>
  <si>
    <t>58.5CM</t>
  </si>
  <si>
    <t>60.5CM</t>
  </si>
  <si>
    <t>63CM</t>
  </si>
  <si>
    <t>65CM</t>
  </si>
  <si>
    <t>GARMENT DYE</t>
  </si>
  <si>
    <t>DÂY KÉO YKK</t>
  </si>
  <si>
    <t>NHÃN THÀNH PHẦN 100% COTTON - THAY THẾ</t>
  </si>
  <si>
    <t>DYE MAX</t>
  </si>
  <si>
    <t>IN THÀNH PHẨM TẠI NGỰC TRƯỚC TRÁI NGƯỜI MẶT + IN THÀNH PHẨM THÂN SAU TRÀNG QUA 2 TAY</t>
  </si>
  <si>
    <t>5” WIDE X 4.4434 in” HEIGHT</t>
  </si>
  <si>
    <t>7"</t>
  </si>
  <si>
    <t>TỪ ĐƯỜNG TRA DÂY KÉO ĐẾN MÉP HÌNH IN</t>
  </si>
  <si>
    <t>GỬI ĐỊNH VỊ LÊN DUYỆT</t>
  </si>
  <si>
    <t>'GỬI ĐỊNH VỊ LÊN DUYỆT</t>
  </si>
  <si>
    <t>GARMENT DYE VỀ THÁO TAY/SƯỜN ĐẾN HẾT BO , THÁO NÓN ĐỂ IN</t>
  </si>
  <si>
    <t>RIB 2X2_16'S CM + 55D/OP_97/3_COTTON SPANDEX_445GSM VTK6002</t>
  </si>
  <si>
    <t>CRTZ_1299</t>
  </si>
  <si>
    <t>COLLEGE ARCH ZIP HOODIE</t>
  </si>
  <si>
    <t xml:space="preserve">ĐỊNH VỊ HÌNH THÊU:
CANH GIỮA ĐƯỜNG DÂY KÉO ĐẾN MÉP HÌNH THÊU </t>
  </si>
  <si>
    <t>THÔNG TIN ĐỊNH VỊ HÌNH THÊU TẠI NGỰC TRÁI THÂN TRƯỚC NGƯỜI MẶC</t>
  </si>
  <si>
    <t>THÔNG TIN ĐỊNH VỊ HÌNH THÊU TẠI THÂN SAU</t>
  </si>
  <si>
    <t>5"</t>
  </si>
  <si>
    <t>ĐỊNH VỊ HÌNH THÊU:
CANH GIỮA THÂN SAU TỪ ĐƯỜNG TRA CỔ XUỐNG ĐỈNH HÌNH IN :</t>
  </si>
  <si>
    <t>GARMENT WASH</t>
  </si>
  <si>
    <t>7.5"</t>
  </si>
  <si>
    <t>1.5"</t>
  </si>
  <si>
    <t>THÊU BTP APPLIQUE TẠI NGỰC TRÁI VÀ  TẠI THÂN SAU</t>
  </si>
  <si>
    <t>PINK</t>
  </si>
  <si>
    <t>DROP 5</t>
  </si>
  <si>
    <t xml:space="preserve">61.5CM </t>
  </si>
  <si>
    <t>LƯU Ý: BỌC ĐẦU DÂY KÉO KHI GỬI WASH</t>
  </si>
  <si>
    <t xml:space="preserve">DÂY KÉO </t>
  </si>
  <si>
    <t>BLACK 1500</t>
  </si>
  <si>
    <t>NHÃN CHÍNH +SIZE</t>
  </si>
  <si>
    <t>MULTY</t>
  </si>
  <si>
    <t>NHÃN THÀNH PHẦN 100%COTTON
PO# 00205
CRTZ_1299</t>
  </si>
  <si>
    <t>NỄN TRẮNG CHỮ ĐEN</t>
  </si>
  <si>
    <t>DÂY KÉO YKK - GIỮA TRƯỚC</t>
  </si>
  <si>
    <t>VJ548</t>
  </si>
  <si>
    <t>54.5 CM</t>
  </si>
  <si>
    <t>57CM</t>
  </si>
  <si>
    <t>59CM</t>
  </si>
  <si>
    <t>63.5CM</t>
  </si>
  <si>
    <t>66CM</t>
  </si>
  <si>
    <t>MAY TẠI SƯỜN TRÁI NGƯỜI MẶC, TỪ MÉP LAI LÊN 9CM</t>
  </si>
  <si>
    <t>-CÁCH MAY THEO MẪU CHUYỂN KÈM TÁC NGHIỆP.</t>
  </si>
  <si>
    <t>S/O CHUYỂN CHỊ NGOÃN NGÀY 23/07/2024</t>
  </si>
  <si>
    <t>PO C21-0361 DỰ KIẾN VỀ NGÀY 18.07.2024</t>
  </si>
  <si>
    <t xml:space="preserve"> CÁCH MAY: THAM KHẢO ÁO MẪU PROTO CRTZ_1299 MÀU PINK, SIZE L CHUYỂN KÈM TÁC NGHIỆP NGÀY 12.07.2024</t>
  </si>
  <si>
    <t>BÍCH/ QUỲNH- 251</t>
  </si>
  <si>
    <t>C21  FW24   G2739</t>
  </si>
  <si>
    <t>TRỪ (- )PHOTOSHOOT</t>
  </si>
  <si>
    <t xml:space="preserve"> POLYBAG 	370mm X 470mm - KHÔNG CHỮ HMP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</si>
  <si>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</si>
  <si>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</si>
  <si>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</si>
  <si>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</si>
  <si>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</si>
  <si>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</si>
  <si>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</si>
  <si>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</si>
  <si>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</si>
  <si>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</si>
  <si>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</si>
  <si>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</si>
  <si>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</si>
  <si>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 xml:space="preserve">- CUNG CẤP RẬP FULL SIZE </t>
  </si>
  <si>
    <t>Technical Garment Construction</t>
  </si>
  <si>
    <t>-MAY THEO MẪU ĐÃ DUYỆT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</si>
  <si>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</si>
  <si>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</si>
  <si>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</si>
  <si>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</si>
  <si>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</si>
  <si>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</si>
  <si>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C21-0399</t>
  </si>
  <si>
    <t>C21-0405</t>
  </si>
  <si>
    <t>C21-0401</t>
  </si>
  <si>
    <t>C21-0400</t>
  </si>
  <si>
    <t>NCC TAH TONG</t>
  </si>
  <si>
    <t>ĐỊNH VỊ HÌNH THÊU:
TỪ ĐỈNH VAI CAO ĐẾN CẠNH TRÊN HÌNH THÊU:</t>
  </si>
  <si>
    <t>W:22"</t>
  </si>
  <si>
    <t>W: 6.5 "</t>
  </si>
  <si>
    <t>VẢI CON GIỐNG</t>
  </si>
  <si>
    <t>DUYỆT CHẤT LƯỢNG HÌNH THÊU THEO ÁO MẪU CHUYỂN CÙNG TÁC NGHIỆP.
 DUYỆT MÀU CHỈ THÊU THEO STRIKE OFF MÀU PINK ĐÃ CHUYỂN</t>
  </si>
  <si>
    <t xml:space="preserve"> CÁCH MAY: THAM KHẢO ÁO MẪU PROTO CRTZ_1299 MÀU BLACK, SIZE L ĐÃ CHUYỂN NGÀY 12.07.2024</t>
  </si>
  <si>
    <t>BLACK: CẮT ĐỒNG BỘ MAIN THEO ÁNH, KHÔNG MIX GIỮA CÁC ÁNH
ĐI SƠ ĐỒ CỤM NGẮN ĐỒI CHIỀU TRÁNH LOANG MÀU 2 BÊN
CẮT VÉT TỐI ĐA GIÙM EM</t>
  </si>
  <si>
    <t>CTFW24P0361001A00K
'DC3833 ÁNH B:  550M CẤP TRIỆT TIÊU
'DC3832 ÁNH A: 59M CẤP ĐỦ</t>
  </si>
  <si>
    <t>GARMENT WASH ĐỂ CẢI THIỆN CO RÚT CỦA VẢI, GIỮ NGUYÊN HANDFEEL NHƯ BAN ĐẦU , KHÔNG HỒ MỀM THEO ÁO CRTZ-1162-BROWN.  DUYỆT HIỆU CHẤT LƯỢNG HÌNH THÊU SAU WASH THEO ÁO MẪU-1299 MÀU BLACK-  ĐÃ CHUYỂN- CÙNG TN</t>
  </si>
  <si>
    <t>BC01</t>
  </si>
  <si>
    <t>VTK5898M RIB 1x1 430GSM 100% COTTON</t>
  </si>
  <si>
    <t>VTK5953MB FLEECE 82% COTTON 18% POLY 450GSM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</si>
</sst>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\ ?/8"/>
    <numFmt numFmtId="177" formatCode="#\ ?/4"/>
    <numFmt numFmtId="178" formatCode="#\ ?/2"/>
    <numFmt numFmtId="179" formatCode="m/d"/>
  </numFmts>
  <fonts count="1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name val="Muli"/>
    </font>
    <font>
      <sz val="8"/>
      <color theme="1"/>
      <name val="Arial"/>
      <family val="2"/>
    </font>
    <font>
      <b/>
      <sz val="60"/>
      <name val="Muli"/>
    </font>
    <font>
      <sz val="11"/>
      <color theme="1"/>
      <name val="Calibri"/>
      <family val="2"/>
    </font>
    <font>
      <b/>
      <sz val="8"/>
      <color rgb="FF17365D"/>
      <name val="Arial"/>
      <family val="2"/>
    </font>
    <font>
      <sz val="9"/>
      <color theme="1"/>
      <name val="Helvetica Neue"/>
    </font>
    <font>
      <b/>
      <sz val="8"/>
      <color theme="1"/>
      <name val="Arial"/>
      <family val="2"/>
    </font>
    <font>
      <sz val="11"/>
      <name val="Calibri"/>
      <family val="2"/>
    </font>
    <font>
      <b/>
      <sz val="10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11"/>
      <color rgb="FFFF0000"/>
      <name val="Calibri"/>
      <family val="2"/>
      <charset val="163"/>
    </font>
    <font>
      <sz val="8"/>
      <color theme="1"/>
      <name val="Helvetica Neue"/>
    </font>
    <font>
      <b/>
      <sz val="8"/>
      <color theme="1"/>
      <name val="Helvetica Neue"/>
    </font>
    <font>
      <sz val="8"/>
      <color theme="1"/>
      <name val="Arimo"/>
    </font>
    <font>
      <b/>
      <sz val="8"/>
      <color rgb="FF000000"/>
      <name val="Helvetica Neue"/>
    </font>
    <font>
      <b/>
      <sz val="11"/>
      <color rgb="FF000000"/>
      <name val="Cambria"/>
      <family val="2"/>
      <scheme val="major"/>
    </font>
    <font>
      <sz val="11"/>
      <color theme="1"/>
      <name val="Helvetica Neue"/>
    </font>
    <font>
      <b/>
      <sz val="11"/>
      <color theme="1"/>
      <name val="Helvetica Neue"/>
    </font>
    <font>
      <b/>
      <sz val="11"/>
      <color rgb="FF000000"/>
      <name val="Helvetica Neue"/>
    </font>
    <font>
      <b/>
      <sz val="11"/>
      <color theme="1"/>
      <name val="Arial"/>
      <family val="2"/>
    </font>
    <font>
      <sz val="30"/>
      <name val="Muli"/>
    </font>
    <font>
      <b/>
      <u/>
      <sz val="30"/>
      <name val="Muli"/>
    </font>
    <font>
      <b/>
      <sz val="43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b/>
      <sz val="18"/>
      <name val="Muli"/>
    </font>
    <font>
      <i/>
      <sz val="12"/>
      <name val="Muli"/>
    </font>
    <font>
      <b/>
      <sz val="35"/>
      <name val="Muli"/>
    </font>
    <font>
      <sz val="35"/>
      <name val="Muli"/>
    </font>
    <font>
      <b/>
      <i/>
      <sz val="30"/>
      <name val="Muli"/>
    </font>
    <font>
      <sz val="30"/>
      <color theme="1"/>
      <name val="Muli"/>
    </font>
    <font>
      <b/>
      <sz val="30"/>
      <color theme="1"/>
      <name val="Muli"/>
    </font>
  </fonts>
  <fills count="5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C6D9F0"/>
        <bgColor rgb="FFC6D9F0"/>
      </patternFill>
    </fill>
    <fill>
      <patternFill patternType="solid">
        <fgColor rgb="FFD8D8D8"/>
        <bgColor rgb="FFD8D8D8"/>
      </patternFill>
    </fill>
    <fill>
      <patternFill patternType="solid">
        <fgColor theme="5" tint="0.39997558519241921"/>
        <bgColor rgb="FFE5B8B7"/>
      </patternFill>
    </fill>
    <fill>
      <patternFill patternType="solid">
        <fgColor rgb="FF00FF00"/>
        <bgColor rgb="FF00FF00"/>
      </patternFill>
    </fill>
    <fill>
      <patternFill patternType="solid">
        <fgColor theme="0"/>
        <bgColor theme="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110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9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6" applyNumberFormat="0" applyProtection="0">
      <alignment horizontal="left" vertical="center" indent="1"/>
    </xf>
    <xf numFmtId="4" fontId="16" fillId="7" borderId="56" applyNumberFormat="0" applyProtection="0">
      <alignment horizontal="right" vertical="center"/>
    </xf>
    <xf numFmtId="10" fontId="9" fillId="6" borderId="54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62" applyNumberFormat="0" applyFill="0" applyAlignment="0" applyProtection="0"/>
    <xf numFmtId="0" fontId="78" fillId="0" borderId="63" applyNumberFormat="0" applyFill="0" applyAlignment="0" applyProtection="0"/>
    <xf numFmtId="0" fontId="79" fillId="0" borderId="64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5" applyNumberFormat="0" applyAlignment="0" applyProtection="0"/>
    <xf numFmtId="0" fontId="84" fillId="20" borderId="66" applyNumberFormat="0" applyAlignment="0" applyProtection="0"/>
    <xf numFmtId="0" fontId="85" fillId="20" borderId="65" applyNumberFormat="0" applyAlignment="0" applyProtection="0"/>
    <xf numFmtId="0" fontId="86" fillId="0" borderId="67" applyNumberFormat="0" applyFill="0" applyAlignment="0" applyProtection="0"/>
    <xf numFmtId="0" fontId="87" fillId="21" borderId="68" applyNumberFormat="0" applyAlignment="0" applyProtection="0"/>
    <xf numFmtId="0" fontId="88" fillId="0" borderId="0" applyNumberFormat="0" applyFill="0" applyBorder="0" applyAlignment="0" applyProtection="0"/>
    <xf numFmtId="0" fontId="1" fillId="22" borderId="69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70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3" fillId="0" borderId="0"/>
  </cellStyleXfs>
  <cellXfs count="834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2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5" xfId="0" applyFont="1" applyBorder="1"/>
    <xf numFmtId="0" fontId="44" fillId="0" borderId="36" xfId="0" applyFont="1" applyBorder="1"/>
    <xf numFmtId="0" fontId="43" fillId="0" borderId="36" xfId="0" applyFont="1" applyBorder="1" applyAlignment="1">
      <alignment horizontal="center"/>
    </xf>
    <xf numFmtId="0" fontId="43" fillId="0" borderId="37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8" xfId="0" applyFont="1" applyBorder="1"/>
    <xf numFmtId="0" fontId="37" fillId="0" borderId="39" xfId="0" applyFont="1" applyBorder="1"/>
    <xf numFmtId="0" fontId="37" fillId="0" borderId="39" xfId="0" applyFont="1" applyBorder="1" applyAlignment="1">
      <alignment horizontal="center"/>
    </xf>
    <xf numFmtId="165" fontId="37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41" xfId="0" applyNumberFormat="1" applyFont="1" applyBorder="1" applyAlignment="1">
      <alignment horizontal="center"/>
    </xf>
    <xf numFmtId="165" fontId="37" fillId="0" borderId="42" xfId="0" applyNumberFormat="1" applyFont="1" applyBorder="1" applyAlignment="1">
      <alignment horizontal="center" wrapText="1"/>
    </xf>
    <xf numFmtId="165" fontId="37" fillId="0" borderId="42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37" fillId="0" borderId="43" xfId="0" applyFont="1" applyBorder="1"/>
    <xf numFmtId="165" fontId="37" fillId="0" borderId="43" xfId="0" applyNumberFormat="1" applyFont="1" applyBorder="1" applyAlignment="1">
      <alignment horizontal="center"/>
    </xf>
    <xf numFmtId="165" fontId="37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0" fillId="5" borderId="14" xfId="2" applyFont="1" applyFill="1" applyBorder="1" applyAlignment="1">
      <alignment horizontal="center" vertical="center" wrapText="1"/>
    </xf>
    <xf numFmtId="0" fontId="51" fillId="0" borderId="0" xfId="2" applyFont="1" applyAlignment="1">
      <alignment vertical="center"/>
    </xf>
    <xf numFmtId="0" fontId="50" fillId="5" borderId="14" xfId="2" applyFont="1" applyFill="1" applyBorder="1" applyAlignment="1">
      <alignment horizontal="center" vertical="center"/>
    </xf>
    <xf numFmtId="0" fontId="51" fillId="0" borderId="14" xfId="2" applyFont="1" applyBorder="1" applyAlignment="1">
      <alignment horizontal="center" vertical="center" wrapText="1"/>
    </xf>
    <xf numFmtId="0" fontId="50" fillId="0" borderId="0" xfId="2" applyFont="1" applyAlignment="1">
      <alignment vertical="center"/>
    </xf>
    <xf numFmtId="0" fontId="51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3" fillId="12" borderId="14" xfId="2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/>
    </xf>
    <xf numFmtId="0" fontId="31" fillId="2" borderId="14" xfId="0" applyFont="1" applyFill="1" applyBorder="1" applyAlignment="1">
      <alignment horizontal="center" vertical="center"/>
    </xf>
    <xf numFmtId="1" fontId="57" fillId="0" borderId="14" xfId="1" applyNumberFormat="1" applyFont="1" applyBorder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/>
    </xf>
    <xf numFmtId="2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2" fillId="2" borderId="13" xfId="0" applyNumberFormat="1" applyFont="1" applyFill="1" applyBorder="1" applyAlignment="1">
      <alignment vertical="center"/>
    </xf>
    <xf numFmtId="1" fontId="32" fillId="2" borderId="13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1" fontId="31" fillId="2" borderId="15" xfId="0" applyNumberFormat="1" applyFont="1" applyFill="1" applyBorder="1" applyAlignment="1">
      <alignment vertical="center" wrapText="1"/>
    </xf>
    <xf numFmtId="0" fontId="32" fillId="0" borderId="11" xfId="0" quotePrefix="1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1" fontId="50" fillId="5" borderId="14" xfId="2" applyNumberFormat="1" applyFont="1" applyFill="1" applyBorder="1" applyAlignment="1">
      <alignment horizontal="center" vertical="center" wrapText="1"/>
    </xf>
    <xf numFmtId="0" fontId="50" fillId="5" borderId="14" xfId="2" applyFont="1" applyFill="1" applyBorder="1" applyAlignment="1">
      <alignment horizontal="left" vertical="center" wrapText="1"/>
    </xf>
    <xf numFmtId="0" fontId="48" fillId="2" borderId="0" xfId="0" applyFont="1" applyFill="1" applyAlignment="1">
      <alignment vertical="center"/>
    </xf>
    <xf numFmtId="12" fontId="48" fillId="0" borderId="14" xfId="0" quotePrefix="1" applyNumberFormat="1" applyFont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vertical="center" wrapText="1"/>
    </xf>
    <xf numFmtId="0" fontId="50" fillId="5" borderId="12" xfId="2" applyFont="1" applyFill="1" applyBorder="1" applyAlignment="1">
      <alignment vertical="center" wrapText="1"/>
    </xf>
    <xf numFmtId="1" fontId="50" fillId="5" borderId="14" xfId="2" applyNumberFormat="1" applyFont="1" applyFill="1" applyBorder="1" applyAlignment="1">
      <alignment vertical="center"/>
    </xf>
    <xf numFmtId="0" fontId="52" fillId="0" borderId="13" xfId="2" applyFont="1" applyBorder="1" applyAlignment="1">
      <alignment vertical="center" wrapText="1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1" fontId="32" fillId="0" borderId="14" xfId="1" applyNumberFormat="1" applyFont="1" applyBorder="1" applyAlignment="1">
      <alignment horizontal="center" vertical="center" wrapText="1"/>
    </xf>
    <xf numFmtId="0" fontId="64" fillId="0" borderId="12" xfId="2" applyFont="1" applyBorder="1" applyAlignment="1">
      <alignment vertical="center"/>
    </xf>
    <xf numFmtId="0" fontId="65" fillId="2" borderId="0" xfId="0" applyFont="1" applyFill="1" applyAlignment="1">
      <alignment vertical="center"/>
    </xf>
    <xf numFmtId="0" fontId="49" fillId="2" borderId="14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0" fontId="66" fillId="2" borderId="2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2" xfId="0" quotePrefix="1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2" xfId="0" applyFont="1" applyFill="1" applyBorder="1" applyAlignment="1">
      <alignment horizontal="left" vertical="center"/>
    </xf>
    <xf numFmtId="0" fontId="66" fillId="2" borderId="2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vertical="center"/>
    </xf>
    <xf numFmtId="0" fontId="65" fillId="2" borderId="3" xfId="0" applyFont="1" applyFill="1" applyBorder="1" applyAlignment="1">
      <alignment horizontal="center" vertical="center"/>
    </xf>
    <xf numFmtId="3" fontId="65" fillId="2" borderId="3" xfId="0" applyNumberFormat="1" applyFont="1" applyFill="1" applyBorder="1" applyAlignment="1">
      <alignment horizontal="center" vertical="center"/>
    </xf>
    <xf numFmtId="0" fontId="65" fillId="2" borderId="3" xfId="62" applyNumberFormat="1" applyFont="1" applyFill="1" applyBorder="1" applyAlignment="1">
      <alignment horizontal="center" vertical="center"/>
    </xf>
    <xf numFmtId="0" fontId="65" fillId="13" borderId="3" xfId="0" applyFont="1" applyFill="1" applyBorder="1" applyAlignment="1">
      <alignment horizontal="center" vertical="center"/>
    </xf>
    <xf numFmtId="0" fontId="65" fillId="5" borderId="3" xfId="0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4" xfId="0" applyFont="1" applyFill="1" applyBorder="1" applyAlignment="1">
      <alignment vertical="center" wrapText="1"/>
    </xf>
    <xf numFmtId="0" fontId="65" fillId="2" borderId="2" xfId="0" applyFont="1" applyFill="1" applyBorder="1" applyAlignment="1">
      <alignment horizontal="right" vertical="center"/>
    </xf>
    <xf numFmtId="1" fontId="49" fillId="2" borderId="14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vertical="center"/>
    </xf>
    <xf numFmtId="173" fontId="31" fillId="2" borderId="14" xfId="0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 wrapText="1"/>
    </xf>
    <xf numFmtId="165" fontId="49" fillId="0" borderId="14" xfId="0" applyNumberFormat="1" applyFont="1" applyBorder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1" fontId="49" fillId="0" borderId="14" xfId="0" applyNumberFormat="1" applyFont="1" applyBorder="1" applyAlignment="1">
      <alignment horizontal="center" vertical="center"/>
    </xf>
    <xf numFmtId="0" fontId="65" fillId="13" borderId="2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2" xfId="0" applyFont="1" applyFill="1" applyBorder="1" applyAlignment="1">
      <alignment horizontal="center" vertical="center"/>
    </xf>
    <xf numFmtId="0" fontId="66" fillId="13" borderId="2" xfId="0" applyFont="1" applyFill="1" applyBorder="1" applyAlignment="1">
      <alignment horizontal="center" vertical="center"/>
    </xf>
    <xf numFmtId="0" fontId="65" fillId="5" borderId="2" xfId="0" quotePrefix="1" applyFont="1" applyFill="1" applyBorder="1" applyAlignment="1">
      <alignment horizontal="center" vertical="center"/>
    </xf>
    <xf numFmtId="0" fontId="33" fillId="2" borderId="50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2" fontId="71" fillId="2" borderId="14" xfId="0" applyNumberFormat="1" applyFont="1" applyFill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32" fillId="0" borderId="54" xfId="0" applyFont="1" applyBorder="1" applyAlignment="1">
      <alignment vertical="center" wrapText="1"/>
    </xf>
    <xf numFmtId="1" fontId="31" fillId="2" borderId="54" xfId="0" applyNumberFormat="1" applyFont="1" applyFill="1" applyBorder="1" applyAlignment="1">
      <alignment vertical="center" wrapText="1"/>
    </xf>
    <xf numFmtId="0" fontId="31" fillId="2" borderId="54" xfId="0" quotePrefix="1" applyFont="1" applyFill="1" applyBorder="1" applyAlignment="1">
      <alignment vertical="center" wrapText="1"/>
    </xf>
    <xf numFmtId="0" fontId="53" fillId="12" borderId="54" xfId="2" applyFont="1" applyFill="1" applyBorder="1" applyAlignment="1">
      <alignment horizontal="center" vertical="center" wrapText="1"/>
    </xf>
    <xf numFmtId="1" fontId="50" fillId="0" borderId="54" xfId="2" applyNumberFormat="1" applyFont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0" fontId="51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vertical="center" wrapText="1"/>
    </xf>
    <xf numFmtId="1" fontId="50" fillId="5" borderId="54" xfId="2" applyNumberFormat="1" applyFont="1" applyFill="1" applyBorder="1" applyAlignment="1">
      <alignment horizontal="center" vertical="center" wrapText="1"/>
    </xf>
    <xf numFmtId="0" fontId="51" fillId="0" borderId="54" xfId="2" quotePrefix="1" applyFont="1" applyBorder="1" applyAlignment="1">
      <alignment horizontal="center" vertical="center" wrapText="1"/>
    </xf>
    <xf numFmtId="0" fontId="72" fillId="2" borderId="2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2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2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2" xfId="0" applyFont="1" applyFill="1" applyBorder="1" applyAlignment="1">
      <alignment horizontal="left" vertical="center"/>
    </xf>
    <xf numFmtId="0" fontId="72" fillId="2" borderId="2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vertical="center"/>
    </xf>
    <xf numFmtId="0" fontId="74" fillId="2" borderId="3" xfId="0" applyFont="1" applyFill="1" applyBorder="1" applyAlignment="1">
      <alignment horizontal="center" vertical="center"/>
    </xf>
    <xf numFmtId="3" fontId="74" fillId="2" borderId="3" xfId="0" applyNumberFormat="1" applyFont="1" applyFill="1" applyBorder="1" applyAlignment="1">
      <alignment horizontal="center" vertical="center"/>
    </xf>
    <xf numFmtId="0" fontId="74" fillId="2" borderId="3" xfId="62" applyNumberFormat="1" applyFont="1" applyFill="1" applyBorder="1" applyAlignment="1">
      <alignment horizontal="center" vertical="center"/>
    </xf>
    <xf numFmtId="0" fontId="74" fillId="13" borderId="3" xfId="0" applyFont="1" applyFill="1" applyBorder="1" applyAlignment="1">
      <alignment horizontal="center" vertical="center"/>
    </xf>
    <xf numFmtId="0" fontId="74" fillId="5" borderId="3" xfId="0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horizontal="center" vertical="center"/>
    </xf>
    <xf numFmtId="1" fontId="74" fillId="13" borderId="2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4" xfId="0" applyNumberFormat="1" applyFont="1" applyFill="1" applyBorder="1" applyAlignment="1">
      <alignment horizontal="center" vertical="center"/>
    </xf>
    <xf numFmtId="1" fontId="49" fillId="2" borderId="54" xfId="0" applyNumberFormat="1" applyFont="1" applyFill="1" applyBorder="1" applyAlignment="1">
      <alignment horizontal="center" vertical="center"/>
    </xf>
    <xf numFmtId="165" fontId="49" fillId="2" borderId="10" xfId="0" applyNumberFormat="1" applyFont="1" applyFill="1" applyBorder="1" applyAlignment="1">
      <alignment horizontal="center" vertical="center"/>
    </xf>
    <xf numFmtId="1" fontId="49" fillId="2" borderId="10" xfId="0" applyNumberFormat="1" applyFont="1" applyFill="1" applyBorder="1" applyAlignment="1">
      <alignment horizontal="center" vertical="center"/>
    </xf>
    <xf numFmtId="12" fontId="32" fillId="0" borderId="15" xfId="0" quotePrefix="1" applyNumberFormat="1" applyFont="1" applyBorder="1" applyAlignment="1">
      <alignment vertical="center" wrapText="1"/>
    </xf>
    <xf numFmtId="12" fontId="32" fillId="0" borderId="55" xfId="0" quotePrefix="1" applyNumberFormat="1" applyFont="1" applyBorder="1" applyAlignment="1">
      <alignment vertical="center" wrapText="1"/>
    </xf>
    <xf numFmtId="12" fontId="32" fillId="0" borderId="54" xfId="0" quotePrefix="1" applyNumberFormat="1" applyFont="1" applyBorder="1" applyAlignment="1">
      <alignment horizontal="center" vertical="center" wrapText="1"/>
    </xf>
    <xf numFmtId="0" fontId="49" fillId="47" borderId="14" xfId="0" applyFont="1" applyFill="1" applyBorder="1" applyAlignment="1">
      <alignment horizontal="center" vertical="center"/>
    </xf>
    <xf numFmtId="1" fontId="49" fillId="47" borderId="14" xfId="0" applyNumberFormat="1" applyFont="1" applyFill="1" applyBorder="1" applyAlignment="1">
      <alignment horizontal="center" vertical="center"/>
    </xf>
    <xf numFmtId="0" fontId="48" fillId="0" borderId="54" xfId="2" applyFont="1" applyBorder="1" applyAlignment="1">
      <alignment horizontal="center" vertical="center"/>
    </xf>
    <xf numFmtId="0" fontId="50" fillId="5" borderId="54" xfId="2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0" xfId="0" applyFont="1" applyFill="1" applyAlignment="1">
      <alignment vertical="center"/>
    </xf>
    <xf numFmtId="1" fontId="29" fillId="0" borderId="54" xfId="2" applyNumberFormat="1" applyFont="1" applyBorder="1" applyAlignment="1">
      <alignment horizontal="left" vertical="center" wrapText="1"/>
    </xf>
    <xf numFmtId="1" fontId="26" fillId="0" borderId="54" xfId="2" applyNumberFormat="1" applyFont="1" applyBorder="1" applyAlignment="1">
      <alignment horizontal="center" vertical="top" wrapText="1"/>
    </xf>
    <xf numFmtId="0" fontId="53" fillId="15" borderId="0" xfId="0" applyFont="1" applyFill="1"/>
    <xf numFmtId="1" fontId="29" fillId="0" borderId="54" xfId="2" quotePrefix="1" applyNumberFormat="1" applyFont="1" applyBorder="1" applyAlignment="1">
      <alignment horizontal="left" vertical="center" wrapText="1"/>
    </xf>
    <xf numFmtId="0" fontId="51" fillId="0" borderId="54" xfId="2" quotePrefix="1" applyFont="1" applyBorder="1" applyAlignment="1">
      <alignment horizontal="left" vertical="center" wrapText="1"/>
    </xf>
    <xf numFmtId="0" fontId="52" fillId="0" borderId="54" xfId="2" applyFont="1" applyBorder="1" applyAlignment="1">
      <alignment wrapText="1"/>
    </xf>
    <xf numFmtId="0" fontId="53" fillId="3" borderId="0" xfId="0" applyFont="1" applyFill="1" applyAlignment="1">
      <alignment vertical="center"/>
    </xf>
    <xf numFmtId="0" fontId="43" fillId="2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vertical="center" wrapText="1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29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166" fontId="29" fillId="2" borderId="0" xfId="0" applyNumberFormat="1" applyFont="1" applyFill="1" applyAlignment="1">
      <alignment horizontal="center" vertical="center"/>
    </xf>
    <xf numFmtId="0" fontId="29" fillId="2" borderId="0" xfId="0" quotePrefix="1" applyFont="1" applyFill="1" applyAlignment="1">
      <alignment horizontal="left" vertical="center"/>
    </xf>
    <xf numFmtId="0" fontId="26" fillId="2" borderId="14" xfId="0" quotePrefix="1" applyFont="1" applyFill="1" applyBorder="1" applyAlignment="1">
      <alignment horizontal="left" vertical="center"/>
    </xf>
    <xf numFmtId="0" fontId="26" fillId="2" borderId="14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1" fontId="26" fillId="2" borderId="14" xfId="0" applyNumberFormat="1" applyFont="1" applyFill="1" applyBorder="1" applyAlignment="1">
      <alignment horizontal="center" vertical="center"/>
    </xf>
    <xf numFmtId="0" fontId="96" fillId="0" borderId="0" xfId="0" applyFont="1" applyAlignment="1">
      <alignment vertical="center"/>
    </xf>
    <xf numFmtId="0" fontId="95" fillId="0" borderId="0" xfId="0" applyFont="1" applyAlignment="1">
      <alignment horizontal="left" vertical="center"/>
    </xf>
    <xf numFmtId="0" fontId="98" fillId="0" borderId="0" xfId="0" applyFont="1" applyAlignment="1">
      <alignment vertical="center"/>
    </xf>
    <xf numFmtId="0" fontId="95" fillId="0" borderId="0" xfId="0" applyFont="1" applyAlignment="1">
      <alignment horizontal="center" vertical="center"/>
    </xf>
    <xf numFmtId="15" fontId="95" fillId="0" borderId="0" xfId="0" applyNumberFormat="1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99" fillId="0" borderId="0" xfId="0" applyFont="1" applyAlignment="1">
      <alignment vertical="center"/>
    </xf>
    <xf numFmtId="0" fontId="95" fillId="0" borderId="78" xfId="0" applyFont="1" applyBorder="1" applyAlignment="1">
      <alignment horizontal="left" vertical="center"/>
    </xf>
    <xf numFmtId="0" fontId="98" fillId="0" borderId="79" xfId="0" applyFont="1" applyBorder="1" applyAlignment="1">
      <alignment vertical="center"/>
    </xf>
    <xf numFmtId="0" fontId="95" fillId="0" borderId="36" xfId="0" applyFont="1" applyBorder="1" applyAlignment="1">
      <alignment horizontal="center" vertical="center"/>
    </xf>
    <xf numFmtId="0" fontId="100" fillId="49" borderId="36" xfId="0" applyFont="1" applyFill="1" applyBorder="1" applyAlignment="1">
      <alignment horizontal="left" vertical="center"/>
    </xf>
    <xf numFmtId="15" fontId="95" fillId="49" borderId="36" xfId="0" applyNumberFormat="1" applyFont="1" applyFill="1" applyBorder="1" applyAlignment="1">
      <alignment horizontal="center" vertical="center"/>
    </xf>
    <xf numFmtId="15" fontId="95" fillId="0" borderId="36" xfId="0" applyNumberFormat="1" applyFont="1" applyBorder="1" applyAlignment="1">
      <alignment horizontal="center" vertical="center"/>
    </xf>
    <xf numFmtId="0" fontId="95" fillId="0" borderId="84" xfId="0" applyFont="1" applyBorder="1" applyAlignment="1">
      <alignment horizontal="left" vertical="center"/>
    </xf>
    <xf numFmtId="0" fontId="98" fillId="0" borderId="85" xfId="0" applyFont="1" applyBorder="1" applyAlignment="1">
      <alignment horizontal="right" vertical="center"/>
    </xf>
    <xf numFmtId="0" fontId="98" fillId="0" borderId="85" xfId="0" applyFont="1" applyBorder="1" applyAlignment="1">
      <alignment horizontal="left" vertical="center"/>
    </xf>
    <xf numFmtId="0" fontId="95" fillId="0" borderId="41" xfId="0" applyFont="1" applyBorder="1" applyAlignment="1">
      <alignment horizontal="center" vertical="center"/>
    </xf>
    <xf numFmtId="0" fontId="95" fillId="0" borderId="41" xfId="0" applyFont="1" applyBorder="1" applyAlignment="1">
      <alignment horizontal="left" vertical="center"/>
    </xf>
    <xf numFmtId="0" fontId="98" fillId="0" borderId="85" xfId="0" applyFont="1" applyBorder="1" applyAlignment="1">
      <alignment vertical="center"/>
    </xf>
    <xf numFmtId="15" fontId="95" fillId="0" borderId="41" xfId="0" applyNumberFormat="1" applyFont="1" applyBorder="1" applyAlignment="1">
      <alignment horizontal="center" vertical="center"/>
    </xf>
    <xf numFmtId="0" fontId="95" fillId="0" borderId="89" xfId="0" applyFont="1" applyBorder="1" applyAlignment="1">
      <alignment horizontal="left" vertical="center"/>
    </xf>
    <xf numFmtId="0" fontId="95" fillId="50" borderId="33" xfId="0" applyFont="1" applyFill="1" applyBorder="1"/>
    <xf numFmtId="0" fontId="95" fillId="0" borderId="90" xfId="0" applyFont="1" applyBorder="1" applyAlignment="1">
      <alignment horizontal="center" vertical="center"/>
    </xf>
    <xf numFmtId="0" fontId="95" fillId="0" borderId="90" xfId="0" applyFont="1" applyBorder="1" applyAlignment="1">
      <alignment horizontal="left" vertical="center"/>
    </xf>
    <xf numFmtId="0" fontId="95" fillId="0" borderId="94" xfId="0" applyFont="1" applyBorder="1" applyAlignment="1">
      <alignment horizontal="left" vertical="center"/>
    </xf>
    <xf numFmtId="0" fontId="95" fillId="0" borderId="0" xfId="0" applyFont="1"/>
    <xf numFmtId="0" fontId="99" fillId="0" borderId="87" xfId="0" applyFont="1" applyBorder="1" applyAlignment="1">
      <alignment horizontal="center" vertical="center"/>
    </xf>
    <xf numFmtId="0" fontId="90" fillId="0" borderId="0" xfId="0" applyFont="1"/>
    <xf numFmtId="0" fontId="100" fillId="0" borderId="78" xfId="0" applyFont="1" applyBorder="1" applyAlignment="1">
      <alignment horizontal="center" vertical="center"/>
    </xf>
    <xf numFmtId="0" fontId="100" fillId="0" borderId="36" xfId="0" applyFont="1" applyBorder="1" applyAlignment="1">
      <alignment horizontal="left" vertical="center"/>
    </xf>
    <xf numFmtId="0" fontId="100" fillId="0" borderId="36" xfId="0" applyFont="1" applyBorder="1" applyAlignment="1">
      <alignment horizontal="center" vertical="center"/>
    </xf>
    <xf numFmtId="0" fontId="100" fillId="52" borderId="36" xfId="0" applyFont="1" applyFill="1" applyBorder="1" applyAlignment="1">
      <alignment horizontal="center" vertical="center"/>
    </xf>
    <xf numFmtId="0" fontId="100" fillId="0" borderId="79" xfId="0" applyFont="1" applyBorder="1" applyAlignment="1">
      <alignment horizontal="center" vertical="center"/>
    </xf>
    <xf numFmtId="0" fontId="100" fillId="0" borderId="98" xfId="0" applyFont="1" applyBorder="1" applyAlignment="1">
      <alignment horizontal="center" vertical="center"/>
    </xf>
    <xf numFmtId="0" fontId="102" fillId="53" borderId="0" xfId="0" applyFont="1" applyFill="1"/>
    <xf numFmtId="0" fontId="95" fillId="0" borderId="84" xfId="0" applyFont="1" applyBorder="1" applyAlignment="1">
      <alignment horizontal="center"/>
    </xf>
    <xf numFmtId="0" fontId="95" fillId="0" borderId="41" xfId="0" applyFont="1" applyBorder="1" applyAlignment="1">
      <alignment vertical="center"/>
    </xf>
    <xf numFmtId="0" fontId="95" fillId="54" borderId="41" xfId="0" applyFont="1" applyFill="1" applyBorder="1" applyAlignment="1">
      <alignment horizontal="left" vertical="center"/>
    </xf>
    <xf numFmtId="12" fontId="95" fillId="54" borderId="41" xfId="0" applyNumberFormat="1" applyFont="1" applyFill="1" applyBorder="1" applyAlignment="1">
      <alignment horizontal="center" vertical="center"/>
    </xf>
    <xf numFmtId="12" fontId="95" fillId="52" borderId="41" xfId="0" applyNumberFormat="1" applyFont="1" applyFill="1" applyBorder="1" applyAlignment="1">
      <alignment horizontal="center" vertical="center"/>
    </xf>
    <xf numFmtId="165" fontId="95" fillId="0" borderId="85" xfId="0" applyNumberFormat="1" applyFont="1" applyBorder="1" applyAlignment="1">
      <alignment horizontal="center" vertical="center"/>
    </xf>
    <xf numFmtId="179" fontId="95" fillId="0" borderId="99" xfId="0" applyNumberFormat="1" applyFont="1" applyBorder="1" applyAlignment="1">
      <alignment horizontal="center" vertical="center"/>
    </xf>
    <xf numFmtId="0" fontId="1" fillId="53" borderId="0" xfId="0" applyFont="1" applyFill="1"/>
    <xf numFmtId="12" fontId="95" fillId="52" borderId="41" xfId="0" applyNumberFormat="1" applyFont="1" applyFill="1" applyBorder="1" applyAlignment="1">
      <alignment horizontal="center"/>
    </xf>
    <xf numFmtId="12" fontId="95" fillId="0" borderId="99" xfId="0" applyNumberFormat="1" applyFont="1" applyBorder="1" applyAlignment="1">
      <alignment horizontal="center" vertical="center"/>
    </xf>
    <xf numFmtId="0" fontId="1" fillId="0" borderId="0" xfId="0" applyFont="1"/>
    <xf numFmtId="12" fontId="95" fillId="0" borderId="41" xfId="0" applyNumberFormat="1" applyFont="1" applyBorder="1" applyAlignment="1">
      <alignment horizontal="center" vertical="center"/>
    </xf>
    <xf numFmtId="12" fontId="100" fillId="55" borderId="41" xfId="0" applyNumberFormat="1" applyFont="1" applyFill="1" applyBorder="1" applyAlignment="1">
      <alignment horizontal="center"/>
    </xf>
    <xf numFmtId="0" fontId="97" fillId="0" borderId="0" xfId="0" applyFont="1" applyAlignment="1">
      <alignment vertical="center" wrapText="1"/>
    </xf>
    <xf numFmtId="12" fontId="1" fillId="0" borderId="0" xfId="0" applyNumberFormat="1" applyFont="1"/>
    <xf numFmtId="165" fontId="1" fillId="0" borderId="0" xfId="0" applyNumberFormat="1" applyFont="1"/>
    <xf numFmtId="0" fontId="95" fillId="0" borderId="41" xfId="0" applyFont="1" applyBorder="1" applyAlignment="1">
      <alignment horizontal="left" vertical="center" wrapText="1"/>
    </xf>
    <xf numFmtId="12" fontId="100" fillId="55" borderId="41" xfId="0" applyNumberFormat="1" applyFont="1" applyFill="1" applyBorder="1" applyAlignment="1">
      <alignment horizontal="center" vertical="center"/>
    </xf>
    <xf numFmtId="12" fontId="103" fillId="47" borderId="41" xfId="0" applyNumberFormat="1" applyFont="1" applyFill="1" applyBorder="1" applyAlignment="1">
      <alignment horizontal="center" vertical="center"/>
    </xf>
    <xf numFmtId="0" fontId="104" fillId="47" borderId="0" xfId="0" applyFont="1" applyFill="1" applyAlignment="1">
      <alignment vertical="center" wrapText="1"/>
    </xf>
    <xf numFmtId="0" fontId="99" fillId="0" borderId="0" xfId="0" applyFont="1" applyAlignment="1">
      <alignment horizontal="left" vertical="center"/>
    </xf>
    <xf numFmtId="12" fontId="100" fillId="52" borderId="41" xfId="0" applyNumberFormat="1" applyFont="1" applyFill="1" applyBorder="1" applyAlignment="1">
      <alignment horizontal="center" vertical="center"/>
    </xf>
    <xf numFmtId="12" fontId="95" fillId="54" borderId="99" xfId="0" applyNumberFormat="1" applyFont="1" applyFill="1" applyBorder="1" applyAlignment="1">
      <alignment horizontal="center" vertical="center"/>
    </xf>
    <xf numFmtId="12" fontId="95" fillId="0" borderId="85" xfId="0" applyNumberFormat="1" applyFont="1" applyBorder="1" applyAlignment="1">
      <alignment horizontal="center" vertical="center"/>
    </xf>
    <xf numFmtId="177" fontId="95" fillId="54" borderId="41" xfId="0" applyNumberFormat="1" applyFont="1" applyFill="1" applyBorder="1" applyAlignment="1">
      <alignment horizontal="center" vertical="center"/>
    </xf>
    <xf numFmtId="176" fontId="95" fillId="54" borderId="41" xfId="0" applyNumberFormat="1" applyFont="1" applyFill="1" applyBorder="1" applyAlignment="1">
      <alignment horizontal="center" vertical="center"/>
    </xf>
    <xf numFmtId="12" fontId="105" fillId="54" borderId="41" xfId="0" applyNumberFormat="1" applyFont="1" applyFill="1" applyBorder="1" applyAlignment="1">
      <alignment horizontal="center" vertical="center"/>
    </xf>
    <xf numFmtId="178" fontId="95" fillId="54" borderId="41" xfId="0" applyNumberFormat="1" applyFont="1" applyFill="1" applyBorder="1" applyAlignment="1">
      <alignment horizontal="center" vertical="center"/>
    </xf>
    <xf numFmtId="177" fontId="105" fillId="54" borderId="41" xfId="0" applyNumberFormat="1" applyFont="1" applyFill="1" applyBorder="1" applyAlignment="1">
      <alignment horizontal="center" vertical="center"/>
    </xf>
    <xf numFmtId="0" fontId="105" fillId="0" borderId="84" xfId="0" applyFont="1" applyBorder="1" applyAlignment="1">
      <alignment horizontal="center"/>
    </xf>
    <xf numFmtId="0" fontId="105" fillId="0" borderId="41" xfId="0" applyFont="1" applyBorder="1"/>
    <xf numFmtId="0" fontId="105" fillId="54" borderId="41" xfId="0" applyFont="1" applyFill="1" applyBorder="1" applyAlignment="1">
      <alignment horizontal="left" vertical="center"/>
    </xf>
    <xf numFmtId="12" fontId="105" fillId="54" borderId="41" xfId="0" applyNumberFormat="1" applyFont="1" applyFill="1" applyBorder="1" applyAlignment="1">
      <alignment horizontal="center"/>
    </xf>
    <xf numFmtId="12" fontId="106" fillId="52" borderId="41" xfId="0" applyNumberFormat="1" applyFont="1" applyFill="1" applyBorder="1" applyAlignment="1">
      <alignment horizontal="center"/>
    </xf>
    <xf numFmtId="165" fontId="105" fillId="0" borderId="41" xfId="0" applyNumberFormat="1" applyFont="1" applyBorder="1" applyAlignment="1">
      <alignment horizontal="center" vertical="center"/>
    </xf>
    <xf numFmtId="0" fontId="105" fillId="0" borderId="41" xfId="0" applyFont="1" applyBorder="1" applyAlignment="1">
      <alignment horizontal="left" vertical="center"/>
    </xf>
    <xf numFmtId="12" fontId="105" fillId="0" borderId="41" xfId="0" applyNumberFormat="1" applyFont="1" applyBorder="1" applyAlignment="1">
      <alignment horizontal="center"/>
    </xf>
    <xf numFmtId="12" fontId="106" fillId="55" borderId="41" xfId="0" applyNumberFormat="1" applyFont="1" applyFill="1" applyBorder="1" applyAlignment="1">
      <alignment horizontal="center" vertical="center"/>
    </xf>
    <xf numFmtId="12" fontId="105" fillId="0" borderId="41" xfId="0" applyNumberFormat="1" applyFont="1" applyBorder="1" applyAlignment="1">
      <alignment horizontal="center" vertical="center"/>
    </xf>
    <xf numFmtId="12" fontId="106" fillId="52" borderId="41" xfId="0" applyNumberFormat="1" applyFont="1" applyFill="1" applyBorder="1" applyAlignment="1">
      <alignment horizontal="center" vertical="center"/>
    </xf>
    <xf numFmtId="12" fontId="105" fillId="0" borderId="100" xfId="0" applyNumberFormat="1" applyFont="1" applyBorder="1" applyAlignment="1">
      <alignment horizontal="center"/>
    </xf>
    <xf numFmtId="176" fontId="105" fillId="0" borderId="100" xfId="0" applyNumberFormat="1" applyFont="1" applyBorder="1" applyAlignment="1">
      <alignment horizontal="center"/>
    </xf>
    <xf numFmtId="12" fontId="106" fillId="55" borderId="100" xfId="0" applyNumberFormat="1" applyFont="1" applyFill="1" applyBorder="1" applyAlignment="1">
      <alignment horizontal="center" vertical="center"/>
    </xf>
    <xf numFmtId="176" fontId="95" fillId="0" borderId="100" xfId="0" applyNumberFormat="1" applyFont="1" applyBorder="1" applyAlignment="1">
      <alignment horizontal="center" vertical="center"/>
    </xf>
    <xf numFmtId="12" fontId="105" fillId="0" borderId="100" xfId="0" applyNumberFormat="1" applyFont="1" applyBorder="1" applyAlignment="1">
      <alignment horizontal="center" vertical="center"/>
    </xf>
    <xf numFmtId="12" fontId="106" fillId="52" borderId="100" xfId="0" applyNumberFormat="1" applyFont="1" applyFill="1" applyBorder="1" applyAlignment="1">
      <alignment horizontal="center" vertical="center"/>
    </xf>
    <xf numFmtId="12" fontId="95" fillId="0" borderId="100" xfId="0" applyNumberFormat="1" applyFont="1" applyBorder="1" applyAlignment="1">
      <alignment horizontal="center" vertical="center"/>
    </xf>
    <xf numFmtId="165" fontId="105" fillId="0" borderId="100" xfId="0" applyNumberFormat="1" applyFont="1" applyBorder="1" applyAlignment="1">
      <alignment horizontal="center" vertical="center"/>
    </xf>
    <xf numFmtId="0" fontId="95" fillId="54" borderId="95" xfId="0" applyFont="1" applyFill="1" applyBorder="1" applyAlignment="1">
      <alignment vertical="center"/>
    </xf>
    <xf numFmtId="0" fontId="107" fillId="54" borderId="96" xfId="0" applyFont="1" applyFill="1" applyBorder="1"/>
    <xf numFmtId="0" fontId="107" fillId="54" borderId="96" xfId="0" applyFont="1" applyFill="1" applyBorder="1" applyAlignment="1">
      <alignment horizontal="left" vertical="center"/>
    </xf>
    <xf numFmtId="12" fontId="105" fillId="0" borderId="96" xfId="0" applyNumberFormat="1" applyFont="1" applyBorder="1"/>
    <xf numFmtId="12" fontId="106" fillId="52" borderId="96" xfId="0" applyNumberFormat="1" applyFont="1" applyFill="1" applyBorder="1"/>
    <xf numFmtId="0" fontId="106" fillId="54" borderId="96" xfId="0" applyFont="1" applyFill="1" applyBorder="1" applyAlignment="1">
      <alignment horizontal="center" vertical="center"/>
    </xf>
    <xf numFmtId="0" fontId="99" fillId="54" borderId="97" xfId="0" applyFont="1" applyFill="1" applyBorder="1" applyAlignment="1">
      <alignment vertical="center"/>
    </xf>
    <xf numFmtId="0" fontId="105" fillId="0" borderId="101" xfId="0" applyFont="1" applyBorder="1" applyAlignment="1">
      <alignment horizontal="center" vertical="center"/>
    </xf>
    <xf numFmtId="0" fontId="105" fillId="0" borderId="102" xfId="0" applyFont="1" applyBorder="1" applyAlignment="1">
      <alignment horizontal="left" vertical="center"/>
    </xf>
    <xf numFmtId="12" fontId="105" fillId="0" borderId="102" xfId="0" applyNumberFormat="1" applyFont="1" applyBorder="1" applyAlignment="1">
      <alignment horizontal="center" vertical="center"/>
    </xf>
    <xf numFmtId="12" fontId="108" fillId="52" borderId="102" xfId="0" applyNumberFormat="1" applyFont="1" applyFill="1" applyBorder="1" applyAlignment="1">
      <alignment horizontal="center" vertical="center"/>
    </xf>
    <xf numFmtId="12" fontId="105" fillId="0" borderId="39" xfId="0" applyNumberFormat="1" applyFont="1" applyBorder="1" applyAlignment="1">
      <alignment horizontal="center" vertical="center"/>
    </xf>
    <xf numFmtId="12" fontId="105" fillId="0" borderId="103" xfId="0" applyNumberFormat="1" applyFont="1" applyBorder="1" applyAlignment="1">
      <alignment horizontal="center" vertical="center"/>
    </xf>
    <xf numFmtId="0" fontId="105" fillId="0" borderId="104" xfId="0" applyFont="1" applyBorder="1" applyAlignment="1">
      <alignment horizontal="left" vertical="center"/>
    </xf>
    <xf numFmtId="0" fontId="105" fillId="0" borderId="84" xfId="0" applyFont="1" applyBorder="1" applyAlignment="1">
      <alignment horizontal="center" vertical="center"/>
    </xf>
    <xf numFmtId="0" fontId="105" fillId="0" borderId="41" xfId="0" applyFont="1" applyBorder="1" applyAlignment="1">
      <alignment vertical="center"/>
    </xf>
    <xf numFmtId="176" fontId="105" fillId="0" borderId="99" xfId="0" applyNumberFormat="1" applyFont="1" applyBorder="1" applyAlignment="1">
      <alignment horizontal="center" vertical="center"/>
    </xf>
    <xf numFmtId="0" fontId="105" fillId="0" borderId="0" xfId="0" applyFont="1" applyAlignment="1">
      <alignment vertical="center"/>
    </xf>
    <xf numFmtId="177" fontId="105" fillId="0" borderId="41" xfId="0" applyNumberFormat="1" applyFont="1" applyBorder="1" applyAlignment="1">
      <alignment horizontal="center" vertical="center"/>
    </xf>
    <xf numFmtId="176" fontId="105" fillId="0" borderId="41" xfId="0" applyNumberFormat="1" applyFont="1" applyBorder="1" applyAlignment="1">
      <alignment horizontal="center" vertical="center"/>
    </xf>
    <xf numFmtId="12" fontId="108" fillId="52" borderId="41" xfId="0" applyNumberFormat="1" applyFont="1" applyFill="1" applyBorder="1" applyAlignment="1">
      <alignment horizontal="center" vertical="center"/>
    </xf>
    <xf numFmtId="12" fontId="106" fillId="0" borderId="41" xfId="0" applyNumberFormat="1" applyFont="1" applyBorder="1" applyAlignment="1">
      <alignment horizontal="center" vertical="center"/>
    </xf>
    <xf numFmtId="0" fontId="105" fillId="0" borderId="105" xfId="0" applyFont="1" applyBorder="1" applyAlignment="1">
      <alignment horizontal="center" vertical="center"/>
    </xf>
    <xf numFmtId="0" fontId="105" fillId="0" borderId="100" xfId="0" applyFont="1" applyBorder="1" applyAlignment="1">
      <alignment vertical="center"/>
    </xf>
    <xf numFmtId="0" fontId="105" fillId="0" borderId="100" xfId="0" applyFont="1" applyBorder="1" applyAlignment="1">
      <alignment horizontal="left" vertical="center"/>
    </xf>
    <xf numFmtId="12" fontId="108" fillId="52" borderId="100" xfId="0" applyNumberFormat="1" applyFont="1" applyFill="1" applyBorder="1" applyAlignment="1">
      <alignment horizontal="center" vertical="center"/>
    </xf>
    <xf numFmtId="0" fontId="105" fillId="0" borderId="100" xfId="0" applyFont="1" applyBorder="1" applyAlignment="1">
      <alignment horizontal="center" vertical="center"/>
    </xf>
    <xf numFmtId="177" fontId="105" fillId="0" borderId="106" xfId="0" applyNumberFormat="1" applyFont="1" applyBorder="1" applyAlignment="1">
      <alignment horizontal="center" vertical="center"/>
    </xf>
    <xf numFmtId="0" fontId="105" fillId="0" borderId="73" xfId="0" applyFont="1" applyBorder="1" applyAlignment="1">
      <alignment horizontal="center" vertical="center"/>
    </xf>
    <xf numFmtId="0" fontId="105" fillId="0" borderId="73" xfId="0" applyFont="1" applyBorder="1" applyAlignment="1">
      <alignment vertical="center"/>
    </xf>
    <xf numFmtId="0" fontId="105" fillId="0" borderId="73" xfId="0" applyFont="1" applyBorder="1" applyAlignment="1">
      <alignment horizontal="left" vertical="center"/>
    </xf>
    <xf numFmtId="12" fontId="109" fillId="0" borderId="73" xfId="0" applyNumberFormat="1" applyFont="1" applyBorder="1" applyAlignment="1">
      <alignment horizontal="center" vertical="center"/>
    </xf>
    <xf numFmtId="12" fontId="109" fillId="55" borderId="73" xfId="0" applyNumberFormat="1" applyFont="1" applyFill="1" applyBorder="1" applyAlignment="1">
      <alignment horizontal="center" vertical="center"/>
    </xf>
    <xf numFmtId="0" fontId="110" fillId="0" borderId="94" xfId="0" applyFont="1" applyBorder="1" applyAlignment="1">
      <alignment horizontal="center" vertical="center"/>
    </xf>
    <xf numFmtId="0" fontId="111" fillId="0" borderId="0" xfId="0" applyFont="1" applyAlignment="1">
      <alignment vertical="center"/>
    </xf>
    <xf numFmtId="0" fontId="110" fillId="0" borderId="0" xfId="0" applyFont="1" applyAlignment="1">
      <alignment horizontal="center" vertical="center"/>
    </xf>
    <xf numFmtId="0" fontId="112" fillId="0" borderId="0" xfId="0" applyFont="1" applyAlignment="1">
      <alignment horizontal="center" vertical="center"/>
    </xf>
    <xf numFmtId="0" fontId="110" fillId="0" borderId="0" xfId="0" applyFont="1" applyAlignment="1">
      <alignment vertical="center"/>
    </xf>
    <xf numFmtId="0" fontId="110" fillId="0" borderId="0" xfId="0" applyFont="1" applyAlignment="1">
      <alignment horizontal="left" vertical="center"/>
    </xf>
    <xf numFmtId="0" fontId="113" fillId="0" borderId="0" xfId="0" applyFont="1" applyAlignment="1">
      <alignment horizontal="center" vertical="center"/>
    </xf>
    <xf numFmtId="15" fontId="95" fillId="0" borderId="80" xfId="0" applyNumberFormat="1" applyFont="1" applyBorder="1" applyAlignment="1">
      <alignment horizontal="center" vertical="center"/>
    </xf>
    <xf numFmtId="0" fontId="95" fillId="0" borderId="86" xfId="0" applyFont="1" applyBorder="1" applyAlignment="1">
      <alignment horizontal="center" vertical="center"/>
    </xf>
    <xf numFmtId="15" fontId="95" fillId="0" borderId="86" xfId="0" applyNumberFormat="1" applyFont="1" applyBorder="1" applyAlignment="1">
      <alignment horizontal="center" vertical="center"/>
    </xf>
    <xf numFmtId="0" fontId="95" fillId="0" borderId="91" xfId="0" applyFont="1" applyBorder="1" applyAlignment="1">
      <alignment horizontal="center" vertical="center"/>
    </xf>
    <xf numFmtId="0" fontId="35" fillId="5" borderId="54" xfId="0" applyFont="1" applyFill="1" applyBorder="1" applyAlignment="1">
      <alignment horizontal="center" vertical="center"/>
    </xf>
    <xf numFmtId="0" fontId="35" fillId="5" borderId="54" xfId="0" applyFont="1" applyFill="1" applyBorder="1" applyAlignment="1">
      <alignment horizontal="center" vertical="center" wrapText="1"/>
    </xf>
    <xf numFmtId="0" fontId="114" fillId="2" borderId="0" xfId="0" applyFont="1" applyFill="1" applyAlignment="1">
      <alignment horizontal="center" vertical="center"/>
    </xf>
    <xf numFmtId="0" fontId="114" fillId="2" borderId="54" xfId="0" applyFont="1" applyFill="1" applyBorder="1" applyAlignment="1">
      <alignment horizontal="center" vertical="center"/>
    </xf>
    <xf numFmtId="0" fontId="114" fillId="2" borderId="54" xfId="0" applyFont="1" applyFill="1" applyBorder="1" applyAlignment="1">
      <alignment horizontal="center" vertical="center" wrapText="1"/>
    </xf>
    <xf numFmtId="1" fontId="114" fillId="2" borderId="54" xfId="0" applyNumberFormat="1" applyFont="1" applyFill="1" applyBorder="1" applyAlignment="1">
      <alignment horizontal="center" vertical="center" wrapText="1"/>
    </xf>
    <xf numFmtId="0" fontId="114" fillId="0" borderId="54" xfId="0" applyFont="1" applyBorder="1" applyAlignment="1">
      <alignment horizontal="center" vertical="center"/>
    </xf>
    <xf numFmtId="165" fontId="114" fillId="0" borderId="54" xfId="0" applyNumberFormat="1" applyFont="1" applyBorder="1" applyAlignment="1">
      <alignment horizontal="center" vertical="center"/>
    </xf>
    <xf numFmtId="4" fontId="114" fillId="2" borderId="54" xfId="0" applyNumberFormat="1" applyFont="1" applyFill="1" applyBorder="1" applyAlignment="1">
      <alignment horizontal="center" vertical="center"/>
    </xf>
    <xf numFmtId="3" fontId="114" fillId="0" borderId="54" xfId="0" applyNumberFormat="1" applyFont="1" applyBorder="1" applyAlignment="1">
      <alignment horizontal="center" vertical="center"/>
    </xf>
    <xf numFmtId="0" fontId="114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35" fillId="2" borderId="0" xfId="0" applyFont="1" applyFill="1" applyAlignment="1">
      <alignment vertical="center" wrapText="1"/>
    </xf>
    <xf numFmtId="0" fontId="35" fillId="5" borderId="55" xfId="0" applyFont="1" applyFill="1" applyBorder="1" applyAlignment="1">
      <alignment horizontal="center" vertical="center" wrapText="1"/>
    </xf>
    <xf numFmtId="1" fontId="114" fillId="0" borderId="51" xfId="1" applyNumberFormat="1" applyFont="1" applyBorder="1" applyAlignment="1">
      <alignment horizontal="center" vertical="center" wrapText="1"/>
    </xf>
    <xf numFmtId="1" fontId="35" fillId="0" borderId="54" xfId="1" applyNumberFormat="1" applyFont="1" applyBorder="1" applyAlignment="1">
      <alignment horizontal="center" vertical="center" wrapText="1"/>
    </xf>
    <xf numFmtId="1" fontId="114" fillId="2" borderId="54" xfId="0" applyNumberFormat="1" applyFont="1" applyFill="1" applyBorder="1" applyAlignment="1">
      <alignment horizontal="center" vertical="center"/>
    </xf>
    <xf numFmtId="2" fontId="114" fillId="2" borderId="54" xfId="0" applyNumberFormat="1" applyFont="1" applyFill="1" applyBorder="1" applyAlignment="1">
      <alignment horizontal="center" vertical="center"/>
    </xf>
    <xf numFmtId="165" fontId="114" fillId="2" borderId="54" xfId="0" applyNumberFormat="1" applyFont="1" applyFill="1" applyBorder="1" applyAlignment="1">
      <alignment horizontal="center" vertical="center"/>
    </xf>
    <xf numFmtId="1" fontId="35" fillId="2" borderId="54" xfId="0" applyNumberFormat="1" applyFont="1" applyFill="1" applyBorder="1" applyAlignment="1">
      <alignment horizontal="center" vertical="center"/>
    </xf>
    <xf numFmtId="1" fontId="114" fillId="0" borderId="54" xfId="1" applyNumberFormat="1" applyFont="1" applyBorder="1" applyAlignment="1">
      <alignment horizontal="center" vertical="center" wrapText="1"/>
    </xf>
    <xf numFmtId="0" fontId="35" fillId="2" borderId="4" xfId="0" applyFont="1" applyFill="1" applyBorder="1" applyAlignment="1">
      <alignment vertical="center"/>
    </xf>
    <xf numFmtId="0" fontId="35" fillId="2" borderId="4" xfId="0" applyFont="1" applyFill="1" applyBorder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114" fillId="2" borderId="0" xfId="0" applyFont="1" applyFill="1" applyAlignment="1">
      <alignment horizontal="left" vertical="center"/>
    </xf>
    <xf numFmtId="0" fontId="114" fillId="2" borderId="0" xfId="0" applyFont="1" applyFill="1" applyAlignment="1">
      <alignment vertical="center" wrapText="1"/>
    </xf>
    <xf numFmtId="0" fontId="35" fillId="2" borderId="0" xfId="0" applyFont="1" applyFill="1" applyAlignment="1">
      <alignment horizontal="left" vertical="center"/>
    </xf>
    <xf numFmtId="166" fontId="114" fillId="2" borderId="0" xfId="0" applyNumberFormat="1" applyFont="1" applyFill="1" applyAlignment="1">
      <alignment horizontal="center" vertical="center"/>
    </xf>
    <xf numFmtId="0" fontId="115" fillId="2" borderId="0" xfId="0" applyFont="1" applyFill="1" applyAlignment="1">
      <alignment horizontal="left" vertical="center"/>
    </xf>
    <xf numFmtId="0" fontId="114" fillId="2" borderId="52" xfId="0" quotePrefix="1" applyFont="1" applyFill="1" applyBorder="1" applyAlignment="1">
      <alignment horizontal="center" vertical="center" wrapText="1"/>
    </xf>
    <xf numFmtId="0" fontId="114" fillId="2" borderId="75" xfId="0" applyFont="1" applyFill="1" applyBorder="1" applyAlignment="1">
      <alignment vertical="center" wrapText="1"/>
    </xf>
    <xf numFmtId="0" fontId="114" fillId="2" borderId="76" xfId="0" applyFont="1" applyFill="1" applyBorder="1" applyAlignment="1">
      <alignment vertical="center" wrapText="1"/>
    </xf>
    <xf numFmtId="0" fontId="114" fillId="2" borderId="76" xfId="0" applyFont="1" applyFill="1" applyBorder="1" applyAlignment="1">
      <alignment vertical="center"/>
    </xf>
    <xf numFmtId="0" fontId="114" fillId="2" borderId="77" xfId="0" applyFont="1" applyFill="1" applyBorder="1" applyAlignment="1">
      <alignment vertical="center"/>
    </xf>
    <xf numFmtId="0" fontId="35" fillId="0" borderId="11" xfId="0" quotePrefix="1" applyFont="1" applyBorder="1" applyAlignment="1">
      <alignment horizontal="center" vertical="center"/>
    </xf>
    <xf numFmtId="0" fontId="114" fillId="2" borderId="61" xfId="0" applyFont="1" applyFill="1" applyBorder="1" applyAlignment="1">
      <alignment vertical="center" wrapText="1"/>
    </xf>
    <xf numFmtId="0" fontId="114" fillId="2" borderId="49" xfId="0" applyFont="1" applyFill="1" applyBorder="1" applyAlignment="1">
      <alignment vertical="center"/>
    </xf>
    <xf numFmtId="0" fontId="35" fillId="0" borderId="55" xfId="0" quotePrefix="1" applyFont="1" applyBorder="1" applyAlignment="1">
      <alignment horizontal="center" vertical="center"/>
    </xf>
    <xf numFmtId="0" fontId="35" fillId="0" borderId="74" xfId="0" quotePrefix="1" applyFont="1" applyBorder="1" applyAlignment="1">
      <alignment horizontal="center" vertical="center"/>
    </xf>
    <xf numFmtId="0" fontId="114" fillId="2" borderId="57" xfId="0" applyFont="1" applyFill="1" applyBorder="1" applyAlignment="1">
      <alignment vertical="center"/>
    </xf>
    <xf numFmtId="0" fontId="114" fillId="2" borderId="59" xfId="0" applyFont="1" applyFill="1" applyBorder="1" applyAlignment="1">
      <alignment vertical="center"/>
    </xf>
    <xf numFmtId="1" fontId="114" fillId="2" borderId="52" xfId="0" applyNumberFormat="1" applyFont="1" applyFill="1" applyBorder="1" applyAlignment="1">
      <alignment horizontal="left" vertical="center" wrapText="1"/>
    </xf>
    <xf numFmtId="14" fontId="51" fillId="0" borderId="0" xfId="2" applyNumberFormat="1" applyFont="1" applyAlignment="1">
      <alignment vertical="center"/>
    </xf>
    <xf numFmtId="1" fontId="26" fillId="2" borderId="73" xfId="0" applyNumberFormat="1" applyFont="1" applyFill="1" applyBorder="1" applyAlignment="1">
      <alignment horizontal="center" vertical="center"/>
    </xf>
    <xf numFmtId="0" fontId="32" fillId="2" borderId="73" xfId="0" quotePrefix="1" applyFont="1" applyFill="1" applyBorder="1" applyAlignment="1">
      <alignment horizontal="left" vertical="center"/>
    </xf>
    <xf numFmtId="1" fontId="32" fillId="2" borderId="73" xfId="0" applyNumberFormat="1" applyFont="1" applyFill="1" applyBorder="1" applyAlignment="1">
      <alignment horizontal="center" vertical="center"/>
    </xf>
    <xf numFmtId="0" fontId="34" fillId="0" borderId="73" xfId="2" quotePrefix="1" applyFont="1" applyBorder="1" applyAlignment="1">
      <alignment vertical="center"/>
    </xf>
    <xf numFmtId="0" fontId="34" fillId="0" borderId="73" xfId="2" applyFont="1" applyBorder="1" applyAlignment="1">
      <alignment vertical="center"/>
    </xf>
    <xf numFmtId="0" fontId="34" fillId="0" borderId="0" xfId="2" quotePrefix="1" applyFont="1" applyAlignment="1">
      <alignment vertical="center"/>
    </xf>
    <xf numFmtId="0" fontId="35" fillId="0" borderId="74" xfId="0" quotePrefix="1" applyFont="1" applyBorder="1" applyAlignment="1">
      <alignment vertical="center"/>
    </xf>
    <xf numFmtId="0" fontId="35" fillId="0" borderId="55" xfId="0" quotePrefix="1" applyFont="1" applyBorder="1" applyAlignment="1">
      <alignment vertical="center"/>
    </xf>
    <xf numFmtId="0" fontId="114" fillId="2" borderId="57" xfId="0" applyFont="1" applyFill="1" applyBorder="1" applyAlignment="1">
      <alignment vertical="center" wrapText="1"/>
    </xf>
    <xf numFmtId="0" fontId="34" fillId="0" borderId="0" xfId="2" quotePrefix="1" applyFont="1" applyAlignment="1">
      <alignment horizontal="center" vertical="center"/>
    </xf>
    <xf numFmtId="12" fontId="35" fillId="0" borderId="55" xfId="0" quotePrefix="1" applyNumberFormat="1" applyFont="1" applyBorder="1" applyAlignment="1">
      <alignment vertical="center" wrapText="1"/>
    </xf>
    <xf numFmtId="12" fontId="35" fillId="0" borderId="73" xfId="0" quotePrefix="1" applyNumberFormat="1" applyFont="1" applyBorder="1" applyAlignment="1">
      <alignment vertical="center" wrapText="1"/>
    </xf>
    <xf numFmtId="0" fontId="114" fillId="2" borderId="58" xfId="0" applyFont="1" applyFill="1" applyBorder="1" applyAlignment="1">
      <alignment vertical="center" wrapText="1"/>
    </xf>
    <xf numFmtId="1" fontId="50" fillId="0" borderId="53" xfId="2" applyNumberFormat="1" applyFont="1" applyBorder="1" applyAlignment="1">
      <alignment horizontal="center" vertical="center" wrapText="1"/>
    </xf>
    <xf numFmtId="0" fontId="114" fillId="2" borderId="73" xfId="0" applyFont="1" applyFill="1" applyBorder="1" applyAlignment="1">
      <alignment horizontal="center" vertical="center"/>
    </xf>
    <xf numFmtId="165" fontId="114" fillId="2" borderId="73" xfId="0" applyNumberFormat="1" applyFont="1" applyFill="1" applyBorder="1" applyAlignment="1">
      <alignment horizontal="center" vertical="center"/>
    </xf>
    <xf numFmtId="1" fontId="50" fillId="0" borderId="53" xfId="2" applyNumberFormat="1" applyFont="1" applyBorder="1" applyAlignment="1">
      <alignment vertical="center" wrapText="1"/>
    </xf>
    <xf numFmtId="1" fontId="50" fillId="5" borderId="73" xfId="2" applyNumberFormat="1" applyFont="1" applyFill="1" applyBorder="1" applyAlignment="1">
      <alignment horizontal="center" vertical="center" wrapText="1"/>
    </xf>
    <xf numFmtId="12" fontId="35" fillId="0" borderId="55" xfId="0" quotePrefix="1" applyNumberFormat="1" applyFont="1" applyBorder="1" applyAlignment="1">
      <alignment horizontal="center" vertical="center" wrapText="1"/>
    </xf>
    <xf numFmtId="1" fontId="114" fillId="0" borderId="73" xfId="1" applyNumberFormat="1" applyFont="1" applyBorder="1" applyAlignment="1">
      <alignment horizontal="center" vertical="center" wrapText="1"/>
    </xf>
    <xf numFmtId="1" fontId="50" fillId="0" borderId="73" xfId="2" applyNumberFormat="1" applyFont="1" applyBorder="1" applyAlignment="1">
      <alignment horizontal="center" vertical="center" wrapText="1"/>
    </xf>
    <xf numFmtId="1" fontId="51" fillId="0" borderId="108" xfId="1" applyNumberFormat="1" applyFont="1" applyBorder="1" applyAlignment="1">
      <alignment horizontal="center" vertical="center" wrapText="1"/>
    </xf>
    <xf numFmtId="0" fontId="51" fillId="0" borderId="73" xfId="2" quotePrefix="1" applyFont="1" applyBorder="1" applyAlignment="1">
      <alignment horizontal="left" vertical="center" wrapText="1"/>
    </xf>
    <xf numFmtId="0" fontId="116" fillId="2" borderId="0" xfId="0" applyFont="1" applyFill="1" applyAlignment="1">
      <alignment vertical="center"/>
    </xf>
    <xf numFmtId="0" fontId="116" fillId="48" borderId="2" xfId="0" quotePrefix="1" applyFont="1" applyFill="1" applyBorder="1" applyAlignment="1">
      <alignment horizontal="left" vertical="center"/>
    </xf>
    <xf numFmtId="0" fontId="116" fillId="48" borderId="4" xfId="0" applyFont="1" applyFill="1" applyBorder="1" applyAlignment="1">
      <alignment horizontal="center" vertical="center"/>
    </xf>
    <xf numFmtId="0" fontId="116" fillId="48" borderId="0" xfId="0" applyFont="1" applyFill="1" applyAlignment="1">
      <alignment horizontal="center" vertical="center"/>
    </xf>
    <xf numFmtId="0" fontId="116" fillId="48" borderId="0" xfId="0" applyFont="1" applyFill="1" applyAlignment="1">
      <alignment horizontal="center" vertical="center" wrapText="1"/>
    </xf>
    <xf numFmtId="0" fontId="116" fillId="48" borderId="4" xfId="0" applyFont="1" applyFill="1" applyBorder="1" applyAlignment="1">
      <alignment horizontal="center" vertical="center" wrapText="1"/>
    </xf>
    <xf numFmtId="0" fontId="116" fillId="48" borderId="2" xfId="0" applyFont="1" applyFill="1" applyBorder="1" applyAlignment="1">
      <alignment horizontal="center" vertical="center"/>
    </xf>
    <xf numFmtId="0" fontId="116" fillId="48" borderId="2" xfId="0" applyFont="1" applyFill="1" applyBorder="1" applyAlignment="1">
      <alignment horizontal="left" vertical="center"/>
    </xf>
    <xf numFmtId="0" fontId="116" fillId="2" borderId="2" xfId="0" applyFont="1" applyFill="1" applyBorder="1" applyAlignment="1">
      <alignment horizontal="center" vertical="center"/>
    </xf>
    <xf numFmtId="0" fontId="116" fillId="3" borderId="0" xfId="0" applyFont="1" applyFill="1" applyAlignment="1">
      <alignment vertical="center"/>
    </xf>
    <xf numFmtId="0" fontId="116" fillId="4" borderId="2" xfId="0" quotePrefix="1" applyFont="1" applyFill="1" applyBorder="1" applyAlignment="1">
      <alignment horizontal="center" vertical="center"/>
    </xf>
    <xf numFmtId="0" fontId="116" fillId="2" borderId="2" xfId="0" applyFont="1" applyFill="1" applyBorder="1" applyAlignment="1">
      <alignment horizontal="right" vertical="center"/>
    </xf>
    <xf numFmtId="0" fontId="116" fillId="2" borderId="2" xfId="0" applyFont="1" applyFill="1" applyBorder="1" applyAlignment="1">
      <alignment horizontal="left" vertical="center"/>
    </xf>
    <xf numFmtId="0" fontId="116" fillId="2" borderId="3" xfId="0" applyFont="1" applyFill="1" applyBorder="1" applyAlignment="1">
      <alignment horizontal="left" vertical="center"/>
    </xf>
    <xf numFmtId="0" fontId="116" fillId="2" borderId="3" xfId="0" applyFont="1" applyFill="1" applyBorder="1" applyAlignment="1">
      <alignment vertical="center"/>
    </xf>
    <xf numFmtId="0" fontId="116" fillId="2" borderId="3" xfId="0" applyFont="1" applyFill="1" applyBorder="1" applyAlignment="1">
      <alignment horizontal="center" vertical="center"/>
    </xf>
    <xf numFmtId="3" fontId="116" fillId="2" borderId="3" xfId="0" applyNumberFormat="1" applyFont="1" applyFill="1" applyBorder="1" applyAlignment="1">
      <alignment horizontal="center" vertical="center"/>
    </xf>
    <xf numFmtId="0" fontId="116" fillId="2" borderId="3" xfId="62" applyNumberFormat="1" applyFont="1" applyFill="1" applyBorder="1" applyAlignment="1">
      <alignment horizontal="center" vertical="center"/>
    </xf>
    <xf numFmtId="0" fontId="116" fillId="13" borderId="3" xfId="0" applyFont="1" applyFill="1" applyBorder="1" applyAlignment="1">
      <alignment horizontal="center" vertical="center"/>
    </xf>
    <xf numFmtId="0" fontId="116" fillId="5" borderId="3" xfId="0" applyFont="1" applyFill="1" applyBorder="1" applyAlignment="1">
      <alignment vertical="center"/>
    </xf>
    <xf numFmtId="1" fontId="116" fillId="13" borderId="3" xfId="0" applyNumberFormat="1" applyFont="1" applyFill="1" applyBorder="1" applyAlignment="1">
      <alignment vertical="center"/>
    </xf>
    <xf numFmtId="1" fontId="116" fillId="13" borderId="3" xfId="0" applyNumberFormat="1" applyFont="1" applyFill="1" applyBorder="1" applyAlignment="1">
      <alignment horizontal="center" vertical="center"/>
    </xf>
    <xf numFmtId="0" fontId="116" fillId="5" borderId="2" xfId="0" quotePrefix="1" applyFont="1" applyFill="1" applyBorder="1" applyAlignment="1">
      <alignment horizontal="center" vertical="center"/>
    </xf>
    <xf numFmtId="0" fontId="116" fillId="3" borderId="0" xfId="0" applyFont="1" applyFill="1" applyAlignment="1">
      <alignment horizontal="left" vertical="center"/>
    </xf>
    <xf numFmtId="0" fontId="116" fillId="2" borderId="0" xfId="0" applyFont="1" applyFill="1" applyAlignment="1">
      <alignment horizontal="right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4" xfId="0" applyFont="1" applyFill="1" applyBorder="1" applyAlignment="1">
      <alignment vertical="center" wrapText="1"/>
    </xf>
    <xf numFmtId="0" fontId="116" fillId="13" borderId="2" xfId="0" quotePrefix="1" applyFont="1" applyFill="1" applyBorder="1" applyAlignment="1">
      <alignment horizontal="center" vertical="center"/>
    </xf>
    <xf numFmtId="0" fontId="116" fillId="15" borderId="0" xfId="0" applyFont="1" applyFill="1" applyAlignment="1">
      <alignment horizontal="center" vertical="center"/>
    </xf>
    <xf numFmtId="1" fontId="116" fillId="15" borderId="0" xfId="0" applyNumberFormat="1" applyFont="1" applyFill="1" applyAlignment="1">
      <alignment vertical="center"/>
    </xf>
    <xf numFmtId="1" fontId="116" fillId="15" borderId="0" xfId="0" applyNumberFormat="1" applyFont="1" applyFill="1" applyAlignment="1">
      <alignment horizontal="center" vertical="center"/>
    </xf>
    <xf numFmtId="0" fontId="116" fillId="3" borderId="0" xfId="0" quotePrefix="1" applyFont="1" applyFill="1" applyAlignment="1">
      <alignment horizontal="center" vertical="center"/>
    </xf>
    <xf numFmtId="0" fontId="116" fillId="14" borderId="0" xfId="0" applyFont="1" applyFill="1" applyAlignment="1">
      <alignment horizontal="left" vertical="center"/>
    </xf>
    <xf numFmtId="0" fontId="116" fillId="14" borderId="0" xfId="0" applyFont="1" applyFill="1" applyAlignment="1">
      <alignment horizontal="center" vertical="center"/>
    </xf>
    <xf numFmtId="1" fontId="116" fillId="14" borderId="0" xfId="0" applyNumberFormat="1" applyFont="1" applyFill="1" applyAlignment="1">
      <alignment horizontal="right" vertical="center"/>
    </xf>
    <xf numFmtId="1" fontId="116" fillId="14" borderId="0" xfId="0" applyNumberFormat="1" applyFont="1" applyFill="1" applyAlignment="1">
      <alignment horizontal="center" vertical="center"/>
    </xf>
    <xf numFmtId="1" fontId="29" fillId="0" borderId="54" xfId="2" quotePrefix="1" applyNumberFormat="1" applyFont="1" applyBorder="1" applyAlignment="1">
      <alignment horizontal="center" vertical="center" wrapText="1"/>
    </xf>
    <xf numFmtId="0" fontId="37" fillId="0" borderId="0" xfId="59" applyFont="1"/>
    <xf numFmtId="0" fontId="117" fillId="9" borderId="73" xfId="0" applyFont="1" applyFill="1" applyBorder="1" applyAlignment="1">
      <alignment vertical="center"/>
    </xf>
    <xf numFmtId="0" fontId="118" fillId="0" borderId="73" xfId="0" applyFont="1" applyBorder="1" applyAlignment="1">
      <alignment horizontal="center"/>
    </xf>
    <xf numFmtId="0" fontId="118" fillId="0" borderId="73" xfId="0" quotePrefix="1" applyFont="1" applyBorder="1" applyAlignment="1">
      <alignment horizontal="center"/>
    </xf>
    <xf numFmtId="16" fontId="118" fillId="0" borderId="73" xfId="0" quotePrefix="1" applyNumberFormat="1" applyFont="1" applyBorder="1" applyAlignment="1">
      <alignment horizontal="center"/>
    </xf>
    <xf numFmtId="0" fontId="119" fillId="0" borderId="0" xfId="59" applyFont="1" applyAlignment="1">
      <alignment vertical="center"/>
    </xf>
    <xf numFmtId="0" fontId="119" fillId="5" borderId="109" xfId="59" applyFont="1" applyFill="1" applyBorder="1" applyAlignment="1">
      <alignment horizontal="left" vertical="center"/>
    </xf>
    <xf numFmtId="14" fontId="119" fillId="56" borderId="109" xfId="59" applyNumberFormat="1" applyFont="1" applyFill="1" applyBorder="1" applyAlignment="1">
      <alignment horizontal="center" vertical="center"/>
    </xf>
    <xf numFmtId="0" fontId="119" fillId="0" borderId="6" xfId="59" applyFont="1" applyBorder="1" applyAlignment="1">
      <alignment horizontal="center" vertical="center"/>
    </xf>
    <xf numFmtId="0" fontId="119" fillId="56" borderId="109" xfId="59" applyFont="1" applyFill="1" applyBorder="1" applyAlignment="1">
      <alignment horizontal="center" vertical="center"/>
    </xf>
    <xf numFmtId="0" fontId="119" fillId="0" borderId="0" xfId="59" applyFont="1" applyAlignment="1">
      <alignment horizontal="left" vertical="center"/>
    </xf>
    <xf numFmtId="0" fontId="119" fillId="0" borderId="0" xfId="59" applyFont="1" applyAlignment="1">
      <alignment horizontal="center" vertical="center"/>
    </xf>
    <xf numFmtId="0" fontId="0" fillId="0" borderId="26" xfId="0" applyBorder="1"/>
    <xf numFmtId="0" fontId="37" fillId="0" borderId="24" xfId="59" applyFont="1" applyBorder="1"/>
    <xf numFmtId="0" fontId="38" fillId="5" borderId="109" xfId="59" applyFont="1" applyFill="1" applyBorder="1" applyAlignment="1">
      <alignment horizontal="center" vertical="center"/>
    </xf>
    <xf numFmtId="0" fontId="38" fillId="5" borderId="109" xfId="59" applyFont="1" applyFill="1" applyBorder="1" applyAlignment="1">
      <alignment horizontal="center" vertical="center" wrapText="1"/>
    </xf>
    <xf numFmtId="0" fontId="119" fillId="0" borderId="109" xfId="59" applyFont="1" applyBorder="1" applyAlignment="1">
      <alignment horizontal="center" vertical="center"/>
    </xf>
    <xf numFmtId="0" fontId="119" fillId="0" borderId="109" xfId="59" applyFont="1" applyBorder="1" applyAlignment="1">
      <alignment horizontal="center" vertical="center" wrapText="1"/>
    </xf>
    <xf numFmtId="0" fontId="119" fillId="0" borderId="0" xfId="59" applyFont="1" applyAlignment="1">
      <alignment horizontal="left" vertical="center" wrapText="1"/>
    </xf>
    <xf numFmtId="0" fontId="119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19" fillId="0" borderId="0" xfId="0" applyFont="1" applyAlignment="1">
      <alignment vertical="center"/>
    </xf>
    <xf numFmtId="0" fontId="123" fillId="15" borderId="0" xfId="0" applyFont="1" applyFill="1" applyAlignment="1">
      <alignment horizontal="center" vertical="center"/>
    </xf>
    <xf numFmtId="0" fontId="124" fillId="2" borderId="54" xfId="0" applyFont="1" applyFill="1" applyBorder="1" applyAlignment="1">
      <alignment horizontal="center" vertical="center"/>
    </xf>
    <xf numFmtId="0" fontId="124" fillId="2" borderId="54" xfId="0" applyFont="1" applyFill="1" applyBorder="1" applyAlignment="1">
      <alignment horizontal="center" vertical="center" wrapText="1"/>
    </xf>
    <xf numFmtId="1" fontId="124" fillId="2" borderId="54" xfId="0" applyNumberFormat="1" applyFont="1" applyFill="1" applyBorder="1" applyAlignment="1">
      <alignment horizontal="center" vertical="center" wrapText="1"/>
    </xf>
    <xf numFmtId="0" fontId="124" fillId="0" borderId="54" xfId="0" applyFont="1" applyBorder="1" applyAlignment="1">
      <alignment horizontal="center" vertical="center"/>
    </xf>
    <xf numFmtId="165" fontId="124" fillId="0" borderId="54" xfId="0" applyNumberFormat="1" applyFont="1" applyBorder="1" applyAlignment="1">
      <alignment horizontal="center" vertical="center"/>
    </xf>
    <xf numFmtId="4" fontId="124" fillId="2" borderId="54" xfId="0" applyNumberFormat="1" applyFont="1" applyFill="1" applyBorder="1" applyAlignment="1">
      <alignment horizontal="center" vertical="center"/>
    </xf>
    <xf numFmtId="3" fontId="124" fillId="0" borderId="54" xfId="0" applyNumberFormat="1" applyFont="1" applyBorder="1" applyAlignment="1">
      <alignment horizontal="center" vertical="center"/>
    </xf>
    <xf numFmtId="0" fontId="124" fillId="2" borderId="0" xfId="0" applyFont="1" applyFill="1" applyAlignment="1">
      <alignment vertical="center"/>
    </xf>
    <xf numFmtId="0" fontId="115" fillId="2" borderId="0" xfId="0" applyFont="1" applyFill="1" applyAlignment="1">
      <alignment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0" fontId="35" fillId="3" borderId="0" xfId="0" applyFont="1" applyFill="1" applyAlignment="1">
      <alignment horizontal="left" vertical="center" wrapText="1"/>
    </xf>
    <xf numFmtId="0" fontId="35" fillId="3" borderId="0" xfId="0" applyFont="1" applyFill="1" applyAlignment="1">
      <alignment horizontal="left" vertical="center"/>
    </xf>
    <xf numFmtId="0" fontId="35" fillId="2" borderId="1" xfId="0" applyFont="1" applyFill="1" applyBorder="1" applyAlignment="1" applyProtection="1">
      <alignment vertical="center"/>
      <protection hidden="1"/>
    </xf>
    <xf numFmtId="0" fontId="125" fillId="2" borderId="50" xfId="0" applyFont="1" applyFill="1" applyBorder="1" applyAlignment="1">
      <alignment horizontal="left" vertical="center"/>
    </xf>
    <xf numFmtId="0" fontId="125" fillId="2" borderId="1" xfId="0" applyFont="1" applyFill="1" applyBorder="1" applyAlignment="1">
      <alignment horizontal="left" vertical="center"/>
    </xf>
    <xf numFmtId="0" fontId="35" fillId="2" borderId="1" xfId="0" applyFont="1" applyFill="1" applyBorder="1" applyAlignment="1">
      <alignment vertical="center"/>
    </xf>
    <xf numFmtId="164" fontId="35" fillId="2" borderId="1" xfId="0" quotePrefix="1" applyNumberFormat="1" applyFont="1" applyFill="1" applyBorder="1" applyAlignment="1">
      <alignment horizontal="left" vertical="center"/>
    </xf>
    <xf numFmtId="0" fontId="35" fillId="2" borderId="1" xfId="0" applyFont="1" applyFill="1" applyBorder="1" applyAlignment="1">
      <alignment horizontal="center" vertical="center"/>
    </xf>
    <xf numFmtId="0" fontId="35" fillId="2" borderId="50" xfId="0" applyFont="1" applyFill="1" applyBorder="1" applyAlignment="1">
      <alignment vertical="center"/>
    </xf>
    <xf numFmtId="0" fontId="35" fillId="2" borderId="1" xfId="0" applyFont="1" applyFill="1" applyBorder="1" applyAlignment="1">
      <alignment horizontal="left" vertical="center"/>
    </xf>
    <xf numFmtId="1" fontId="50" fillId="0" borderId="72" xfId="2" applyNumberFormat="1" applyFont="1" applyBorder="1" applyAlignment="1">
      <alignment vertical="center" wrapText="1"/>
    </xf>
    <xf numFmtId="1" fontId="126" fillId="0" borderId="51" xfId="1" applyNumberFormat="1" applyFont="1" applyBorder="1" applyAlignment="1">
      <alignment horizontal="center" vertical="center" wrapText="1"/>
    </xf>
    <xf numFmtId="1" fontId="126" fillId="0" borderId="54" xfId="1" applyNumberFormat="1" applyFont="1" applyBorder="1" applyAlignment="1">
      <alignment horizontal="center" vertical="center" wrapText="1"/>
    </xf>
    <xf numFmtId="1" fontId="127" fillId="0" borderId="51" xfId="1" applyNumberFormat="1" applyFont="1" applyBorder="1" applyAlignment="1">
      <alignment horizontal="center" vertical="center" wrapText="1"/>
    </xf>
    <xf numFmtId="0" fontId="124" fillId="0" borderId="54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34" fillId="0" borderId="0" xfId="2" applyFont="1" applyAlignment="1">
      <alignment vertical="center" wrapText="1"/>
    </xf>
    <xf numFmtId="1" fontId="53" fillId="15" borderId="0" xfId="0" applyNumberFormat="1" applyFont="1" applyFill="1"/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1" xfId="0" quotePrefix="1" applyNumberFormat="1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11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32" fillId="10" borderId="23" xfId="0" applyFont="1" applyFill="1" applyBorder="1" applyAlignment="1">
      <alignment horizontal="center" vertical="center"/>
    </xf>
    <xf numFmtId="0" fontId="32" fillId="10" borderId="24" xfId="0" applyFont="1" applyFill="1" applyBorder="1" applyAlignment="1">
      <alignment horizontal="center" vertical="center"/>
    </xf>
    <xf numFmtId="0" fontId="32" fillId="10" borderId="48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1" fontId="69" fillId="0" borderId="15" xfId="0" applyNumberFormat="1" applyFont="1" applyBorder="1" applyAlignment="1">
      <alignment horizontal="center" vertical="center" wrapText="1"/>
    </xf>
    <xf numFmtId="1" fontId="69" fillId="0" borderId="12" xfId="0" applyNumberFormat="1" applyFont="1" applyBorder="1" applyAlignment="1">
      <alignment horizontal="center" vertical="center" wrapText="1"/>
    </xf>
    <xf numFmtId="1" fontId="69" fillId="0" borderId="13" xfId="0" applyNumberFormat="1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left" vertical="center" wrapText="1"/>
    </xf>
    <xf numFmtId="0" fontId="65" fillId="13" borderId="3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8" xfId="0" applyFont="1" applyFill="1" applyBorder="1" applyAlignment="1">
      <alignment horizontal="left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10" borderId="26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9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1" fontId="31" fillId="2" borderId="15" xfId="0" applyNumberFormat="1" applyFont="1" applyFill="1" applyBorder="1" applyAlignment="1">
      <alignment horizontal="center" vertical="center" wrapText="1"/>
    </xf>
    <xf numFmtId="1" fontId="31" fillId="2" borderId="13" xfId="0" applyNumberFormat="1" applyFont="1" applyFill="1" applyBorder="1" applyAlignment="1">
      <alignment horizontal="center" vertical="center" wrapText="1"/>
    </xf>
    <xf numFmtId="1" fontId="57" fillId="0" borderId="51" xfId="1" applyNumberFormat="1" applyFont="1" applyBorder="1" applyAlignment="1">
      <alignment horizontal="center" vertical="center" wrapText="1"/>
    </xf>
    <xf numFmtId="1" fontId="57" fillId="0" borderId="54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10" xfId="1" applyNumberFormat="1" applyFont="1" applyBorder="1" applyAlignment="1">
      <alignment horizontal="center" vertical="center" wrapText="1"/>
    </xf>
    <xf numFmtId="1" fontId="60" fillId="0" borderId="51" xfId="1" applyNumberFormat="1" applyFont="1" applyBorder="1" applyAlignment="1">
      <alignment horizontal="center" vertical="center" wrapText="1"/>
    </xf>
    <xf numFmtId="1" fontId="60" fillId="0" borderId="54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10" xfId="1" applyNumberFormat="1" applyFont="1" applyBorder="1" applyAlignment="1">
      <alignment horizontal="center" vertical="center" wrapText="1"/>
    </xf>
    <xf numFmtId="1" fontId="31" fillId="2" borderId="60" xfId="0" applyNumberFormat="1" applyFont="1" applyFill="1" applyBorder="1" applyAlignment="1">
      <alignment horizontal="center" vertical="center" wrapText="1"/>
    </xf>
    <xf numFmtId="1" fontId="31" fillId="2" borderId="30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8" xfId="0" applyNumberFormat="1" applyFont="1" applyFill="1" applyBorder="1" applyAlignment="1">
      <alignment horizontal="center" vertical="center" wrapText="1"/>
    </xf>
    <xf numFmtId="1" fontId="31" fillId="2" borderId="59" xfId="0" applyNumberFormat="1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1" fontId="57" fillId="3" borderId="14" xfId="1" applyNumberFormat="1" applyFont="1" applyFill="1" applyBorder="1" applyAlignment="1">
      <alignment horizontal="center" vertical="center" wrapText="1"/>
    </xf>
    <xf numFmtId="1" fontId="31" fillId="2" borderId="15" xfId="0" quotePrefix="1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1" fillId="2" borderId="11" xfId="0" quotePrefix="1" applyFont="1" applyFill="1" applyBorder="1" applyAlignment="1">
      <alignment horizontal="center" vertical="center" wrapText="1"/>
    </xf>
    <xf numFmtId="0" fontId="31" fillId="2" borderId="10" xfId="0" quotePrefix="1" applyFont="1" applyFill="1" applyBorder="1" applyAlignment="1">
      <alignment horizontal="center" vertical="center" wrapText="1"/>
    </xf>
    <xf numFmtId="0" fontId="62" fillId="2" borderId="13" xfId="0" quotePrefix="1" applyFont="1" applyFill="1" applyBorder="1" applyAlignment="1">
      <alignment horizontal="center" vertical="center" wrapText="1"/>
    </xf>
    <xf numFmtId="0" fontId="62" fillId="2" borderId="14" xfId="0" quotePrefix="1" applyFont="1" applyFill="1" applyBorder="1" applyAlignment="1">
      <alignment horizontal="center" vertical="center" wrapText="1"/>
    </xf>
    <xf numFmtId="0" fontId="31" fillId="2" borderId="14" xfId="0" quotePrefix="1" applyFont="1" applyFill="1" applyBorder="1" applyAlignment="1">
      <alignment horizontal="center" vertical="center" wrapText="1"/>
    </xf>
    <xf numFmtId="0" fontId="31" fillId="2" borderId="15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2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0" fontId="49" fillId="9" borderId="14" xfId="0" applyFont="1" applyFill="1" applyBorder="1" applyAlignment="1">
      <alignment horizontal="left" vertical="center" wrapText="1"/>
    </xf>
    <xf numFmtId="12" fontId="48" fillId="0" borderId="15" xfId="0" quotePrefix="1" applyNumberFormat="1" applyFont="1" applyBorder="1" applyAlignment="1">
      <alignment horizontal="center" vertical="center" wrapText="1"/>
    </xf>
    <xf numFmtId="12" fontId="48" fillId="0" borderId="12" xfId="0" quotePrefix="1" applyNumberFormat="1" applyFont="1" applyBorder="1" applyAlignment="1">
      <alignment horizontal="center" vertical="center" wrapText="1"/>
    </xf>
    <xf numFmtId="12" fontId="48" fillId="0" borderId="13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60" xfId="0" quotePrefix="1" applyFont="1" applyFill="1" applyBorder="1" applyAlignment="1">
      <alignment horizontal="center" vertical="center" wrapText="1"/>
    </xf>
    <xf numFmtId="0" fontId="31" fillId="2" borderId="29" xfId="0" quotePrefix="1" applyFont="1" applyFill="1" applyBorder="1" applyAlignment="1">
      <alignment horizontal="center" vertical="center" wrapText="1"/>
    </xf>
    <xf numFmtId="0" fontId="31" fillId="2" borderId="30" xfId="0" quotePrefix="1" applyFont="1" applyFill="1" applyBorder="1" applyAlignment="1">
      <alignment horizontal="center" vertical="center" wrapText="1"/>
    </xf>
    <xf numFmtId="0" fontId="31" fillId="2" borderId="61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8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59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15" xfId="0" applyFont="1" applyFill="1" applyBorder="1" applyAlignment="1">
      <alignment horizontal="left" vertical="center" wrapText="1"/>
    </xf>
    <xf numFmtId="0" fontId="31" fillId="9" borderId="13" xfId="0" applyFont="1" applyFill="1" applyBorder="1" applyAlignment="1">
      <alignment horizontal="left" vertical="center" wrapText="1"/>
    </xf>
    <xf numFmtId="0" fontId="31" fillId="9" borderId="55" xfId="0" applyFont="1" applyFill="1" applyBorder="1" applyAlignment="1">
      <alignment horizontal="left" vertical="center" wrapText="1"/>
    </xf>
    <xf numFmtId="0" fontId="31" fillId="9" borderId="53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5" fillId="2" borderId="54" xfId="0" applyNumberFormat="1" applyFont="1" applyFill="1" applyBorder="1" applyAlignment="1">
      <alignment horizontal="center" vertical="center"/>
    </xf>
    <xf numFmtId="0" fontId="114" fillId="2" borderId="54" xfId="0" applyFont="1" applyFill="1" applyBorder="1" applyAlignment="1">
      <alignment horizontal="center" vertical="center" wrapText="1"/>
    </xf>
    <xf numFmtId="1" fontId="114" fillId="2" borderId="54" xfId="0" applyNumberFormat="1" applyFont="1" applyFill="1" applyBorder="1" applyAlignment="1">
      <alignment horizontal="center" vertical="center" wrapText="1"/>
    </xf>
    <xf numFmtId="1" fontId="50" fillId="2" borderId="73" xfId="0" applyNumberFormat="1" applyFont="1" applyFill="1" applyBorder="1" applyAlignment="1">
      <alignment horizontal="center" vertical="center"/>
    </xf>
    <xf numFmtId="0" fontId="114" fillId="2" borderId="60" xfId="0" applyFont="1" applyFill="1" applyBorder="1" applyAlignment="1">
      <alignment horizontal="center" vertical="center" wrapText="1"/>
    </xf>
    <xf numFmtId="0" fontId="114" fillId="2" borderId="29" xfId="0" applyFont="1" applyFill="1" applyBorder="1" applyAlignment="1">
      <alignment horizontal="center" vertical="center" wrapText="1"/>
    </xf>
    <xf numFmtId="0" fontId="114" fillId="2" borderId="30" xfId="0" applyFont="1" applyFill="1" applyBorder="1" applyAlignment="1">
      <alignment horizontal="center" vertical="center" wrapText="1"/>
    </xf>
    <xf numFmtId="0" fontId="114" fillId="2" borderId="74" xfId="0" applyFont="1" applyFill="1" applyBorder="1" applyAlignment="1">
      <alignment horizontal="center" vertical="center" wrapText="1"/>
    </xf>
    <xf numFmtId="0" fontId="114" fillId="2" borderId="107" xfId="0" applyFont="1" applyFill="1" applyBorder="1" applyAlignment="1">
      <alignment horizontal="center" vertical="center" wrapText="1"/>
    </xf>
    <xf numFmtId="0" fontId="114" fillId="2" borderId="72" xfId="0" applyFont="1" applyFill="1" applyBorder="1" applyAlignment="1">
      <alignment horizontal="center" vertical="center" wrapText="1"/>
    </xf>
    <xf numFmtId="1" fontId="114" fillId="2" borderId="55" xfId="0" applyNumberFormat="1" applyFont="1" applyFill="1" applyBorder="1" applyAlignment="1">
      <alignment horizontal="center" vertical="center" wrapText="1"/>
    </xf>
    <xf numFmtId="1" fontId="114" fillId="2" borderId="53" xfId="0" applyNumberFormat="1" applyFont="1" applyFill="1" applyBorder="1" applyAlignment="1">
      <alignment horizontal="center" vertical="center" wrapText="1"/>
    </xf>
    <xf numFmtId="0" fontId="51" fillId="2" borderId="74" xfId="0" applyFont="1" applyFill="1" applyBorder="1" applyAlignment="1">
      <alignment horizontal="center" vertical="center" wrapText="1"/>
    </xf>
    <xf numFmtId="0" fontId="51" fillId="2" borderId="107" xfId="0" applyFont="1" applyFill="1" applyBorder="1" applyAlignment="1">
      <alignment horizontal="center" vertical="center" wrapText="1"/>
    </xf>
    <xf numFmtId="0" fontId="51" fillId="2" borderId="72" xfId="0" applyFont="1" applyFill="1" applyBorder="1" applyAlignment="1">
      <alignment horizontal="center" vertical="center" wrapText="1"/>
    </xf>
    <xf numFmtId="1" fontId="35" fillId="2" borderId="55" xfId="0" applyNumberFormat="1" applyFont="1" applyFill="1" applyBorder="1" applyAlignment="1">
      <alignment horizontal="center" vertical="center"/>
    </xf>
    <xf numFmtId="1" fontId="35" fillId="2" borderId="53" xfId="0" applyNumberFormat="1" applyFont="1" applyFill="1" applyBorder="1" applyAlignment="1">
      <alignment horizontal="center" vertical="center"/>
    </xf>
    <xf numFmtId="1" fontId="35" fillId="2" borderId="74" xfId="0" applyNumberFormat="1" applyFont="1" applyFill="1" applyBorder="1" applyAlignment="1">
      <alignment horizontal="center" vertical="center"/>
    </xf>
    <xf numFmtId="1" fontId="35" fillId="2" borderId="72" xfId="0" applyNumberFormat="1" applyFont="1" applyFill="1" applyBorder="1" applyAlignment="1">
      <alignment horizontal="center" vertical="center"/>
    </xf>
    <xf numFmtId="0" fontId="114" fillId="2" borderId="55" xfId="0" applyFont="1" applyFill="1" applyBorder="1" applyAlignment="1">
      <alignment horizontal="center" vertical="center" wrapText="1"/>
    </xf>
    <xf numFmtId="0" fontId="114" fillId="2" borderId="53" xfId="0" applyFont="1" applyFill="1" applyBorder="1" applyAlignment="1">
      <alignment horizontal="center" vertical="center" wrapText="1"/>
    </xf>
    <xf numFmtId="1" fontId="35" fillId="0" borderId="54" xfId="0" applyNumberFormat="1" applyFont="1" applyBorder="1" applyAlignment="1">
      <alignment horizontal="center" vertical="center" wrapText="1"/>
    </xf>
    <xf numFmtId="0" fontId="35" fillId="0" borderId="52" xfId="0" applyFont="1" applyBorder="1" applyAlignment="1">
      <alignment horizontal="center" vertical="center" wrapText="1"/>
    </xf>
    <xf numFmtId="0" fontId="35" fillId="5" borderId="60" xfId="0" applyFont="1" applyFill="1" applyBorder="1" applyAlignment="1">
      <alignment horizontal="center" vertical="center" wrapText="1"/>
    </xf>
    <xf numFmtId="0" fontId="35" fillId="5" borderId="29" xfId="0" applyFont="1" applyFill="1" applyBorder="1" applyAlignment="1">
      <alignment horizontal="center" vertical="center" wrapText="1"/>
    </xf>
    <xf numFmtId="0" fontId="124" fillId="2" borderId="55" xfId="0" applyFont="1" applyFill="1" applyBorder="1" applyAlignment="1">
      <alignment horizontal="center" vertical="center" wrapText="1"/>
    </xf>
    <xf numFmtId="0" fontId="124" fillId="2" borderId="53" xfId="0" applyFont="1" applyFill="1" applyBorder="1" applyAlignment="1">
      <alignment horizontal="center" vertical="center" wrapText="1"/>
    </xf>
    <xf numFmtId="1" fontId="123" fillId="0" borderId="73" xfId="0" applyNumberFormat="1" applyFont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/>
    </xf>
    <xf numFmtId="0" fontId="35" fillId="10" borderId="54" xfId="0" applyFont="1" applyFill="1" applyBorder="1" applyAlignment="1">
      <alignment horizontal="center" vertical="center"/>
    </xf>
    <xf numFmtId="0" fontId="35" fillId="5" borderId="54" xfId="0" applyFont="1" applyFill="1" applyBorder="1" applyAlignment="1">
      <alignment horizontal="center" vertical="center" wrapText="1"/>
    </xf>
    <xf numFmtId="1" fontId="123" fillId="0" borderId="54" xfId="0" applyNumberFormat="1" applyFont="1" applyBorder="1" applyAlignment="1">
      <alignment horizontal="center" vertical="center" wrapText="1"/>
    </xf>
    <xf numFmtId="0" fontId="35" fillId="5" borderId="54" xfId="0" applyFont="1" applyFill="1" applyBorder="1" applyAlignment="1">
      <alignment horizontal="center" vertical="center"/>
    </xf>
    <xf numFmtId="0" fontId="124" fillId="2" borderId="54" xfId="0" applyFont="1" applyFill="1" applyBorder="1" applyAlignment="1">
      <alignment horizontal="center" vertical="center" wrapText="1"/>
    </xf>
    <xf numFmtId="0" fontId="65" fillId="10" borderId="54" xfId="0" applyFont="1" applyFill="1" applyBorder="1" applyAlignment="1">
      <alignment horizontal="center" vertical="center" wrapText="1"/>
    </xf>
    <xf numFmtId="0" fontId="65" fillId="10" borderId="54" xfId="0" applyFont="1" applyFill="1" applyBorder="1" applyAlignment="1">
      <alignment horizontal="center" vertical="center"/>
    </xf>
    <xf numFmtId="0" fontId="35" fillId="15" borderId="0" xfId="0" applyFont="1" applyFill="1" applyAlignment="1">
      <alignment horizontal="left" vertical="center" wrapText="1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0" fontId="35" fillId="3" borderId="0" xfId="0" applyFont="1" applyFill="1" applyAlignment="1">
      <alignment horizontal="left" vertical="center" wrapText="1"/>
    </xf>
    <xf numFmtId="0" fontId="65" fillId="0" borderId="23" xfId="0" applyFont="1" applyBorder="1" applyAlignment="1">
      <alignment horizontal="center" vertical="center" wrapText="1"/>
    </xf>
    <xf numFmtId="0" fontId="65" fillId="0" borderId="24" xfId="0" applyFont="1" applyBorder="1" applyAlignment="1">
      <alignment horizontal="center" vertical="center" wrapText="1"/>
    </xf>
    <xf numFmtId="0" fontId="65" fillId="0" borderId="25" xfId="0" applyFont="1" applyBorder="1" applyAlignment="1">
      <alignment horizontal="center" vertical="center" wrapText="1"/>
    </xf>
    <xf numFmtId="0" fontId="65" fillId="0" borderId="26" xfId="0" applyFont="1" applyBorder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65" fillId="0" borderId="27" xfId="0" applyFont="1" applyBorder="1" applyAlignment="1">
      <alignment horizontal="center" vertical="center" wrapText="1"/>
    </xf>
    <xf numFmtId="0" fontId="65" fillId="0" borderId="31" xfId="0" applyFont="1" applyBorder="1" applyAlignment="1">
      <alignment horizontal="center" vertical="center" wrapText="1"/>
    </xf>
    <xf numFmtId="0" fontId="65" fillId="0" borderId="28" xfId="0" applyFont="1" applyBorder="1" applyAlignment="1">
      <alignment horizontal="center" vertical="center" wrapText="1"/>
    </xf>
    <xf numFmtId="0" fontId="65" fillId="0" borderId="32" xfId="0" applyFont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left" vertical="center" wrapText="1"/>
    </xf>
    <xf numFmtId="15" fontId="35" fillId="2" borderId="1" xfId="0" quotePrefix="1" applyNumberFormat="1" applyFont="1" applyFill="1" applyBorder="1" applyAlignment="1">
      <alignment horizontal="left" vertical="center"/>
    </xf>
    <xf numFmtId="15" fontId="35" fillId="2" borderId="1" xfId="0" applyNumberFormat="1" applyFont="1" applyFill="1" applyBorder="1" applyAlignment="1">
      <alignment horizontal="left" vertical="center"/>
    </xf>
    <xf numFmtId="0" fontId="35" fillId="2" borderId="0" xfId="0" applyFont="1" applyFill="1" applyAlignment="1">
      <alignment horizontal="left" vertical="center"/>
    </xf>
    <xf numFmtId="0" fontId="114" fillId="9" borderId="74" xfId="0" applyFont="1" applyFill="1" applyBorder="1" applyAlignment="1">
      <alignment horizontal="center" vertical="center" wrapText="1"/>
    </xf>
    <xf numFmtId="0" fontId="114" fillId="9" borderId="72" xfId="0" applyFont="1" applyFill="1" applyBorder="1" applyAlignment="1">
      <alignment horizontal="center" vertical="center" wrapText="1"/>
    </xf>
    <xf numFmtId="0" fontId="35" fillId="0" borderId="73" xfId="0" quotePrefix="1" applyFont="1" applyBorder="1" applyAlignment="1">
      <alignment horizontal="center" vertical="center" wrapText="1"/>
    </xf>
    <xf numFmtId="12" fontId="35" fillId="0" borderId="73" xfId="0" quotePrefix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horizontal="left" vertical="center" wrapText="1"/>
    </xf>
    <xf numFmtId="1" fontId="114" fillId="2" borderId="54" xfId="0" applyNumberFormat="1" applyFont="1" applyFill="1" applyBorder="1" applyAlignment="1">
      <alignment horizontal="left" vertical="center" wrapText="1"/>
    </xf>
    <xf numFmtId="0" fontId="114" fillId="2" borderId="15" xfId="0" applyFont="1" applyFill="1" applyBorder="1" applyAlignment="1">
      <alignment horizontal="center" vertical="center" wrapText="1"/>
    </xf>
    <xf numFmtId="0" fontId="114" fillId="2" borderId="13" xfId="0" applyFont="1" applyFill="1" applyBorder="1" applyAlignment="1">
      <alignment horizontal="center" vertical="center" wrapText="1"/>
    </xf>
    <xf numFmtId="0" fontId="35" fillId="3" borderId="15" xfId="0" applyFont="1" applyFill="1" applyBorder="1" applyAlignment="1">
      <alignment horizontal="center" vertical="center" wrapText="1"/>
    </xf>
    <xf numFmtId="0" fontId="35" fillId="3" borderId="12" xfId="0" applyFont="1" applyFill="1" applyBorder="1" applyAlignment="1">
      <alignment horizontal="center" vertical="center" wrapText="1"/>
    </xf>
    <xf numFmtId="0" fontId="35" fillId="3" borderId="29" xfId="0" applyFont="1" applyFill="1" applyBorder="1" applyAlignment="1">
      <alignment horizontal="center" vertical="center" wrapText="1"/>
    </xf>
    <xf numFmtId="0" fontId="35" fillId="3" borderId="30" xfId="0" applyFont="1" applyFill="1" applyBorder="1" applyAlignment="1">
      <alignment horizontal="center" vertical="center" wrapText="1"/>
    </xf>
    <xf numFmtId="0" fontId="114" fillId="9" borderId="14" xfId="0" applyFont="1" applyFill="1" applyBorder="1" applyAlignment="1">
      <alignment horizontal="left" vertical="center" wrapText="1"/>
    </xf>
    <xf numFmtId="0" fontId="29" fillId="2" borderId="74" xfId="0" quotePrefix="1" applyFont="1" applyFill="1" applyBorder="1" applyAlignment="1">
      <alignment horizontal="center" vertical="center" wrapText="1"/>
    </xf>
    <xf numFmtId="0" fontId="29" fillId="2" borderId="107" xfId="0" quotePrefix="1" applyFont="1" applyFill="1" applyBorder="1" applyAlignment="1">
      <alignment horizontal="center" vertical="center" wrapText="1"/>
    </xf>
    <xf numFmtId="0" fontId="29" fillId="2" borderId="72" xfId="0" quotePrefix="1" applyFont="1" applyFill="1" applyBorder="1" applyAlignment="1">
      <alignment horizontal="center" vertical="center" wrapText="1"/>
    </xf>
    <xf numFmtId="0" fontId="114" fillId="2" borderId="55" xfId="0" quotePrefix="1" applyFont="1" applyFill="1" applyBorder="1" applyAlignment="1">
      <alignment horizontal="center" vertical="center" wrapText="1"/>
    </xf>
    <xf numFmtId="0" fontId="114" fillId="2" borderId="52" xfId="0" quotePrefix="1" applyFont="1" applyFill="1" applyBorder="1" applyAlignment="1">
      <alignment horizontal="center" vertical="center" wrapText="1"/>
    </xf>
    <xf numFmtId="0" fontId="114" fillId="2" borderId="53" xfId="0" quotePrefix="1" applyFont="1" applyFill="1" applyBorder="1" applyAlignment="1">
      <alignment horizontal="center" vertical="center" wrapText="1"/>
    </xf>
    <xf numFmtId="0" fontId="114" fillId="9" borderId="54" xfId="0" applyFont="1" applyFill="1" applyBorder="1" applyAlignment="1">
      <alignment horizontal="left" vertical="center" wrapText="1"/>
    </xf>
    <xf numFmtId="0" fontId="35" fillId="0" borderId="74" xfId="0" quotePrefix="1" applyFont="1" applyBorder="1" applyAlignment="1">
      <alignment horizontal="center" vertical="center"/>
    </xf>
    <xf numFmtId="0" fontId="35" fillId="0" borderId="107" xfId="0" quotePrefix="1" applyFont="1" applyBorder="1" applyAlignment="1">
      <alignment horizontal="center" vertical="center"/>
    </xf>
    <xf numFmtId="0" fontId="35" fillId="0" borderId="72" xfId="0" quotePrefix="1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35" fillId="3" borderId="13" xfId="0" applyFont="1" applyFill="1" applyBorder="1" applyAlignment="1">
      <alignment horizontal="center" vertical="center" wrapText="1"/>
    </xf>
    <xf numFmtId="0" fontId="35" fillId="0" borderId="55" xfId="0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5" fillId="0" borderId="55" xfId="0" applyFont="1" applyBorder="1" applyAlignment="1">
      <alignment horizontal="center" vertical="center" wrapText="1"/>
    </xf>
    <xf numFmtId="0" fontId="35" fillId="0" borderId="53" xfId="0" applyFont="1" applyBorder="1" applyAlignment="1">
      <alignment horizontal="center" vertical="center" wrapText="1"/>
    </xf>
    <xf numFmtId="0" fontId="114" fillId="2" borderId="74" xfId="0" quotePrefix="1" applyFont="1" applyFill="1" applyBorder="1" applyAlignment="1">
      <alignment horizontal="center" vertical="center" wrapText="1"/>
    </xf>
    <xf numFmtId="0" fontId="114" fillId="2" borderId="107" xfId="0" quotePrefix="1" applyFont="1" applyFill="1" applyBorder="1" applyAlignment="1">
      <alignment horizontal="center" vertical="center" wrapText="1"/>
    </xf>
    <xf numFmtId="0" fontId="114" fillId="2" borderId="72" xfId="0" quotePrefix="1" applyFont="1" applyFill="1" applyBorder="1" applyAlignment="1">
      <alignment horizontal="center" vertical="center" wrapText="1"/>
    </xf>
    <xf numFmtId="0" fontId="26" fillId="0" borderId="55" xfId="0" applyFont="1" applyBorder="1" applyAlignment="1">
      <alignment horizontal="center" vertical="center"/>
    </xf>
    <xf numFmtId="0" fontId="26" fillId="0" borderId="53" xfId="0" applyFont="1" applyBorder="1" applyAlignment="1">
      <alignment horizontal="center" vertical="center"/>
    </xf>
    <xf numFmtId="0" fontId="26" fillId="0" borderId="55" xfId="0" applyFont="1" applyBorder="1" applyAlignment="1">
      <alignment horizontal="center" vertical="center" wrapText="1"/>
    </xf>
    <xf numFmtId="0" fontId="26" fillId="0" borderId="52" xfId="0" applyFont="1" applyBorder="1" applyAlignment="1">
      <alignment horizontal="center" vertical="center" wrapText="1"/>
    </xf>
    <xf numFmtId="0" fontId="26" fillId="0" borderId="53" xfId="0" applyFont="1" applyBorder="1" applyAlignment="1">
      <alignment horizontal="center" vertical="center" wrapText="1"/>
    </xf>
    <xf numFmtId="1" fontId="29" fillId="2" borderId="54" xfId="0" applyNumberFormat="1" applyFont="1" applyFill="1" applyBorder="1" applyAlignment="1">
      <alignment horizontal="left" vertical="center" wrapText="1"/>
    </xf>
    <xf numFmtId="0" fontId="29" fillId="2" borderId="55" xfId="0" quotePrefix="1" applyFont="1" applyFill="1" applyBorder="1" applyAlignment="1">
      <alignment horizontal="center" vertical="center" wrapText="1"/>
    </xf>
    <xf numFmtId="0" fontId="29" fillId="2" borderId="52" xfId="0" quotePrefix="1" applyFont="1" applyFill="1" applyBorder="1" applyAlignment="1">
      <alignment horizontal="center" vertical="center" wrapText="1"/>
    </xf>
    <xf numFmtId="0" fontId="29" fillId="2" borderId="53" xfId="0" quotePrefix="1" applyFont="1" applyFill="1" applyBorder="1" applyAlignment="1">
      <alignment horizontal="center" vertical="center" wrapText="1"/>
    </xf>
    <xf numFmtId="0" fontId="35" fillId="3" borderId="0" xfId="0" applyFont="1" applyFill="1" applyAlignment="1">
      <alignment horizontal="center" vertical="center" wrapText="1"/>
    </xf>
    <xf numFmtId="0" fontId="35" fillId="3" borderId="49" xfId="0" applyFont="1" applyFill="1" applyBorder="1" applyAlignment="1">
      <alignment horizontal="center" vertical="center" wrapText="1"/>
    </xf>
    <xf numFmtId="0" fontId="35" fillId="5" borderId="55" xfId="0" applyFont="1" applyFill="1" applyBorder="1" applyAlignment="1">
      <alignment horizontal="center" vertical="center" wrapText="1"/>
    </xf>
    <xf numFmtId="0" fontId="35" fillId="5" borderId="53" xfId="0" applyFont="1" applyFill="1" applyBorder="1" applyAlignment="1">
      <alignment horizontal="center" vertical="center" wrapText="1"/>
    </xf>
    <xf numFmtId="0" fontId="35" fillId="5" borderId="71" xfId="0" applyFont="1" applyFill="1" applyBorder="1" applyAlignment="1">
      <alignment horizontal="center" vertical="center"/>
    </xf>
    <xf numFmtId="0" fontId="35" fillId="5" borderId="52" xfId="0" applyFont="1" applyFill="1" applyBorder="1" applyAlignment="1">
      <alignment horizontal="center" vertical="center"/>
    </xf>
    <xf numFmtId="0" fontId="35" fillId="5" borderId="53" xfId="0" applyFont="1" applyFill="1" applyBorder="1" applyAlignment="1">
      <alignment horizontal="center" vertical="center"/>
    </xf>
    <xf numFmtId="1" fontId="26" fillId="0" borderId="74" xfId="2" applyNumberFormat="1" applyFont="1" applyBorder="1" applyAlignment="1">
      <alignment horizontal="center" vertical="top" wrapText="1"/>
    </xf>
    <xf numFmtId="1" fontId="26" fillId="0" borderId="72" xfId="2" applyNumberFormat="1" applyFont="1" applyBorder="1" applyAlignment="1">
      <alignment horizontal="center" vertical="top" wrapText="1"/>
    </xf>
    <xf numFmtId="1" fontId="50" fillId="5" borderId="74" xfId="2" applyNumberFormat="1" applyFont="1" applyFill="1" applyBorder="1" applyAlignment="1">
      <alignment horizontal="center" vertical="center" wrapText="1"/>
    </xf>
    <xf numFmtId="1" fontId="50" fillId="5" borderId="72" xfId="2" applyNumberFormat="1" applyFont="1" applyFill="1" applyBorder="1" applyAlignment="1">
      <alignment horizontal="center" vertical="center" wrapText="1"/>
    </xf>
    <xf numFmtId="0" fontId="34" fillId="0" borderId="0" xfId="2" quotePrefix="1" applyFont="1" applyAlignment="1">
      <alignment horizontal="center" vertical="center" wrapText="1"/>
    </xf>
    <xf numFmtId="0" fontId="34" fillId="0" borderId="0" xfId="2" applyFont="1" applyAlignment="1">
      <alignment horizontal="center" vertical="center" wrapText="1"/>
    </xf>
    <xf numFmtId="0" fontId="34" fillId="0" borderId="73" xfId="2" applyFont="1" applyBorder="1" applyAlignment="1">
      <alignment horizontal="center" vertical="center" wrapText="1"/>
    </xf>
    <xf numFmtId="0" fontId="34" fillId="0" borderId="73" xfId="2" applyFont="1" applyBorder="1" applyAlignment="1">
      <alignment horizontal="center" vertical="center"/>
    </xf>
    <xf numFmtId="0" fontId="34" fillId="0" borderId="73" xfId="2" quotePrefix="1" applyFont="1" applyBorder="1" applyAlignment="1">
      <alignment horizontal="center" vertical="center"/>
    </xf>
    <xf numFmtId="0" fontId="51" fillId="0" borderId="108" xfId="2" quotePrefix="1" applyFont="1" applyBorder="1" applyAlignment="1">
      <alignment horizontal="center" vertical="center" wrapText="1"/>
    </xf>
    <xf numFmtId="0" fontId="51" fillId="0" borderId="10" xfId="2" quotePrefix="1" applyFont="1" applyBorder="1" applyAlignment="1">
      <alignment horizontal="center" vertical="center" wrapText="1"/>
    </xf>
    <xf numFmtId="1" fontId="50" fillId="0" borderId="75" xfId="2" applyNumberFormat="1" applyFont="1" applyBorder="1" applyAlignment="1">
      <alignment horizontal="center" vertical="center" wrapText="1"/>
    </xf>
    <xf numFmtId="1" fontId="50" fillId="0" borderId="58" xfId="2" applyNumberFormat="1" applyFont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1" fontId="50" fillId="5" borderId="55" xfId="2" applyNumberFormat="1" applyFont="1" applyFill="1" applyBorder="1" applyAlignment="1">
      <alignment horizontal="center" vertical="center" wrapText="1"/>
    </xf>
    <xf numFmtId="1" fontId="50" fillId="5" borderId="53" xfId="2" applyNumberFormat="1" applyFont="1" applyFill="1" applyBorder="1" applyAlignment="1">
      <alignment horizontal="center" vertical="center" wrapText="1"/>
    </xf>
    <xf numFmtId="1" fontId="50" fillId="0" borderId="55" xfId="2" applyNumberFormat="1" applyFont="1" applyBorder="1" applyAlignment="1">
      <alignment horizontal="center" vertical="center" wrapText="1"/>
    </xf>
    <xf numFmtId="1" fontId="50" fillId="0" borderId="53" xfId="2" applyNumberFormat="1" applyFont="1" applyBorder="1" applyAlignment="1">
      <alignment horizontal="center" vertical="center" wrapText="1"/>
    </xf>
    <xf numFmtId="0" fontId="95" fillId="0" borderId="80" xfId="0" applyFont="1" applyBorder="1" applyAlignment="1">
      <alignment horizontal="center" vertical="center"/>
    </xf>
    <xf numFmtId="0" fontId="101" fillId="0" borderId="81" xfId="0" applyFont="1" applyBorder="1"/>
    <xf numFmtId="0" fontId="101" fillId="0" borderId="82" xfId="0" applyFont="1" applyBorder="1"/>
    <xf numFmtId="0" fontId="101" fillId="0" borderId="86" xfId="0" applyFont="1" applyBorder="1"/>
    <xf numFmtId="0" fontId="0" fillId="0" borderId="0" xfId="0"/>
    <xf numFmtId="0" fontId="101" fillId="0" borderId="87" xfId="0" applyFont="1" applyBorder="1"/>
    <xf numFmtId="0" fontId="101" fillId="0" borderId="91" xfId="0" applyFont="1" applyBorder="1"/>
    <xf numFmtId="0" fontId="101" fillId="0" borderId="33" xfId="0" applyFont="1" applyBorder="1"/>
    <xf numFmtId="0" fontId="101" fillId="0" borderId="92" xfId="0" applyFont="1" applyBorder="1"/>
    <xf numFmtId="0" fontId="99" fillId="0" borderId="83" xfId="0" applyFont="1" applyBorder="1" applyAlignment="1">
      <alignment horizontal="center" vertical="center"/>
    </xf>
    <xf numFmtId="0" fontId="101" fillId="0" borderId="88" xfId="0" applyFont="1" applyBorder="1"/>
    <xf numFmtId="0" fontId="101" fillId="0" borderId="93" xfId="0" applyFont="1" applyBorder="1"/>
    <xf numFmtId="0" fontId="95" fillId="51" borderId="95" xfId="0" applyFont="1" applyFill="1" applyBorder="1" applyAlignment="1">
      <alignment horizontal="center" vertical="center"/>
    </xf>
    <xf numFmtId="0" fontId="101" fillId="0" borderId="96" xfId="0" applyFont="1" applyBorder="1"/>
    <xf numFmtId="0" fontId="101" fillId="0" borderId="97" xfId="0" applyFont="1" applyBorder="1"/>
    <xf numFmtId="0" fontId="38" fillId="5" borderId="109" xfId="59" applyFont="1" applyFill="1" applyBorder="1" applyAlignment="1">
      <alignment horizontal="center" vertical="center"/>
    </xf>
    <xf numFmtId="0" fontId="119" fillId="5" borderId="109" xfId="59" applyFont="1" applyFill="1" applyBorder="1" applyAlignment="1">
      <alignment horizontal="left" vertical="center"/>
    </xf>
    <xf numFmtId="0" fontId="119" fillId="0" borderId="6" xfId="59" applyFont="1" applyBorder="1" applyAlignment="1">
      <alignment vertical="center"/>
    </xf>
    <xf numFmtId="0" fontId="119" fillId="0" borderId="6" xfId="59" applyFont="1" applyBorder="1" applyAlignment="1">
      <alignment horizontal="left" vertical="center"/>
    </xf>
    <xf numFmtId="0" fontId="121" fillId="0" borderId="109" xfId="59" quotePrefix="1" applyFont="1" applyBorder="1" applyAlignment="1">
      <alignment horizontal="left" vertical="center" wrapText="1"/>
    </xf>
    <xf numFmtId="0" fontId="121" fillId="0" borderId="109" xfId="59" applyFont="1" applyBorder="1" applyAlignment="1">
      <alignment horizontal="left" vertical="center" wrapText="1"/>
    </xf>
    <xf numFmtId="0" fontId="119" fillId="0" borderId="0" xfId="59" applyFont="1" applyAlignment="1">
      <alignment horizontal="left" vertical="center" wrapText="1"/>
    </xf>
    <xf numFmtId="0" fontId="119" fillId="0" borderId="109" xfId="59" applyFont="1" applyBorder="1" applyAlignment="1">
      <alignment horizontal="center" vertical="center"/>
    </xf>
    <xf numFmtId="0" fontId="121" fillId="0" borderId="109" xfId="59" quotePrefix="1" applyFont="1" applyBorder="1" applyAlignment="1">
      <alignment vertical="center" wrapText="1"/>
    </xf>
    <xf numFmtId="0" fontId="121" fillId="0" borderId="109" xfId="59" applyFont="1" applyBorder="1" applyAlignment="1">
      <alignment vertical="center" wrapText="1"/>
    </xf>
    <xf numFmtId="1" fontId="50" fillId="5" borderId="52" xfId="2" applyNumberFormat="1" applyFont="1" applyFill="1" applyBorder="1" applyAlignment="1">
      <alignment horizontal="center" vertical="center" wrapText="1"/>
    </xf>
    <xf numFmtId="0" fontId="50" fillId="5" borderId="55" xfId="2" applyFont="1" applyFill="1" applyBorder="1" applyAlignment="1">
      <alignment horizontal="center" vertical="center" wrapText="1"/>
    </xf>
    <xf numFmtId="0" fontId="50" fillId="5" borderId="52" xfId="2" applyFont="1" applyFill="1" applyBorder="1" applyAlignment="1">
      <alignment horizontal="center" vertical="center" wrapText="1"/>
    </xf>
    <xf numFmtId="0" fontId="50" fillId="5" borderId="53" xfId="2" applyFont="1" applyFill="1" applyBorder="1" applyAlignment="1">
      <alignment horizontal="center" vertical="center" wrapText="1"/>
    </xf>
    <xf numFmtId="0" fontId="52" fillId="0" borderId="15" xfId="2" applyFont="1" applyBorder="1" applyAlignment="1">
      <alignment horizontal="center" vertical="center" wrapText="1"/>
    </xf>
    <xf numFmtId="0" fontId="52" fillId="0" borderId="52" xfId="2" applyFont="1" applyBorder="1" applyAlignment="1">
      <alignment horizontal="center" vertical="center" wrapText="1"/>
    </xf>
    <xf numFmtId="0" fontId="52" fillId="0" borderId="12" xfId="2" applyFont="1" applyBorder="1" applyAlignment="1">
      <alignment horizontal="center" vertical="center" wrapText="1"/>
    </xf>
    <xf numFmtId="0" fontId="52" fillId="0" borderId="13" xfId="2" applyFont="1" applyBorder="1" applyAlignment="1">
      <alignment horizontal="center" vertical="center" wrapText="1"/>
    </xf>
    <xf numFmtId="0" fontId="50" fillId="5" borderId="15" xfId="2" applyFont="1" applyFill="1" applyBorder="1" applyAlignment="1">
      <alignment horizontal="center" vertical="center" wrapText="1"/>
    </xf>
    <xf numFmtId="0" fontId="50" fillId="5" borderId="13" xfId="2" applyFont="1" applyFill="1" applyBorder="1" applyAlignment="1">
      <alignment horizontal="center" vertical="center" wrapText="1"/>
    </xf>
    <xf numFmtId="1" fontId="50" fillId="0" borderId="15" xfId="2" applyNumberFormat="1" applyFont="1" applyBorder="1" applyAlignment="1">
      <alignment horizontal="center" vertical="center" wrapText="1"/>
    </xf>
    <xf numFmtId="1" fontId="50" fillId="0" borderId="52" xfId="2" applyNumberFormat="1" applyFont="1" applyBorder="1" applyAlignment="1">
      <alignment horizontal="center" vertical="center" wrapText="1"/>
    </xf>
    <xf numFmtId="1" fontId="50" fillId="0" borderId="12" xfId="2" applyNumberFormat="1" applyFont="1" applyBorder="1" applyAlignment="1">
      <alignment horizontal="center" vertical="center" wrapText="1"/>
    </xf>
    <xf numFmtId="1" fontId="50" fillId="0" borderId="13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horizontal="center" vertical="center" wrapText="1"/>
    </xf>
    <xf numFmtId="0" fontId="50" fillId="0" borderId="15" xfId="2" applyFont="1" applyBorder="1" applyAlignment="1">
      <alignment horizontal="center"/>
    </xf>
    <xf numFmtId="0" fontId="50" fillId="0" borderId="52" xfId="2" applyFont="1" applyBorder="1" applyAlignment="1">
      <alignment horizontal="center"/>
    </xf>
    <xf numFmtId="0" fontId="50" fillId="0" borderId="12" xfId="2" applyFont="1" applyBorder="1" applyAlignment="1">
      <alignment horizontal="center"/>
    </xf>
    <xf numFmtId="0" fontId="35" fillId="0" borderId="15" xfId="2" quotePrefix="1" applyFont="1" applyBorder="1" applyAlignment="1">
      <alignment horizontal="left" wrapText="1"/>
    </xf>
    <xf numFmtId="0" fontId="35" fillId="0" borderId="52" xfId="2" quotePrefix="1" applyFont="1" applyBorder="1" applyAlignment="1">
      <alignment horizontal="left" wrapText="1"/>
    </xf>
    <xf numFmtId="0" fontId="35" fillId="0" borderId="12" xfId="2" quotePrefix="1" applyFont="1" applyBorder="1" applyAlignment="1">
      <alignment horizontal="left" wrapText="1"/>
    </xf>
    <xf numFmtId="0" fontId="35" fillId="0" borderId="12" xfId="2" applyFont="1" applyBorder="1" applyAlignment="1">
      <alignment horizontal="left"/>
    </xf>
    <xf numFmtId="0" fontId="50" fillId="0" borderId="15" xfId="2" applyFont="1" applyBorder="1" applyAlignment="1">
      <alignment horizontal="left"/>
    </xf>
    <xf numFmtId="0" fontId="50" fillId="0" borderId="52" xfId="2" applyFont="1" applyBorder="1" applyAlignment="1">
      <alignment horizontal="left"/>
    </xf>
    <xf numFmtId="0" fontId="50" fillId="0" borderId="12" xfId="2" applyFont="1" applyBorder="1" applyAlignment="1">
      <alignment horizontal="left"/>
    </xf>
    <xf numFmtId="0" fontId="53" fillId="0" borderId="15" xfId="2" applyFont="1" applyBorder="1" applyAlignment="1">
      <alignment horizontal="center"/>
    </xf>
    <xf numFmtId="0" fontId="53" fillId="0" borderId="52" xfId="2" applyFont="1" applyBorder="1" applyAlignment="1">
      <alignment horizontal="center"/>
    </xf>
    <xf numFmtId="0" fontId="53" fillId="0" borderId="12" xfId="2" applyFont="1" applyBorder="1" applyAlignment="1">
      <alignment horizontal="center"/>
    </xf>
    <xf numFmtId="1" fontId="50" fillId="0" borderId="15" xfId="2" applyNumberFormat="1" applyFont="1" applyBorder="1" applyAlignment="1">
      <alignment horizontal="center"/>
    </xf>
    <xf numFmtId="1" fontId="50" fillId="0" borderId="52" xfId="2" applyNumberFormat="1" applyFont="1" applyBorder="1" applyAlignment="1">
      <alignment horizontal="center"/>
    </xf>
    <xf numFmtId="1" fontId="50" fillId="0" borderId="12" xfId="2" applyNumberFormat="1" applyFont="1" applyBorder="1" applyAlignment="1">
      <alignment horizontal="center"/>
    </xf>
    <xf numFmtId="1" fontId="51" fillId="0" borderId="15" xfId="2" applyNumberFormat="1" applyFont="1" applyBorder="1" applyAlignment="1">
      <alignment horizontal="center" vertical="center" wrapText="1"/>
    </xf>
    <xf numFmtId="1" fontId="51" fillId="0" borderId="52" xfId="2" applyNumberFormat="1" applyFont="1" applyBorder="1" applyAlignment="1">
      <alignment horizontal="center" vertical="center" wrapText="1"/>
    </xf>
    <xf numFmtId="1" fontId="51" fillId="0" borderId="12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/>
    </xf>
    <xf numFmtId="1" fontId="50" fillId="5" borderId="52" xfId="2" applyNumberFormat="1" applyFont="1" applyFill="1" applyBorder="1" applyAlignment="1">
      <alignment horizontal="center" vertical="center"/>
    </xf>
    <xf numFmtId="1" fontId="50" fillId="5" borderId="13" xfId="2" applyNumberFormat="1" applyFont="1" applyFill="1" applyBorder="1" applyAlignment="1">
      <alignment horizontal="center" vertical="center"/>
    </xf>
    <xf numFmtId="1" fontId="51" fillId="0" borderId="14" xfId="2" applyNumberFormat="1" applyFont="1" applyBorder="1" applyAlignment="1">
      <alignment horizontal="center" vertical="center" wrapText="1"/>
    </xf>
    <xf numFmtId="1" fontId="51" fillId="0" borderId="54" xfId="2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28" xr:uid="{ADF180A6-FBBE-4B77-878A-5074B7EAEC5B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theme" Target="theme/theme1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sheetMetadata" Target="metadata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9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styles" Target="styles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customXml" Target="../customXml/item3.xml"/><Relationship Id="rId20" Type="http://schemas.openxmlformats.org/officeDocument/2006/relationships/externalLink" Target="externalLinks/externalLink12.xml"/><Relationship Id="rId4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7" Type="http://schemas.openxmlformats.org/officeDocument/2006/relationships/image" Target="../media/image9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emf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29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28.emf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1.emf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1744806</xdr:colOff>
      <xdr:row>100</xdr:row>
      <xdr:rowOff>50511</xdr:rowOff>
    </xdr:from>
    <xdr:to>
      <xdr:col>15</xdr:col>
      <xdr:colOff>871682</xdr:colOff>
      <xdr:row>103</xdr:row>
      <xdr:rowOff>1364904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193246D-4FDB-090A-25C9-AFFA55741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73215" y="83062329"/>
          <a:ext cx="8083262" cy="3969847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1047750</xdr:colOff>
      <xdr:row>97</xdr:row>
      <xdr:rowOff>63500</xdr:rowOff>
    </xdr:from>
    <xdr:to>
      <xdr:col>15</xdr:col>
      <xdr:colOff>984249</xdr:colOff>
      <xdr:row>98</xdr:row>
      <xdr:rowOff>2315392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9ACFFB-D822-93E7-0B38-FF19BD213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04000" y="72675750"/>
          <a:ext cx="8858249" cy="4918892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952499</xdr:colOff>
      <xdr:row>88</xdr:row>
      <xdr:rowOff>28864</xdr:rowOff>
    </xdr:from>
    <xdr:to>
      <xdr:col>14</xdr:col>
      <xdr:colOff>1295976</xdr:colOff>
      <xdr:row>91</xdr:row>
      <xdr:rowOff>2770909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1AC44D-859F-4659-806C-0952623249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80908" y="67916137"/>
          <a:ext cx="7850909" cy="539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254000</xdr:colOff>
      <xdr:row>5</xdr:row>
      <xdr:rowOff>0</xdr:rowOff>
    </xdr:from>
    <xdr:to>
      <xdr:col>16</xdr:col>
      <xdr:colOff>3018112</xdr:colOff>
      <xdr:row>8</xdr:row>
      <xdr:rowOff>228600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68D99D5-9B29-6B97-A9EF-D063F6F4F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93600" y="2692400"/>
          <a:ext cx="7005912" cy="314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2524125</xdr:colOff>
      <xdr:row>22</xdr:row>
      <xdr:rowOff>174625</xdr:rowOff>
    </xdr:from>
    <xdr:to>
      <xdr:col>2</xdr:col>
      <xdr:colOff>5137571</xdr:colOff>
      <xdr:row>23</xdr:row>
      <xdr:rowOff>0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01A3923E-99B3-447D-A299-120191511D81}"/>
            </a:ext>
          </a:extLst>
        </xdr:cNvPr>
        <xdr:cNvGrpSpPr/>
      </xdr:nvGrpSpPr>
      <xdr:grpSpPr>
        <a:xfrm>
          <a:off x="21494750" y="44005500"/>
          <a:ext cx="0" cy="0"/>
          <a:chOff x="7239000" y="39481125"/>
          <a:chExt cx="2613446" cy="2714625"/>
        </a:xfrm>
      </xdr:grpSpPr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19694665-F853-2BEE-9F01-FC5339058F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659923" y="39671625"/>
            <a:ext cx="1192523" cy="2216134"/>
          </a:xfrm>
          <a:prstGeom prst="rect">
            <a:avLst/>
          </a:prstGeom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C6BCA9E0-761D-AFC9-14DB-CED1BF8CADD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-1" r="75581" b="890"/>
          <a:stretch/>
        </xdr:blipFill>
        <xdr:spPr>
          <a:xfrm>
            <a:off x="7239000" y="39481125"/>
            <a:ext cx="1333500" cy="271462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5513907</xdr:colOff>
      <xdr:row>20</xdr:row>
      <xdr:rowOff>648646</xdr:rowOff>
    </xdr:from>
    <xdr:to>
      <xdr:col>1</xdr:col>
      <xdr:colOff>11429999</xdr:colOff>
      <xdr:row>20</xdr:row>
      <xdr:rowOff>4342758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E61E558-2DC6-4675-95E0-6300777CC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23472" y="28947559"/>
          <a:ext cx="5916092" cy="3694112"/>
        </a:xfrm>
        <a:prstGeom prst="rect">
          <a:avLst/>
        </a:prstGeom>
      </xdr:spPr>
    </xdr:pic>
    <xdr:clientData/>
  </xdr:twoCellAnchor>
  <xdr:twoCellAnchor editAs="oneCell">
    <xdr:from>
      <xdr:col>14</xdr:col>
      <xdr:colOff>249169</xdr:colOff>
      <xdr:row>20</xdr:row>
      <xdr:rowOff>4969565</xdr:rowOff>
    </xdr:from>
    <xdr:to>
      <xdr:col>23</xdr:col>
      <xdr:colOff>400354</xdr:colOff>
      <xdr:row>26</xdr:row>
      <xdr:rowOff>2040972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F2DA5D5-B6E4-4E46-8DCC-A191AB96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597212" y="33020000"/>
          <a:ext cx="5866185" cy="3476625"/>
        </a:xfrm>
        <a:prstGeom prst="rect">
          <a:avLst/>
        </a:prstGeom>
      </xdr:spPr>
    </xdr:pic>
    <xdr:clientData/>
  </xdr:twoCellAnchor>
  <xdr:twoCellAnchor editAs="oneCell">
    <xdr:from>
      <xdr:col>1</xdr:col>
      <xdr:colOff>2027469</xdr:colOff>
      <xdr:row>13</xdr:row>
      <xdr:rowOff>317854</xdr:rowOff>
    </xdr:from>
    <xdr:to>
      <xdr:col>1</xdr:col>
      <xdr:colOff>12822599</xdr:colOff>
      <xdr:row>13</xdr:row>
      <xdr:rowOff>3753366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5C8112-E6C7-3C86-0DA8-FCA9344F9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37034" y="18015028"/>
          <a:ext cx="10795130" cy="3435512"/>
        </a:xfrm>
        <a:prstGeom prst="rect">
          <a:avLst/>
        </a:prstGeom>
      </xdr:spPr>
    </xdr:pic>
    <xdr:clientData/>
  </xdr:twoCellAnchor>
  <xdr:twoCellAnchor editAs="oneCell">
    <xdr:from>
      <xdr:col>1</xdr:col>
      <xdr:colOff>3837610</xdr:colOff>
      <xdr:row>26</xdr:row>
      <xdr:rowOff>248481</xdr:rowOff>
    </xdr:from>
    <xdr:to>
      <xdr:col>1</xdr:col>
      <xdr:colOff>11291958</xdr:colOff>
      <xdr:row>26</xdr:row>
      <xdr:rowOff>4914391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23F5DE-92F5-9461-7558-4D81E73B1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7175" y="34952611"/>
          <a:ext cx="7454348" cy="466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9276522</xdr:colOff>
      <xdr:row>0</xdr:row>
      <xdr:rowOff>883477</xdr:rowOff>
    </xdr:from>
    <xdr:to>
      <xdr:col>1</xdr:col>
      <xdr:colOff>12534349</xdr:colOff>
      <xdr:row>3</xdr:row>
      <xdr:rowOff>138043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E6E928-EBFA-4697-B8B5-DC5904ECDC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786087" y="883477"/>
          <a:ext cx="3257827" cy="19050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19051</xdr:colOff>
      <xdr:row>1</xdr:row>
      <xdr:rowOff>13607</xdr:rowOff>
    </xdr:from>
    <xdr:to>
      <xdr:col>9</xdr:col>
      <xdr:colOff>591396</xdr:colOff>
      <xdr:row>4</xdr:row>
      <xdr:rowOff>8165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16002A-87BF-45C4-9FA9-B12E85419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96301" y="185057"/>
          <a:ext cx="572345" cy="5089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9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CORTEIZ\2023\2%20-%20PRODUCTION\3.%20STYLE%20FILE%20-%20COMMENTS\CUTTING%20DOCKETS\BULK\DROP%2011\CRTZ%20BLANK%20HOODIEHEATHER%20GREY-%20CRTZ-1168A%20-%20BLACK.xlsx" TargetMode="External"/><Relationship Id="rId2" Type="http://schemas.microsoft.com/office/2019/04/relationships/externalLinkLongPath" Target="/Merchandising/CUSTOMERS/2%20-%20NEW%20FOLDER%20SYSTEM/CUSTOMERS/CORTEIZ/2023/2%20-%20PRODUCTION/3.%20STYLE%20FILE%20-%20COMMENTS/CUTTING%20DOCKETS/BULK/DROP%2011/CRTZ%20BLANK%20HOODIEHEATHER%20GREY-%20CRTZ-1168A%20-%20BLACK.xlsx?91CF7505" TargetMode="External"/><Relationship Id="rId1" Type="http://schemas.openxmlformats.org/officeDocument/2006/relationships/externalLinkPath" Target="file:///\\91CF7505\CRTZ%20BLANK%20HOODIEHEATHER%20GREY-%20CRTZ-1168A%20-%20BLAC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CORTEIZ/4-FW24/2-PRODUCTION/2-STYLE-FILE/2.%20CUTTING%20DOCKET/DROP%205/DROP%205/CRTZ-1161_SUPERIOR%20ROYALE%20OPEN%20HEM%20PANT%20.XLSX" TargetMode="External"/><Relationship Id="rId1" Type="http://schemas.openxmlformats.org/officeDocument/2006/relationships/externalLinkPath" Target="/sites/COMMERCIAL/Shared%20Documents/General/2-CUSTOMER-FOLDER/CORTEIZ/4-FW24/2-PRODUCTION/2-STYLE-FILE/2.%20CUTTING%20DOCKET/DROP%205/DROP%205/CRTZ-1161_SUPERIOR%20ROYALE%20OPEN%20HEM%20PANT%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14">
          <cell r="M14" t="str">
            <v>CORTEIZ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REY"/>
      <sheetName val="1. CUTTING DOCKET"/>
      <sheetName val="2. TRIM CARD"/>
      <sheetName val="SPEC"/>
      <sheetName val="BB HỌP PP"/>
      <sheetName val="2. TRIM CARD (GREY)"/>
      <sheetName val="3. ĐỊNH VỊ HÌNH IN.THÊU"/>
      <sheetName val="4. THÔNG SỐ SẢN XUẤT"/>
    </sheetNames>
    <sheetDataSet>
      <sheetData sheetId="0"/>
      <sheetData sheetId="1">
        <row r="9">
          <cell r="D9" t="str">
            <v>FW24</v>
          </cell>
        </row>
        <row r="10">
          <cell r="M10" t="str">
            <v>DROP 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1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52" customWidth="1"/>
    <col min="2" max="2" width="25" style="52" customWidth="1"/>
    <col min="3" max="3" width="24.1796875" style="52" customWidth="1"/>
    <col min="4" max="4" width="29.54296875" style="52" customWidth="1"/>
    <col min="5" max="5" width="29.26953125" style="52" customWidth="1"/>
    <col min="6" max="6" width="24.54296875" style="52" customWidth="1"/>
    <col min="7" max="7" width="20" style="53" customWidth="1"/>
    <col min="8" max="8" width="16" style="52" customWidth="1"/>
    <col min="9" max="9" width="18.54296875" style="52" customWidth="1"/>
    <col min="10" max="10" width="16" style="52" customWidth="1"/>
    <col min="11" max="11" width="22.1796875" style="52" customWidth="1"/>
    <col min="12" max="12" width="18.81640625" style="52" customWidth="1"/>
    <col min="13" max="13" width="14.1796875" style="52" customWidth="1"/>
    <col min="14" max="15" width="13.453125" style="52" customWidth="1"/>
    <col min="16" max="16" width="24.1796875" style="52" customWidth="1"/>
    <col min="17" max="17" width="14.81640625" style="52" bestFit="1" customWidth="1"/>
    <col min="18" max="16384" width="9.1796875" style="52"/>
  </cols>
  <sheetData>
    <row r="1" spans="1:16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551" t="s">
        <v>113</v>
      </c>
      <c r="N1" s="551" t="s">
        <v>113</v>
      </c>
      <c r="O1" s="552" t="s">
        <v>114</v>
      </c>
      <c r="P1" s="552"/>
    </row>
    <row r="2" spans="1:16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551" t="s">
        <v>115</v>
      </c>
      <c r="N2" s="551" t="s">
        <v>115</v>
      </c>
      <c r="O2" s="553" t="s">
        <v>116</v>
      </c>
      <c r="P2" s="553"/>
    </row>
    <row r="3" spans="1:16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551" t="s">
        <v>117</v>
      </c>
      <c r="N3" s="551" t="s">
        <v>117</v>
      </c>
      <c r="O3" s="554" t="s">
        <v>119</v>
      </c>
      <c r="P3" s="552"/>
    </row>
    <row r="4" spans="1:16" s="5" customFormat="1" ht="33" customHeight="1" thickBot="1">
      <c r="B4" s="6" t="s">
        <v>167</v>
      </c>
      <c r="G4" s="7"/>
    </row>
    <row r="5" spans="1:16" s="5" customFormat="1" ht="58" customHeight="1">
      <c r="B5" s="8" t="s">
        <v>0</v>
      </c>
      <c r="C5" s="8"/>
      <c r="D5" s="6"/>
      <c r="F5" s="9"/>
      <c r="G5" s="537" t="s">
        <v>179</v>
      </c>
      <c r="H5" s="538"/>
      <c r="I5" s="538"/>
      <c r="J5" s="538"/>
      <c r="K5" s="538"/>
      <c r="L5" s="539"/>
    </row>
    <row r="6" spans="1:16" s="10" customFormat="1" ht="58" customHeight="1">
      <c r="B6" s="11" t="s">
        <v>43</v>
      </c>
      <c r="C6" s="11"/>
      <c r="D6" s="12" t="s">
        <v>180</v>
      </c>
      <c r="E6" s="14"/>
      <c r="F6" s="11"/>
      <c r="G6" s="540"/>
      <c r="H6" s="541"/>
      <c r="I6" s="541"/>
      <c r="J6" s="541"/>
      <c r="K6" s="541"/>
      <c r="L6" s="542"/>
      <c r="M6" s="13"/>
      <c r="N6" s="13"/>
      <c r="O6" s="13"/>
      <c r="P6" s="13"/>
    </row>
    <row r="7" spans="1:16" s="10" customFormat="1" ht="58" customHeight="1">
      <c r="B7" s="11" t="s">
        <v>44</v>
      </c>
      <c r="C7" s="11"/>
      <c r="D7" s="12" t="s">
        <v>181</v>
      </c>
      <c r="E7" s="12"/>
      <c r="F7" s="11"/>
      <c r="G7" s="540"/>
      <c r="H7" s="541"/>
      <c r="I7" s="541"/>
      <c r="J7" s="541"/>
      <c r="K7" s="541"/>
      <c r="L7" s="542"/>
      <c r="M7" s="13"/>
      <c r="N7" s="13"/>
      <c r="O7" s="13"/>
      <c r="P7" s="13"/>
    </row>
    <row r="8" spans="1:16" s="10" customFormat="1" ht="58" customHeight="1" thickBot="1">
      <c r="B8" s="11" t="s">
        <v>45</v>
      </c>
      <c r="C8" s="11"/>
      <c r="D8" s="546" t="s">
        <v>182</v>
      </c>
      <c r="E8" s="546"/>
      <c r="F8" s="546"/>
      <c r="G8" s="543"/>
      <c r="H8" s="544"/>
      <c r="I8" s="544"/>
      <c r="J8" s="544"/>
      <c r="K8" s="544"/>
      <c r="L8" s="545"/>
      <c r="M8" s="13"/>
      <c r="N8" s="13"/>
      <c r="O8" s="13"/>
      <c r="P8" s="13"/>
    </row>
    <row r="9" spans="1:16" s="15" customFormat="1" ht="28">
      <c r="B9" s="16" t="s">
        <v>1</v>
      </c>
      <c r="C9" s="16"/>
      <c r="D9" s="183" t="s">
        <v>183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8">
      <c r="B10" s="20" t="s">
        <v>2</v>
      </c>
      <c r="C10" s="20"/>
      <c r="D10" s="182" t="s">
        <v>184</v>
      </c>
      <c r="E10" s="21"/>
      <c r="F10" s="21"/>
      <c r="G10" s="22"/>
      <c r="H10" s="21"/>
      <c r="I10" s="23"/>
      <c r="J10" s="23" t="s">
        <v>46</v>
      </c>
      <c r="K10" s="23"/>
      <c r="L10" s="23" t="s">
        <v>185</v>
      </c>
      <c r="M10" s="24"/>
      <c r="N10" s="24"/>
      <c r="O10" s="24"/>
      <c r="P10" s="24"/>
    </row>
    <row r="11" spans="1:16" s="15" customFormat="1" ht="68.25" customHeight="1">
      <c r="B11" s="23" t="s">
        <v>3</v>
      </c>
      <c r="C11" s="23"/>
      <c r="D11" s="547">
        <v>44964</v>
      </c>
      <c r="E11" s="548"/>
      <c r="F11" s="548"/>
      <c r="G11" s="25"/>
      <c r="H11" s="26"/>
      <c r="I11" s="23"/>
      <c r="J11" s="23" t="s">
        <v>4</v>
      </c>
      <c r="K11" s="23"/>
      <c r="L11" s="549" t="s">
        <v>168</v>
      </c>
      <c r="M11" s="549"/>
      <c r="N11" s="549"/>
      <c r="O11" s="549"/>
      <c r="P11" s="549"/>
    </row>
    <row r="12" spans="1:16" s="15" customFormat="1" ht="28">
      <c r="B12" s="23" t="s">
        <v>5</v>
      </c>
      <c r="C12" s="23"/>
      <c r="D12" s="27"/>
      <c r="E12" s="23"/>
      <c r="F12" s="23"/>
      <c r="G12" s="28"/>
      <c r="H12" s="29"/>
      <c r="I12" s="23"/>
      <c r="J12" s="23" t="s">
        <v>40</v>
      </c>
      <c r="L12" s="23" t="s">
        <v>152</v>
      </c>
      <c r="M12" s="23"/>
      <c r="N12" s="29"/>
      <c r="O12" s="29"/>
      <c r="P12" s="24"/>
    </row>
    <row r="13" spans="1:16" s="15" customFormat="1" ht="28">
      <c r="B13" s="550"/>
      <c r="C13" s="550"/>
      <c r="D13" s="550"/>
      <c r="E13" s="550"/>
      <c r="F13" s="550"/>
      <c r="G13" s="28"/>
      <c r="H13" s="29"/>
      <c r="I13" s="23"/>
      <c r="J13" s="23" t="s">
        <v>6</v>
      </c>
      <c r="K13" s="23"/>
      <c r="L13" s="23" t="s">
        <v>169</v>
      </c>
      <c r="M13" s="29"/>
      <c r="N13" s="24"/>
      <c r="O13" s="24"/>
      <c r="P13" s="29"/>
    </row>
    <row r="14" spans="1:16" s="15" customFormat="1" ht="28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" t="s">
        <v>8</v>
      </c>
      <c r="K14" s="23"/>
      <c r="L14" s="24" t="s">
        <v>123</v>
      </c>
      <c r="M14" s="24"/>
      <c r="N14" s="24"/>
      <c r="O14" s="24"/>
      <c r="P14" s="24"/>
    </row>
    <row r="15" spans="1:16" s="15" customFormat="1" ht="21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</row>
    <row r="17" spans="2:16" s="151" customFormat="1" ht="80.25" hidden="1" customHeight="1">
      <c r="B17" s="147"/>
      <c r="C17" s="148" t="s">
        <v>112</v>
      </c>
      <c r="D17" s="148" t="s">
        <v>9</v>
      </c>
      <c r="E17" s="149" t="s">
        <v>57</v>
      </c>
      <c r="F17" s="149"/>
      <c r="G17" s="149" t="s">
        <v>61</v>
      </c>
      <c r="H17" s="149" t="s">
        <v>10</v>
      </c>
      <c r="I17" s="149" t="s">
        <v>58</v>
      </c>
      <c r="J17" s="149" t="s">
        <v>59</v>
      </c>
      <c r="K17" s="149" t="s">
        <v>60</v>
      </c>
      <c r="L17" s="149"/>
      <c r="M17" s="149"/>
      <c r="N17" s="149"/>
      <c r="O17" s="149"/>
      <c r="P17" s="150" t="s">
        <v>11</v>
      </c>
    </row>
    <row r="18" spans="2:16" s="151" customFormat="1" ht="80.25" hidden="1" customHeight="1">
      <c r="B18" s="152" t="s">
        <v>12</v>
      </c>
      <c r="C18" s="153"/>
      <c r="D18" s="154" t="s">
        <v>39</v>
      </c>
      <c r="E18" s="155"/>
      <c r="F18" s="156"/>
      <c r="G18" s="156">
        <v>0</v>
      </c>
      <c r="H18" s="156">
        <v>0</v>
      </c>
      <c r="I18" s="156">
        <v>0</v>
      </c>
      <c r="J18" s="156">
        <v>0</v>
      </c>
      <c r="K18" s="156">
        <v>0</v>
      </c>
      <c r="L18" s="156"/>
      <c r="M18" s="156"/>
      <c r="N18" s="156"/>
      <c r="O18" s="156"/>
      <c r="P18" s="157">
        <f>SUM(E18:O18)</f>
        <v>0</v>
      </c>
    </row>
    <row r="19" spans="2:16" s="151" customFormat="1" ht="80.25" hidden="1" customHeight="1">
      <c r="B19" s="152" t="s">
        <v>64</v>
      </c>
      <c r="C19" s="153"/>
      <c r="D19" s="155" t="str">
        <f>+D18</f>
        <v>BLACK</v>
      </c>
      <c r="E19" s="155"/>
      <c r="F19" s="156"/>
      <c r="G19" s="158">
        <v>0</v>
      </c>
      <c r="H19" s="158">
        <v>0</v>
      </c>
      <c r="I19" s="158">
        <v>0</v>
      </c>
      <c r="J19" s="158">
        <v>0</v>
      </c>
      <c r="K19" s="158">
        <v>0</v>
      </c>
      <c r="L19" s="158"/>
      <c r="M19" s="158"/>
      <c r="N19" s="158"/>
      <c r="O19" s="158"/>
      <c r="P19" s="157">
        <f>SUM(E19:O19)</f>
        <v>0</v>
      </c>
    </row>
    <row r="20" spans="2:16" s="144" customFormat="1" ht="80.25" hidden="1" customHeight="1">
      <c r="B20" s="159" t="s">
        <v>13</v>
      </c>
      <c r="C20" s="159"/>
      <c r="D20" s="160" t="str">
        <f>+D19</f>
        <v>BLACK</v>
      </c>
      <c r="E20" s="161"/>
      <c r="F20" s="162"/>
      <c r="G20" s="181">
        <f>SUM(G18:G19)</f>
        <v>0</v>
      </c>
      <c r="H20" s="181">
        <f t="shared" ref="H20:K20" si="0">SUM(H18:H19)</f>
        <v>0</v>
      </c>
      <c r="I20" s="181">
        <f t="shared" si="0"/>
        <v>0</v>
      </c>
      <c r="J20" s="181">
        <f t="shared" si="0"/>
        <v>0</v>
      </c>
      <c r="K20" s="181">
        <f t="shared" si="0"/>
        <v>0</v>
      </c>
      <c r="L20" s="162"/>
      <c r="M20" s="162"/>
      <c r="N20" s="162"/>
      <c r="O20" s="162"/>
      <c r="P20" s="162">
        <f>SUM(P18:P19)</f>
        <v>0</v>
      </c>
    </row>
    <row r="21" spans="2:16" s="151" customFormat="1" ht="39.75" customHeight="1">
      <c r="B21" s="163"/>
      <c r="C21" s="163"/>
      <c r="D21" s="163"/>
      <c r="E21" s="164"/>
      <c r="F21" s="164"/>
      <c r="G21" s="165"/>
      <c r="H21" s="164"/>
      <c r="I21" s="164"/>
      <c r="J21" s="164"/>
      <c r="K21" s="164"/>
      <c r="L21" s="166"/>
      <c r="M21" s="166"/>
      <c r="N21" s="166"/>
      <c r="O21" s="166"/>
      <c r="P21" s="167"/>
    </row>
    <row r="22" spans="2:16" s="202" customFormat="1" ht="91.5" customHeight="1">
      <c r="B22" s="197"/>
      <c r="C22" s="198" t="s">
        <v>112</v>
      </c>
      <c r="D22" s="198" t="s">
        <v>9</v>
      </c>
      <c r="E22" s="199" t="s">
        <v>57</v>
      </c>
      <c r="F22" s="199"/>
      <c r="G22" s="199" t="s">
        <v>61</v>
      </c>
      <c r="H22" s="199" t="s">
        <v>10</v>
      </c>
      <c r="I22" s="199" t="s">
        <v>58</v>
      </c>
      <c r="J22" s="199" t="s">
        <v>59</v>
      </c>
      <c r="K22" s="199" t="s">
        <v>60</v>
      </c>
      <c r="L22" s="200"/>
      <c r="M22" s="200"/>
      <c r="N22" s="200"/>
      <c r="O22" s="200"/>
      <c r="P22" s="201" t="s">
        <v>11</v>
      </c>
    </row>
    <row r="23" spans="2:16" s="202" customFormat="1" ht="91.5" customHeight="1">
      <c r="B23" s="203" t="s">
        <v>12</v>
      </c>
      <c r="C23" s="204"/>
      <c r="D23" s="205" t="s">
        <v>186</v>
      </c>
      <c r="E23" s="206"/>
      <c r="F23" s="207"/>
      <c r="G23" s="207">
        <v>126</v>
      </c>
      <c r="H23" s="207">
        <v>255</v>
      </c>
      <c r="I23" s="207">
        <v>236</v>
      </c>
      <c r="J23" s="207">
        <v>100</v>
      </c>
      <c r="K23" s="207">
        <v>14</v>
      </c>
      <c r="L23" s="207"/>
      <c r="M23" s="207"/>
      <c r="N23" s="207"/>
      <c r="O23" s="207"/>
      <c r="P23" s="208">
        <f>SUM(E23:O23)</f>
        <v>731</v>
      </c>
    </row>
    <row r="24" spans="2:16" s="202" customFormat="1" ht="91.5" customHeight="1">
      <c r="B24" s="203" t="s">
        <v>64</v>
      </c>
      <c r="C24" s="204"/>
      <c r="D24" s="206" t="str">
        <f>+D23</f>
        <v>GREY HEATHER</v>
      </c>
      <c r="E24" s="206"/>
      <c r="F24" s="207"/>
      <c r="G24" s="209">
        <f>ROUNDUP(G23*5%,0)</f>
        <v>7</v>
      </c>
      <c r="H24" s="209">
        <f t="shared" ref="H24:K24" si="1">ROUNDUP(H23*5%,0)</f>
        <v>13</v>
      </c>
      <c r="I24" s="209">
        <f t="shared" si="1"/>
        <v>12</v>
      </c>
      <c r="J24" s="209">
        <f t="shared" si="1"/>
        <v>5</v>
      </c>
      <c r="K24" s="209">
        <f t="shared" si="1"/>
        <v>1</v>
      </c>
      <c r="L24" s="209"/>
      <c r="M24" s="209"/>
      <c r="N24" s="209"/>
      <c r="O24" s="209"/>
      <c r="P24" s="208">
        <f>SUM(E24:O24)</f>
        <v>38</v>
      </c>
    </row>
    <row r="25" spans="2:16" s="215" customFormat="1" ht="91.5" customHeight="1">
      <c r="B25" s="210" t="s">
        <v>13</v>
      </c>
      <c r="C25" s="210"/>
      <c r="D25" s="211" t="str">
        <f>+D24</f>
        <v>GREY HEATHER</v>
      </c>
      <c r="E25" s="212"/>
      <c r="F25" s="213"/>
      <c r="G25" s="213">
        <f>SUM(G23:G24)</f>
        <v>133</v>
      </c>
      <c r="H25" s="213">
        <f>SUM(H23:H24)</f>
        <v>268</v>
      </c>
      <c r="I25" s="213">
        <f>SUM(I23:I24)</f>
        <v>248</v>
      </c>
      <c r="J25" s="213">
        <f>SUM(J23:J24)</f>
        <v>105</v>
      </c>
      <c r="K25" s="213">
        <f>SUM(K23:K24)</f>
        <v>15</v>
      </c>
      <c r="L25" s="214"/>
      <c r="M25" s="214"/>
      <c r="N25" s="214"/>
      <c r="O25" s="214"/>
      <c r="P25" s="213">
        <f>SUM(P23:P24)</f>
        <v>769</v>
      </c>
    </row>
    <row r="26" spans="2:16" s="151" customFormat="1" ht="39.75" customHeight="1">
      <c r="B26" s="163"/>
      <c r="C26" s="163"/>
      <c r="D26" s="163"/>
      <c r="E26" s="164"/>
      <c r="F26" s="164"/>
      <c r="G26" s="165"/>
      <c r="H26" s="164"/>
      <c r="I26" s="164"/>
      <c r="J26" s="164"/>
      <c r="K26" s="164"/>
      <c r="L26" s="166"/>
      <c r="M26" s="166"/>
      <c r="N26" s="166"/>
      <c r="O26" s="166"/>
      <c r="P26" s="167"/>
    </row>
    <row r="27" spans="2:16" s="151" customFormat="1" ht="74.25" hidden="1" customHeight="1">
      <c r="B27" s="152"/>
      <c r="C27" s="153" t="s">
        <v>112</v>
      </c>
      <c r="D27" s="154" t="s">
        <v>9</v>
      </c>
      <c r="E27" s="155" t="s">
        <v>57</v>
      </c>
      <c r="F27" s="156"/>
      <c r="G27" s="156" t="s">
        <v>61</v>
      </c>
      <c r="H27" s="156" t="s">
        <v>10</v>
      </c>
      <c r="I27" s="156" t="s">
        <v>58</v>
      </c>
      <c r="J27" s="156" t="s">
        <v>59</v>
      </c>
      <c r="K27" s="156" t="s">
        <v>60</v>
      </c>
      <c r="L27" s="156"/>
      <c r="M27" s="156"/>
      <c r="N27" s="156"/>
      <c r="O27" s="156"/>
      <c r="P27" s="157" t="s">
        <v>11</v>
      </c>
    </row>
    <row r="28" spans="2:16" s="151" customFormat="1" ht="111.75" hidden="1" customHeight="1">
      <c r="B28" s="152" t="s">
        <v>12</v>
      </c>
      <c r="C28" s="153"/>
      <c r="D28" s="563" t="s">
        <v>187</v>
      </c>
      <c r="E28" s="563"/>
      <c r="F28" s="563"/>
      <c r="G28" s="156">
        <v>0</v>
      </c>
      <c r="H28" s="156">
        <v>0</v>
      </c>
      <c r="I28" s="156">
        <v>0</v>
      </c>
      <c r="J28" s="156">
        <v>0</v>
      </c>
      <c r="K28" s="156">
        <v>0</v>
      </c>
      <c r="L28" s="158"/>
      <c r="M28" s="158"/>
      <c r="N28" s="158"/>
      <c r="O28" s="158"/>
      <c r="P28" s="157">
        <f>SUM(E28:O28)</f>
        <v>0</v>
      </c>
    </row>
    <row r="29" spans="2:16" s="151" customFormat="1" ht="100.5" hidden="1" customHeight="1">
      <c r="B29" s="152" t="s">
        <v>64</v>
      </c>
      <c r="C29" s="153"/>
      <c r="D29" s="563" t="str">
        <f>+D28</f>
        <v>WASHED BURGUNDY</v>
      </c>
      <c r="E29" s="563"/>
      <c r="F29" s="563"/>
      <c r="G29" s="158">
        <v>0</v>
      </c>
      <c r="H29" s="158">
        <v>0</v>
      </c>
      <c r="I29" s="158">
        <v>0</v>
      </c>
      <c r="J29" s="158">
        <v>0</v>
      </c>
      <c r="K29" s="158">
        <v>0</v>
      </c>
      <c r="L29" s="158"/>
      <c r="M29" s="158"/>
      <c r="N29" s="158"/>
      <c r="O29" s="158"/>
      <c r="P29" s="157">
        <f>SUM(E29:O29)</f>
        <v>0</v>
      </c>
    </row>
    <row r="30" spans="2:16" s="151" customFormat="1" ht="111.75" hidden="1" customHeight="1">
      <c r="B30" s="180" t="s">
        <v>13</v>
      </c>
      <c r="C30" s="178"/>
      <c r="D30" s="564" t="str">
        <f>+D29</f>
        <v>WASHED BURGUNDY</v>
      </c>
      <c r="E30" s="564"/>
      <c r="F30" s="564"/>
      <c r="G30" s="177">
        <f>SUM(G28:G29)</f>
        <v>0</v>
      </c>
      <c r="H30" s="177">
        <f t="shared" ref="H30:K30" si="2">SUM(H28:H29)</f>
        <v>0</v>
      </c>
      <c r="I30" s="177">
        <f t="shared" si="2"/>
        <v>0</v>
      </c>
      <c r="J30" s="177">
        <f t="shared" si="2"/>
        <v>0</v>
      </c>
      <c r="K30" s="177">
        <f t="shared" si="2"/>
        <v>0</v>
      </c>
      <c r="L30" s="177"/>
      <c r="M30" s="177"/>
      <c r="N30" s="177"/>
      <c r="O30" s="177"/>
      <c r="P30" s="179">
        <f>SUM(P28:P29)</f>
        <v>0</v>
      </c>
    </row>
    <row r="31" spans="2:16" s="151" customFormat="1" ht="39.75" hidden="1" customHeight="1">
      <c r="B31" s="163"/>
      <c r="C31" s="163"/>
      <c r="D31" s="163"/>
      <c r="E31" s="164"/>
      <c r="F31" s="164"/>
      <c r="G31" s="165"/>
      <c r="H31" s="164"/>
      <c r="I31" s="164"/>
      <c r="J31" s="164"/>
      <c r="K31" s="164"/>
      <c r="L31" s="166"/>
      <c r="M31" s="166"/>
      <c r="N31" s="166"/>
      <c r="O31" s="166"/>
      <c r="P31" s="167"/>
    </row>
    <row r="32" spans="2:16" s="151" customFormat="1" ht="74.25" hidden="1" customHeight="1">
      <c r="B32" s="147"/>
      <c r="C32" s="148" t="s">
        <v>112</v>
      </c>
      <c r="D32" s="148" t="s">
        <v>9</v>
      </c>
      <c r="E32" s="177" t="s">
        <v>57</v>
      </c>
      <c r="F32" s="177"/>
      <c r="G32" s="177" t="s">
        <v>61</v>
      </c>
      <c r="H32" s="177" t="s">
        <v>10</v>
      </c>
      <c r="I32" s="177" t="s">
        <v>58</v>
      </c>
      <c r="J32" s="177" t="s">
        <v>59</v>
      </c>
      <c r="K32" s="177" t="s">
        <v>60</v>
      </c>
      <c r="L32" s="177"/>
      <c r="M32" s="177"/>
      <c r="N32" s="177"/>
      <c r="O32" s="177"/>
      <c r="P32" s="150" t="s">
        <v>11</v>
      </c>
    </row>
    <row r="33" spans="1:16" s="151" customFormat="1" ht="74.25" hidden="1" customHeight="1">
      <c r="B33" s="152" t="s">
        <v>12</v>
      </c>
      <c r="C33" s="153"/>
      <c r="D33" s="154" t="s">
        <v>188</v>
      </c>
      <c r="E33" s="155"/>
      <c r="F33" s="156"/>
      <c r="G33" s="156">
        <v>0</v>
      </c>
      <c r="H33" s="156">
        <v>0</v>
      </c>
      <c r="I33" s="156">
        <v>0</v>
      </c>
      <c r="J33" s="156">
        <v>0</v>
      </c>
      <c r="K33" s="156">
        <v>0</v>
      </c>
      <c r="L33" s="156"/>
      <c r="M33" s="156"/>
      <c r="N33" s="156"/>
      <c r="O33" s="156"/>
      <c r="P33" s="157">
        <f>SUM(E33:O33)</f>
        <v>0</v>
      </c>
    </row>
    <row r="34" spans="1:16" s="151" customFormat="1" ht="74.25" hidden="1" customHeight="1">
      <c r="B34" s="152" t="s">
        <v>64</v>
      </c>
      <c r="C34" s="153"/>
      <c r="D34" s="155" t="str">
        <f>+D33</f>
        <v>LIME</v>
      </c>
      <c r="E34" s="155"/>
      <c r="F34" s="156"/>
      <c r="G34" s="158">
        <v>0</v>
      </c>
      <c r="H34" s="158">
        <v>0</v>
      </c>
      <c r="I34" s="158">
        <v>0</v>
      </c>
      <c r="J34" s="158">
        <v>0</v>
      </c>
      <c r="K34" s="158">
        <v>0</v>
      </c>
      <c r="L34" s="158"/>
      <c r="M34" s="158"/>
      <c r="N34" s="158"/>
      <c r="O34" s="158"/>
      <c r="P34" s="157">
        <f>SUM(E34:O34)</f>
        <v>0</v>
      </c>
    </row>
    <row r="35" spans="1:16" s="144" customFormat="1" ht="74.25" hidden="1" customHeight="1">
      <c r="B35" s="159" t="s">
        <v>13</v>
      </c>
      <c r="C35" s="159"/>
      <c r="D35" s="160" t="str">
        <f>+D34</f>
        <v>LIME</v>
      </c>
      <c r="E35" s="161"/>
      <c r="F35" s="162"/>
      <c r="G35" s="162">
        <f>SUM(G33:G34)</f>
        <v>0</v>
      </c>
      <c r="H35" s="162">
        <f t="shared" ref="H35:K35" si="3">SUM(H33:H34)</f>
        <v>0</v>
      </c>
      <c r="I35" s="162">
        <f t="shared" si="3"/>
        <v>0</v>
      </c>
      <c r="J35" s="162">
        <f t="shared" si="3"/>
        <v>0</v>
      </c>
      <c r="K35" s="162">
        <f t="shared" si="3"/>
        <v>0</v>
      </c>
      <c r="L35" s="162"/>
      <c r="M35" s="162"/>
      <c r="N35" s="162"/>
      <c r="O35" s="162"/>
      <c r="P35" s="162">
        <f>SUM(P33:P34)</f>
        <v>0</v>
      </c>
    </row>
    <row r="36" spans="1:16" s="151" customFormat="1" ht="74.25" hidden="1" customHeight="1">
      <c r="B36" s="152"/>
      <c r="C36" s="153"/>
      <c r="D36" s="155"/>
      <c r="E36" s="155"/>
      <c r="F36" s="156"/>
      <c r="G36" s="158"/>
      <c r="H36" s="158"/>
      <c r="I36" s="158"/>
      <c r="J36" s="158"/>
      <c r="K36" s="158"/>
      <c r="L36" s="158"/>
      <c r="M36" s="158"/>
      <c r="N36" s="158"/>
      <c r="O36" s="158"/>
      <c r="P36" s="157"/>
    </row>
    <row r="37" spans="1:16" s="151" customFormat="1" ht="74.25" hidden="1" customHeight="1">
      <c r="B37" s="147"/>
      <c r="C37" s="148" t="s">
        <v>112</v>
      </c>
      <c r="D37" s="148" t="s">
        <v>9</v>
      </c>
      <c r="E37" s="149" t="s">
        <v>57</v>
      </c>
      <c r="F37" s="149"/>
      <c r="G37" s="149" t="s">
        <v>61</v>
      </c>
      <c r="H37" s="149" t="s">
        <v>10</v>
      </c>
      <c r="I37" s="149" t="s">
        <v>58</v>
      </c>
      <c r="J37" s="149" t="s">
        <v>59</v>
      </c>
      <c r="K37" s="149" t="s">
        <v>60</v>
      </c>
      <c r="L37" s="149"/>
      <c r="M37" s="149"/>
      <c r="N37" s="149"/>
      <c r="O37" s="149"/>
      <c r="P37" s="150" t="s">
        <v>11</v>
      </c>
    </row>
    <row r="38" spans="1:16" s="151" customFormat="1" ht="74.25" hidden="1" customHeight="1">
      <c r="B38" s="152" t="s">
        <v>12</v>
      </c>
      <c r="C38" s="153"/>
      <c r="D38" s="154" t="s">
        <v>149</v>
      </c>
      <c r="E38" s="155"/>
      <c r="F38" s="156"/>
      <c r="G38" s="156">
        <v>0</v>
      </c>
      <c r="H38" s="156">
        <v>2</v>
      </c>
      <c r="I38" s="156">
        <v>0</v>
      </c>
      <c r="J38" s="156">
        <v>0</v>
      </c>
      <c r="K38" s="156">
        <v>0</v>
      </c>
      <c r="L38" s="156"/>
      <c r="M38" s="156"/>
      <c r="N38" s="156"/>
      <c r="O38" s="156"/>
      <c r="P38" s="157">
        <f>SUM(E38:O38)</f>
        <v>2</v>
      </c>
    </row>
    <row r="39" spans="1:16" s="151" customFormat="1" ht="74.25" hidden="1" customHeight="1">
      <c r="B39" s="152" t="s">
        <v>64</v>
      </c>
      <c r="C39" s="153"/>
      <c r="D39" s="155" t="str">
        <f>+D38</f>
        <v>GREEN</v>
      </c>
      <c r="E39" s="155"/>
      <c r="F39" s="156"/>
      <c r="G39" s="158">
        <v>0</v>
      </c>
      <c r="H39" s="158">
        <v>0</v>
      </c>
      <c r="I39" s="158">
        <v>0</v>
      </c>
      <c r="J39" s="158">
        <v>0</v>
      </c>
      <c r="K39" s="158">
        <v>0</v>
      </c>
      <c r="L39" s="158"/>
      <c r="M39" s="158"/>
      <c r="N39" s="158"/>
      <c r="O39" s="158"/>
      <c r="P39" s="157">
        <f>SUM(E39:O39)</f>
        <v>0</v>
      </c>
    </row>
    <row r="40" spans="1:16" s="144" customFormat="1" ht="74.25" hidden="1" customHeight="1">
      <c r="B40" s="159" t="s">
        <v>13</v>
      </c>
      <c r="C40" s="159"/>
      <c r="D40" s="160" t="str">
        <f>+D39</f>
        <v>GREEN</v>
      </c>
      <c r="E40" s="161"/>
      <c r="F40" s="162"/>
      <c r="G40" s="162">
        <f>SUM(G38:G39)</f>
        <v>0</v>
      </c>
      <c r="H40" s="162">
        <v>2</v>
      </c>
      <c r="I40" s="162">
        <f>SUM(I38:I39)</f>
        <v>0</v>
      </c>
      <c r="J40" s="162">
        <f>SUM(J38:J39)</f>
        <v>0</v>
      </c>
      <c r="K40" s="162">
        <f>SUM(K38:K39)</f>
        <v>0</v>
      </c>
      <c r="L40" s="162"/>
      <c r="M40" s="162"/>
      <c r="N40" s="162"/>
      <c r="O40" s="162"/>
      <c r="P40" s="162">
        <f>SUM(P38:P39)</f>
        <v>2</v>
      </c>
    </row>
    <row r="41" spans="1:16" s="138" customFormat="1" ht="32.5">
      <c r="B41" s="139"/>
      <c r="C41" s="139"/>
      <c r="E41" s="140"/>
      <c r="F41" s="141"/>
      <c r="G41" s="141"/>
      <c r="H41" s="141"/>
      <c r="I41" s="141"/>
      <c r="J41" s="141"/>
      <c r="K41" s="141"/>
      <c r="L41" s="9"/>
      <c r="M41" s="9"/>
      <c r="N41" s="9"/>
      <c r="O41" s="9"/>
      <c r="P41" s="141"/>
    </row>
    <row r="42" spans="1:16" s="215" customFormat="1" ht="102.75" customHeight="1">
      <c r="B42" s="216" t="s">
        <v>161</v>
      </c>
      <c r="C42" s="217"/>
      <c r="D42" s="216"/>
      <c r="E42" s="218"/>
      <c r="F42" s="219"/>
      <c r="G42" s="219">
        <f>G20+G25+G30+G35</f>
        <v>133</v>
      </c>
      <c r="H42" s="219">
        <f t="shared" ref="H42:K42" si="4">H20+H25+H30+H35</f>
        <v>268</v>
      </c>
      <c r="I42" s="219">
        <f t="shared" si="4"/>
        <v>248</v>
      </c>
      <c r="J42" s="219">
        <f t="shared" si="4"/>
        <v>105</v>
      </c>
      <c r="K42" s="219">
        <f t="shared" si="4"/>
        <v>15</v>
      </c>
      <c r="L42" s="219"/>
      <c r="M42" s="219"/>
      <c r="N42" s="219"/>
      <c r="O42" s="219"/>
      <c r="P42" s="219">
        <f t="shared" ref="P42" si="5">P20+P25+P30+P35</f>
        <v>769</v>
      </c>
    </row>
    <row r="43" spans="1:16" s="135" customFormat="1" ht="20.25" customHeight="1">
      <c r="B43" s="136"/>
      <c r="C43" s="137"/>
      <c r="D43" s="565" t="s">
        <v>170</v>
      </c>
      <c r="E43" s="565"/>
      <c r="F43" s="565"/>
      <c r="G43" s="565"/>
      <c r="H43" s="565"/>
      <c r="I43" s="565"/>
      <c r="J43" s="565"/>
      <c r="K43" s="565"/>
      <c r="L43" s="565"/>
      <c r="M43" s="565"/>
      <c r="N43" s="565"/>
      <c r="O43" s="565"/>
      <c r="P43" s="565"/>
    </row>
    <row r="44" spans="1:16" s="4" customFormat="1" ht="59.15" customHeight="1" thickBot="1">
      <c r="B44" s="105" t="s">
        <v>14</v>
      </c>
      <c r="C44" s="35"/>
      <c r="D44" s="566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66"/>
    </row>
    <row r="45" spans="1:16" s="36" customFormat="1" ht="100.5" thickBot="1">
      <c r="A45" s="567" t="s">
        <v>15</v>
      </c>
      <c r="B45" s="568"/>
      <c r="C45" s="568"/>
      <c r="D45" s="99" t="s">
        <v>16</v>
      </c>
      <c r="E45" s="100" t="s">
        <v>17</v>
      </c>
      <c r="F45" s="99" t="s">
        <v>18</v>
      </c>
      <c r="G45" s="101" t="s">
        <v>19</v>
      </c>
      <c r="H45" s="101" t="s">
        <v>20</v>
      </c>
      <c r="I45" s="101" t="s">
        <v>34</v>
      </c>
      <c r="J45" s="101" t="s">
        <v>35</v>
      </c>
      <c r="K45" s="101" t="s">
        <v>37</v>
      </c>
      <c r="L45" s="101" t="s">
        <v>36</v>
      </c>
      <c r="M45" s="569" t="s">
        <v>51</v>
      </c>
      <c r="N45" s="570"/>
      <c r="O45" s="570"/>
      <c r="P45" s="571"/>
    </row>
    <row r="46" spans="1:16" s="46" customFormat="1" ht="45.75" hidden="1" customHeight="1">
      <c r="A46" s="555" t="str">
        <f>D18</f>
        <v>BLACK</v>
      </c>
      <c r="B46" s="556"/>
      <c r="C46" s="556"/>
      <c r="D46" s="556"/>
      <c r="E46" s="556"/>
      <c r="F46" s="556"/>
      <c r="G46" s="556"/>
      <c r="H46" s="556"/>
      <c r="I46" s="556"/>
      <c r="J46" s="556"/>
      <c r="K46" s="556"/>
      <c r="L46" s="556"/>
      <c r="M46" s="556"/>
      <c r="N46" s="556"/>
      <c r="O46" s="556"/>
      <c r="P46" s="557"/>
    </row>
    <row r="47" spans="1:16" s="169" customFormat="1" ht="120" hidden="1" customHeight="1">
      <c r="A47" s="145">
        <v>1</v>
      </c>
      <c r="B47" s="558" t="str">
        <f>$L$11</f>
        <v>100% DRY COTTON FLEECE 410GSM</v>
      </c>
      <c r="C47" s="558"/>
      <c r="D47" s="146" t="s">
        <v>153</v>
      </c>
      <c r="E47" s="146" t="str">
        <f>A46</f>
        <v>BLACK</v>
      </c>
      <c r="F47" s="145" t="s">
        <v>10</v>
      </c>
      <c r="G47" s="168">
        <f>$P$20</f>
        <v>0</v>
      </c>
      <c r="H47" s="173">
        <v>1.5</v>
      </c>
      <c r="I47" s="172">
        <f t="shared" ref="I47:I49" si="6">G47*H47</f>
        <v>0</v>
      </c>
      <c r="J47" s="172"/>
      <c r="K47" s="172"/>
      <c r="L47" s="176"/>
      <c r="M47" s="559"/>
      <c r="N47" s="560"/>
      <c r="O47" s="560"/>
      <c r="P47" s="561"/>
    </row>
    <row r="48" spans="1:16" s="169" customFormat="1" ht="89.25" hidden="1" customHeight="1">
      <c r="A48" s="174">
        <v>2</v>
      </c>
      <c r="B48" s="558" t="s">
        <v>189</v>
      </c>
      <c r="C48" s="558"/>
      <c r="D48" s="146" t="s">
        <v>190</v>
      </c>
      <c r="E48" s="146" t="str">
        <f>E47</f>
        <v>BLACK</v>
      </c>
      <c r="F48" s="145" t="s">
        <v>10</v>
      </c>
      <c r="G48" s="168">
        <f>$P$20</f>
        <v>0</v>
      </c>
      <c r="H48" s="173">
        <v>0.3</v>
      </c>
      <c r="I48" s="172">
        <f t="shared" si="6"/>
        <v>0</v>
      </c>
      <c r="J48" s="172"/>
      <c r="K48" s="172"/>
      <c r="L48" s="176"/>
      <c r="M48" s="559"/>
      <c r="N48" s="560"/>
      <c r="O48" s="560"/>
      <c r="P48" s="561"/>
    </row>
    <row r="49" spans="1:16" s="169" customFormat="1" ht="129" hidden="1" customHeight="1">
      <c r="A49" s="145">
        <v>3</v>
      </c>
      <c r="B49" s="562" t="s">
        <v>166</v>
      </c>
      <c r="C49" s="562"/>
      <c r="D49" s="146" t="s">
        <v>155</v>
      </c>
      <c r="E49" s="146" t="str">
        <f>E48</f>
        <v>BLACK</v>
      </c>
      <c r="F49" s="145" t="s">
        <v>10</v>
      </c>
      <c r="G49" s="168">
        <f t="shared" ref="G49" si="7">$P$20</f>
        <v>0</v>
      </c>
      <c r="H49" s="175">
        <v>0.3</v>
      </c>
      <c r="I49" s="172">
        <f t="shared" si="6"/>
        <v>0</v>
      </c>
      <c r="J49" s="172"/>
      <c r="K49" s="172"/>
      <c r="L49" s="176"/>
      <c r="M49" s="559"/>
      <c r="N49" s="560"/>
      <c r="O49" s="560"/>
      <c r="P49" s="561"/>
    </row>
    <row r="50" spans="1:16" s="46" customFormat="1" ht="51.75" customHeight="1">
      <c r="A50" s="572" t="str">
        <f>D23</f>
        <v>GREY HEATHER</v>
      </c>
      <c r="B50" s="573"/>
      <c r="C50" s="573"/>
      <c r="D50" s="573"/>
      <c r="E50" s="573"/>
      <c r="F50" s="573"/>
      <c r="G50" s="573"/>
      <c r="H50" s="573"/>
      <c r="I50" s="573"/>
      <c r="J50" s="573"/>
      <c r="K50" s="573"/>
      <c r="L50" s="573"/>
      <c r="M50" s="573"/>
      <c r="N50" s="573"/>
      <c r="O50" s="573"/>
      <c r="P50" s="574"/>
    </row>
    <row r="51" spans="1:16" s="169" customFormat="1" ht="186.75" customHeight="1">
      <c r="A51" s="145">
        <v>1</v>
      </c>
      <c r="B51" s="558" t="str">
        <f>$L$11</f>
        <v>100% DRY COTTON FLEECE 410GSM</v>
      </c>
      <c r="C51" s="558"/>
      <c r="D51" s="146" t="s">
        <v>153</v>
      </c>
      <c r="E51" s="146" t="str">
        <f>A50</f>
        <v>GREY HEATHER</v>
      </c>
      <c r="F51" s="145" t="s">
        <v>10</v>
      </c>
      <c r="G51" s="168">
        <f>$P$25</f>
        <v>769</v>
      </c>
      <c r="H51" s="227">
        <v>0.61</v>
      </c>
      <c r="I51" s="172">
        <f t="shared" ref="I51:I53" si="8">G51*H51</f>
        <v>469.09</v>
      </c>
      <c r="J51" s="221">
        <f>I51*0.7%+(I51/50)*0.5+4</f>
        <v>11.97453</v>
      </c>
      <c r="K51" s="220">
        <v>2</v>
      </c>
      <c r="L51" s="228">
        <f>SUBTOTAL(9,I51:K51)</f>
        <v>483.06452999999999</v>
      </c>
      <c r="M51" s="559" t="s">
        <v>217</v>
      </c>
      <c r="N51" s="560"/>
      <c r="O51" s="560"/>
      <c r="P51" s="561"/>
    </row>
    <row r="52" spans="1:16" s="169" customFormat="1" ht="186.75" customHeight="1">
      <c r="A52" s="174">
        <v>2</v>
      </c>
      <c r="B52" s="558" t="s">
        <v>189</v>
      </c>
      <c r="C52" s="558"/>
      <c r="D52" s="146" t="s">
        <v>190</v>
      </c>
      <c r="E52" s="146" t="str">
        <f>E51</f>
        <v>GREY HEATHER</v>
      </c>
      <c r="F52" s="145" t="s">
        <v>10</v>
      </c>
      <c r="G52" s="168">
        <f t="shared" ref="G52:G53" si="9">$P$25</f>
        <v>769</v>
      </c>
      <c r="H52" s="173">
        <v>0.255</v>
      </c>
      <c r="I52" s="172">
        <f t="shared" si="8"/>
        <v>196.095</v>
      </c>
      <c r="J52" s="223">
        <f>I52*0.7%+(I52/50)*0.5+2</f>
        <v>5.333615</v>
      </c>
      <c r="K52" s="222"/>
      <c r="L52" s="176">
        <f t="shared" ref="L52:L53" si="10">SUBTOTAL(9,I52:K52)</f>
        <v>201.42861500000001</v>
      </c>
      <c r="M52" s="559" t="s">
        <v>208</v>
      </c>
      <c r="N52" s="560"/>
      <c r="O52" s="560"/>
      <c r="P52" s="561"/>
    </row>
    <row r="53" spans="1:16" s="169" customFormat="1" ht="186.75" customHeight="1">
      <c r="A53" s="145">
        <v>3</v>
      </c>
      <c r="B53" s="562" t="s">
        <v>166</v>
      </c>
      <c r="C53" s="562"/>
      <c r="D53" s="146" t="s">
        <v>155</v>
      </c>
      <c r="E53" s="146" t="str">
        <f>E52</f>
        <v>GREY HEATHER</v>
      </c>
      <c r="F53" s="145" t="s">
        <v>10</v>
      </c>
      <c r="G53" s="168">
        <f t="shared" si="9"/>
        <v>769</v>
      </c>
      <c r="H53" s="175">
        <v>1.4999999999999999E-2</v>
      </c>
      <c r="I53" s="172">
        <f t="shared" si="8"/>
        <v>11.535</v>
      </c>
      <c r="J53" s="223">
        <f>I53*0.7%+(I53/50)*0.5+1</f>
        <v>1.1960950000000001</v>
      </c>
      <c r="K53" s="222"/>
      <c r="L53" s="176">
        <f t="shared" si="10"/>
        <v>12.731095</v>
      </c>
      <c r="M53" s="559" t="s">
        <v>209</v>
      </c>
      <c r="N53" s="560"/>
      <c r="O53" s="560"/>
      <c r="P53" s="561"/>
    </row>
    <row r="54" spans="1:16" s="46" customFormat="1" ht="51.75" hidden="1" customHeight="1">
      <c r="A54" s="572" t="str">
        <f>D28</f>
        <v>WASHED BURGUNDY</v>
      </c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573"/>
      <c r="M54" s="573"/>
      <c r="N54" s="573"/>
      <c r="O54" s="573"/>
      <c r="P54" s="574"/>
    </row>
    <row r="55" spans="1:16" s="169" customFormat="1" ht="96.75" hidden="1" customHeight="1">
      <c r="A55" s="145">
        <v>1</v>
      </c>
      <c r="B55" s="558" t="str">
        <f>$L$11</f>
        <v>100% DRY COTTON FLEECE 410GSM</v>
      </c>
      <c r="C55" s="558"/>
      <c r="D55" s="146" t="s">
        <v>153</v>
      </c>
      <c r="E55" s="146" t="str">
        <f>A54</f>
        <v>WASHED BURGUNDY</v>
      </c>
      <c r="F55" s="145" t="s">
        <v>10</v>
      </c>
      <c r="G55" s="168">
        <f>$P$20</f>
        <v>0</v>
      </c>
      <c r="H55" s="173">
        <v>1.5</v>
      </c>
      <c r="I55" s="172">
        <f t="shared" ref="I55:I57" si="11">G55*H55</f>
        <v>0</v>
      </c>
      <c r="J55" s="172"/>
      <c r="K55" s="172"/>
      <c r="L55" s="176"/>
      <c r="M55" s="559"/>
      <c r="N55" s="560"/>
      <c r="O55" s="560"/>
      <c r="P55" s="561"/>
    </row>
    <row r="56" spans="1:16" s="169" customFormat="1" ht="70.5" hidden="1" customHeight="1">
      <c r="A56" s="174">
        <v>2</v>
      </c>
      <c r="B56" s="558" t="s">
        <v>189</v>
      </c>
      <c r="C56" s="558"/>
      <c r="D56" s="146" t="s">
        <v>190</v>
      </c>
      <c r="E56" s="146" t="str">
        <f>E55</f>
        <v>WASHED BURGUNDY</v>
      </c>
      <c r="F56" s="145" t="s">
        <v>10</v>
      </c>
      <c r="G56" s="168">
        <f>$P$20</f>
        <v>0</v>
      </c>
      <c r="H56" s="173">
        <v>0.3</v>
      </c>
      <c r="I56" s="172">
        <f t="shared" si="11"/>
        <v>0</v>
      </c>
      <c r="J56" s="172"/>
      <c r="K56" s="172"/>
      <c r="L56" s="176"/>
      <c r="M56" s="559"/>
      <c r="N56" s="560"/>
      <c r="O56" s="560"/>
      <c r="P56" s="561"/>
    </row>
    <row r="57" spans="1:16" s="169" customFormat="1" ht="125.25" hidden="1" customHeight="1">
      <c r="A57" s="145">
        <v>3</v>
      </c>
      <c r="B57" s="562" t="s">
        <v>166</v>
      </c>
      <c r="C57" s="562"/>
      <c r="D57" s="146" t="s">
        <v>155</v>
      </c>
      <c r="E57" s="146" t="str">
        <f>E56</f>
        <v>WASHED BURGUNDY</v>
      </c>
      <c r="F57" s="145" t="s">
        <v>10</v>
      </c>
      <c r="G57" s="168">
        <f t="shared" ref="G57" si="12">$P$20</f>
        <v>0</v>
      </c>
      <c r="H57" s="175">
        <v>0.3</v>
      </c>
      <c r="I57" s="172">
        <f t="shared" si="11"/>
        <v>0</v>
      </c>
      <c r="J57" s="172"/>
      <c r="K57" s="172"/>
      <c r="L57" s="176"/>
      <c r="M57" s="559"/>
      <c r="N57" s="560"/>
      <c r="O57" s="560"/>
      <c r="P57" s="561"/>
    </row>
    <row r="58" spans="1:16" s="46" customFormat="1" ht="51.75" hidden="1" customHeight="1">
      <c r="A58" s="572" t="str">
        <f>D33</f>
        <v>LIME</v>
      </c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573"/>
      <c r="M58" s="573"/>
      <c r="N58" s="573"/>
      <c r="O58" s="573"/>
      <c r="P58" s="574"/>
    </row>
    <row r="59" spans="1:16" s="169" customFormat="1" ht="96.75" hidden="1" customHeight="1">
      <c r="A59" s="145">
        <v>1</v>
      </c>
      <c r="B59" s="558" t="str">
        <f>$L$11</f>
        <v>100% DRY COTTON FLEECE 410GSM</v>
      </c>
      <c r="C59" s="558"/>
      <c r="D59" s="146" t="s">
        <v>153</v>
      </c>
      <c r="E59" s="146" t="str">
        <f>A58</f>
        <v>LIME</v>
      </c>
      <c r="F59" s="145" t="s">
        <v>10</v>
      </c>
      <c r="G59" s="168">
        <f>$P$20</f>
        <v>0</v>
      </c>
      <c r="H59" s="173">
        <v>1.5</v>
      </c>
      <c r="I59" s="172">
        <f t="shared" ref="I59:I61" si="13">G59*H59</f>
        <v>0</v>
      </c>
      <c r="J59" s="172"/>
      <c r="K59" s="172"/>
      <c r="L59" s="176"/>
      <c r="M59" s="559"/>
      <c r="N59" s="560"/>
      <c r="O59" s="560"/>
      <c r="P59" s="561"/>
    </row>
    <row r="60" spans="1:16" s="169" customFormat="1" ht="70.5" hidden="1" customHeight="1">
      <c r="A60" s="174">
        <v>2</v>
      </c>
      <c r="B60" s="558" t="s">
        <v>189</v>
      </c>
      <c r="C60" s="558"/>
      <c r="D60" s="146" t="s">
        <v>190</v>
      </c>
      <c r="E60" s="146" t="str">
        <f>E59</f>
        <v>LIME</v>
      </c>
      <c r="F60" s="145" t="s">
        <v>10</v>
      </c>
      <c r="G60" s="168">
        <f>$P$20</f>
        <v>0</v>
      </c>
      <c r="H60" s="173">
        <v>0.3</v>
      </c>
      <c r="I60" s="172">
        <f t="shared" si="13"/>
        <v>0</v>
      </c>
      <c r="J60" s="172"/>
      <c r="K60" s="172"/>
      <c r="L60" s="176"/>
      <c r="M60" s="559"/>
      <c r="N60" s="560"/>
      <c r="O60" s="560"/>
      <c r="P60" s="561"/>
    </row>
    <row r="61" spans="1:16" s="169" customFormat="1" ht="125.25" hidden="1" customHeight="1">
      <c r="A61" s="145">
        <v>3</v>
      </c>
      <c r="B61" s="562" t="s">
        <v>166</v>
      </c>
      <c r="C61" s="562"/>
      <c r="D61" s="146" t="s">
        <v>155</v>
      </c>
      <c r="E61" s="146" t="str">
        <f>E60</f>
        <v>LIME</v>
      </c>
      <c r="F61" s="145" t="s">
        <v>10</v>
      </c>
      <c r="G61" s="168">
        <f t="shared" ref="G61" si="14">$P$20</f>
        <v>0</v>
      </c>
      <c r="H61" s="175">
        <v>0.3</v>
      </c>
      <c r="I61" s="172">
        <f t="shared" si="13"/>
        <v>0</v>
      </c>
      <c r="J61" s="172"/>
      <c r="K61" s="172"/>
      <c r="L61" s="176"/>
      <c r="M61" s="559"/>
      <c r="N61" s="560"/>
      <c r="O61" s="560"/>
      <c r="P61" s="561"/>
    </row>
    <row r="62" spans="1:16" s="46" customFormat="1" ht="21.75" customHeight="1">
      <c r="A62" s="572"/>
      <c r="B62" s="573"/>
      <c r="C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4"/>
    </row>
    <row r="63" spans="1:16" s="37" customFormat="1" ht="28.5" thickBot="1">
      <c r="B63" s="105" t="s">
        <v>21</v>
      </c>
      <c r="C63" s="38"/>
      <c r="D63" s="38"/>
      <c r="E63" s="38"/>
      <c r="G63" s="39"/>
      <c r="P63" s="40"/>
    </row>
    <row r="64" spans="1:16" s="54" customFormat="1" ht="80">
      <c r="A64" s="575" t="s">
        <v>22</v>
      </c>
      <c r="B64" s="576"/>
      <c r="C64" s="576"/>
      <c r="D64" s="576"/>
      <c r="E64" s="577"/>
      <c r="F64" s="102" t="s">
        <v>47</v>
      </c>
      <c r="G64" s="102" t="s">
        <v>23</v>
      </c>
      <c r="H64" s="578" t="s">
        <v>42</v>
      </c>
      <c r="I64" s="579"/>
      <c r="J64" s="103" t="s">
        <v>18</v>
      </c>
      <c r="K64" s="102" t="s">
        <v>48</v>
      </c>
      <c r="L64" s="102" t="s">
        <v>24</v>
      </c>
      <c r="M64" s="104" t="s">
        <v>25</v>
      </c>
      <c r="N64" s="104" t="s">
        <v>26</v>
      </c>
      <c r="O64" s="104" t="s">
        <v>27</v>
      </c>
      <c r="P64" s="104" t="s">
        <v>28</v>
      </c>
    </row>
    <row r="65" spans="1:16" s="15" customFormat="1" ht="57.75" hidden="1" customHeight="1">
      <c r="A65" s="111">
        <v>1</v>
      </c>
      <c r="B65" s="580" t="s">
        <v>41</v>
      </c>
      <c r="C65" s="580"/>
      <c r="D65" s="580"/>
      <c r="E65" s="580"/>
      <c r="F65" s="112" t="str">
        <f>H65</f>
        <v>BLACK</v>
      </c>
      <c r="G65" s="142"/>
      <c r="H65" s="581" t="str">
        <f>$D$18</f>
        <v>BLACK</v>
      </c>
      <c r="I65" s="582" t="str">
        <f t="shared" ref="I65:I88" si="15">$E$47</f>
        <v>BLACK</v>
      </c>
      <c r="J65" s="113" t="s">
        <v>29</v>
      </c>
      <c r="K65" s="113">
        <f>$P$20</f>
        <v>0</v>
      </c>
      <c r="L65" s="184">
        <f>195/5000</f>
        <v>3.9E-2</v>
      </c>
      <c r="M65" s="115">
        <f t="shared" ref="M65:M72" si="16">K65*L65</f>
        <v>0</v>
      </c>
      <c r="N65" s="115"/>
      <c r="O65" s="41">
        <f t="shared" ref="O65:O88" si="17">ROUNDUP(N65+M65,0)</f>
        <v>0</v>
      </c>
      <c r="P65" s="116"/>
    </row>
    <row r="66" spans="1:16" s="15" customFormat="1" ht="84" customHeight="1">
      <c r="A66" s="111">
        <v>1</v>
      </c>
      <c r="B66" s="580" t="s">
        <v>41</v>
      </c>
      <c r="C66" s="580"/>
      <c r="D66" s="580"/>
      <c r="E66" s="580"/>
      <c r="F66" s="112" t="str">
        <f t="shared" ref="F66:F68" si="18">H66</f>
        <v>GREY HEATHER</v>
      </c>
      <c r="G66" s="142" t="s">
        <v>216</v>
      </c>
      <c r="H66" s="581" t="str">
        <f>$D$23</f>
        <v>GREY HEATHER</v>
      </c>
      <c r="I66" s="582" t="str">
        <f t="shared" si="15"/>
        <v>BLACK</v>
      </c>
      <c r="J66" s="113" t="s">
        <v>29</v>
      </c>
      <c r="K66" s="113">
        <f>$P$25</f>
        <v>769</v>
      </c>
      <c r="L66" s="184">
        <f>185/5000</f>
        <v>3.6999999999999998E-2</v>
      </c>
      <c r="M66" s="115">
        <f t="shared" si="16"/>
        <v>28.452999999999999</v>
      </c>
      <c r="N66" s="115"/>
      <c r="O66" s="41">
        <f t="shared" si="17"/>
        <v>29</v>
      </c>
      <c r="P66" s="116"/>
    </row>
    <row r="67" spans="1:16" s="15" customFormat="1" ht="57.75" hidden="1" customHeight="1">
      <c r="A67" s="111">
        <v>1</v>
      </c>
      <c r="B67" s="580" t="s">
        <v>41</v>
      </c>
      <c r="C67" s="580"/>
      <c r="D67" s="580"/>
      <c r="E67" s="580"/>
      <c r="F67" s="112" t="str">
        <f t="shared" si="18"/>
        <v>WASHED BURGUNDY</v>
      </c>
      <c r="G67" s="142"/>
      <c r="H67" s="581" t="str">
        <f>$D$28</f>
        <v>WASHED BURGUNDY</v>
      </c>
      <c r="I67" s="582" t="str">
        <f t="shared" si="15"/>
        <v>BLACK</v>
      </c>
      <c r="J67" s="113" t="s">
        <v>29</v>
      </c>
      <c r="K67" s="113">
        <f>$P$30</f>
        <v>0</v>
      </c>
      <c r="L67" s="184">
        <f>195/5000</f>
        <v>3.9E-2</v>
      </c>
      <c r="M67" s="115">
        <f t="shared" si="16"/>
        <v>0</v>
      </c>
      <c r="N67" s="115"/>
      <c r="O67" s="41">
        <f t="shared" si="17"/>
        <v>0</v>
      </c>
      <c r="P67" s="116"/>
    </row>
    <row r="68" spans="1:16" s="15" customFormat="1" ht="57.75" hidden="1" customHeight="1">
      <c r="A68" s="111">
        <v>1</v>
      </c>
      <c r="B68" s="580" t="s">
        <v>41</v>
      </c>
      <c r="C68" s="580"/>
      <c r="D68" s="580"/>
      <c r="E68" s="580"/>
      <c r="F68" s="112" t="str">
        <f t="shared" si="18"/>
        <v>LIME</v>
      </c>
      <c r="G68" s="142"/>
      <c r="H68" s="581" t="str">
        <f>$D$33</f>
        <v>LIME</v>
      </c>
      <c r="I68" s="582" t="str">
        <f t="shared" si="15"/>
        <v>BLACK</v>
      </c>
      <c r="J68" s="113" t="s">
        <v>29</v>
      </c>
      <c r="K68" s="113">
        <f>$P$35</f>
        <v>0</v>
      </c>
      <c r="L68" s="184">
        <f>195/5000</f>
        <v>3.9E-2</v>
      </c>
      <c r="M68" s="115">
        <f t="shared" si="16"/>
        <v>0</v>
      </c>
      <c r="N68" s="115"/>
      <c r="O68" s="41">
        <f t="shared" si="17"/>
        <v>0</v>
      </c>
      <c r="P68" s="116"/>
    </row>
    <row r="69" spans="1:16" s="15" customFormat="1" ht="57.75" hidden="1" customHeight="1">
      <c r="A69" s="111">
        <v>2</v>
      </c>
      <c r="B69" s="580" t="s">
        <v>163</v>
      </c>
      <c r="C69" s="580"/>
      <c r="D69" s="580"/>
      <c r="E69" s="580"/>
      <c r="F69" s="583" t="s">
        <v>39</v>
      </c>
      <c r="G69" s="587" t="s">
        <v>171</v>
      </c>
      <c r="H69" s="591" t="str">
        <f t="shared" ref="H69" si="19">$D$18</f>
        <v>BLACK</v>
      </c>
      <c r="I69" s="592" t="str">
        <f t="shared" si="15"/>
        <v>BLACK</v>
      </c>
      <c r="J69" s="113" t="s">
        <v>29</v>
      </c>
      <c r="K69" s="113">
        <f t="shared" ref="K69" si="20">$P$20</f>
        <v>0</v>
      </c>
      <c r="L69" s="170">
        <f>4/4500</f>
        <v>8.8888888888888893E-4</v>
      </c>
      <c r="M69" s="115">
        <f t="shared" si="16"/>
        <v>0</v>
      </c>
      <c r="N69" s="115"/>
      <c r="O69" s="41">
        <f t="shared" si="17"/>
        <v>0</v>
      </c>
      <c r="P69" s="116"/>
    </row>
    <row r="70" spans="1:16" s="15" customFormat="1" ht="84" customHeight="1">
      <c r="A70" s="111">
        <v>2</v>
      </c>
      <c r="B70" s="580" t="s">
        <v>163</v>
      </c>
      <c r="C70" s="580"/>
      <c r="D70" s="580"/>
      <c r="E70" s="580"/>
      <c r="F70" s="584" t="s">
        <v>39</v>
      </c>
      <c r="G70" s="588" t="s">
        <v>171</v>
      </c>
      <c r="H70" s="593" t="str">
        <f t="shared" ref="H70" si="21">$D$23</f>
        <v>GREY HEATHER</v>
      </c>
      <c r="I70" s="593" t="str">
        <f t="shared" si="15"/>
        <v>BLACK</v>
      </c>
      <c r="J70" s="113" t="s">
        <v>29</v>
      </c>
      <c r="K70" s="113">
        <f t="shared" ref="K70" si="22">$P$25</f>
        <v>769</v>
      </c>
      <c r="L70" s="170">
        <f>4/4500</f>
        <v>8.8888888888888893E-4</v>
      </c>
      <c r="M70" s="115">
        <f t="shared" si="16"/>
        <v>0.68355555555555558</v>
      </c>
      <c r="N70" s="115"/>
      <c r="O70" s="41">
        <f t="shared" si="17"/>
        <v>1</v>
      </c>
      <c r="P70" s="116"/>
    </row>
    <row r="71" spans="1:16" s="15" customFormat="1" ht="57.75" hidden="1" customHeight="1">
      <c r="A71" s="111">
        <v>2</v>
      </c>
      <c r="B71" s="580" t="s">
        <v>163</v>
      </c>
      <c r="C71" s="580"/>
      <c r="D71" s="580"/>
      <c r="E71" s="580"/>
      <c r="F71" s="585" t="s">
        <v>39</v>
      </c>
      <c r="G71" s="589" t="s">
        <v>171</v>
      </c>
      <c r="H71" s="594" t="str">
        <f t="shared" ref="H71" si="23">$D$28</f>
        <v>WASHED BURGUNDY</v>
      </c>
      <c r="I71" s="595" t="str">
        <f t="shared" si="15"/>
        <v>BLACK</v>
      </c>
      <c r="J71" s="113" t="s">
        <v>29</v>
      </c>
      <c r="K71" s="113">
        <f t="shared" ref="K71" si="24">$P$30</f>
        <v>0</v>
      </c>
      <c r="L71" s="170">
        <f>4/4500</f>
        <v>8.8888888888888893E-4</v>
      </c>
      <c r="M71" s="115">
        <f t="shared" si="16"/>
        <v>0</v>
      </c>
      <c r="N71" s="115"/>
      <c r="O71" s="41">
        <f t="shared" si="17"/>
        <v>0</v>
      </c>
      <c r="P71" s="116"/>
    </row>
    <row r="72" spans="1:16" s="15" customFormat="1" ht="57.75" hidden="1" customHeight="1">
      <c r="A72" s="111">
        <v>2</v>
      </c>
      <c r="B72" s="580" t="s">
        <v>163</v>
      </c>
      <c r="C72" s="580"/>
      <c r="D72" s="580"/>
      <c r="E72" s="580"/>
      <c r="F72" s="586" t="s">
        <v>39</v>
      </c>
      <c r="G72" s="590" t="s">
        <v>171</v>
      </c>
      <c r="H72" s="581" t="str">
        <f t="shared" ref="H72" si="25">$D$33</f>
        <v>LIME</v>
      </c>
      <c r="I72" s="582" t="str">
        <f t="shared" si="15"/>
        <v>BLACK</v>
      </c>
      <c r="J72" s="113" t="s">
        <v>29</v>
      </c>
      <c r="K72" s="113">
        <f t="shared" ref="K72" si="26">$P$35</f>
        <v>0</v>
      </c>
      <c r="L72" s="170">
        <f>4/4500</f>
        <v>8.8888888888888893E-4</v>
      </c>
      <c r="M72" s="115">
        <f t="shared" si="16"/>
        <v>0</v>
      </c>
      <c r="N72" s="115"/>
      <c r="O72" s="41">
        <f t="shared" si="17"/>
        <v>0</v>
      </c>
      <c r="P72" s="116"/>
    </row>
    <row r="73" spans="1:16" s="15" customFormat="1" ht="57.75" hidden="1" customHeight="1">
      <c r="A73" s="111">
        <v>3</v>
      </c>
      <c r="B73" s="596" t="s">
        <v>191</v>
      </c>
      <c r="C73" s="580"/>
      <c r="D73" s="580"/>
      <c r="E73" s="580"/>
      <c r="F73" s="583" t="s">
        <v>147</v>
      </c>
      <c r="G73" s="587" t="s">
        <v>192</v>
      </c>
      <c r="H73" s="591" t="str">
        <f t="shared" ref="H73" si="27">$D$18</f>
        <v>BLACK</v>
      </c>
      <c r="I73" s="592" t="str">
        <f t="shared" si="15"/>
        <v>BLACK</v>
      </c>
      <c r="J73" s="113" t="s">
        <v>30</v>
      </c>
      <c r="K73" s="113">
        <f t="shared" ref="K73" si="28">$P$20</f>
        <v>0</v>
      </c>
      <c r="L73" s="113">
        <v>1</v>
      </c>
      <c r="M73" s="113">
        <f t="shared" ref="M73:M84" si="29">L73*K73</f>
        <v>0</v>
      </c>
      <c r="N73" s="115"/>
      <c r="O73" s="41">
        <f t="shared" si="17"/>
        <v>0</v>
      </c>
      <c r="P73" s="116"/>
    </row>
    <row r="74" spans="1:16" s="15" customFormat="1" ht="84" customHeight="1">
      <c r="A74" s="111">
        <v>3</v>
      </c>
      <c r="B74" s="596" t="s">
        <v>191</v>
      </c>
      <c r="C74" s="580"/>
      <c r="D74" s="580"/>
      <c r="E74" s="580"/>
      <c r="F74" s="584"/>
      <c r="G74" s="588"/>
      <c r="H74" s="593" t="str">
        <f t="shared" ref="H74" si="30">$D$23</f>
        <v>GREY HEATHER</v>
      </c>
      <c r="I74" s="593" t="str">
        <f t="shared" si="15"/>
        <v>BLACK</v>
      </c>
      <c r="J74" s="113" t="s">
        <v>30</v>
      </c>
      <c r="K74" s="113">
        <f t="shared" ref="K74" si="31">$P$25</f>
        <v>769</v>
      </c>
      <c r="L74" s="113">
        <v>1</v>
      </c>
      <c r="M74" s="113">
        <f t="shared" si="29"/>
        <v>769</v>
      </c>
      <c r="N74" s="115"/>
      <c r="O74" s="41">
        <f t="shared" si="17"/>
        <v>769</v>
      </c>
      <c r="P74" s="116"/>
    </row>
    <row r="75" spans="1:16" s="15" customFormat="1" ht="57.75" hidden="1" customHeight="1">
      <c r="A75" s="111">
        <v>3</v>
      </c>
      <c r="B75" s="596" t="s">
        <v>191</v>
      </c>
      <c r="C75" s="580"/>
      <c r="D75" s="580"/>
      <c r="E75" s="580"/>
      <c r="F75" s="585"/>
      <c r="G75" s="589"/>
      <c r="H75" s="594" t="str">
        <f t="shared" ref="H75" si="32">$D$28</f>
        <v>WASHED BURGUNDY</v>
      </c>
      <c r="I75" s="595" t="str">
        <f t="shared" si="15"/>
        <v>BLACK</v>
      </c>
      <c r="J75" s="113" t="s">
        <v>30</v>
      </c>
      <c r="K75" s="113">
        <f t="shared" ref="K75" si="33">$P$30</f>
        <v>0</v>
      </c>
      <c r="L75" s="113">
        <v>1</v>
      </c>
      <c r="M75" s="113">
        <f t="shared" si="29"/>
        <v>0</v>
      </c>
      <c r="N75" s="115"/>
      <c r="O75" s="41">
        <f t="shared" si="17"/>
        <v>0</v>
      </c>
      <c r="P75" s="116"/>
    </row>
    <row r="76" spans="1:16" s="15" customFormat="1" ht="57.75" hidden="1" customHeight="1">
      <c r="A76" s="111">
        <v>3</v>
      </c>
      <c r="B76" s="596" t="s">
        <v>191</v>
      </c>
      <c r="C76" s="580"/>
      <c r="D76" s="580"/>
      <c r="E76" s="580"/>
      <c r="F76" s="586"/>
      <c r="G76" s="590"/>
      <c r="H76" s="581" t="str">
        <f t="shared" ref="H76" si="34">$D$33</f>
        <v>LIME</v>
      </c>
      <c r="I76" s="582" t="str">
        <f t="shared" si="15"/>
        <v>BLACK</v>
      </c>
      <c r="J76" s="113" t="s">
        <v>30</v>
      </c>
      <c r="K76" s="113">
        <f t="shared" ref="K76" si="35">$P$35</f>
        <v>0</v>
      </c>
      <c r="L76" s="113">
        <v>1</v>
      </c>
      <c r="M76" s="113">
        <f t="shared" si="29"/>
        <v>0</v>
      </c>
      <c r="N76" s="115"/>
      <c r="O76" s="41">
        <f t="shared" si="17"/>
        <v>0</v>
      </c>
      <c r="P76" s="116"/>
    </row>
    <row r="77" spans="1:16" s="15" customFormat="1" ht="57.75" hidden="1" customHeight="1">
      <c r="A77" s="111">
        <v>4</v>
      </c>
      <c r="B77" s="596" t="s">
        <v>125</v>
      </c>
      <c r="C77" s="580"/>
      <c r="D77" s="580"/>
      <c r="E77" s="580"/>
      <c r="F77" s="583" t="s">
        <v>147</v>
      </c>
      <c r="G77" s="587" t="s">
        <v>126</v>
      </c>
      <c r="H77" s="591" t="str">
        <f t="shared" ref="H77" si="36">$D$18</f>
        <v>BLACK</v>
      </c>
      <c r="I77" s="592" t="str">
        <f t="shared" si="15"/>
        <v>BLACK</v>
      </c>
      <c r="J77" s="113" t="s">
        <v>30</v>
      </c>
      <c r="K77" s="113">
        <f t="shared" ref="K77" si="37">$P$20</f>
        <v>0</v>
      </c>
      <c r="L77" s="113">
        <v>1</v>
      </c>
      <c r="M77" s="113">
        <f t="shared" si="29"/>
        <v>0</v>
      </c>
      <c r="N77" s="115"/>
      <c r="O77" s="41">
        <f t="shared" si="17"/>
        <v>0</v>
      </c>
      <c r="P77" s="116"/>
    </row>
    <row r="78" spans="1:16" s="15" customFormat="1" ht="84" customHeight="1">
      <c r="A78" s="111">
        <v>4</v>
      </c>
      <c r="B78" s="596" t="s">
        <v>125</v>
      </c>
      <c r="C78" s="580"/>
      <c r="D78" s="580"/>
      <c r="E78" s="580"/>
      <c r="F78" s="584"/>
      <c r="G78" s="588"/>
      <c r="H78" s="593" t="str">
        <f t="shared" ref="H78" si="38">$D$23</f>
        <v>GREY HEATHER</v>
      </c>
      <c r="I78" s="593" t="str">
        <f t="shared" si="15"/>
        <v>BLACK</v>
      </c>
      <c r="J78" s="113" t="s">
        <v>30</v>
      </c>
      <c r="K78" s="113">
        <f t="shared" ref="K78" si="39">$P$25</f>
        <v>769</v>
      </c>
      <c r="L78" s="113">
        <v>1</v>
      </c>
      <c r="M78" s="113">
        <f t="shared" si="29"/>
        <v>769</v>
      </c>
      <c r="N78" s="115"/>
      <c r="O78" s="41">
        <f t="shared" si="17"/>
        <v>769</v>
      </c>
      <c r="P78" s="116"/>
    </row>
    <row r="79" spans="1:16" s="15" customFormat="1" ht="57.75" hidden="1" customHeight="1">
      <c r="A79" s="111">
        <v>4</v>
      </c>
      <c r="B79" s="596" t="s">
        <v>125</v>
      </c>
      <c r="C79" s="580"/>
      <c r="D79" s="580"/>
      <c r="E79" s="580"/>
      <c r="F79" s="585"/>
      <c r="G79" s="589"/>
      <c r="H79" s="594" t="str">
        <f t="shared" ref="H79" si="40">$D$28</f>
        <v>WASHED BURGUNDY</v>
      </c>
      <c r="I79" s="595" t="str">
        <f t="shared" si="15"/>
        <v>BLACK</v>
      </c>
      <c r="J79" s="113" t="s">
        <v>30</v>
      </c>
      <c r="K79" s="113">
        <f t="shared" ref="K79" si="41">$P$30</f>
        <v>0</v>
      </c>
      <c r="L79" s="113">
        <v>1</v>
      </c>
      <c r="M79" s="113">
        <f t="shared" si="29"/>
        <v>0</v>
      </c>
      <c r="N79" s="115"/>
      <c r="O79" s="41">
        <f t="shared" si="17"/>
        <v>0</v>
      </c>
      <c r="P79" s="116"/>
    </row>
    <row r="80" spans="1:16" s="15" customFormat="1" ht="57.75" hidden="1" customHeight="1">
      <c r="A80" s="111">
        <v>4</v>
      </c>
      <c r="B80" s="596" t="s">
        <v>125</v>
      </c>
      <c r="C80" s="580"/>
      <c r="D80" s="580"/>
      <c r="E80" s="580"/>
      <c r="F80" s="586"/>
      <c r="G80" s="590"/>
      <c r="H80" s="581" t="str">
        <f t="shared" ref="H80" si="42">$D$33</f>
        <v>LIME</v>
      </c>
      <c r="I80" s="582" t="str">
        <f t="shared" si="15"/>
        <v>BLACK</v>
      </c>
      <c r="J80" s="113" t="s">
        <v>30</v>
      </c>
      <c r="K80" s="113">
        <f t="shared" ref="K80" si="43">$P$35</f>
        <v>0</v>
      </c>
      <c r="L80" s="113">
        <v>1</v>
      </c>
      <c r="M80" s="113">
        <f t="shared" si="29"/>
        <v>0</v>
      </c>
      <c r="N80" s="115"/>
      <c r="O80" s="41">
        <f t="shared" si="17"/>
        <v>0</v>
      </c>
      <c r="P80" s="116"/>
    </row>
    <row r="81" spans="1:16" s="15" customFormat="1" ht="57.75" hidden="1" customHeight="1">
      <c r="A81" s="111">
        <v>5</v>
      </c>
      <c r="B81" s="596" t="s">
        <v>154</v>
      </c>
      <c r="C81" s="580"/>
      <c r="D81" s="580"/>
      <c r="E81" s="580"/>
      <c r="F81" s="583" t="s">
        <v>129</v>
      </c>
      <c r="G81" s="587"/>
      <c r="H81" s="591" t="str">
        <f t="shared" ref="H81" si="44">$D$18</f>
        <v>BLACK</v>
      </c>
      <c r="I81" s="592" t="str">
        <f t="shared" si="15"/>
        <v>BLACK</v>
      </c>
      <c r="J81" s="113" t="s">
        <v>30</v>
      </c>
      <c r="K81" s="113">
        <f t="shared" ref="K81" si="45">$P$20</f>
        <v>0</v>
      </c>
      <c r="L81" s="113">
        <v>1</v>
      </c>
      <c r="M81" s="113">
        <f t="shared" si="29"/>
        <v>0</v>
      </c>
      <c r="N81" s="115"/>
      <c r="O81" s="41">
        <f t="shared" si="17"/>
        <v>0</v>
      </c>
      <c r="P81" s="116"/>
    </row>
    <row r="82" spans="1:16" s="15" customFormat="1" ht="84" customHeight="1">
      <c r="A82" s="111">
        <v>5</v>
      </c>
      <c r="B82" s="596" t="s">
        <v>154</v>
      </c>
      <c r="C82" s="580"/>
      <c r="D82" s="580"/>
      <c r="E82" s="580"/>
      <c r="F82" s="584"/>
      <c r="G82" s="588"/>
      <c r="H82" s="593" t="str">
        <f t="shared" ref="H82" si="46">$D$23</f>
        <v>GREY HEATHER</v>
      </c>
      <c r="I82" s="593" t="str">
        <f t="shared" si="15"/>
        <v>BLACK</v>
      </c>
      <c r="J82" s="113" t="s">
        <v>30</v>
      </c>
      <c r="K82" s="113">
        <f t="shared" ref="K82" si="47">$P$25</f>
        <v>769</v>
      </c>
      <c r="L82" s="113">
        <v>1</v>
      </c>
      <c r="M82" s="113">
        <f t="shared" si="29"/>
        <v>769</v>
      </c>
      <c r="N82" s="115"/>
      <c r="O82" s="41">
        <f t="shared" si="17"/>
        <v>769</v>
      </c>
      <c r="P82" s="116" t="s">
        <v>210</v>
      </c>
    </row>
    <row r="83" spans="1:16" s="15" customFormat="1" ht="57.75" hidden="1" customHeight="1">
      <c r="A83" s="111">
        <v>5</v>
      </c>
      <c r="B83" s="596" t="s">
        <v>154</v>
      </c>
      <c r="C83" s="580"/>
      <c r="D83" s="580"/>
      <c r="E83" s="580"/>
      <c r="F83" s="585"/>
      <c r="G83" s="589"/>
      <c r="H83" s="594" t="str">
        <f t="shared" ref="H83" si="48">$D$28</f>
        <v>WASHED BURGUNDY</v>
      </c>
      <c r="I83" s="595" t="str">
        <f t="shared" si="15"/>
        <v>BLACK</v>
      </c>
      <c r="J83" s="113" t="s">
        <v>30</v>
      </c>
      <c r="K83" s="113">
        <f t="shared" ref="K83" si="49">$P$30</f>
        <v>0</v>
      </c>
      <c r="L83" s="113">
        <v>1</v>
      </c>
      <c r="M83" s="113">
        <f t="shared" si="29"/>
        <v>0</v>
      </c>
      <c r="N83" s="115"/>
      <c r="O83" s="41">
        <f t="shared" si="17"/>
        <v>0</v>
      </c>
      <c r="P83" s="116"/>
    </row>
    <row r="84" spans="1:16" s="15" customFormat="1" ht="57.75" hidden="1" customHeight="1">
      <c r="A84" s="111">
        <v>5</v>
      </c>
      <c r="B84" s="596" t="s">
        <v>154</v>
      </c>
      <c r="C84" s="580"/>
      <c r="D84" s="580"/>
      <c r="E84" s="580"/>
      <c r="F84" s="586"/>
      <c r="G84" s="590"/>
      <c r="H84" s="581" t="str">
        <f t="shared" ref="H84" si="50">$D$33</f>
        <v>LIME</v>
      </c>
      <c r="I84" s="582" t="str">
        <f t="shared" si="15"/>
        <v>BLACK</v>
      </c>
      <c r="J84" s="113" t="s">
        <v>30</v>
      </c>
      <c r="K84" s="113">
        <f t="shared" ref="K84" si="51">$P$35</f>
        <v>0</v>
      </c>
      <c r="L84" s="113">
        <v>1</v>
      </c>
      <c r="M84" s="113">
        <f t="shared" si="29"/>
        <v>0</v>
      </c>
      <c r="N84" s="115"/>
      <c r="O84" s="41">
        <f t="shared" si="17"/>
        <v>0</v>
      </c>
      <c r="P84" s="116"/>
    </row>
    <row r="85" spans="1:16" s="15" customFormat="1" ht="57.75" hidden="1" customHeight="1">
      <c r="A85" s="111">
        <v>6</v>
      </c>
      <c r="B85" s="580" t="s">
        <v>127</v>
      </c>
      <c r="C85" s="580"/>
      <c r="D85" s="580"/>
      <c r="E85" s="580"/>
      <c r="F85" s="583" t="s">
        <v>148</v>
      </c>
      <c r="G85" s="587" t="s">
        <v>128</v>
      </c>
      <c r="H85" s="591" t="str">
        <f t="shared" ref="H85" si="52">$D$18</f>
        <v>BLACK</v>
      </c>
      <c r="I85" s="592" t="str">
        <f t="shared" si="15"/>
        <v>BLACK</v>
      </c>
      <c r="J85" s="113" t="s">
        <v>30</v>
      </c>
      <c r="K85" s="113">
        <f t="shared" ref="K85" si="53">$P$20</f>
        <v>0</v>
      </c>
      <c r="L85" s="113">
        <v>1</v>
      </c>
      <c r="M85" s="115">
        <f t="shared" ref="M85:M88" si="54">K85*L85</f>
        <v>0</v>
      </c>
      <c r="N85" s="115"/>
      <c r="O85" s="41">
        <f t="shared" si="17"/>
        <v>0</v>
      </c>
      <c r="P85" s="116"/>
    </row>
    <row r="86" spans="1:16" s="15" customFormat="1" ht="95.25" customHeight="1">
      <c r="A86" s="111">
        <v>6</v>
      </c>
      <c r="B86" s="580" t="s">
        <v>127</v>
      </c>
      <c r="C86" s="580"/>
      <c r="D86" s="580"/>
      <c r="E86" s="580"/>
      <c r="F86" s="584"/>
      <c r="G86" s="588"/>
      <c r="H86" s="593" t="str">
        <f t="shared" ref="H86" si="55">$D$23</f>
        <v>GREY HEATHER</v>
      </c>
      <c r="I86" s="593" t="str">
        <f t="shared" si="15"/>
        <v>BLACK</v>
      </c>
      <c r="J86" s="113" t="s">
        <v>30</v>
      </c>
      <c r="K86" s="113">
        <f t="shared" ref="K86" si="56">$P$25</f>
        <v>769</v>
      </c>
      <c r="L86" s="113">
        <v>1</v>
      </c>
      <c r="M86" s="115">
        <f t="shared" si="54"/>
        <v>769</v>
      </c>
      <c r="N86" s="115"/>
      <c r="O86" s="41">
        <f t="shared" si="17"/>
        <v>769</v>
      </c>
      <c r="P86" s="116"/>
    </row>
    <row r="87" spans="1:16" s="15" customFormat="1" ht="28" hidden="1">
      <c r="A87" s="111">
        <v>6</v>
      </c>
      <c r="B87" s="580" t="s">
        <v>127</v>
      </c>
      <c r="C87" s="580"/>
      <c r="D87" s="580"/>
      <c r="E87" s="580"/>
      <c r="F87" s="585"/>
      <c r="G87" s="589"/>
      <c r="H87" s="594" t="str">
        <f t="shared" ref="H87" si="57">$D$28</f>
        <v>WASHED BURGUNDY</v>
      </c>
      <c r="I87" s="595" t="str">
        <f t="shared" si="15"/>
        <v>BLACK</v>
      </c>
      <c r="J87" s="113" t="s">
        <v>30</v>
      </c>
      <c r="K87" s="113">
        <f t="shared" ref="K87" si="58">$P$30</f>
        <v>0</v>
      </c>
      <c r="L87" s="113">
        <v>1</v>
      </c>
      <c r="M87" s="115">
        <f t="shared" si="54"/>
        <v>0</v>
      </c>
      <c r="N87" s="115"/>
      <c r="O87" s="41">
        <f t="shared" si="17"/>
        <v>0</v>
      </c>
      <c r="P87" s="116"/>
    </row>
    <row r="88" spans="1:16" s="15" customFormat="1" ht="28" hidden="1">
      <c r="A88" s="111">
        <v>6</v>
      </c>
      <c r="B88" s="580" t="s">
        <v>127</v>
      </c>
      <c r="C88" s="580"/>
      <c r="D88" s="580"/>
      <c r="E88" s="580"/>
      <c r="F88" s="586"/>
      <c r="G88" s="590"/>
      <c r="H88" s="581" t="str">
        <f t="shared" ref="H88" si="59">$D$33</f>
        <v>LIME</v>
      </c>
      <c r="I88" s="582" t="str">
        <f t="shared" si="15"/>
        <v>BLACK</v>
      </c>
      <c r="J88" s="113" t="s">
        <v>30</v>
      </c>
      <c r="K88" s="113">
        <f t="shared" ref="K88" si="60">$P$35</f>
        <v>0</v>
      </c>
      <c r="L88" s="113">
        <v>1</v>
      </c>
      <c r="M88" s="115">
        <f t="shared" si="54"/>
        <v>0</v>
      </c>
      <c r="N88" s="115"/>
      <c r="O88" s="41">
        <f t="shared" si="17"/>
        <v>0</v>
      </c>
      <c r="P88" s="116"/>
    </row>
    <row r="89" spans="1:16" s="37" customFormat="1" ht="28.5" thickBot="1">
      <c r="B89" s="110" t="s">
        <v>66</v>
      </c>
      <c r="C89" s="38"/>
      <c r="D89" s="38"/>
      <c r="E89" s="38"/>
      <c r="F89" s="42"/>
      <c r="G89" s="43"/>
      <c r="H89" s="42"/>
      <c r="I89" s="42"/>
      <c r="J89" s="42"/>
      <c r="K89" s="42"/>
      <c r="L89" s="42"/>
      <c r="M89" s="42"/>
      <c r="N89" s="42"/>
      <c r="O89" s="42"/>
      <c r="P89" s="44"/>
    </row>
    <row r="90" spans="1:16" s="54" customFormat="1" ht="80">
      <c r="A90" s="575" t="s">
        <v>22</v>
      </c>
      <c r="B90" s="576"/>
      <c r="C90" s="576"/>
      <c r="D90" s="576"/>
      <c r="E90" s="577"/>
      <c r="F90" s="102" t="s">
        <v>47</v>
      </c>
      <c r="G90" s="102" t="s">
        <v>23</v>
      </c>
      <c r="H90" s="578" t="s">
        <v>42</v>
      </c>
      <c r="I90" s="579"/>
      <c r="J90" s="103" t="s">
        <v>18</v>
      </c>
      <c r="K90" s="102" t="s">
        <v>48</v>
      </c>
      <c r="L90" s="102" t="s">
        <v>24</v>
      </c>
      <c r="M90" s="104" t="s">
        <v>25</v>
      </c>
      <c r="N90" s="104" t="s">
        <v>26</v>
      </c>
      <c r="O90" s="104" t="s">
        <v>27</v>
      </c>
      <c r="P90" s="104" t="s">
        <v>28</v>
      </c>
    </row>
    <row r="91" spans="1:16" s="46" customFormat="1" ht="28" hidden="1">
      <c r="A91" s="111">
        <v>1</v>
      </c>
      <c r="B91" s="596" t="s">
        <v>172</v>
      </c>
      <c r="C91" s="580"/>
      <c r="D91" s="580"/>
      <c r="E91" s="580"/>
      <c r="F91" s="583" t="s">
        <v>129</v>
      </c>
      <c r="G91" s="587" t="s">
        <v>158</v>
      </c>
      <c r="H91" s="581" t="str">
        <f t="shared" ref="H91" si="61">$D$18</f>
        <v>BLACK</v>
      </c>
      <c r="I91" s="582" t="str">
        <f t="shared" ref="I91:I126" si="62">$E$47</f>
        <v>BLACK</v>
      </c>
      <c r="J91" s="113" t="s">
        <v>130</v>
      </c>
      <c r="K91" s="113">
        <f t="shared" ref="K91:K123" si="63">$P$20</f>
        <v>0</v>
      </c>
      <c r="L91" s="113">
        <v>2</v>
      </c>
      <c r="M91" s="113">
        <f t="shared" ref="M91:M118" si="64">K91*L91</f>
        <v>0</v>
      </c>
      <c r="N91" s="115"/>
      <c r="O91" s="41">
        <f t="shared" ref="O91:O131" si="65">ROUNDUP(N91+M91,0)</f>
        <v>0</v>
      </c>
      <c r="P91" s="117"/>
    </row>
    <row r="92" spans="1:16" s="46" customFormat="1" ht="98.25" customHeight="1">
      <c r="A92" s="111">
        <v>1</v>
      </c>
      <c r="B92" s="596" t="s">
        <v>172</v>
      </c>
      <c r="C92" s="580"/>
      <c r="D92" s="580"/>
      <c r="E92" s="580"/>
      <c r="F92" s="585"/>
      <c r="G92" s="589"/>
      <c r="H92" s="581" t="str">
        <f t="shared" ref="H92" si="66">$D$23</f>
        <v>GREY HEATHER</v>
      </c>
      <c r="I92" s="582" t="str">
        <f t="shared" si="62"/>
        <v>BLACK</v>
      </c>
      <c r="J92" s="113" t="s">
        <v>130</v>
      </c>
      <c r="K92" s="113">
        <f t="shared" ref="K92:K124" si="67">$P$25</f>
        <v>769</v>
      </c>
      <c r="L92" s="113">
        <v>2</v>
      </c>
      <c r="M92" s="113">
        <f t="shared" si="64"/>
        <v>1538</v>
      </c>
      <c r="N92" s="115"/>
      <c r="O92" s="41">
        <f t="shared" si="65"/>
        <v>1538</v>
      </c>
      <c r="P92" s="117" t="s">
        <v>215</v>
      </c>
    </row>
    <row r="93" spans="1:16" s="46" customFormat="1" ht="28" hidden="1">
      <c r="A93" s="111">
        <v>1</v>
      </c>
      <c r="B93" s="596" t="s">
        <v>172</v>
      </c>
      <c r="C93" s="580"/>
      <c r="D93" s="580"/>
      <c r="E93" s="580"/>
      <c r="F93" s="585"/>
      <c r="G93" s="589"/>
      <c r="H93" s="581" t="str">
        <f t="shared" ref="H93" si="68">$D$28</f>
        <v>WASHED BURGUNDY</v>
      </c>
      <c r="I93" s="582" t="str">
        <f t="shared" si="62"/>
        <v>BLACK</v>
      </c>
      <c r="J93" s="113" t="s">
        <v>130</v>
      </c>
      <c r="K93" s="113">
        <f t="shared" ref="K93" si="69">$P$30</f>
        <v>0</v>
      </c>
      <c r="L93" s="113">
        <v>2</v>
      </c>
      <c r="M93" s="113">
        <f t="shared" si="64"/>
        <v>0</v>
      </c>
      <c r="N93" s="115"/>
      <c r="O93" s="41">
        <f t="shared" si="65"/>
        <v>0</v>
      </c>
      <c r="P93" s="117"/>
    </row>
    <row r="94" spans="1:16" s="46" customFormat="1" ht="28" hidden="1">
      <c r="A94" s="111">
        <v>1</v>
      </c>
      <c r="B94" s="596" t="s">
        <v>172</v>
      </c>
      <c r="C94" s="580"/>
      <c r="D94" s="580"/>
      <c r="E94" s="580"/>
      <c r="F94" s="586"/>
      <c r="G94" s="590"/>
      <c r="H94" s="581" t="str">
        <f t="shared" ref="H94" si="70">$D$33</f>
        <v>LIME</v>
      </c>
      <c r="I94" s="582" t="str">
        <f t="shared" si="62"/>
        <v>BLACK</v>
      </c>
      <c r="J94" s="113" t="s">
        <v>130</v>
      </c>
      <c r="K94" s="113">
        <f t="shared" ref="K94" si="71">$P$35</f>
        <v>0</v>
      </c>
      <c r="L94" s="113">
        <v>2</v>
      </c>
      <c r="M94" s="113">
        <f t="shared" si="64"/>
        <v>0</v>
      </c>
      <c r="N94" s="115"/>
      <c r="O94" s="41">
        <f t="shared" si="65"/>
        <v>0</v>
      </c>
      <c r="P94" s="117"/>
    </row>
    <row r="95" spans="1:16" s="46" customFormat="1" ht="28" hidden="1">
      <c r="A95" s="111">
        <v>2</v>
      </c>
      <c r="B95" s="597" t="s">
        <v>173</v>
      </c>
      <c r="C95" s="598"/>
      <c r="D95" s="598"/>
      <c r="E95" s="599"/>
      <c r="F95" s="583" t="s">
        <v>129</v>
      </c>
      <c r="G95" s="587" t="s">
        <v>158</v>
      </c>
      <c r="H95" s="581" t="str">
        <f t="shared" ref="H95:H123" si="72">$D$18</f>
        <v>BLACK</v>
      </c>
      <c r="I95" s="582" t="str">
        <f t="shared" si="62"/>
        <v>BLACK</v>
      </c>
      <c r="J95" s="113" t="s">
        <v>130</v>
      </c>
      <c r="K95" s="113">
        <f t="shared" si="63"/>
        <v>0</v>
      </c>
      <c r="L95" s="114">
        <f>L107*2</f>
        <v>0.08</v>
      </c>
      <c r="M95" s="113">
        <f t="shared" si="64"/>
        <v>0</v>
      </c>
      <c r="N95" s="115"/>
      <c r="O95" s="41">
        <f t="shared" si="65"/>
        <v>0</v>
      </c>
      <c r="P95" s="117"/>
    </row>
    <row r="96" spans="1:16" s="46" customFormat="1" ht="98.25" customHeight="1">
      <c r="A96" s="111">
        <v>2</v>
      </c>
      <c r="B96" s="597" t="s">
        <v>173</v>
      </c>
      <c r="C96" s="598"/>
      <c r="D96" s="598"/>
      <c r="E96" s="599"/>
      <c r="F96" s="585"/>
      <c r="G96" s="589"/>
      <c r="H96" s="581" t="str">
        <f t="shared" ref="H96:H124" si="73">$D$23</f>
        <v>GREY HEATHER</v>
      </c>
      <c r="I96" s="582" t="str">
        <f t="shared" si="62"/>
        <v>BLACK</v>
      </c>
      <c r="J96" s="113" t="s">
        <v>130</v>
      </c>
      <c r="K96" s="113">
        <f t="shared" si="67"/>
        <v>769</v>
      </c>
      <c r="L96" s="114">
        <f>L108*2</f>
        <v>0.08</v>
      </c>
      <c r="M96" s="113">
        <f t="shared" si="64"/>
        <v>61.52</v>
      </c>
      <c r="N96" s="115"/>
      <c r="O96" s="41">
        <f t="shared" si="65"/>
        <v>62</v>
      </c>
      <c r="P96" s="117" t="s">
        <v>215</v>
      </c>
    </row>
    <row r="97" spans="1:16" s="46" customFormat="1" ht="28" hidden="1">
      <c r="A97" s="111">
        <v>2</v>
      </c>
      <c r="B97" s="597" t="s">
        <v>173</v>
      </c>
      <c r="C97" s="598"/>
      <c r="D97" s="598"/>
      <c r="E97" s="599"/>
      <c r="F97" s="585"/>
      <c r="G97" s="589"/>
      <c r="H97" s="581" t="str">
        <f t="shared" ref="H97:H121" si="74">$D$28</f>
        <v>WASHED BURGUNDY</v>
      </c>
      <c r="I97" s="582" t="str">
        <f t="shared" si="62"/>
        <v>BLACK</v>
      </c>
      <c r="J97" s="113" t="s">
        <v>130</v>
      </c>
      <c r="K97" s="113">
        <f t="shared" ref="K97:K125" si="75">$P$30</f>
        <v>0</v>
      </c>
      <c r="L97" s="114">
        <f>L109*2</f>
        <v>0.08</v>
      </c>
      <c r="M97" s="113">
        <f t="shared" si="64"/>
        <v>0</v>
      </c>
      <c r="N97" s="115"/>
      <c r="O97" s="41">
        <f t="shared" si="65"/>
        <v>0</v>
      </c>
      <c r="P97" s="117"/>
    </row>
    <row r="98" spans="1:16" s="46" customFormat="1" ht="28" hidden="1">
      <c r="A98" s="111">
        <v>2</v>
      </c>
      <c r="B98" s="597" t="s">
        <v>173</v>
      </c>
      <c r="C98" s="598"/>
      <c r="D98" s="598"/>
      <c r="E98" s="599"/>
      <c r="F98" s="586"/>
      <c r="G98" s="590"/>
      <c r="H98" s="581" t="str">
        <f t="shared" ref="H98:H122" si="76">$D$33</f>
        <v>LIME</v>
      </c>
      <c r="I98" s="582" t="str">
        <f t="shared" si="62"/>
        <v>BLACK</v>
      </c>
      <c r="J98" s="113" t="s">
        <v>130</v>
      </c>
      <c r="K98" s="113">
        <f t="shared" ref="K98:K126" si="77">$P$35</f>
        <v>0</v>
      </c>
      <c r="L98" s="114">
        <f>L110*2</f>
        <v>0.08</v>
      </c>
      <c r="M98" s="113">
        <f t="shared" si="64"/>
        <v>0</v>
      </c>
      <c r="N98" s="115"/>
      <c r="O98" s="41">
        <f t="shared" si="65"/>
        <v>0</v>
      </c>
      <c r="P98" s="117"/>
    </row>
    <row r="99" spans="1:16" s="46" customFormat="1" ht="28" hidden="1">
      <c r="A99" s="111">
        <v>3</v>
      </c>
      <c r="B99" s="597" t="s">
        <v>193</v>
      </c>
      <c r="C99" s="598"/>
      <c r="D99" s="598"/>
      <c r="E99" s="599"/>
      <c r="F99" s="583" t="s">
        <v>131</v>
      </c>
      <c r="G99" s="587" t="s">
        <v>214</v>
      </c>
      <c r="H99" s="581" t="str">
        <f t="shared" si="72"/>
        <v>BLACK</v>
      </c>
      <c r="I99" s="582" t="str">
        <f t="shared" si="62"/>
        <v>BLACK</v>
      </c>
      <c r="J99" s="113" t="s">
        <v>130</v>
      </c>
      <c r="K99" s="113">
        <f t="shared" si="63"/>
        <v>0</v>
      </c>
      <c r="L99" s="113">
        <v>1</v>
      </c>
      <c r="M99" s="113">
        <f t="shared" si="64"/>
        <v>0</v>
      </c>
      <c r="N99" s="115"/>
      <c r="O99" s="41">
        <f t="shared" si="65"/>
        <v>0</v>
      </c>
      <c r="P99" s="117"/>
    </row>
    <row r="100" spans="1:16" s="46" customFormat="1" ht="98.25" customHeight="1">
      <c r="A100" s="111">
        <v>3</v>
      </c>
      <c r="B100" s="597" t="s">
        <v>193</v>
      </c>
      <c r="C100" s="598"/>
      <c r="D100" s="598"/>
      <c r="E100" s="599"/>
      <c r="F100" s="585"/>
      <c r="G100" s="589"/>
      <c r="H100" s="581" t="str">
        <f t="shared" si="73"/>
        <v>GREY HEATHER</v>
      </c>
      <c r="I100" s="582" t="str">
        <f t="shared" si="62"/>
        <v>BLACK</v>
      </c>
      <c r="J100" s="113" t="s">
        <v>130</v>
      </c>
      <c r="K100" s="113">
        <f t="shared" si="67"/>
        <v>769</v>
      </c>
      <c r="L100" s="113">
        <v>1</v>
      </c>
      <c r="M100" s="113">
        <f t="shared" si="64"/>
        <v>769</v>
      </c>
      <c r="N100" s="115"/>
      <c r="O100" s="41">
        <f t="shared" si="65"/>
        <v>769</v>
      </c>
      <c r="P100" s="117"/>
    </row>
    <row r="101" spans="1:16" s="46" customFormat="1" ht="28" hidden="1">
      <c r="A101" s="111">
        <v>3</v>
      </c>
      <c r="B101" s="597" t="s">
        <v>193</v>
      </c>
      <c r="C101" s="598"/>
      <c r="D101" s="598"/>
      <c r="E101" s="599"/>
      <c r="F101" s="585"/>
      <c r="G101" s="589"/>
      <c r="H101" s="581" t="str">
        <f t="shared" si="74"/>
        <v>WASHED BURGUNDY</v>
      </c>
      <c r="I101" s="582" t="str">
        <f t="shared" si="62"/>
        <v>BLACK</v>
      </c>
      <c r="J101" s="113" t="s">
        <v>130</v>
      </c>
      <c r="K101" s="113">
        <f t="shared" si="75"/>
        <v>0</v>
      </c>
      <c r="L101" s="113">
        <v>1</v>
      </c>
      <c r="M101" s="113">
        <f t="shared" si="64"/>
        <v>0</v>
      </c>
      <c r="N101" s="115"/>
      <c r="O101" s="41">
        <f t="shared" si="65"/>
        <v>0</v>
      </c>
      <c r="P101" s="117"/>
    </row>
    <row r="102" spans="1:16" s="46" customFormat="1" ht="28" hidden="1">
      <c r="A102" s="111">
        <v>3</v>
      </c>
      <c r="B102" s="597" t="s">
        <v>193</v>
      </c>
      <c r="C102" s="598"/>
      <c r="D102" s="598"/>
      <c r="E102" s="599"/>
      <c r="F102" s="586"/>
      <c r="G102" s="590"/>
      <c r="H102" s="581" t="str">
        <f t="shared" si="76"/>
        <v>LIME</v>
      </c>
      <c r="I102" s="582" t="str">
        <f t="shared" si="62"/>
        <v>BLACK</v>
      </c>
      <c r="J102" s="113" t="s">
        <v>130</v>
      </c>
      <c r="K102" s="113">
        <f t="shared" si="77"/>
        <v>0</v>
      </c>
      <c r="L102" s="113">
        <v>1</v>
      </c>
      <c r="M102" s="113">
        <f t="shared" si="64"/>
        <v>0</v>
      </c>
      <c r="N102" s="115"/>
      <c r="O102" s="41">
        <f t="shared" si="65"/>
        <v>0</v>
      </c>
      <c r="P102" s="117"/>
    </row>
    <row r="103" spans="1:16" s="46" customFormat="1" ht="28" hidden="1">
      <c r="A103" s="111">
        <v>4</v>
      </c>
      <c r="B103" s="597" t="s">
        <v>156</v>
      </c>
      <c r="C103" s="598"/>
      <c r="D103" s="598"/>
      <c r="E103" s="599"/>
      <c r="F103" s="112" t="s">
        <v>132</v>
      </c>
      <c r="G103" s="112"/>
      <c r="H103" s="581" t="str">
        <f t="shared" si="72"/>
        <v>BLACK</v>
      </c>
      <c r="I103" s="582" t="str">
        <f t="shared" si="62"/>
        <v>BLACK</v>
      </c>
      <c r="J103" s="113" t="s">
        <v>130</v>
      </c>
      <c r="K103" s="113">
        <f t="shared" si="63"/>
        <v>0</v>
      </c>
      <c r="L103" s="113">
        <v>1</v>
      </c>
      <c r="M103" s="113">
        <f t="shared" si="64"/>
        <v>0</v>
      </c>
      <c r="N103" s="115"/>
      <c r="O103" s="41">
        <f t="shared" si="65"/>
        <v>0</v>
      </c>
      <c r="P103" s="117"/>
    </row>
    <row r="104" spans="1:16" s="46" customFormat="1" ht="63.75" customHeight="1">
      <c r="A104" s="111">
        <v>4</v>
      </c>
      <c r="B104" s="597" t="s">
        <v>156</v>
      </c>
      <c r="C104" s="598"/>
      <c r="D104" s="598"/>
      <c r="E104" s="599"/>
      <c r="F104" s="112" t="s">
        <v>132</v>
      </c>
      <c r="G104" s="112"/>
      <c r="H104" s="581" t="str">
        <f t="shared" si="73"/>
        <v>GREY HEATHER</v>
      </c>
      <c r="I104" s="582" t="str">
        <f t="shared" si="62"/>
        <v>BLACK</v>
      </c>
      <c r="J104" s="113" t="s">
        <v>130</v>
      </c>
      <c r="K104" s="113">
        <f t="shared" si="67"/>
        <v>769</v>
      </c>
      <c r="L104" s="113">
        <v>1</v>
      </c>
      <c r="M104" s="113">
        <f t="shared" si="64"/>
        <v>769</v>
      </c>
      <c r="N104" s="115"/>
      <c r="O104" s="41">
        <f t="shared" si="65"/>
        <v>769</v>
      </c>
      <c r="P104" s="117"/>
    </row>
    <row r="105" spans="1:16" s="46" customFormat="1" ht="28" hidden="1">
      <c r="A105" s="111">
        <v>4</v>
      </c>
      <c r="B105" s="597" t="s">
        <v>156</v>
      </c>
      <c r="C105" s="598"/>
      <c r="D105" s="598"/>
      <c r="E105" s="599"/>
      <c r="F105" s="112" t="s">
        <v>132</v>
      </c>
      <c r="G105" s="112"/>
      <c r="H105" s="581" t="str">
        <f t="shared" si="74"/>
        <v>WASHED BURGUNDY</v>
      </c>
      <c r="I105" s="582" t="str">
        <f t="shared" si="62"/>
        <v>BLACK</v>
      </c>
      <c r="J105" s="113" t="s">
        <v>130</v>
      </c>
      <c r="K105" s="113">
        <f t="shared" si="75"/>
        <v>0</v>
      </c>
      <c r="L105" s="113">
        <v>1</v>
      </c>
      <c r="M105" s="113">
        <f t="shared" si="64"/>
        <v>0</v>
      </c>
      <c r="N105" s="115"/>
      <c r="O105" s="41">
        <f t="shared" si="65"/>
        <v>0</v>
      </c>
      <c r="P105" s="117"/>
    </row>
    <row r="106" spans="1:16" s="46" customFormat="1" ht="28" hidden="1">
      <c r="A106" s="111">
        <v>4</v>
      </c>
      <c r="B106" s="597" t="s">
        <v>156</v>
      </c>
      <c r="C106" s="598"/>
      <c r="D106" s="598"/>
      <c r="E106" s="599"/>
      <c r="F106" s="112" t="s">
        <v>132</v>
      </c>
      <c r="G106" s="112"/>
      <c r="H106" s="581" t="str">
        <f t="shared" si="76"/>
        <v>LIME</v>
      </c>
      <c r="I106" s="582" t="str">
        <f t="shared" si="62"/>
        <v>BLACK</v>
      </c>
      <c r="J106" s="113" t="s">
        <v>130</v>
      </c>
      <c r="K106" s="113">
        <f t="shared" si="77"/>
        <v>0</v>
      </c>
      <c r="L106" s="113">
        <v>1</v>
      </c>
      <c r="M106" s="113">
        <f t="shared" si="64"/>
        <v>0</v>
      </c>
      <c r="N106" s="115"/>
      <c r="O106" s="41">
        <f t="shared" si="65"/>
        <v>0</v>
      </c>
      <c r="P106" s="117"/>
    </row>
    <row r="107" spans="1:16" s="46" customFormat="1" ht="28" hidden="1">
      <c r="A107" s="111">
        <v>5</v>
      </c>
      <c r="B107" s="596" t="s">
        <v>133</v>
      </c>
      <c r="C107" s="580"/>
      <c r="D107" s="580"/>
      <c r="E107" s="580"/>
      <c r="F107" s="112" t="s">
        <v>55</v>
      </c>
      <c r="G107" s="112"/>
      <c r="H107" s="581" t="str">
        <f t="shared" si="72"/>
        <v>BLACK</v>
      </c>
      <c r="I107" s="582" t="str">
        <f t="shared" si="62"/>
        <v>BLACK</v>
      </c>
      <c r="J107" s="113" t="s">
        <v>130</v>
      </c>
      <c r="K107" s="113">
        <f t="shared" si="63"/>
        <v>0</v>
      </c>
      <c r="L107" s="114">
        <f>1/25</f>
        <v>0.04</v>
      </c>
      <c r="M107" s="113">
        <f t="shared" si="64"/>
        <v>0</v>
      </c>
      <c r="N107" s="115"/>
      <c r="O107" s="41">
        <f t="shared" si="65"/>
        <v>0</v>
      </c>
      <c r="P107" s="117"/>
    </row>
    <row r="108" spans="1:16" s="46" customFormat="1" ht="63.75" customHeight="1">
      <c r="A108" s="111">
        <v>5</v>
      </c>
      <c r="B108" s="596" t="s">
        <v>133</v>
      </c>
      <c r="C108" s="580"/>
      <c r="D108" s="580"/>
      <c r="E108" s="580"/>
      <c r="F108" s="112" t="s">
        <v>55</v>
      </c>
      <c r="G108" s="112"/>
      <c r="H108" s="581" t="str">
        <f t="shared" si="73"/>
        <v>GREY HEATHER</v>
      </c>
      <c r="I108" s="582" t="str">
        <f t="shared" si="62"/>
        <v>BLACK</v>
      </c>
      <c r="J108" s="113" t="s">
        <v>130</v>
      </c>
      <c r="K108" s="113">
        <f t="shared" si="67"/>
        <v>769</v>
      </c>
      <c r="L108" s="114">
        <f t="shared" ref="L108:L110" si="78">1/25</f>
        <v>0.04</v>
      </c>
      <c r="M108" s="113">
        <f t="shared" si="64"/>
        <v>30.76</v>
      </c>
      <c r="N108" s="115"/>
      <c r="O108" s="41">
        <f t="shared" si="65"/>
        <v>31</v>
      </c>
      <c r="P108" s="117"/>
    </row>
    <row r="109" spans="1:16" s="46" customFormat="1" ht="28" hidden="1">
      <c r="A109" s="111">
        <v>5</v>
      </c>
      <c r="B109" s="596" t="s">
        <v>133</v>
      </c>
      <c r="C109" s="580"/>
      <c r="D109" s="580"/>
      <c r="E109" s="580"/>
      <c r="F109" s="112" t="s">
        <v>55</v>
      </c>
      <c r="G109" s="112"/>
      <c r="H109" s="581" t="str">
        <f t="shared" si="74"/>
        <v>WASHED BURGUNDY</v>
      </c>
      <c r="I109" s="582" t="str">
        <f t="shared" si="62"/>
        <v>BLACK</v>
      </c>
      <c r="J109" s="113" t="s">
        <v>130</v>
      </c>
      <c r="K109" s="113">
        <f t="shared" si="75"/>
        <v>0</v>
      </c>
      <c r="L109" s="114">
        <f t="shared" si="78"/>
        <v>0.04</v>
      </c>
      <c r="M109" s="113">
        <f t="shared" si="64"/>
        <v>0</v>
      </c>
      <c r="N109" s="115"/>
      <c r="O109" s="41">
        <f t="shared" si="65"/>
        <v>0</v>
      </c>
      <c r="P109" s="117"/>
    </row>
    <row r="110" spans="1:16" s="46" customFormat="1" ht="28" hidden="1">
      <c r="A110" s="111">
        <v>5</v>
      </c>
      <c r="B110" s="596" t="s">
        <v>133</v>
      </c>
      <c r="C110" s="580"/>
      <c r="D110" s="580"/>
      <c r="E110" s="580"/>
      <c r="F110" s="112" t="s">
        <v>55</v>
      </c>
      <c r="G110" s="112"/>
      <c r="H110" s="581" t="str">
        <f t="shared" si="76"/>
        <v>LIME</v>
      </c>
      <c r="I110" s="582" t="str">
        <f t="shared" si="62"/>
        <v>BLACK</v>
      </c>
      <c r="J110" s="113" t="s">
        <v>130</v>
      </c>
      <c r="K110" s="113">
        <f t="shared" si="77"/>
        <v>0</v>
      </c>
      <c r="L110" s="114">
        <f t="shared" si="78"/>
        <v>0.04</v>
      </c>
      <c r="M110" s="113">
        <f t="shared" si="64"/>
        <v>0</v>
      </c>
      <c r="N110" s="115"/>
      <c r="O110" s="41">
        <f t="shared" si="65"/>
        <v>0</v>
      </c>
      <c r="P110" s="117"/>
    </row>
    <row r="111" spans="1:16" s="46" customFormat="1" ht="28" hidden="1">
      <c r="A111" s="111">
        <v>6</v>
      </c>
      <c r="B111" s="596" t="s">
        <v>134</v>
      </c>
      <c r="C111" s="580"/>
      <c r="D111" s="580"/>
      <c r="E111" s="580"/>
      <c r="F111" s="112" t="s">
        <v>55</v>
      </c>
      <c r="G111" s="112"/>
      <c r="H111" s="581" t="str">
        <f t="shared" si="72"/>
        <v>BLACK</v>
      </c>
      <c r="I111" s="582" t="str">
        <f t="shared" si="62"/>
        <v>BLACK</v>
      </c>
      <c r="J111" s="113" t="s">
        <v>130</v>
      </c>
      <c r="K111" s="113">
        <f t="shared" si="63"/>
        <v>0</v>
      </c>
      <c r="L111" s="114">
        <f>L107*2</f>
        <v>0.08</v>
      </c>
      <c r="M111" s="113">
        <f t="shared" si="64"/>
        <v>0</v>
      </c>
      <c r="N111" s="115"/>
      <c r="O111" s="41">
        <f t="shared" si="65"/>
        <v>0</v>
      </c>
      <c r="P111" s="117"/>
    </row>
    <row r="112" spans="1:16" s="46" customFormat="1" ht="63.75" customHeight="1">
      <c r="A112" s="111">
        <v>6</v>
      </c>
      <c r="B112" s="596" t="s">
        <v>134</v>
      </c>
      <c r="C112" s="580"/>
      <c r="D112" s="580"/>
      <c r="E112" s="580"/>
      <c r="F112" s="112" t="s">
        <v>55</v>
      </c>
      <c r="G112" s="112"/>
      <c r="H112" s="581" t="str">
        <f t="shared" si="73"/>
        <v>GREY HEATHER</v>
      </c>
      <c r="I112" s="582" t="str">
        <f t="shared" si="62"/>
        <v>BLACK</v>
      </c>
      <c r="J112" s="113" t="s">
        <v>130</v>
      </c>
      <c r="K112" s="113">
        <f t="shared" si="67"/>
        <v>769</v>
      </c>
      <c r="L112" s="114">
        <f>L108*2</f>
        <v>0.08</v>
      </c>
      <c r="M112" s="113">
        <f t="shared" si="64"/>
        <v>61.52</v>
      </c>
      <c r="N112" s="115"/>
      <c r="O112" s="41">
        <f t="shared" si="65"/>
        <v>62</v>
      </c>
      <c r="P112" s="117"/>
    </row>
    <row r="113" spans="1:16" s="46" customFormat="1" ht="28" hidden="1">
      <c r="A113" s="111">
        <v>6</v>
      </c>
      <c r="B113" s="596" t="s">
        <v>134</v>
      </c>
      <c r="C113" s="580"/>
      <c r="D113" s="580"/>
      <c r="E113" s="580"/>
      <c r="F113" s="112" t="s">
        <v>55</v>
      </c>
      <c r="G113" s="112"/>
      <c r="H113" s="581" t="str">
        <f t="shared" si="74"/>
        <v>WASHED BURGUNDY</v>
      </c>
      <c r="I113" s="582" t="str">
        <f t="shared" si="62"/>
        <v>BLACK</v>
      </c>
      <c r="J113" s="113" t="s">
        <v>130</v>
      </c>
      <c r="K113" s="113">
        <f t="shared" si="75"/>
        <v>0</v>
      </c>
      <c r="L113" s="114">
        <f>L109*2</f>
        <v>0.08</v>
      </c>
      <c r="M113" s="113">
        <f t="shared" si="64"/>
        <v>0</v>
      </c>
      <c r="N113" s="115"/>
      <c r="O113" s="41">
        <f t="shared" si="65"/>
        <v>0</v>
      </c>
      <c r="P113" s="117"/>
    </row>
    <row r="114" spans="1:16" s="46" customFormat="1" ht="28" hidden="1">
      <c r="A114" s="111">
        <v>6</v>
      </c>
      <c r="B114" s="596" t="s">
        <v>134</v>
      </c>
      <c r="C114" s="580"/>
      <c r="D114" s="580"/>
      <c r="E114" s="580"/>
      <c r="F114" s="112" t="s">
        <v>55</v>
      </c>
      <c r="G114" s="112"/>
      <c r="H114" s="581" t="str">
        <f t="shared" si="76"/>
        <v>LIME</v>
      </c>
      <c r="I114" s="582" t="str">
        <f t="shared" si="62"/>
        <v>BLACK</v>
      </c>
      <c r="J114" s="113" t="s">
        <v>130</v>
      </c>
      <c r="K114" s="113">
        <f t="shared" si="77"/>
        <v>0</v>
      </c>
      <c r="L114" s="114">
        <f>L110*2</f>
        <v>0.08</v>
      </c>
      <c r="M114" s="113">
        <f t="shared" si="64"/>
        <v>0</v>
      </c>
      <c r="N114" s="115"/>
      <c r="O114" s="41">
        <f t="shared" si="65"/>
        <v>0</v>
      </c>
      <c r="P114" s="117"/>
    </row>
    <row r="115" spans="1:16" s="46" customFormat="1" ht="28" hidden="1">
      <c r="A115" s="111">
        <v>7</v>
      </c>
      <c r="B115" s="596" t="s">
        <v>135</v>
      </c>
      <c r="C115" s="580"/>
      <c r="D115" s="580"/>
      <c r="E115" s="580"/>
      <c r="F115" s="112" t="s">
        <v>132</v>
      </c>
      <c r="G115" s="112"/>
      <c r="H115" s="581" t="str">
        <f t="shared" si="72"/>
        <v>BLACK</v>
      </c>
      <c r="I115" s="582" t="str">
        <f t="shared" si="62"/>
        <v>BLACK</v>
      </c>
      <c r="J115" s="113" t="s">
        <v>130</v>
      </c>
      <c r="K115" s="113">
        <f t="shared" si="63"/>
        <v>0</v>
      </c>
      <c r="L115" s="114">
        <f>L107</f>
        <v>0.04</v>
      </c>
      <c r="M115" s="113">
        <f t="shared" si="64"/>
        <v>0</v>
      </c>
      <c r="N115" s="115"/>
      <c r="O115" s="41">
        <f t="shared" si="65"/>
        <v>0</v>
      </c>
      <c r="P115" s="117"/>
    </row>
    <row r="116" spans="1:16" s="46" customFormat="1" ht="63.75" customHeight="1">
      <c r="A116" s="111">
        <v>7</v>
      </c>
      <c r="B116" s="596" t="s">
        <v>135</v>
      </c>
      <c r="C116" s="580"/>
      <c r="D116" s="580"/>
      <c r="E116" s="580"/>
      <c r="F116" s="112" t="s">
        <v>132</v>
      </c>
      <c r="G116" s="112"/>
      <c r="H116" s="581" t="str">
        <f t="shared" si="73"/>
        <v>GREY HEATHER</v>
      </c>
      <c r="I116" s="582" t="str">
        <f t="shared" si="62"/>
        <v>BLACK</v>
      </c>
      <c r="J116" s="113" t="s">
        <v>130</v>
      </c>
      <c r="K116" s="113">
        <f t="shared" si="67"/>
        <v>769</v>
      </c>
      <c r="L116" s="114">
        <f>L108</f>
        <v>0.04</v>
      </c>
      <c r="M116" s="113">
        <f t="shared" si="64"/>
        <v>30.76</v>
      </c>
      <c r="N116" s="115"/>
      <c r="O116" s="41">
        <f t="shared" si="65"/>
        <v>31</v>
      </c>
      <c r="P116" s="117"/>
    </row>
    <row r="117" spans="1:16" s="46" customFormat="1" ht="28" hidden="1">
      <c r="A117" s="111">
        <v>7</v>
      </c>
      <c r="B117" s="596" t="s">
        <v>135</v>
      </c>
      <c r="C117" s="580"/>
      <c r="D117" s="580"/>
      <c r="E117" s="580"/>
      <c r="F117" s="112" t="s">
        <v>132</v>
      </c>
      <c r="G117" s="112"/>
      <c r="H117" s="581" t="str">
        <f t="shared" si="74"/>
        <v>WASHED BURGUNDY</v>
      </c>
      <c r="I117" s="582" t="str">
        <f t="shared" si="62"/>
        <v>BLACK</v>
      </c>
      <c r="J117" s="113" t="s">
        <v>130</v>
      </c>
      <c r="K117" s="113">
        <f t="shared" si="75"/>
        <v>0</v>
      </c>
      <c r="L117" s="114">
        <f>L109</f>
        <v>0.04</v>
      </c>
      <c r="M117" s="113">
        <f t="shared" si="64"/>
        <v>0</v>
      </c>
      <c r="N117" s="115"/>
      <c r="O117" s="41">
        <f t="shared" si="65"/>
        <v>0</v>
      </c>
      <c r="P117" s="117"/>
    </row>
    <row r="118" spans="1:16" s="46" customFormat="1" ht="28" hidden="1">
      <c r="A118" s="111">
        <v>7</v>
      </c>
      <c r="B118" s="596" t="s">
        <v>135</v>
      </c>
      <c r="C118" s="580"/>
      <c r="D118" s="580"/>
      <c r="E118" s="580"/>
      <c r="F118" s="112" t="s">
        <v>132</v>
      </c>
      <c r="G118" s="112"/>
      <c r="H118" s="581" t="str">
        <f t="shared" si="76"/>
        <v>LIME</v>
      </c>
      <c r="I118" s="582" t="str">
        <f t="shared" si="62"/>
        <v>BLACK</v>
      </c>
      <c r="J118" s="113" t="s">
        <v>130</v>
      </c>
      <c r="K118" s="113">
        <f t="shared" si="77"/>
        <v>0</v>
      </c>
      <c r="L118" s="114">
        <f>L110</f>
        <v>0.04</v>
      </c>
      <c r="M118" s="113">
        <f t="shared" si="64"/>
        <v>0</v>
      </c>
      <c r="N118" s="115"/>
      <c r="O118" s="41">
        <f t="shared" si="65"/>
        <v>0</v>
      </c>
      <c r="P118" s="117"/>
    </row>
    <row r="119" spans="1:16" s="46" customFormat="1" ht="28" hidden="1">
      <c r="A119" s="111">
        <v>8</v>
      </c>
      <c r="B119" s="597" t="s">
        <v>136</v>
      </c>
      <c r="C119" s="598"/>
      <c r="D119" s="598"/>
      <c r="E119" s="599"/>
      <c r="F119" s="112" t="s">
        <v>38</v>
      </c>
      <c r="G119" s="112"/>
      <c r="H119" s="581" t="str">
        <f t="shared" si="72"/>
        <v>BLACK</v>
      </c>
      <c r="I119" s="582" t="str">
        <f t="shared" si="62"/>
        <v>BLACK</v>
      </c>
      <c r="J119" s="113" t="s">
        <v>130</v>
      </c>
      <c r="K119" s="113">
        <f t="shared" si="63"/>
        <v>0</v>
      </c>
      <c r="L119" s="113">
        <v>1</v>
      </c>
      <c r="M119" s="113">
        <f>K119*L119</f>
        <v>0</v>
      </c>
      <c r="N119" s="115"/>
      <c r="O119" s="41">
        <f t="shared" si="65"/>
        <v>0</v>
      </c>
      <c r="P119" s="117"/>
    </row>
    <row r="120" spans="1:16" s="46" customFormat="1" ht="63.75" customHeight="1">
      <c r="A120" s="111">
        <v>8</v>
      </c>
      <c r="B120" s="596" t="s">
        <v>136</v>
      </c>
      <c r="C120" s="580"/>
      <c r="D120" s="580"/>
      <c r="E120" s="580"/>
      <c r="F120" s="112" t="s">
        <v>38</v>
      </c>
      <c r="G120" s="112"/>
      <c r="H120" s="581" t="str">
        <f t="shared" si="73"/>
        <v>GREY HEATHER</v>
      </c>
      <c r="I120" s="582" t="str">
        <f t="shared" si="62"/>
        <v>BLACK</v>
      </c>
      <c r="J120" s="113" t="s">
        <v>130</v>
      </c>
      <c r="K120" s="113">
        <f t="shared" si="67"/>
        <v>769</v>
      </c>
      <c r="L120" s="113">
        <v>1</v>
      </c>
      <c r="M120" s="113">
        <f t="shared" ref="M120:M131" si="79">K120*L120</f>
        <v>769</v>
      </c>
      <c r="N120" s="115"/>
      <c r="O120" s="41">
        <f t="shared" si="65"/>
        <v>769</v>
      </c>
      <c r="P120" s="117"/>
    </row>
    <row r="121" spans="1:16" s="46" customFormat="1" ht="28" hidden="1">
      <c r="A121" s="111">
        <v>8</v>
      </c>
      <c r="B121" s="596" t="s">
        <v>136</v>
      </c>
      <c r="C121" s="580"/>
      <c r="D121" s="580"/>
      <c r="E121" s="580"/>
      <c r="F121" s="112" t="s">
        <v>38</v>
      </c>
      <c r="G121" s="112"/>
      <c r="H121" s="581" t="str">
        <f t="shared" si="74"/>
        <v>WASHED BURGUNDY</v>
      </c>
      <c r="I121" s="582" t="str">
        <f t="shared" si="62"/>
        <v>BLACK</v>
      </c>
      <c r="J121" s="113" t="s">
        <v>130</v>
      </c>
      <c r="K121" s="113">
        <f t="shared" si="75"/>
        <v>0</v>
      </c>
      <c r="L121" s="113">
        <v>1</v>
      </c>
      <c r="M121" s="113">
        <f t="shared" si="79"/>
        <v>0</v>
      </c>
      <c r="N121" s="115"/>
      <c r="O121" s="41">
        <f t="shared" si="65"/>
        <v>0</v>
      </c>
      <c r="P121" s="117"/>
    </row>
    <row r="122" spans="1:16" s="46" customFormat="1" ht="28" hidden="1">
      <c r="A122" s="111">
        <v>8</v>
      </c>
      <c r="B122" s="596" t="s">
        <v>136</v>
      </c>
      <c r="C122" s="580"/>
      <c r="D122" s="580"/>
      <c r="E122" s="580"/>
      <c r="F122" s="112" t="s">
        <v>38</v>
      </c>
      <c r="G122" s="112"/>
      <c r="H122" s="581" t="str">
        <f t="shared" si="76"/>
        <v>LIME</v>
      </c>
      <c r="I122" s="582" t="str">
        <f t="shared" si="62"/>
        <v>BLACK</v>
      </c>
      <c r="J122" s="113" t="s">
        <v>130</v>
      </c>
      <c r="K122" s="113">
        <f t="shared" si="77"/>
        <v>0</v>
      </c>
      <c r="L122" s="113">
        <v>1</v>
      </c>
      <c r="M122" s="113">
        <f t="shared" si="79"/>
        <v>0</v>
      </c>
      <c r="N122" s="115"/>
      <c r="O122" s="41">
        <f t="shared" si="65"/>
        <v>0</v>
      </c>
      <c r="P122" s="117"/>
    </row>
    <row r="123" spans="1:16" s="46" customFormat="1" ht="28" hidden="1">
      <c r="A123" s="111">
        <v>9</v>
      </c>
      <c r="B123" s="596" t="s">
        <v>137</v>
      </c>
      <c r="C123" s="580"/>
      <c r="D123" s="580"/>
      <c r="E123" s="580"/>
      <c r="F123" s="112" t="s">
        <v>132</v>
      </c>
      <c r="G123" s="112"/>
      <c r="H123" s="581" t="str">
        <f t="shared" si="72"/>
        <v>BLACK</v>
      </c>
      <c r="I123" s="582" t="str">
        <f t="shared" si="62"/>
        <v>BLACK</v>
      </c>
      <c r="J123" s="113" t="s">
        <v>130</v>
      </c>
      <c r="K123" s="113">
        <f t="shared" si="63"/>
        <v>0</v>
      </c>
      <c r="L123" s="113">
        <v>1.1000000000000001</v>
      </c>
      <c r="M123" s="113">
        <f t="shared" si="79"/>
        <v>0</v>
      </c>
      <c r="N123" s="115"/>
      <c r="O123" s="41">
        <f t="shared" si="65"/>
        <v>0</v>
      </c>
      <c r="P123" s="117"/>
    </row>
    <row r="124" spans="1:16" s="46" customFormat="1" ht="63.75" customHeight="1">
      <c r="A124" s="111">
        <v>9</v>
      </c>
      <c r="B124" s="597" t="s">
        <v>137</v>
      </c>
      <c r="C124" s="598"/>
      <c r="D124" s="598"/>
      <c r="E124" s="599"/>
      <c r="F124" s="112" t="s">
        <v>132</v>
      </c>
      <c r="G124" s="112"/>
      <c r="H124" s="581" t="str">
        <f t="shared" si="73"/>
        <v>GREY HEATHER</v>
      </c>
      <c r="I124" s="582" t="str">
        <f t="shared" si="62"/>
        <v>BLACK</v>
      </c>
      <c r="J124" s="113" t="s">
        <v>130</v>
      </c>
      <c r="K124" s="113">
        <f t="shared" si="67"/>
        <v>769</v>
      </c>
      <c r="L124" s="113">
        <v>1.1000000000000001</v>
      </c>
      <c r="M124" s="113">
        <f t="shared" si="79"/>
        <v>845.90000000000009</v>
      </c>
      <c r="N124" s="115"/>
      <c r="O124" s="41">
        <f t="shared" si="65"/>
        <v>846</v>
      </c>
      <c r="P124" s="117"/>
    </row>
    <row r="125" spans="1:16" s="46" customFormat="1" ht="28" hidden="1">
      <c r="A125" s="111">
        <v>9</v>
      </c>
      <c r="B125" s="597" t="s">
        <v>137</v>
      </c>
      <c r="C125" s="598"/>
      <c r="D125" s="598"/>
      <c r="E125" s="599"/>
      <c r="F125" s="112" t="s">
        <v>132</v>
      </c>
      <c r="G125" s="112"/>
      <c r="H125" s="581" t="str">
        <f>$D$28</f>
        <v>WASHED BURGUNDY</v>
      </c>
      <c r="I125" s="582" t="str">
        <f t="shared" si="62"/>
        <v>BLACK</v>
      </c>
      <c r="J125" s="113" t="s">
        <v>130</v>
      </c>
      <c r="K125" s="113">
        <f t="shared" si="75"/>
        <v>0</v>
      </c>
      <c r="L125" s="113">
        <v>1.1000000000000001</v>
      </c>
      <c r="M125" s="113">
        <f t="shared" si="79"/>
        <v>0</v>
      </c>
      <c r="N125" s="115"/>
      <c r="O125" s="41">
        <f t="shared" si="65"/>
        <v>0</v>
      </c>
      <c r="P125" s="117"/>
    </row>
    <row r="126" spans="1:16" s="46" customFormat="1" ht="28" hidden="1">
      <c r="A126" s="111">
        <v>9</v>
      </c>
      <c r="B126" s="597" t="s">
        <v>137</v>
      </c>
      <c r="C126" s="598"/>
      <c r="D126" s="598"/>
      <c r="E126" s="599"/>
      <c r="F126" s="112" t="s">
        <v>132</v>
      </c>
      <c r="G126" s="112"/>
      <c r="H126" s="581" t="str">
        <f>$D$33</f>
        <v>LIME</v>
      </c>
      <c r="I126" s="582" t="str">
        <f t="shared" si="62"/>
        <v>BLACK</v>
      </c>
      <c r="J126" s="113" t="s">
        <v>130</v>
      </c>
      <c r="K126" s="113">
        <f t="shared" si="77"/>
        <v>0</v>
      </c>
      <c r="L126" s="113">
        <v>1.1000000000000001</v>
      </c>
      <c r="M126" s="113">
        <f t="shared" si="79"/>
        <v>0</v>
      </c>
      <c r="N126" s="115"/>
      <c r="O126" s="41">
        <f t="shared" si="65"/>
        <v>0</v>
      </c>
      <c r="P126" s="117"/>
    </row>
    <row r="127" spans="1:16" s="46" customFormat="1" ht="46.5" customHeight="1">
      <c r="A127" s="111">
        <v>10</v>
      </c>
      <c r="B127" s="596" t="s">
        <v>150</v>
      </c>
      <c r="C127" s="580"/>
      <c r="D127" s="580"/>
      <c r="E127" s="580"/>
      <c r="F127" s="600" t="s">
        <v>151</v>
      </c>
      <c r="G127" s="112"/>
      <c r="H127" s="601" t="s">
        <v>174</v>
      </c>
      <c r="I127" s="582"/>
      <c r="J127" s="113" t="s">
        <v>130</v>
      </c>
      <c r="K127" s="113">
        <v>9</v>
      </c>
      <c r="L127" s="114">
        <f>$L$107*2</f>
        <v>0.08</v>
      </c>
      <c r="M127" s="113">
        <f t="shared" si="79"/>
        <v>0.72</v>
      </c>
      <c r="N127" s="115"/>
      <c r="O127" s="41">
        <f t="shared" si="65"/>
        <v>1</v>
      </c>
      <c r="P127" s="117"/>
    </row>
    <row r="128" spans="1:16" s="46" customFormat="1" ht="46.5" customHeight="1">
      <c r="A128" s="111">
        <v>10</v>
      </c>
      <c r="B128" s="596" t="s">
        <v>150</v>
      </c>
      <c r="C128" s="580"/>
      <c r="D128" s="580"/>
      <c r="E128" s="580"/>
      <c r="F128" s="600"/>
      <c r="G128" s="112"/>
      <c r="H128" s="601" t="s">
        <v>175</v>
      </c>
      <c r="I128" s="582"/>
      <c r="J128" s="113" t="s">
        <v>130</v>
      </c>
      <c r="K128" s="113">
        <v>24</v>
      </c>
      <c r="L128" s="114">
        <f t="shared" ref="L128:L131" si="80">$L$107*2</f>
        <v>0.08</v>
      </c>
      <c r="M128" s="113">
        <f t="shared" si="79"/>
        <v>1.92</v>
      </c>
      <c r="N128" s="115"/>
      <c r="O128" s="41">
        <f t="shared" si="65"/>
        <v>2</v>
      </c>
      <c r="P128" s="117"/>
    </row>
    <row r="129" spans="1:16" s="46" customFormat="1" ht="46.5" customHeight="1">
      <c r="A129" s="111">
        <v>10</v>
      </c>
      <c r="B129" s="596" t="s">
        <v>150</v>
      </c>
      <c r="C129" s="580"/>
      <c r="D129" s="580"/>
      <c r="E129" s="580"/>
      <c r="F129" s="600"/>
      <c r="G129" s="112"/>
      <c r="H129" s="601" t="s">
        <v>176</v>
      </c>
      <c r="I129" s="582"/>
      <c r="J129" s="113" t="s">
        <v>130</v>
      </c>
      <c r="K129" s="113">
        <v>12</v>
      </c>
      <c r="L129" s="114">
        <f t="shared" si="80"/>
        <v>0.08</v>
      </c>
      <c r="M129" s="113">
        <f t="shared" si="79"/>
        <v>0.96</v>
      </c>
      <c r="N129" s="115"/>
      <c r="O129" s="41">
        <f t="shared" si="65"/>
        <v>1</v>
      </c>
      <c r="P129" s="117"/>
    </row>
    <row r="130" spans="1:16" s="46" customFormat="1" ht="46.5" customHeight="1">
      <c r="A130" s="111">
        <v>10</v>
      </c>
      <c r="B130" s="596" t="s">
        <v>150</v>
      </c>
      <c r="C130" s="580"/>
      <c r="D130" s="580"/>
      <c r="E130" s="580"/>
      <c r="F130" s="600"/>
      <c r="G130" s="112"/>
      <c r="H130" s="601">
        <v>41</v>
      </c>
      <c r="I130" s="582"/>
      <c r="J130" s="113" t="s">
        <v>130</v>
      </c>
      <c r="K130" s="113">
        <v>30</v>
      </c>
      <c r="L130" s="114">
        <f t="shared" si="80"/>
        <v>0.08</v>
      </c>
      <c r="M130" s="113">
        <f t="shared" si="79"/>
        <v>2.4</v>
      </c>
      <c r="N130" s="115"/>
      <c r="O130" s="41">
        <f t="shared" si="65"/>
        <v>3</v>
      </c>
      <c r="P130" s="117"/>
    </row>
    <row r="131" spans="1:16" s="46" customFormat="1" ht="46.5" customHeight="1">
      <c r="A131" s="111">
        <v>10</v>
      </c>
      <c r="B131" s="596" t="s">
        <v>150</v>
      </c>
      <c r="C131" s="580"/>
      <c r="D131" s="580"/>
      <c r="E131" s="580"/>
      <c r="F131" s="600"/>
      <c r="G131" s="112"/>
      <c r="H131" s="581">
        <v>42</v>
      </c>
      <c r="I131" s="582"/>
      <c r="J131" s="113" t="s">
        <v>130</v>
      </c>
      <c r="K131" s="113">
        <v>67</v>
      </c>
      <c r="L131" s="114">
        <f t="shared" si="80"/>
        <v>0.08</v>
      </c>
      <c r="M131" s="113">
        <f t="shared" si="79"/>
        <v>5.36</v>
      </c>
      <c r="N131" s="115"/>
      <c r="O131" s="41">
        <f t="shared" si="65"/>
        <v>6</v>
      </c>
      <c r="P131" s="117"/>
    </row>
    <row r="132" spans="1:16" s="15" customFormat="1" ht="27.5">
      <c r="B132" s="118"/>
      <c r="C132" s="118"/>
      <c r="G132" s="47"/>
      <c r="N132" s="119"/>
      <c r="O132" s="119"/>
      <c r="P132" s="46"/>
    </row>
    <row r="133" spans="1:16" s="15" customFormat="1" ht="33" customHeight="1">
      <c r="B133" s="105" t="s">
        <v>67</v>
      </c>
      <c r="C133" s="106"/>
      <c r="D133" s="107"/>
      <c r="E133" s="107"/>
      <c r="F133" s="107"/>
      <c r="G133" s="108"/>
      <c r="H133" s="107"/>
      <c r="I133" s="107"/>
      <c r="J133" s="602" t="s">
        <v>31</v>
      </c>
      <c r="K133" s="602"/>
      <c r="L133" s="602"/>
      <c r="M133" s="602"/>
      <c r="N133" s="45"/>
      <c r="O133" s="45"/>
      <c r="P133" s="46"/>
    </row>
    <row r="134" spans="1:16" s="118" customFormat="1" ht="34.5" customHeight="1">
      <c r="A134" s="118">
        <v>1</v>
      </c>
      <c r="B134" s="120" t="s">
        <v>120</v>
      </c>
      <c r="C134" s="129" t="s">
        <v>194</v>
      </c>
      <c r="D134" s="15"/>
      <c r="E134" s="15"/>
      <c r="F134" s="15"/>
      <c r="G134" s="47"/>
      <c r="H134" s="47"/>
      <c r="I134" s="47"/>
      <c r="J134" s="47"/>
      <c r="K134" s="19"/>
      <c r="L134" s="47"/>
      <c r="M134" s="47"/>
      <c r="N134" s="47"/>
      <c r="O134" s="47"/>
      <c r="P134" s="47"/>
    </row>
    <row r="135" spans="1:16" s="15" customFormat="1" ht="34.5" hidden="1" customHeight="1">
      <c r="A135" s="118"/>
      <c r="B135" s="603" t="s">
        <v>49</v>
      </c>
      <c r="C135" s="604"/>
      <c r="D135" s="604"/>
      <c r="E135" s="604"/>
      <c r="F135" s="604"/>
      <c r="G135" s="604"/>
      <c r="H135" s="604"/>
      <c r="I135" s="605"/>
      <c r="J135" s="47"/>
      <c r="K135" s="19"/>
      <c r="L135" s="47"/>
      <c r="M135" s="47"/>
      <c r="N135" s="47"/>
      <c r="O135" s="47"/>
      <c r="P135" s="47"/>
    </row>
    <row r="136" spans="1:16" s="15" customFormat="1" ht="59.25" hidden="1" customHeight="1">
      <c r="A136" s="118"/>
      <c r="B136" s="121" t="s">
        <v>42</v>
      </c>
      <c r="C136" s="171" t="s">
        <v>138</v>
      </c>
      <c r="D136" s="606" t="s">
        <v>139</v>
      </c>
      <c r="E136" s="606"/>
      <c r="F136" s="606" t="s">
        <v>54</v>
      </c>
      <c r="G136" s="606"/>
      <c r="H136" s="606"/>
      <c r="I136" s="606"/>
      <c r="J136" s="47"/>
      <c r="K136" s="47"/>
      <c r="L136" s="47"/>
      <c r="M136" s="47"/>
      <c r="N136" s="47"/>
      <c r="O136" s="47"/>
      <c r="P136" s="47"/>
    </row>
    <row r="137" spans="1:16" s="15" customFormat="1" ht="78.75" hidden="1" customHeight="1">
      <c r="A137" s="118"/>
      <c r="B137" s="122" t="str">
        <f t="shared" ref="B137" si="81">$D$18</f>
        <v>BLACK</v>
      </c>
      <c r="C137" s="607" t="s">
        <v>162</v>
      </c>
      <c r="D137" s="609" t="s">
        <v>164</v>
      </c>
      <c r="E137" s="610"/>
      <c r="F137" s="611" t="s">
        <v>177</v>
      </c>
      <c r="G137" s="611"/>
      <c r="H137" s="611"/>
      <c r="I137" s="611"/>
      <c r="J137" s="47"/>
      <c r="K137" s="47"/>
      <c r="L137" s="47"/>
      <c r="M137" s="47"/>
      <c r="N137" s="47"/>
    </row>
    <row r="138" spans="1:16" s="15" customFormat="1" ht="55" hidden="1">
      <c r="A138" s="118"/>
      <c r="B138" s="122" t="str">
        <f t="shared" ref="B138" si="82">$D$23</f>
        <v>GREY HEATHER</v>
      </c>
      <c r="C138" s="608"/>
      <c r="D138" s="612" t="s">
        <v>165</v>
      </c>
      <c r="E138" s="613"/>
      <c r="F138" s="611" t="s">
        <v>178</v>
      </c>
      <c r="G138" s="611"/>
      <c r="H138" s="611"/>
      <c r="I138" s="611"/>
      <c r="J138" s="47"/>
      <c r="K138" s="47"/>
      <c r="L138" s="47"/>
      <c r="M138" s="47"/>
      <c r="N138" s="47"/>
    </row>
    <row r="139" spans="1:16" s="15" customFormat="1" ht="27.5" hidden="1"/>
    <row r="140" spans="1:16" s="15" customFormat="1" ht="28" hidden="1">
      <c r="A140" s="118"/>
      <c r="B140" s="603"/>
      <c r="C140" s="604"/>
      <c r="D140" s="620"/>
      <c r="E140" s="620"/>
      <c r="F140" s="620"/>
      <c r="G140" s="620"/>
      <c r="H140" s="620"/>
      <c r="I140" s="621"/>
      <c r="J140" s="47"/>
      <c r="K140" s="47"/>
    </row>
    <row r="141" spans="1:16" s="15" customFormat="1" ht="28" hidden="1">
      <c r="A141" s="118"/>
      <c r="B141" s="597"/>
      <c r="C141" s="599"/>
      <c r="D141" s="123" t="s">
        <v>57</v>
      </c>
      <c r="E141" s="123" t="s">
        <v>61</v>
      </c>
      <c r="F141" s="123" t="s">
        <v>10</v>
      </c>
      <c r="G141" s="123" t="s">
        <v>58</v>
      </c>
      <c r="H141" s="123" t="s">
        <v>59</v>
      </c>
      <c r="I141" s="123" t="s">
        <v>60</v>
      </c>
      <c r="J141" s="47"/>
    </row>
    <row r="142" spans="1:16" s="15" customFormat="1" ht="178.5" hidden="1" customHeight="1">
      <c r="A142" s="118"/>
      <c r="B142" s="622" t="s">
        <v>159</v>
      </c>
      <c r="C142" s="622"/>
      <c r="D142" s="130"/>
      <c r="E142" s="130">
        <v>2.2000000000000002</v>
      </c>
      <c r="F142" s="623">
        <v>3</v>
      </c>
      <c r="G142" s="624"/>
      <c r="H142" s="624"/>
      <c r="I142" s="625"/>
      <c r="J142" s="47"/>
    </row>
    <row r="143" spans="1:16" s="15" customFormat="1" ht="12.75" customHeight="1">
      <c r="A143" s="118"/>
      <c r="B143" s="118"/>
      <c r="C143" s="118"/>
      <c r="D143" s="118"/>
      <c r="E143" s="118"/>
      <c r="F143" s="118"/>
      <c r="G143" s="118"/>
      <c r="H143" s="118"/>
      <c r="I143" s="118"/>
      <c r="J143" s="47"/>
      <c r="K143" s="47"/>
      <c r="L143" s="47"/>
      <c r="M143" s="47"/>
      <c r="N143" s="47"/>
      <c r="O143" s="47"/>
      <c r="P143" s="47"/>
    </row>
    <row r="144" spans="1:16" s="118" customFormat="1" ht="28">
      <c r="A144" s="16">
        <v>2</v>
      </c>
      <c r="B144" s="120" t="s">
        <v>121</v>
      </c>
      <c r="C144" s="626" t="s">
        <v>195</v>
      </c>
      <c r="D144" s="626"/>
      <c r="E144" s="626"/>
      <c r="F144" s="626"/>
      <c r="G144" s="47"/>
      <c r="H144" s="47"/>
      <c r="I144" s="47"/>
      <c r="J144" s="47"/>
      <c r="K144" s="19"/>
      <c r="L144" s="47"/>
      <c r="M144" s="47"/>
      <c r="N144" s="47"/>
      <c r="O144" s="47"/>
      <c r="P144" s="47"/>
    </row>
    <row r="145" spans="1:16" s="15" customFormat="1" ht="28">
      <c r="A145" s="118"/>
      <c r="B145" s="603" t="s">
        <v>49</v>
      </c>
      <c r="C145" s="604"/>
      <c r="D145" s="604"/>
      <c r="E145" s="604"/>
      <c r="F145" s="604"/>
      <c r="G145" s="604"/>
      <c r="H145" s="604"/>
      <c r="I145" s="605"/>
      <c r="J145" s="47"/>
      <c r="K145" s="19"/>
      <c r="L145" s="47"/>
      <c r="M145" s="47"/>
      <c r="N145" s="47"/>
      <c r="O145" s="47"/>
      <c r="P145" s="47"/>
    </row>
    <row r="146" spans="1:16" s="15" customFormat="1" ht="63" customHeight="1">
      <c r="A146" s="118"/>
      <c r="B146" s="185" t="s">
        <v>42</v>
      </c>
      <c r="C146" s="186" t="s">
        <v>197</v>
      </c>
      <c r="D146" s="186" t="s">
        <v>198</v>
      </c>
      <c r="E146" s="614" t="s">
        <v>70</v>
      </c>
      <c r="F146" s="615"/>
      <c r="G146" s="615"/>
      <c r="H146" s="615"/>
      <c r="I146" s="616"/>
      <c r="J146" s="47"/>
      <c r="K146" s="47"/>
      <c r="L146" s="47"/>
      <c r="M146" s="47"/>
      <c r="N146" s="47"/>
      <c r="O146" s="47"/>
      <c r="P146" s="47"/>
    </row>
    <row r="147" spans="1:16" s="15" customFormat="1" ht="72" hidden="1" customHeight="1">
      <c r="A147" s="118"/>
      <c r="B147" s="187" t="str">
        <f>$E$47</f>
        <v>BLACK</v>
      </c>
      <c r="C147" s="188" t="s">
        <v>199</v>
      </c>
      <c r="D147" s="188" t="s">
        <v>200</v>
      </c>
      <c r="E147" s="617" t="s">
        <v>201</v>
      </c>
      <c r="F147" s="618"/>
      <c r="G147" s="618"/>
      <c r="H147" s="618"/>
      <c r="I147" s="619"/>
      <c r="J147" s="47"/>
      <c r="K147" s="47"/>
      <c r="L147" s="47"/>
      <c r="M147" s="47"/>
      <c r="N147" s="47"/>
    </row>
    <row r="148" spans="1:16" s="15" customFormat="1" ht="80.25" customHeight="1">
      <c r="A148" s="118"/>
      <c r="B148" s="187" t="str">
        <f>$E$51</f>
        <v>GREY HEATHER</v>
      </c>
      <c r="C148" s="188" t="s">
        <v>199</v>
      </c>
      <c r="D148" s="188" t="s">
        <v>200</v>
      </c>
      <c r="E148" s="617" t="s">
        <v>211</v>
      </c>
      <c r="F148" s="618"/>
      <c r="G148" s="618"/>
      <c r="H148" s="618"/>
      <c r="I148" s="619"/>
      <c r="J148" s="47"/>
      <c r="K148" s="47"/>
      <c r="L148" s="47"/>
      <c r="M148" s="47"/>
      <c r="N148" s="47"/>
    </row>
    <row r="149" spans="1:16" s="15" customFormat="1" ht="78.75" hidden="1" customHeight="1">
      <c r="A149" s="118"/>
      <c r="B149" s="187" t="str">
        <f>$D$28</f>
        <v>WASHED BURGUNDY</v>
      </c>
      <c r="C149" s="188" t="s">
        <v>199</v>
      </c>
      <c r="D149" s="188" t="s">
        <v>200</v>
      </c>
      <c r="E149" s="617" t="s">
        <v>201</v>
      </c>
      <c r="F149" s="618"/>
      <c r="G149" s="618"/>
      <c r="H149" s="618"/>
      <c r="I149" s="619"/>
      <c r="J149" s="47"/>
      <c r="K149" s="47"/>
      <c r="L149" s="47"/>
      <c r="M149" s="47"/>
      <c r="N149" s="47"/>
    </row>
    <row r="150" spans="1:16" s="15" customFormat="1" ht="54" hidden="1" customHeight="1">
      <c r="A150" s="118"/>
      <c r="B150" s="187" t="str">
        <f>$D$33</f>
        <v>LIME</v>
      </c>
      <c r="C150" s="188" t="s">
        <v>199</v>
      </c>
      <c r="D150" s="188" t="s">
        <v>200</v>
      </c>
      <c r="E150" s="617" t="s">
        <v>201</v>
      </c>
      <c r="F150" s="618"/>
      <c r="G150" s="618"/>
      <c r="H150" s="618"/>
      <c r="I150" s="619"/>
      <c r="J150" s="47"/>
      <c r="K150" s="47"/>
      <c r="L150" s="47"/>
      <c r="M150" s="47"/>
      <c r="N150" s="47"/>
    </row>
    <row r="151" spans="1:16" s="15" customFormat="1" ht="28">
      <c r="A151" s="118"/>
      <c r="B151" s="603" t="s">
        <v>71</v>
      </c>
      <c r="C151" s="604"/>
      <c r="D151" s="620"/>
      <c r="E151" s="620"/>
      <c r="F151" s="620"/>
      <c r="G151" s="620"/>
      <c r="H151" s="620"/>
      <c r="I151" s="621"/>
      <c r="J151" s="47"/>
      <c r="K151" s="47"/>
    </row>
    <row r="152" spans="1:16" s="15" customFormat="1" ht="56.25" customHeight="1">
      <c r="A152" s="118"/>
      <c r="B152" s="597"/>
      <c r="C152" s="599"/>
      <c r="D152" s="123" t="s">
        <v>57</v>
      </c>
      <c r="E152" s="123" t="s">
        <v>61</v>
      </c>
      <c r="F152" s="123" t="s">
        <v>10</v>
      </c>
      <c r="G152" s="123" t="s">
        <v>58</v>
      </c>
      <c r="H152" s="123" t="s">
        <v>59</v>
      </c>
      <c r="I152" s="123" t="s">
        <v>60</v>
      </c>
      <c r="J152" s="47"/>
    </row>
    <row r="153" spans="1:16" s="15" customFormat="1" ht="111.75" customHeight="1">
      <c r="A153" s="118"/>
      <c r="B153" s="639" t="s">
        <v>202</v>
      </c>
      <c r="C153" s="640"/>
      <c r="D153" s="224"/>
      <c r="E153" s="226">
        <v>8.25</v>
      </c>
      <c r="F153" s="226">
        <v>8.5</v>
      </c>
      <c r="G153" s="226">
        <v>8.75</v>
      </c>
      <c r="H153" s="226">
        <v>9</v>
      </c>
      <c r="I153" s="226">
        <v>9.25</v>
      </c>
      <c r="J153" s="47"/>
    </row>
    <row r="154" spans="1:16" s="15" customFormat="1" ht="78" customHeight="1">
      <c r="A154" s="118"/>
      <c r="B154" s="641" t="s">
        <v>203</v>
      </c>
      <c r="C154" s="642"/>
      <c r="D154" s="225"/>
      <c r="E154" s="226">
        <v>2.875</v>
      </c>
      <c r="F154" s="226">
        <v>3</v>
      </c>
      <c r="G154" s="226">
        <v>3.125</v>
      </c>
      <c r="H154" s="226">
        <v>3.25</v>
      </c>
      <c r="I154" s="226">
        <v>3.375</v>
      </c>
      <c r="J154" s="47"/>
    </row>
    <row r="155" spans="1:16" s="15" customFormat="1" ht="27.5">
      <c r="A155" s="118"/>
      <c r="B155" s="118"/>
      <c r="C155" s="118"/>
      <c r="D155" s="118"/>
      <c r="E155" s="118"/>
      <c r="F155" s="118"/>
      <c r="G155" s="118"/>
      <c r="H155" s="118"/>
      <c r="I155" s="118"/>
      <c r="J155" s="47"/>
      <c r="K155" s="47"/>
      <c r="L155" s="47"/>
      <c r="M155" s="47"/>
      <c r="N155" s="47"/>
      <c r="O155" s="47"/>
      <c r="P155" s="47"/>
    </row>
    <row r="156" spans="1:16" s="118" customFormat="1" ht="28">
      <c r="A156" s="16">
        <v>3</v>
      </c>
      <c r="B156" s="120" t="s">
        <v>122</v>
      </c>
      <c r="C156" s="18" t="s">
        <v>196</v>
      </c>
      <c r="D156" s="18"/>
      <c r="E156" s="18"/>
      <c r="F156" s="18"/>
      <c r="G156" s="47"/>
      <c r="H156" s="47"/>
      <c r="I156" s="47"/>
      <c r="J156" s="47"/>
      <c r="K156" s="19"/>
      <c r="L156" s="47"/>
      <c r="M156" s="47"/>
      <c r="N156" s="47"/>
      <c r="O156" s="47"/>
      <c r="P156" s="47"/>
    </row>
    <row r="157" spans="1:16" s="15" customFormat="1" ht="60" customHeight="1">
      <c r="A157" s="118"/>
      <c r="B157" s="121" t="s">
        <v>42</v>
      </c>
      <c r="C157" s="643" t="s">
        <v>72</v>
      </c>
      <c r="D157" s="644"/>
      <c r="E157" s="644"/>
      <c r="F157" s="644"/>
      <c r="G157" s="644"/>
      <c r="H157" s="644"/>
      <c r="I157" s="645"/>
      <c r="J157" s="47"/>
      <c r="K157" s="47"/>
      <c r="L157" s="47"/>
      <c r="M157" s="47"/>
      <c r="N157" s="47"/>
      <c r="O157" s="47"/>
      <c r="P157" s="47"/>
    </row>
    <row r="158" spans="1:16" s="15" customFormat="1" ht="69" hidden="1" customHeight="1">
      <c r="A158" s="118"/>
      <c r="B158" s="122" t="str">
        <f t="shared" ref="B158" si="83">$D$18</f>
        <v>BLACK</v>
      </c>
      <c r="C158" s="612" t="s">
        <v>204</v>
      </c>
      <c r="D158" s="627"/>
      <c r="E158" s="627"/>
      <c r="F158" s="627"/>
      <c r="G158" s="627"/>
      <c r="H158" s="627"/>
      <c r="I158" s="613"/>
      <c r="J158" s="47"/>
      <c r="K158" s="47"/>
      <c r="L158" s="47"/>
      <c r="M158" s="47"/>
      <c r="N158" s="47"/>
    </row>
    <row r="159" spans="1:16" s="15" customFormat="1" ht="115.5" customHeight="1">
      <c r="A159" s="118"/>
      <c r="B159" s="122" t="str">
        <f t="shared" ref="B159" si="84">$D$23</f>
        <v>GREY HEATHER</v>
      </c>
      <c r="C159" s="612" t="s">
        <v>205</v>
      </c>
      <c r="D159" s="627"/>
      <c r="E159" s="627"/>
      <c r="F159" s="627"/>
      <c r="G159" s="627"/>
      <c r="H159" s="627"/>
      <c r="I159" s="613"/>
      <c r="J159" s="47"/>
      <c r="K159" s="47"/>
      <c r="L159" s="47"/>
      <c r="M159" s="47"/>
      <c r="N159" s="47"/>
    </row>
    <row r="160" spans="1:16" s="15" customFormat="1" ht="48.75" hidden="1" customHeight="1">
      <c r="A160" s="118"/>
      <c r="B160" s="122" t="s">
        <v>160</v>
      </c>
      <c r="C160" s="628" t="s">
        <v>204</v>
      </c>
      <c r="D160" s="629"/>
      <c r="E160" s="629"/>
      <c r="F160" s="629"/>
      <c r="G160" s="629"/>
      <c r="H160" s="629"/>
      <c r="I160" s="630"/>
      <c r="J160" s="47"/>
      <c r="K160" s="47"/>
      <c r="L160" s="47"/>
      <c r="M160" s="47"/>
      <c r="N160" s="47"/>
    </row>
    <row r="161" spans="1:16" s="15" customFormat="1" ht="48.75" hidden="1" customHeight="1">
      <c r="A161" s="118"/>
      <c r="B161" s="122" t="s">
        <v>124</v>
      </c>
      <c r="C161" s="631"/>
      <c r="D161" s="632"/>
      <c r="E161" s="632"/>
      <c r="F161" s="632"/>
      <c r="G161" s="632"/>
      <c r="H161" s="632"/>
      <c r="I161" s="633"/>
      <c r="J161" s="47"/>
      <c r="K161" s="47"/>
      <c r="L161" s="47"/>
      <c r="M161" s="47"/>
      <c r="N161" s="47"/>
    </row>
    <row r="162" spans="1:16" s="15" customFormat="1" ht="48.75" hidden="1" customHeight="1">
      <c r="A162" s="118"/>
      <c r="B162" s="122" t="s">
        <v>149</v>
      </c>
      <c r="C162" s="634"/>
      <c r="D162" s="635"/>
      <c r="E162" s="635"/>
      <c r="F162" s="635"/>
      <c r="G162" s="635"/>
      <c r="H162" s="635"/>
      <c r="I162" s="636"/>
      <c r="J162" s="47"/>
      <c r="K162" s="47"/>
      <c r="L162" s="47"/>
      <c r="M162" s="47"/>
      <c r="N162" s="47"/>
    </row>
    <row r="163" spans="1:16" s="15" customFormat="1" ht="27.5">
      <c r="A163" s="118"/>
      <c r="B163" s="118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</row>
    <row r="164" spans="1:16" s="15" customFormat="1" ht="29.25" customHeight="1">
      <c r="B164" s="602" t="s">
        <v>118</v>
      </c>
      <c r="C164" s="602"/>
      <c r="D164" s="602"/>
      <c r="E164" s="602"/>
      <c r="G164" s="47"/>
      <c r="M164" s="46"/>
      <c r="N164" s="45"/>
      <c r="O164" s="45"/>
      <c r="P164" s="46"/>
    </row>
    <row r="165" spans="1:16" s="15" customFormat="1" ht="35.25" customHeight="1">
      <c r="A165" s="118">
        <v>1</v>
      </c>
      <c r="B165" s="124" t="s">
        <v>53</v>
      </c>
      <c r="C165" s="118"/>
      <c r="D165" s="118"/>
      <c r="G165" s="47"/>
      <c r="M165" s="46"/>
      <c r="N165" s="45"/>
      <c r="O165" s="45"/>
      <c r="P165" s="46"/>
    </row>
    <row r="166" spans="1:16" s="15" customFormat="1" ht="35.25" customHeight="1">
      <c r="A166" s="118">
        <v>2</v>
      </c>
      <c r="B166" s="124" t="s">
        <v>68</v>
      </c>
      <c r="C166" s="118"/>
      <c r="D166" s="118"/>
      <c r="G166" s="47"/>
      <c r="M166" s="46"/>
      <c r="N166" s="45"/>
      <c r="O166" s="45"/>
      <c r="P166" s="46"/>
    </row>
    <row r="167" spans="1:16" s="15" customFormat="1" ht="35.25" customHeight="1">
      <c r="A167" s="118">
        <v>3</v>
      </c>
      <c r="B167" s="124" t="s">
        <v>69</v>
      </c>
      <c r="C167" s="118"/>
      <c r="D167" s="118"/>
      <c r="G167" s="47"/>
      <c r="M167" s="46"/>
      <c r="N167" s="45"/>
      <c r="O167" s="45"/>
      <c r="P167" s="46"/>
    </row>
    <row r="168" spans="1:16" s="18" customFormat="1" ht="28">
      <c r="A168" s="16"/>
      <c r="B168" s="48" t="s">
        <v>62</v>
      </c>
      <c r="C168" s="49" t="s">
        <v>61</v>
      </c>
      <c r="D168" s="49" t="s">
        <v>10</v>
      </c>
      <c r="E168" s="49" t="s">
        <v>58</v>
      </c>
      <c r="F168" s="49" t="s">
        <v>59</v>
      </c>
      <c r="G168" s="49" t="s">
        <v>60</v>
      </c>
      <c r="H168" s="49" t="s">
        <v>11</v>
      </c>
      <c r="L168" s="50"/>
      <c r="M168" s="51"/>
      <c r="N168" s="51"/>
      <c r="O168" s="50"/>
    </row>
    <row r="169" spans="1:16" s="18" customFormat="1" ht="50.15" customHeight="1">
      <c r="A169" s="16"/>
      <c r="B169" s="48" t="s">
        <v>63</v>
      </c>
      <c r="C169" s="41">
        <f>G42</f>
        <v>133</v>
      </c>
      <c r="D169" s="41">
        <f t="shared" ref="D169:G169" si="85">H42</f>
        <v>268</v>
      </c>
      <c r="E169" s="41">
        <f t="shared" si="85"/>
        <v>248</v>
      </c>
      <c r="F169" s="41">
        <f t="shared" si="85"/>
        <v>105</v>
      </c>
      <c r="G169" s="41">
        <f t="shared" si="85"/>
        <v>15</v>
      </c>
      <c r="H169" s="41">
        <f>SUM(C169:G169)</f>
        <v>769</v>
      </c>
      <c r="L169" s="50"/>
      <c r="M169" s="51"/>
      <c r="N169" s="51"/>
      <c r="O169" s="50"/>
    </row>
    <row r="170" spans="1:16" s="125" customFormat="1" ht="198.75" customHeight="1">
      <c r="A170" s="637"/>
      <c r="B170" s="638"/>
      <c r="C170" s="638"/>
      <c r="D170" s="638"/>
      <c r="E170" s="638"/>
      <c r="F170" s="638"/>
      <c r="G170" s="638"/>
      <c r="H170" s="638"/>
      <c r="I170" s="638"/>
      <c r="J170" s="638"/>
      <c r="K170" s="638"/>
      <c r="L170" s="638"/>
      <c r="M170" s="638"/>
      <c r="N170" s="638"/>
      <c r="O170" s="638"/>
      <c r="P170" s="638"/>
    </row>
    <row r="171" spans="1:16" s="125" customFormat="1" ht="133" customHeight="1">
      <c r="G171" s="126"/>
    </row>
    <row r="172" spans="1:16" s="125" customFormat="1" ht="27.5">
      <c r="G172" s="126"/>
    </row>
    <row r="173" spans="1:16" s="125" customFormat="1" ht="27.5">
      <c r="G173" s="126"/>
    </row>
    <row r="174" spans="1:16" s="125" customFormat="1" ht="27.5">
      <c r="G174" s="126"/>
    </row>
    <row r="175" spans="1:16" s="125" customFormat="1" ht="27.5">
      <c r="G175" s="126"/>
    </row>
    <row r="176" spans="1:16" s="125" customFormat="1" ht="27.5">
      <c r="G176" s="126"/>
    </row>
    <row r="177" spans="7:7" s="125" customFormat="1" ht="27.5">
      <c r="G177" s="126"/>
    </row>
    <row r="178" spans="7:7" s="125" customFormat="1" ht="27.5">
      <c r="G178" s="126"/>
    </row>
    <row r="179" spans="7:7" s="125" customFormat="1" ht="27.5">
      <c r="G179" s="126"/>
    </row>
    <row r="180" spans="7:7" s="125" customFormat="1" ht="27.5">
      <c r="G180" s="126"/>
    </row>
    <row r="181" spans="7:7" s="125" customFormat="1" ht="27.5">
      <c r="G181" s="126"/>
    </row>
    <row r="182" spans="7:7" s="125" customFormat="1" ht="27.5">
      <c r="G182" s="126"/>
    </row>
    <row r="183" spans="7:7" s="125" customFormat="1" ht="27.5">
      <c r="G183" s="126"/>
    </row>
    <row r="184" spans="7:7" s="125" customFormat="1" ht="27.5">
      <c r="G184" s="126"/>
    </row>
    <row r="185" spans="7:7" s="125" customFormat="1" ht="27.5">
      <c r="G185" s="126"/>
    </row>
    <row r="186" spans="7:7" s="125" customFormat="1" ht="27.5">
      <c r="G186" s="126"/>
    </row>
    <row r="187" spans="7:7" s="125" customFormat="1" ht="27.5">
      <c r="G187" s="126"/>
    </row>
    <row r="188" spans="7:7" s="125" customFormat="1" ht="27.5">
      <c r="G188" s="126"/>
    </row>
    <row r="189" spans="7:7" s="125" customFormat="1" ht="27.5">
      <c r="G189" s="126"/>
    </row>
    <row r="190" spans="7:7" s="125" customFormat="1" ht="27.5">
      <c r="G190" s="126"/>
    </row>
    <row r="191" spans="7:7" s="125" customFormat="1" ht="27.5">
      <c r="G191" s="126"/>
    </row>
    <row r="192" spans="7:7" s="125" customFormat="1" ht="27.5">
      <c r="G192" s="12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S138"/>
  <sheetViews>
    <sheetView view="pageBreakPreview" topLeftCell="A14" zoomScale="25" zoomScaleNormal="41" zoomScaleSheetLayoutView="25" zoomScalePageLayoutView="25" workbookViewId="0">
      <selection activeCell="B45" sqref="B45:C45"/>
    </sheetView>
  </sheetViews>
  <sheetFormatPr defaultColWidth="9.1796875" defaultRowHeight="14"/>
  <cols>
    <col min="1" max="1" width="8.453125" style="243" customWidth="1"/>
    <col min="2" max="3" width="33.81640625" style="243" customWidth="1"/>
    <col min="4" max="4" width="29.54296875" style="243" customWidth="1"/>
    <col min="5" max="5" width="29.26953125" style="243" customWidth="1"/>
    <col min="6" max="6" width="23.08984375" style="243" customWidth="1"/>
    <col min="7" max="7" width="34.1796875" style="244" customWidth="1"/>
    <col min="8" max="8" width="25.6328125" style="243" customWidth="1"/>
    <col min="9" max="9" width="22" style="243" customWidth="1"/>
    <col min="10" max="10" width="22.1796875" style="243" customWidth="1"/>
    <col min="11" max="11" width="32.54296875" style="243" customWidth="1"/>
    <col min="12" max="12" width="29.26953125" style="243" customWidth="1"/>
    <col min="13" max="13" width="29.36328125" style="243" customWidth="1"/>
    <col min="14" max="14" width="16" style="243" customWidth="1"/>
    <col min="15" max="15" width="20.453125" style="243" customWidth="1"/>
    <col min="16" max="16" width="24.1796875" style="243" customWidth="1"/>
    <col min="17" max="17" width="45.54296875" style="243" customWidth="1"/>
    <col min="18" max="18" width="10.81640625" style="243" bestFit="1" customWidth="1"/>
    <col min="19" max="19" width="24.1796875" style="243" customWidth="1"/>
    <col min="20" max="16384" width="9.1796875" style="243"/>
  </cols>
  <sheetData>
    <row r="1" spans="1:19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85"/>
      <c r="N1" s="551" t="s">
        <v>113</v>
      </c>
      <c r="O1" s="551" t="s">
        <v>113</v>
      </c>
      <c r="P1" s="683" t="s">
        <v>114</v>
      </c>
      <c r="Q1" s="683"/>
    </row>
    <row r="2" spans="1:19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85"/>
      <c r="N2" s="551" t="s">
        <v>115</v>
      </c>
      <c r="O2" s="551" t="s">
        <v>115</v>
      </c>
      <c r="P2" s="684" t="s">
        <v>116</v>
      </c>
      <c r="Q2" s="684"/>
    </row>
    <row r="3" spans="1:19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85"/>
      <c r="N3" s="551" t="s">
        <v>117</v>
      </c>
      <c r="O3" s="551" t="s">
        <v>117</v>
      </c>
      <c r="P3" s="685" t="s">
        <v>119</v>
      </c>
      <c r="Q3" s="683"/>
    </row>
    <row r="4" spans="1:19" s="5" customFormat="1" ht="33" customHeight="1" thickBot="1">
      <c r="B4" s="393" t="s">
        <v>412</v>
      </c>
      <c r="C4" s="392"/>
      <c r="D4" s="392"/>
      <c r="E4" s="392"/>
      <c r="F4" s="392"/>
      <c r="G4" s="7"/>
    </row>
    <row r="5" spans="1:19" s="5" customFormat="1" ht="58" customHeight="1">
      <c r="B5" s="516" t="s">
        <v>0</v>
      </c>
      <c r="C5" s="516"/>
      <c r="D5" s="393"/>
      <c r="E5" s="392"/>
      <c r="F5" s="394"/>
      <c r="G5" s="687" t="s">
        <v>448</v>
      </c>
      <c r="H5" s="688"/>
      <c r="I5" s="688"/>
      <c r="J5" s="688"/>
      <c r="K5" s="688"/>
      <c r="L5" s="688"/>
      <c r="M5" s="689"/>
    </row>
    <row r="6" spans="1:19" s="10" customFormat="1" ht="58" customHeight="1">
      <c r="B6" s="517" t="s">
        <v>43</v>
      </c>
      <c r="C6" s="517"/>
      <c r="D6" s="518" t="s">
        <v>413</v>
      </c>
      <c r="E6" s="519"/>
      <c r="F6" s="517"/>
      <c r="G6" s="690"/>
      <c r="H6" s="691"/>
      <c r="I6" s="691"/>
      <c r="J6" s="691"/>
      <c r="K6" s="691"/>
      <c r="L6" s="691"/>
      <c r="M6" s="692"/>
      <c r="N6" s="13"/>
      <c r="O6" s="13"/>
      <c r="P6" s="13"/>
      <c r="Q6" s="13"/>
    </row>
    <row r="7" spans="1:19" s="10" customFormat="1" ht="58" customHeight="1">
      <c r="B7" s="517" t="s">
        <v>44</v>
      </c>
      <c r="C7" s="517"/>
      <c r="D7" s="518" t="s">
        <v>379</v>
      </c>
      <c r="E7" s="520"/>
      <c r="F7" s="517"/>
      <c r="G7" s="690"/>
      <c r="H7" s="691"/>
      <c r="I7" s="691"/>
      <c r="J7" s="691"/>
      <c r="K7" s="691"/>
      <c r="L7" s="691"/>
      <c r="M7" s="692"/>
      <c r="N7" s="13"/>
      <c r="O7" s="13"/>
      <c r="P7" s="13"/>
      <c r="Q7" s="13"/>
    </row>
    <row r="8" spans="1:19" s="10" customFormat="1" ht="114.75" customHeight="1" thickBot="1">
      <c r="B8" s="517" t="s">
        <v>45</v>
      </c>
      <c r="C8" s="517"/>
      <c r="D8" s="686" t="s">
        <v>380</v>
      </c>
      <c r="E8" s="686"/>
      <c r="F8" s="686"/>
      <c r="G8" s="693"/>
      <c r="H8" s="694"/>
      <c r="I8" s="694"/>
      <c r="J8" s="694"/>
      <c r="K8" s="694"/>
      <c r="L8" s="694"/>
      <c r="M8" s="695"/>
      <c r="N8" s="13"/>
      <c r="O8" s="13"/>
      <c r="P8" s="13"/>
      <c r="Q8" s="13"/>
    </row>
    <row r="9" spans="1:19" s="15" customFormat="1" ht="50.5" customHeight="1">
      <c r="B9" s="408" t="s">
        <v>1</v>
      </c>
      <c r="C9" s="408"/>
      <c r="D9" s="135" t="s">
        <v>360</v>
      </c>
      <c r="E9" s="135"/>
      <c r="F9" s="393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  <c r="S9" s="15" t="s">
        <v>225</v>
      </c>
    </row>
    <row r="10" spans="1:19" s="15" customFormat="1" ht="55.5" customHeight="1">
      <c r="B10" s="521" t="s">
        <v>2</v>
      </c>
      <c r="C10" s="521"/>
      <c r="D10" s="522" t="s">
        <v>359</v>
      </c>
      <c r="E10" s="523"/>
      <c r="F10" s="523"/>
      <c r="G10" s="22"/>
      <c r="H10" s="21"/>
      <c r="I10" s="23"/>
      <c r="J10" s="524" t="s">
        <v>46</v>
      </c>
      <c r="K10" s="524"/>
      <c r="L10" s="527"/>
      <c r="M10" s="524" t="s">
        <v>391</v>
      </c>
      <c r="N10" s="528"/>
      <c r="O10" s="528"/>
      <c r="P10" s="528"/>
      <c r="Q10" s="528"/>
    </row>
    <row r="11" spans="1:19" s="15" customFormat="1" ht="88.5" customHeight="1">
      <c r="B11" s="524" t="s">
        <v>3</v>
      </c>
      <c r="C11" s="524"/>
      <c r="D11" s="697"/>
      <c r="E11" s="698"/>
      <c r="F11" s="698"/>
      <c r="G11" s="25"/>
      <c r="H11" s="26"/>
      <c r="I11" s="23"/>
      <c r="J11" s="524" t="s">
        <v>4</v>
      </c>
      <c r="K11" s="524"/>
      <c r="L11" s="527"/>
      <c r="M11" s="696" t="s">
        <v>454</v>
      </c>
      <c r="N11" s="696"/>
      <c r="O11" s="696"/>
      <c r="P11" s="696"/>
      <c r="Q11" s="696"/>
    </row>
    <row r="12" spans="1:19" s="15" customFormat="1" ht="46" customHeight="1">
      <c r="B12" s="524" t="s">
        <v>5</v>
      </c>
      <c r="C12" s="524"/>
      <c r="D12" s="525"/>
      <c r="E12" s="524"/>
      <c r="F12" s="524"/>
      <c r="G12" s="28"/>
      <c r="H12" s="29"/>
      <c r="I12" s="23"/>
      <c r="J12" s="524" t="s">
        <v>40</v>
      </c>
      <c r="K12" s="392"/>
      <c r="L12" s="392"/>
      <c r="M12" s="524" t="s">
        <v>152</v>
      </c>
      <c r="N12" s="524"/>
      <c r="O12" s="526"/>
      <c r="P12" s="526"/>
      <c r="Q12" s="528"/>
    </row>
    <row r="13" spans="1:19" s="15" customFormat="1" ht="50.5" customHeight="1">
      <c r="B13" s="674"/>
      <c r="C13" s="674"/>
      <c r="D13" s="674"/>
      <c r="E13" s="674"/>
      <c r="F13" s="674"/>
      <c r="G13" s="28"/>
      <c r="H13" s="29"/>
      <c r="I13" s="23"/>
      <c r="J13" s="524" t="s">
        <v>6</v>
      </c>
      <c r="K13" s="524"/>
      <c r="L13" s="392"/>
      <c r="M13" s="524"/>
      <c r="N13" s="526"/>
      <c r="O13" s="528"/>
      <c r="P13" s="528"/>
      <c r="Q13" s="526"/>
    </row>
    <row r="14" spans="1:19" s="15" customFormat="1" ht="50.5" customHeight="1">
      <c r="B14" s="524" t="s">
        <v>50</v>
      </c>
      <c r="C14" s="524"/>
      <c r="D14" s="524" t="s">
        <v>7</v>
      </c>
      <c r="E14" s="524"/>
      <c r="F14" s="524"/>
      <c r="G14" s="30"/>
      <c r="H14" s="23"/>
      <c r="I14" s="23"/>
      <c r="J14" s="524" t="s">
        <v>8</v>
      </c>
      <c r="K14" s="524"/>
      <c r="L14" s="527"/>
      <c r="M14" s="528" t="s">
        <v>226</v>
      </c>
      <c r="N14" s="528"/>
      <c r="O14" s="528"/>
      <c r="P14" s="528"/>
      <c r="Q14" s="528"/>
    </row>
    <row r="15" spans="1:19" s="15" customFormat="1" ht="44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408"/>
      <c r="K15" s="408"/>
      <c r="L15" s="408"/>
      <c r="M15" s="408"/>
      <c r="N15" s="408"/>
      <c r="O15" s="408"/>
      <c r="P15" s="408"/>
      <c r="Q15" s="408"/>
    </row>
    <row r="16" spans="1:19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2:17" s="231" customFormat="1" ht="69.5" customHeight="1">
      <c r="B17" s="456"/>
      <c r="C17" s="457" t="s">
        <v>112</v>
      </c>
      <c r="D17" s="457" t="s">
        <v>9</v>
      </c>
      <c r="E17" s="458" t="s">
        <v>57</v>
      </c>
      <c r="F17" s="458"/>
      <c r="G17" s="458" t="s">
        <v>221</v>
      </c>
      <c r="H17" s="458" t="s">
        <v>61</v>
      </c>
      <c r="I17" s="458" t="s">
        <v>10</v>
      </c>
      <c r="J17" s="458" t="s">
        <v>58</v>
      </c>
      <c r="K17" s="458" t="s">
        <v>59</v>
      </c>
      <c r="L17" s="458" t="s">
        <v>60</v>
      </c>
      <c r="M17" s="458"/>
      <c r="N17" s="458"/>
      <c r="O17" s="458"/>
      <c r="P17" s="458"/>
      <c r="Q17" s="459" t="s">
        <v>11</v>
      </c>
    </row>
    <row r="18" spans="2:17" s="231" customFormat="1" ht="76.5" customHeight="1">
      <c r="B18" s="460" t="s">
        <v>12</v>
      </c>
      <c r="C18" s="460"/>
      <c r="D18" s="461" t="s">
        <v>452</v>
      </c>
      <c r="E18" s="462"/>
      <c r="F18" s="463"/>
      <c r="G18" s="463"/>
      <c r="H18" s="463"/>
      <c r="I18" s="463">
        <v>3</v>
      </c>
      <c r="J18" s="463"/>
      <c r="K18" s="463"/>
      <c r="L18" s="463"/>
      <c r="M18" s="463"/>
      <c r="N18" s="463"/>
      <c r="O18" s="463"/>
      <c r="P18" s="463"/>
      <c r="Q18" s="464"/>
    </row>
    <row r="19" spans="2:17" s="231" customFormat="1" ht="76.5" hidden="1" customHeight="1">
      <c r="B19" s="460" t="s">
        <v>64</v>
      </c>
      <c r="C19" s="460"/>
      <c r="D19" s="462" t="str">
        <f>+D18</f>
        <v>BC01</v>
      </c>
      <c r="E19" s="462"/>
      <c r="F19" s="463"/>
      <c r="G19" s="465"/>
      <c r="H19" s="465"/>
      <c r="I19" s="465"/>
      <c r="J19" s="465"/>
      <c r="K19" s="465"/>
      <c r="L19" s="465"/>
      <c r="M19" s="465"/>
      <c r="N19" s="465"/>
      <c r="O19" s="465"/>
      <c r="P19" s="465"/>
      <c r="Q19" s="464"/>
    </row>
    <row r="20" spans="2:17" s="448" customFormat="1" ht="84.5" hidden="1" customHeight="1">
      <c r="B20" s="449" t="s">
        <v>414</v>
      </c>
      <c r="C20" s="450"/>
      <c r="D20" s="450"/>
      <c r="E20" s="451"/>
      <c r="F20" s="451"/>
      <c r="G20" s="452"/>
      <c r="H20" s="452"/>
      <c r="I20" s="452"/>
      <c r="J20" s="452"/>
      <c r="K20" s="452"/>
      <c r="L20" s="452"/>
      <c r="M20" s="453"/>
      <c r="N20" s="453"/>
      <c r="O20" s="453"/>
      <c r="P20" s="453"/>
      <c r="Q20" s="454"/>
    </row>
    <row r="21" spans="2:17" s="448" customFormat="1" ht="98.5" hidden="1" customHeight="1">
      <c r="B21" s="455" t="s">
        <v>222</v>
      </c>
      <c r="C21" s="450"/>
      <c r="D21" s="450"/>
      <c r="E21" s="451"/>
      <c r="F21" s="451"/>
      <c r="G21" s="452"/>
      <c r="H21" s="452"/>
      <c r="I21" s="452"/>
      <c r="J21" s="452"/>
      <c r="K21" s="452"/>
      <c r="L21" s="452"/>
      <c r="M21" s="453"/>
      <c r="N21" s="453"/>
      <c r="O21" s="453"/>
      <c r="P21" s="453"/>
      <c r="Q21" s="454"/>
    </row>
    <row r="22" spans="2:17" s="232" customFormat="1" ht="87.5" hidden="1" customHeight="1">
      <c r="B22" s="466" t="s">
        <v>13</v>
      </c>
      <c r="C22" s="466"/>
      <c r="D22" s="467" t="str">
        <f>+D19</f>
        <v>BC01</v>
      </c>
      <c r="E22" s="468"/>
      <c r="F22" s="469"/>
      <c r="G22" s="470"/>
      <c r="H22" s="470"/>
      <c r="I22" s="470"/>
      <c r="J22" s="470"/>
      <c r="K22" s="470"/>
      <c r="L22" s="470"/>
      <c r="M22" s="469"/>
      <c r="N22" s="469"/>
      <c r="O22" s="469"/>
      <c r="P22" s="469"/>
      <c r="Q22" s="470"/>
    </row>
    <row r="23" spans="2:17" s="231" customFormat="1" ht="54">
      <c r="B23" s="471"/>
      <c r="C23" s="471"/>
      <c r="D23" s="471"/>
      <c r="E23" s="472"/>
      <c r="F23" s="472"/>
      <c r="G23" s="473"/>
      <c r="H23" s="472"/>
      <c r="I23" s="472"/>
      <c r="J23" s="472"/>
      <c r="K23" s="472"/>
      <c r="L23" s="472"/>
      <c r="M23" s="474"/>
      <c r="N23" s="474"/>
      <c r="O23" s="474"/>
      <c r="P23" s="474"/>
      <c r="Q23" s="459"/>
    </row>
    <row r="24" spans="2:17" s="231" customFormat="1" ht="54" hidden="1">
      <c r="B24" s="456"/>
      <c r="C24" s="457" t="s">
        <v>112</v>
      </c>
      <c r="D24" s="457" t="s">
        <v>9</v>
      </c>
      <c r="E24" s="475" t="s">
        <v>57</v>
      </c>
      <c r="F24" s="475"/>
      <c r="G24" s="458" t="s">
        <v>221</v>
      </c>
      <c r="H24" s="458" t="s">
        <v>61</v>
      </c>
      <c r="I24" s="458" t="s">
        <v>10</v>
      </c>
      <c r="J24" s="458" t="s">
        <v>58</v>
      </c>
      <c r="K24" s="458" t="s">
        <v>59</v>
      </c>
      <c r="L24" s="458" t="s">
        <v>60</v>
      </c>
      <c r="M24" s="475"/>
      <c r="N24" s="475"/>
      <c r="O24" s="475"/>
      <c r="P24" s="475"/>
      <c r="Q24" s="459" t="s">
        <v>11</v>
      </c>
    </row>
    <row r="25" spans="2:17" s="231" customFormat="1" ht="54" hidden="1">
      <c r="B25" s="460" t="s">
        <v>12</v>
      </c>
      <c r="C25" s="460"/>
      <c r="D25" s="461" t="s">
        <v>38</v>
      </c>
      <c r="E25" s="462"/>
      <c r="F25" s="463"/>
      <c r="G25" s="463">
        <v>0</v>
      </c>
      <c r="H25" s="463">
        <v>0</v>
      </c>
      <c r="I25" s="463">
        <v>0</v>
      </c>
      <c r="J25" s="463">
        <v>0</v>
      </c>
      <c r="K25" s="463">
        <v>0</v>
      </c>
      <c r="L25" s="463">
        <v>0</v>
      </c>
      <c r="M25" s="463"/>
      <c r="N25" s="463"/>
      <c r="O25" s="463"/>
      <c r="P25" s="463"/>
      <c r="Q25" s="464">
        <f>SUM(E25:P25)</f>
        <v>0</v>
      </c>
    </row>
    <row r="26" spans="2:17" s="231" customFormat="1" ht="54" hidden="1">
      <c r="B26" s="460" t="s">
        <v>64</v>
      </c>
      <c r="C26" s="460"/>
      <c r="D26" s="462" t="str">
        <f>+D25</f>
        <v>WHITE</v>
      </c>
      <c r="E26" s="462"/>
      <c r="F26" s="463"/>
      <c r="G26" s="465">
        <f>ROUNDUP(G25*0%,0)</f>
        <v>0</v>
      </c>
      <c r="H26" s="465">
        <f>ROUNDUP(H25*0%,0)</f>
        <v>0</v>
      </c>
      <c r="I26" s="465">
        <f t="shared" ref="I26:L26" si="0">ROUNDUP(I25*0%,0)</f>
        <v>0</v>
      </c>
      <c r="J26" s="465">
        <f t="shared" si="0"/>
        <v>0</v>
      </c>
      <c r="K26" s="465">
        <f t="shared" si="0"/>
        <v>0</v>
      </c>
      <c r="L26" s="465">
        <f t="shared" si="0"/>
        <v>0</v>
      </c>
      <c r="M26" s="465"/>
      <c r="N26" s="465"/>
      <c r="O26" s="465"/>
      <c r="P26" s="465"/>
      <c r="Q26" s="464">
        <f>SUM(E26:P26)</f>
        <v>0</v>
      </c>
    </row>
    <row r="27" spans="2:17" s="232" customFormat="1" ht="54" hidden="1">
      <c r="B27" s="466" t="s">
        <v>13</v>
      </c>
      <c r="C27" s="466"/>
      <c r="D27" s="467" t="str">
        <f>+D26</f>
        <v>WHITE</v>
      </c>
      <c r="E27" s="468"/>
      <c r="F27" s="469"/>
      <c r="G27" s="470">
        <f>SUM(G25:G26)</f>
        <v>0</v>
      </c>
      <c r="H27" s="470">
        <f t="shared" ref="H27:L27" si="1">SUM(H25:H26)</f>
        <v>0</v>
      </c>
      <c r="I27" s="470">
        <f t="shared" si="1"/>
        <v>0</v>
      </c>
      <c r="J27" s="470">
        <f t="shared" si="1"/>
        <v>0</v>
      </c>
      <c r="K27" s="470">
        <f t="shared" si="1"/>
        <v>0</v>
      </c>
      <c r="L27" s="470">
        <f t="shared" si="1"/>
        <v>0</v>
      </c>
      <c r="M27" s="469"/>
      <c r="N27" s="469"/>
      <c r="O27" s="469"/>
      <c r="P27" s="469"/>
      <c r="Q27" s="469">
        <f>SUM(Q25:Q26)</f>
        <v>0</v>
      </c>
    </row>
    <row r="28" spans="2:17" s="232" customFormat="1" ht="54" hidden="1">
      <c r="B28" s="455" t="s">
        <v>222</v>
      </c>
      <c r="C28" s="450"/>
      <c r="D28" s="450"/>
      <c r="E28" s="451"/>
      <c r="F28" s="451"/>
      <c r="G28" s="452">
        <v>0</v>
      </c>
      <c r="H28" s="451">
        <v>0</v>
      </c>
      <c r="I28" s="451">
        <v>0</v>
      </c>
      <c r="J28" s="451">
        <v>1</v>
      </c>
      <c r="K28" s="451">
        <v>0</v>
      </c>
      <c r="L28" s="451">
        <v>0</v>
      </c>
      <c r="M28" s="453"/>
      <c r="N28" s="453"/>
      <c r="O28" s="453"/>
      <c r="P28" s="453"/>
      <c r="Q28" s="454">
        <f>SUM(G28:P28)</f>
        <v>1</v>
      </c>
    </row>
    <row r="29" spans="2:17" s="231" customFormat="1" ht="54" hidden="1">
      <c r="B29" s="471"/>
      <c r="C29" s="471"/>
      <c r="D29" s="471"/>
      <c r="E29" s="472"/>
      <c r="F29" s="472"/>
      <c r="G29" s="473"/>
      <c r="H29" s="472"/>
      <c r="I29" s="472"/>
      <c r="J29" s="472"/>
      <c r="K29" s="472"/>
      <c r="L29" s="472"/>
      <c r="M29" s="474"/>
      <c r="N29" s="474"/>
      <c r="O29" s="474"/>
      <c r="P29" s="474"/>
      <c r="Q29" s="459"/>
    </row>
    <row r="30" spans="2:17" s="231" customFormat="1" ht="78.5" hidden="1" customHeight="1">
      <c r="B30" s="456"/>
      <c r="C30" s="457" t="s">
        <v>112</v>
      </c>
      <c r="D30" s="457" t="s">
        <v>9</v>
      </c>
      <c r="E30" s="458" t="s">
        <v>57</v>
      </c>
      <c r="F30" s="458"/>
      <c r="G30" s="458" t="s">
        <v>221</v>
      </c>
      <c r="H30" s="458" t="s">
        <v>61</v>
      </c>
      <c r="I30" s="458" t="s">
        <v>10</v>
      </c>
      <c r="J30" s="458" t="s">
        <v>58</v>
      </c>
      <c r="K30" s="458" t="s">
        <v>59</v>
      </c>
      <c r="L30" s="458" t="s">
        <v>60</v>
      </c>
      <c r="M30" s="458"/>
      <c r="N30" s="458"/>
      <c r="O30" s="458"/>
      <c r="P30" s="458"/>
      <c r="Q30" s="459" t="s">
        <v>11</v>
      </c>
    </row>
    <row r="31" spans="2:17" s="231" customFormat="1" ht="81" hidden="1" customHeight="1">
      <c r="B31" s="460" t="s">
        <v>12</v>
      </c>
      <c r="C31" s="460"/>
      <c r="D31" s="461" t="s">
        <v>39</v>
      </c>
      <c r="E31" s="462"/>
      <c r="F31" s="463"/>
      <c r="G31" s="463"/>
      <c r="H31" s="463"/>
      <c r="I31" s="463"/>
      <c r="J31" s="463"/>
      <c r="K31" s="463"/>
      <c r="L31" s="463"/>
      <c r="M31" s="463"/>
      <c r="N31" s="463"/>
      <c r="O31" s="463"/>
      <c r="P31" s="463"/>
      <c r="Q31" s="464">
        <f>SUM(E31:P31)</f>
        <v>0</v>
      </c>
    </row>
    <row r="32" spans="2:17" s="231" customFormat="1" ht="81" hidden="1" customHeight="1">
      <c r="B32" s="460" t="s">
        <v>64</v>
      </c>
      <c r="C32" s="460"/>
      <c r="D32" s="462" t="str">
        <f>+D31</f>
        <v>BLACK</v>
      </c>
      <c r="E32" s="462"/>
      <c r="F32" s="463"/>
      <c r="G32" s="465"/>
      <c r="H32" s="465"/>
      <c r="I32" s="465"/>
      <c r="J32" s="465"/>
      <c r="K32" s="465"/>
      <c r="L32" s="465"/>
      <c r="M32" s="465"/>
      <c r="N32" s="465"/>
      <c r="O32" s="465"/>
      <c r="P32" s="465"/>
      <c r="Q32" s="464">
        <f>SUM(E32:P32)</f>
        <v>0</v>
      </c>
    </row>
    <row r="33" spans="1:18" s="448" customFormat="1" ht="84.5" hidden="1" customHeight="1">
      <c r="B33" s="449" t="s">
        <v>414</v>
      </c>
      <c r="C33" s="450"/>
      <c r="D33" s="450"/>
      <c r="E33" s="451"/>
      <c r="F33" s="451"/>
      <c r="G33" s="452"/>
      <c r="H33" s="452"/>
      <c r="I33" s="452"/>
      <c r="J33" s="452"/>
      <c r="K33" s="452"/>
      <c r="L33" s="452"/>
      <c r="M33" s="453"/>
      <c r="N33" s="453"/>
      <c r="O33" s="453"/>
      <c r="P33" s="453"/>
      <c r="Q33" s="454">
        <f>SUM(G33:P33)</f>
        <v>0</v>
      </c>
    </row>
    <row r="34" spans="1:18" s="448" customFormat="1" ht="98.5" hidden="1" customHeight="1">
      <c r="B34" s="455" t="s">
        <v>222</v>
      </c>
      <c r="C34" s="450"/>
      <c r="D34" s="450"/>
      <c r="E34" s="451"/>
      <c r="F34" s="451"/>
      <c r="G34" s="452"/>
      <c r="H34" s="452"/>
      <c r="I34" s="452"/>
      <c r="J34" s="452"/>
      <c r="K34" s="452"/>
      <c r="L34" s="452"/>
      <c r="M34" s="453"/>
      <c r="N34" s="453"/>
      <c r="O34" s="453"/>
      <c r="P34" s="453"/>
      <c r="Q34" s="454">
        <f>SUM(G34:P34)</f>
        <v>0</v>
      </c>
    </row>
    <row r="35" spans="1:18" s="232" customFormat="1" ht="96.5" hidden="1" customHeight="1">
      <c r="B35" s="466" t="s">
        <v>13</v>
      </c>
      <c r="C35" s="466"/>
      <c r="D35" s="467" t="str">
        <f>+D32</f>
        <v>BLACK</v>
      </c>
      <c r="E35" s="468"/>
      <c r="F35" s="469"/>
      <c r="G35" s="470">
        <f>SUM(G31:G34)</f>
        <v>0</v>
      </c>
      <c r="H35" s="470">
        <f t="shared" ref="H35:L35" si="2">SUM(H31:H34)</f>
        <v>0</v>
      </c>
      <c r="I35" s="470">
        <f t="shared" si="2"/>
        <v>0</v>
      </c>
      <c r="J35" s="470">
        <f t="shared" si="2"/>
        <v>0</v>
      </c>
      <c r="K35" s="470">
        <f t="shared" si="2"/>
        <v>0</v>
      </c>
      <c r="L35" s="470">
        <f t="shared" si="2"/>
        <v>0</v>
      </c>
      <c r="M35" s="469"/>
      <c r="N35" s="469"/>
      <c r="O35" s="469"/>
      <c r="P35" s="469"/>
      <c r="Q35" s="470">
        <f>SUM(Q31:Q34)</f>
        <v>0</v>
      </c>
    </row>
    <row r="36" spans="1:18" s="239" customFormat="1" ht="54">
      <c r="B36" s="476"/>
      <c r="C36" s="476"/>
      <c r="D36" s="457"/>
      <c r="E36" s="477"/>
      <c r="F36" s="478"/>
      <c r="G36" s="479"/>
      <c r="H36" s="479"/>
      <c r="I36" s="479"/>
      <c r="J36" s="479"/>
      <c r="K36" s="479"/>
      <c r="L36" s="479"/>
      <c r="M36" s="478"/>
      <c r="N36" s="478"/>
      <c r="O36" s="478"/>
      <c r="P36" s="478"/>
      <c r="Q36" s="470">
        <f>SUM(G36:L36)</f>
        <v>0</v>
      </c>
    </row>
    <row r="37" spans="1:18" s="232" customFormat="1" ht="84" customHeight="1">
      <c r="B37" s="480" t="s">
        <v>161</v>
      </c>
      <c r="C37" s="481"/>
      <c r="D37" s="480"/>
      <c r="E37" s="482"/>
      <c r="F37" s="483"/>
      <c r="G37" s="483">
        <f>SUM(G31:G34)</f>
        <v>0</v>
      </c>
      <c r="H37" s="483">
        <f t="shared" ref="H37:L37" si="3">SUM(H31:H34)</f>
        <v>0</v>
      </c>
      <c r="I37" s="483">
        <f t="shared" si="3"/>
        <v>0</v>
      </c>
      <c r="J37" s="483">
        <f t="shared" si="3"/>
        <v>0</v>
      </c>
      <c r="K37" s="483">
        <f t="shared" si="3"/>
        <v>0</v>
      </c>
      <c r="L37" s="483">
        <f t="shared" si="3"/>
        <v>0</v>
      </c>
      <c r="M37" s="483"/>
      <c r="N37" s="483"/>
      <c r="O37" s="483"/>
      <c r="P37" s="483"/>
      <c r="Q37" s="483">
        <f>SUM(Q31:Q34)</f>
        <v>0</v>
      </c>
    </row>
    <row r="38" spans="1:18" s="135" customFormat="1" ht="20.25" customHeight="1">
      <c r="B38" s="136"/>
      <c r="C38" s="137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</row>
    <row r="39" spans="1:18" s="135" customFormat="1" ht="84.75" hidden="1" customHeight="1">
      <c r="B39" s="682"/>
      <c r="C39" s="682"/>
      <c r="D39" s="682"/>
      <c r="E39" s="682"/>
      <c r="F39" s="682"/>
      <c r="G39" s="682"/>
      <c r="H39" s="682"/>
      <c r="I39" s="682"/>
      <c r="J39" s="682"/>
      <c r="K39" s="682"/>
      <c r="L39" s="682"/>
      <c r="M39" s="682"/>
      <c r="N39" s="682"/>
      <c r="O39" s="682"/>
      <c r="P39" s="682"/>
      <c r="Q39" s="682"/>
    </row>
    <row r="40" spans="1:18" s="135" customFormat="1" ht="62.5" customHeight="1">
      <c r="B40" s="136"/>
      <c r="C40" s="507" t="s">
        <v>442</v>
      </c>
      <c r="D40" s="235"/>
      <c r="E40" s="235"/>
      <c r="F40" s="235"/>
      <c r="G40" s="536">
        <f>G36-G37</f>
        <v>0</v>
      </c>
      <c r="H40" s="536">
        <f t="shared" ref="H40:L40" si="4">H36-H37</f>
        <v>0</v>
      </c>
      <c r="I40" s="536">
        <f t="shared" si="4"/>
        <v>0</v>
      </c>
      <c r="J40" s="536">
        <f t="shared" si="4"/>
        <v>0</v>
      </c>
      <c r="K40" s="536">
        <f t="shared" si="4"/>
        <v>0</v>
      </c>
      <c r="L40" s="536">
        <f t="shared" si="4"/>
        <v>0</v>
      </c>
      <c r="M40" s="235"/>
      <c r="N40" s="235"/>
      <c r="O40" s="235"/>
      <c r="P40" s="235"/>
      <c r="Q40" s="536">
        <f>SUM(G40:L40)</f>
        <v>0</v>
      </c>
    </row>
    <row r="41" spans="1:18" s="4" customFormat="1" ht="59.15" customHeight="1">
      <c r="B41" s="18" t="s">
        <v>14</v>
      </c>
      <c r="C41" s="240"/>
      <c r="D41" s="235"/>
      <c r="E41" s="235"/>
      <c r="F41" s="235"/>
      <c r="G41" s="235"/>
      <c r="H41" s="235"/>
      <c r="I41" s="235"/>
      <c r="J41" s="235"/>
      <c r="K41" s="235"/>
      <c r="L41" s="235"/>
      <c r="M41" s="235"/>
      <c r="N41" s="235"/>
      <c r="O41" s="235"/>
      <c r="P41" s="235"/>
      <c r="Q41" s="235"/>
    </row>
    <row r="42" spans="1:18" s="384" customFormat="1" ht="287.5" customHeight="1">
      <c r="A42" s="678" t="s">
        <v>15</v>
      </c>
      <c r="B42" s="678"/>
      <c r="C42" s="678"/>
      <c r="D42" s="382" t="s">
        <v>16</v>
      </c>
      <c r="E42" s="382" t="s">
        <v>17</v>
      </c>
      <c r="F42" s="382" t="s">
        <v>18</v>
      </c>
      <c r="G42" s="383" t="s">
        <v>19</v>
      </c>
      <c r="H42" s="383" t="s">
        <v>20</v>
      </c>
      <c r="I42" s="383" t="s">
        <v>34</v>
      </c>
      <c r="J42" s="383" t="s">
        <v>220</v>
      </c>
      <c r="K42" s="383" t="s">
        <v>218</v>
      </c>
      <c r="L42" s="383" t="s">
        <v>219</v>
      </c>
      <c r="M42" s="383" t="s">
        <v>36</v>
      </c>
      <c r="N42" s="676" t="s">
        <v>51</v>
      </c>
      <c r="O42" s="676"/>
      <c r="P42" s="676"/>
      <c r="Q42" s="676"/>
    </row>
    <row r="43" spans="1:18" s="384" customFormat="1" ht="241" customHeight="1">
      <c r="A43" s="680" t="s">
        <v>449</v>
      </c>
      <c r="B43" s="681"/>
      <c r="C43" s="681"/>
      <c r="D43" s="681"/>
      <c r="E43" s="681"/>
      <c r="F43" s="681"/>
      <c r="G43" s="681"/>
      <c r="H43" s="681"/>
      <c r="I43" s="681"/>
      <c r="J43" s="681"/>
      <c r="K43" s="681"/>
      <c r="L43" s="681"/>
      <c r="M43" s="681"/>
      <c r="N43" s="681"/>
      <c r="O43" s="681"/>
      <c r="P43" s="681"/>
      <c r="Q43" s="681"/>
    </row>
    <row r="44" spans="1:18" s="515" customFormat="1" ht="232" customHeight="1">
      <c r="A44" s="508">
        <v>1</v>
      </c>
      <c r="B44" s="679" t="str">
        <f>$M$11</f>
        <v>VTK5953MB FLEECE 82% COTTON 18% POLY 450GSM</v>
      </c>
      <c r="C44" s="679"/>
      <c r="D44" s="509" t="s">
        <v>153</v>
      </c>
      <c r="E44" s="509" t="str">
        <f>D18</f>
        <v>BC01</v>
      </c>
      <c r="F44" s="508" t="s">
        <v>10</v>
      </c>
      <c r="G44" s="510">
        <f>$Q$35</f>
        <v>0</v>
      </c>
      <c r="H44" s="511">
        <v>1.64</v>
      </c>
      <c r="I44" s="512">
        <f>H44*G44</f>
        <v>0</v>
      </c>
      <c r="J44" s="513">
        <f>I44*5.1%+(I44/40)*0.5</f>
        <v>0</v>
      </c>
      <c r="K44" s="513">
        <v>0</v>
      </c>
      <c r="L44" s="513">
        <v>2</v>
      </c>
      <c r="M44" s="514">
        <f>ROUNDUP(SUM(I44:J44),0)</f>
        <v>0</v>
      </c>
      <c r="N44" s="677"/>
      <c r="O44" s="677"/>
      <c r="P44" s="677"/>
      <c r="Q44" s="677"/>
      <c r="R44" s="515">
        <f>606-550</f>
        <v>56</v>
      </c>
    </row>
    <row r="45" spans="1:18" s="515" customFormat="1" ht="284" customHeight="1">
      <c r="A45" s="508">
        <v>2</v>
      </c>
      <c r="B45" s="671" t="s">
        <v>453</v>
      </c>
      <c r="C45" s="672"/>
      <c r="D45" s="509" t="s">
        <v>333</v>
      </c>
      <c r="E45" s="509" t="str">
        <f>E44</f>
        <v>BC01</v>
      </c>
      <c r="F45" s="508" t="s">
        <v>10</v>
      </c>
      <c r="G45" s="510">
        <f>G44</f>
        <v>0</v>
      </c>
      <c r="H45" s="511">
        <v>0.24</v>
      </c>
      <c r="I45" s="512">
        <f>H45*G45</f>
        <v>0</v>
      </c>
      <c r="J45" s="513">
        <f>I45*7.2%+(I45/40)*0.5</f>
        <v>0</v>
      </c>
      <c r="K45" s="513">
        <v>0</v>
      </c>
      <c r="L45" s="513">
        <v>0</v>
      </c>
      <c r="M45" s="514">
        <f>ROUNDUP(SUM(I45:J45),0)</f>
        <v>0</v>
      </c>
      <c r="N45" s="677"/>
      <c r="O45" s="677"/>
      <c r="P45" s="677"/>
      <c r="Q45" s="677"/>
    </row>
    <row r="46" spans="1:18" s="384" customFormat="1" ht="51.75" hidden="1" customHeight="1">
      <c r="A46" s="675" t="str">
        <f>D31</f>
        <v>BLACK</v>
      </c>
      <c r="B46" s="675"/>
      <c r="C46" s="675"/>
      <c r="D46" s="675"/>
      <c r="E46" s="675"/>
      <c r="F46" s="675"/>
      <c r="G46" s="675"/>
      <c r="H46" s="675"/>
      <c r="I46" s="675"/>
      <c r="J46" s="675"/>
      <c r="K46" s="675"/>
      <c r="L46" s="675"/>
      <c r="M46" s="675"/>
      <c r="N46" s="675"/>
      <c r="O46" s="675"/>
      <c r="P46" s="675"/>
      <c r="Q46" s="675"/>
    </row>
    <row r="47" spans="1:18" s="392" customFormat="1" ht="126" hidden="1" customHeight="1">
      <c r="A47" s="385">
        <v>1</v>
      </c>
      <c r="B47" s="647" t="str">
        <f>$M$11</f>
        <v>VTK5953MB FLEECE 82% COTTON 18% POLY 450GSM</v>
      </c>
      <c r="C47" s="647"/>
      <c r="D47" s="386" t="s">
        <v>153</v>
      </c>
      <c r="E47" s="386" t="str">
        <f>$D$31</f>
        <v>BLACK</v>
      </c>
      <c r="F47" s="385" t="s">
        <v>10</v>
      </c>
      <c r="G47" s="387">
        <f>$Q$22</f>
        <v>0</v>
      </c>
      <c r="H47" s="388">
        <v>0.995</v>
      </c>
      <c r="I47" s="389">
        <f t="shared" ref="I47" si="5">G47*H47</f>
        <v>0</v>
      </c>
      <c r="J47" s="390">
        <f>I47*9.8%+(I47/70)*0.5</f>
        <v>0</v>
      </c>
      <c r="K47" s="390">
        <v>0</v>
      </c>
      <c r="L47" s="390">
        <v>2</v>
      </c>
      <c r="M47" s="391">
        <f>ROUNDUP(SUM(I47:J47),0)</f>
        <v>0</v>
      </c>
      <c r="N47" s="667" t="s">
        <v>410</v>
      </c>
      <c r="O47" s="667"/>
      <c r="P47" s="667"/>
      <c r="Q47" s="667"/>
    </row>
    <row r="48" spans="1:18" s="392" customFormat="1" ht="197.5" hidden="1" customHeight="1">
      <c r="A48" s="385">
        <v>2</v>
      </c>
      <c r="B48" s="665" t="s">
        <v>378</v>
      </c>
      <c r="C48" s="666"/>
      <c r="D48" s="386" t="s">
        <v>333</v>
      </c>
      <c r="E48" s="386" t="str">
        <f>$D$31</f>
        <v>BLACK</v>
      </c>
      <c r="F48" s="385" t="s">
        <v>10</v>
      </c>
      <c r="G48" s="387">
        <f>$Q$22</f>
        <v>0</v>
      </c>
      <c r="H48" s="388">
        <v>1</v>
      </c>
      <c r="I48" s="389">
        <f>H48*G48</f>
        <v>0</v>
      </c>
      <c r="J48" s="390">
        <f>I48*12.1%+(I48/30)*0.5</f>
        <v>0</v>
      </c>
      <c r="K48" s="390">
        <v>0</v>
      </c>
      <c r="L48" s="390">
        <v>0</v>
      </c>
      <c r="M48" s="391">
        <f>ROUNDUP(SUM(I48:J48),0)</f>
        <v>0</v>
      </c>
      <c r="N48" s="667" t="s">
        <v>410</v>
      </c>
      <c r="O48" s="667"/>
      <c r="P48" s="667"/>
      <c r="Q48" s="667"/>
    </row>
    <row r="49" spans="1:17" s="515" customFormat="1" ht="231" customHeight="1">
      <c r="A49" s="508">
        <v>2</v>
      </c>
      <c r="B49" s="671" t="str">
        <f>B44</f>
        <v>VTK5953MB FLEECE 82% COTTON 18% POLY 450GSM</v>
      </c>
      <c r="C49" s="672"/>
      <c r="D49" s="509" t="s">
        <v>446</v>
      </c>
      <c r="E49" s="533" t="s">
        <v>38</v>
      </c>
      <c r="F49" s="508" t="s">
        <v>10</v>
      </c>
      <c r="G49" s="510">
        <f>G44</f>
        <v>0</v>
      </c>
      <c r="H49" s="511">
        <v>7.0000000000000007E-2</v>
      </c>
      <c r="I49" s="512">
        <f>H49*G49</f>
        <v>0</v>
      </c>
      <c r="J49" s="513">
        <f>I49*30%</f>
        <v>0</v>
      </c>
      <c r="K49" s="513">
        <v>0</v>
      </c>
      <c r="L49" s="513">
        <v>0</v>
      </c>
      <c r="M49" s="514">
        <f>ROUNDUP(SUM(I49:J49),0)</f>
        <v>0</v>
      </c>
      <c r="N49" s="673"/>
      <c r="O49" s="673"/>
      <c r="P49" s="673"/>
      <c r="Q49" s="673"/>
    </row>
    <row r="50" spans="1:17" s="393" customFormat="1" ht="69.5" customHeight="1">
      <c r="B50" s="393" t="s">
        <v>21</v>
      </c>
      <c r="G50" s="394"/>
      <c r="P50" s="668"/>
      <c r="Q50" s="668"/>
    </row>
    <row r="51" spans="1:17" s="384" customFormat="1" ht="112.5">
      <c r="A51" s="745" t="s">
        <v>22</v>
      </c>
      <c r="B51" s="746"/>
      <c r="C51" s="746"/>
      <c r="D51" s="746"/>
      <c r="E51" s="747"/>
      <c r="F51" s="383" t="s">
        <v>47</v>
      </c>
      <c r="G51" s="383" t="s">
        <v>23</v>
      </c>
      <c r="H51" s="743" t="s">
        <v>42</v>
      </c>
      <c r="I51" s="744"/>
      <c r="J51" s="382" t="s">
        <v>18</v>
      </c>
      <c r="K51" s="383" t="s">
        <v>48</v>
      </c>
      <c r="L51" s="383" t="s">
        <v>24</v>
      </c>
      <c r="M51" s="395" t="s">
        <v>25</v>
      </c>
      <c r="N51" s="395" t="s">
        <v>26</v>
      </c>
      <c r="O51" s="395" t="s">
        <v>27</v>
      </c>
      <c r="P51" s="669" t="s">
        <v>28</v>
      </c>
      <c r="Q51" s="670"/>
    </row>
    <row r="52" spans="1:17" s="392" customFormat="1" ht="148.5" customHeight="1">
      <c r="A52" s="385">
        <v>1</v>
      </c>
      <c r="B52" s="650" t="s">
        <v>237</v>
      </c>
      <c r="C52" s="651"/>
      <c r="D52" s="651"/>
      <c r="E52" s="652"/>
      <c r="F52" s="396" t="str">
        <f>$E$44</f>
        <v>BC01</v>
      </c>
      <c r="G52" s="530" t="s">
        <v>395</v>
      </c>
      <c r="H52" s="656" t="str">
        <f>$E$44</f>
        <v>BC01</v>
      </c>
      <c r="I52" s="657" t="str">
        <f t="shared" ref="I52:I58" si="6">$E$44</f>
        <v>BC01</v>
      </c>
      <c r="J52" s="398" t="s">
        <v>29</v>
      </c>
      <c r="K52" s="398">
        <f>$Q$37</f>
        <v>0</v>
      </c>
      <c r="L52" s="399">
        <f>335/4500</f>
        <v>7.4444444444444438E-2</v>
      </c>
      <c r="M52" s="400">
        <f>K52*L52</f>
        <v>0</v>
      </c>
      <c r="N52" s="400"/>
      <c r="O52" s="401">
        <f t="shared" ref="O52:O56" si="7">ROUNDUP(N52+M52,0)</f>
        <v>0</v>
      </c>
      <c r="P52" s="661"/>
      <c r="Q52" s="662"/>
    </row>
    <row r="53" spans="1:17" s="392" customFormat="1" ht="70.5" customHeight="1">
      <c r="A53" s="385">
        <v>2</v>
      </c>
      <c r="B53" s="658" t="s">
        <v>396</v>
      </c>
      <c r="C53" s="659"/>
      <c r="D53" s="659"/>
      <c r="E53" s="660"/>
      <c r="F53" s="446" t="s">
        <v>397</v>
      </c>
      <c r="G53" s="530"/>
      <c r="H53" s="656" t="str">
        <f>H52</f>
        <v>BC01</v>
      </c>
      <c r="I53" s="657" t="str">
        <f t="shared" si="6"/>
        <v>BC01</v>
      </c>
      <c r="J53" s="398" t="s">
        <v>130</v>
      </c>
      <c r="K53" s="398">
        <f>K52</f>
        <v>0</v>
      </c>
      <c r="L53" s="399">
        <v>1</v>
      </c>
      <c r="M53" s="400">
        <f t="shared" ref="M53:M55" si="8">K53*L53</f>
        <v>0</v>
      </c>
      <c r="N53" s="400"/>
      <c r="O53" s="401">
        <f t="shared" si="7"/>
        <v>0</v>
      </c>
      <c r="P53" s="663" t="s">
        <v>438</v>
      </c>
      <c r="Q53" s="664"/>
    </row>
    <row r="54" spans="1:17" s="392" customFormat="1" ht="82" hidden="1" customHeight="1">
      <c r="A54" s="439">
        <v>4</v>
      </c>
      <c r="B54" s="658" t="s">
        <v>396</v>
      </c>
      <c r="C54" s="659"/>
      <c r="D54" s="659"/>
      <c r="E54" s="660"/>
      <c r="F54" s="446" t="s">
        <v>397</v>
      </c>
      <c r="G54" s="530"/>
      <c r="H54" s="656" t="str">
        <f t="shared" ref="H54:H56" si="9">$A$43</f>
        <v>BLACK: CẮT ĐỒNG BỘ MAIN THEO ÁNH, KHÔNG MIX GIỮA CÁC ÁNH
ĐI SƠ ĐỒ CỤM NGẮN ĐỒI CHIỀU TRÁNH LOANG MÀU 2 BÊN
CẮT VÉT TỐI ĐA GIÙM EM</v>
      </c>
      <c r="I54" s="657" t="str">
        <f t="shared" si="6"/>
        <v>BC01</v>
      </c>
      <c r="J54" s="398" t="s">
        <v>130</v>
      </c>
      <c r="K54" s="398">
        <f t="shared" ref="K54:K58" si="10">$Q$22</f>
        <v>0</v>
      </c>
      <c r="L54" s="399">
        <v>1</v>
      </c>
      <c r="M54" s="400">
        <f t="shared" ref="M54" si="11">K54*L54</f>
        <v>0</v>
      </c>
      <c r="N54" s="400"/>
      <c r="O54" s="401">
        <f t="shared" ref="O54" si="12">ROUNDUP(N54+M54,0)</f>
        <v>0</v>
      </c>
      <c r="P54" s="663" t="s">
        <v>438</v>
      </c>
      <c r="Q54" s="664"/>
    </row>
    <row r="55" spans="1:17" s="392" customFormat="1" ht="196.5" customHeight="1">
      <c r="A55" s="385">
        <v>3</v>
      </c>
      <c r="B55" s="653" t="s">
        <v>398</v>
      </c>
      <c r="C55" s="654"/>
      <c r="D55" s="654"/>
      <c r="E55" s="655"/>
      <c r="F55" s="402" t="s">
        <v>399</v>
      </c>
      <c r="G55" s="531"/>
      <c r="H55" s="656" t="str">
        <f>H52</f>
        <v>BC01</v>
      </c>
      <c r="I55" s="657" t="str">
        <f t="shared" si="6"/>
        <v>BC01</v>
      </c>
      <c r="J55" s="398" t="s">
        <v>130</v>
      </c>
      <c r="K55" s="398">
        <f>K52</f>
        <v>0</v>
      </c>
      <c r="L55" s="399">
        <v>1</v>
      </c>
      <c r="M55" s="400">
        <f t="shared" si="8"/>
        <v>0</v>
      </c>
      <c r="N55" s="400"/>
      <c r="O55" s="401">
        <f t="shared" si="7"/>
        <v>0</v>
      </c>
      <c r="P55" s="663" t="s">
        <v>438</v>
      </c>
      <c r="Q55" s="664"/>
    </row>
    <row r="56" spans="1:17" s="392" customFormat="1" ht="180.5" hidden="1" customHeight="1">
      <c r="A56" s="439">
        <v>6</v>
      </c>
      <c r="B56" s="653" t="s">
        <v>398</v>
      </c>
      <c r="C56" s="654"/>
      <c r="D56" s="654"/>
      <c r="E56" s="655"/>
      <c r="F56" s="402" t="s">
        <v>399</v>
      </c>
      <c r="G56" s="531"/>
      <c r="H56" s="656" t="str">
        <f t="shared" si="9"/>
        <v>BLACK: CẮT ĐỒNG BỘ MAIN THEO ÁNH, KHÔNG MIX GIỮA CÁC ÁNH
ĐI SƠ ĐỒ CỤM NGẮN ĐỒI CHIỀU TRÁNH LOANG MÀU 2 BÊN
CẮT VÉT TỐI ĐA GIÙM EM</v>
      </c>
      <c r="I56" s="657" t="str">
        <f t="shared" si="6"/>
        <v>BC01</v>
      </c>
      <c r="J56" s="398" t="s">
        <v>130</v>
      </c>
      <c r="K56" s="398">
        <f t="shared" si="10"/>
        <v>0</v>
      </c>
      <c r="L56" s="399">
        <v>1</v>
      </c>
      <c r="M56" s="400">
        <f t="shared" ref="M56" si="13">K56*L56</f>
        <v>0</v>
      </c>
      <c r="N56" s="440"/>
      <c r="O56" s="401">
        <f t="shared" si="7"/>
        <v>0</v>
      </c>
      <c r="P56" s="663" t="s">
        <v>438</v>
      </c>
      <c r="Q56" s="664"/>
    </row>
    <row r="57" spans="1:17" s="392" customFormat="1" ht="113.5" customHeight="1">
      <c r="A57" s="385">
        <v>4</v>
      </c>
      <c r="B57" s="647" t="s">
        <v>400</v>
      </c>
      <c r="C57" s="647"/>
      <c r="D57" s="647"/>
      <c r="E57" s="647"/>
      <c r="F57" s="396" t="str">
        <f>F52</f>
        <v>BC01</v>
      </c>
      <c r="G57" s="532" t="s">
        <v>401</v>
      </c>
      <c r="H57" s="656" t="str">
        <f>H52</f>
        <v>BC01</v>
      </c>
      <c r="I57" s="657" t="str">
        <f t="shared" si="6"/>
        <v>BC01</v>
      </c>
      <c r="J57" s="398" t="s">
        <v>130</v>
      </c>
      <c r="K57" s="398">
        <f>K52</f>
        <v>0</v>
      </c>
      <c r="L57" s="399">
        <v>1</v>
      </c>
      <c r="M57" s="400">
        <f t="shared" ref="M57" si="14">K57*L57</f>
        <v>0</v>
      </c>
      <c r="N57" s="400"/>
      <c r="O57" s="401">
        <f t="shared" ref="O57" si="15">ROUNDUP(N57+M57,0)</f>
        <v>0</v>
      </c>
      <c r="P57" s="661" t="s">
        <v>439</v>
      </c>
      <c r="Q57" s="662"/>
    </row>
    <row r="58" spans="1:17" s="392" customFormat="1" ht="129.5" hidden="1" customHeight="1">
      <c r="A58" s="439">
        <v>8</v>
      </c>
      <c r="B58" s="647" t="s">
        <v>400</v>
      </c>
      <c r="C58" s="647"/>
      <c r="D58" s="647"/>
      <c r="E58" s="647"/>
      <c r="F58" s="396" t="s">
        <v>39</v>
      </c>
      <c r="G58" s="532" t="s">
        <v>401</v>
      </c>
      <c r="H58" s="656" t="str">
        <f t="shared" ref="H58" si="16">$D$22</f>
        <v>BC01</v>
      </c>
      <c r="I58" s="657" t="str">
        <f t="shared" si="6"/>
        <v>BC01</v>
      </c>
      <c r="J58" s="398" t="s">
        <v>130</v>
      </c>
      <c r="K58" s="398">
        <f t="shared" si="10"/>
        <v>0</v>
      </c>
      <c r="L58" s="399">
        <v>1</v>
      </c>
      <c r="M58" s="400">
        <f t="shared" ref="M58" si="17">K58*L58</f>
        <v>0</v>
      </c>
      <c r="N58" s="400"/>
      <c r="O58" s="401">
        <f t="shared" ref="O58" si="18">ROUNDUP(N58+M58,0)</f>
        <v>0</v>
      </c>
      <c r="P58" s="661" t="s">
        <v>439</v>
      </c>
      <c r="Q58" s="662"/>
    </row>
    <row r="59" spans="1:17" s="384" customFormat="1" ht="21.75" hidden="1" customHeight="1">
      <c r="A59" s="675"/>
      <c r="B59" s="675"/>
      <c r="C59" s="675"/>
      <c r="D59" s="675"/>
      <c r="E59" s="675"/>
      <c r="F59" s="675"/>
      <c r="G59" s="675"/>
      <c r="H59" s="675"/>
      <c r="I59" s="675"/>
      <c r="J59" s="675"/>
      <c r="K59" s="675"/>
      <c r="L59" s="675"/>
      <c r="M59" s="675"/>
      <c r="N59" s="675"/>
      <c r="O59" s="675"/>
      <c r="P59" s="675"/>
      <c r="Q59" s="675"/>
    </row>
    <row r="60" spans="1:17" s="393" customFormat="1" ht="69" customHeight="1">
      <c r="B60" s="393" t="s">
        <v>66</v>
      </c>
      <c r="F60" s="403"/>
      <c r="G60" s="404"/>
      <c r="H60" s="403"/>
      <c r="I60" s="403"/>
      <c r="J60" s="403"/>
      <c r="K60" s="403"/>
      <c r="L60" s="403"/>
      <c r="M60" s="403"/>
      <c r="N60" s="403"/>
      <c r="O60" s="403"/>
      <c r="Q60" s="405"/>
    </row>
    <row r="61" spans="1:17" s="384" customFormat="1" ht="144" customHeight="1">
      <c r="A61" s="678" t="s">
        <v>22</v>
      </c>
      <c r="B61" s="678"/>
      <c r="C61" s="678"/>
      <c r="D61" s="678"/>
      <c r="E61" s="678"/>
      <c r="F61" s="383" t="s">
        <v>47</v>
      </c>
      <c r="G61" s="383" t="s">
        <v>23</v>
      </c>
      <c r="H61" s="676" t="s">
        <v>42</v>
      </c>
      <c r="I61" s="676"/>
      <c r="J61" s="382" t="s">
        <v>18</v>
      </c>
      <c r="K61" s="383" t="s">
        <v>48</v>
      </c>
      <c r="L61" s="383" t="s">
        <v>24</v>
      </c>
      <c r="M61" s="383" t="s">
        <v>25</v>
      </c>
      <c r="N61" s="383" t="s">
        <v>26</v>
      </c>
      <c r="O61" s="383" t="s">
        <v>27</v>
      </c>
      <c r="P61" s="676" t="s">
        <v>28</v>
      </c>
      <c r="Q61" s="676"/>
    </row>
    <row r="62" spans="1:17" s="384" customFormat="1" ht="143" customHeight="1">
      <c r="A62" s="385">
        <v>1</v>
      </c>
      <c r="B62" s="650" t="s">
        <v>415</v>
      </c>
      <c r="C62" s="651"/>
      <c r="D62" s="651"/>
      <c r="E62" s="652"/>
      <c r="F62" s="402" t="s">
        <v>132</v>
      </c>
      <c r="G62" s="397"/>
      <c r="H62" s="648" t="str">
        <f>H55</f>
        <v>BC01</v>
      </c>
      <c r="I62" s="648" t="str">
        <f t="shared" ref="I62:I73" si="19">$E$44</f>
        <v>BC01</v>
      </c>
      <c r="J62" s="398" t="s">
        <v>30</v>
      </c>
      <c r="K62" s="398">
        <f>$K$52</f>
        <v>0</v>
      </c>
      <c r="L62" s="399">
        <v>1</v>
      </c>
      <c r="M62" s="398">
        <f>K62*L62</f>
        <v>0</v>
      </c>
      <c r="N62" s="400"/>
      <c r="O62" s="401">
        <f>ROUNDUP(N62+M62,0)</f>
        <v>0</v>
      </c>
      <c r="P62" s="649" t="s">
        <v>440</v>
      </c>
      <c r="Q62" s="649"/>
    </row>
    <row r="63" spans="1:17" s="384" customFormat="1" ht="83" hidden="1" customHeight="1">
      <c r="A63" s="385">
        <v>1</v>
      </c>
      <c r="B63" s="650" t="s">
        <v>415</v>
      </c>
      <c r="C63" s="651"/>
      <c r="D63" s="651"/>
      <c r="E63" s="652"/>
      <c r="F63" s="402" t="s">
        <v>132</v>
      </c>
      <c r="G63" s="397"/>
      <c r="H63" s="648" t="str">
        <f t="shared" ref="H63:H71" si="20">H56</f>
        <v>BLACK: CẮT ĐỒNG BỘ MAIN THEO ÁNH, KHÔNG MIX GIỮA CÁC ÁNH
ĐI SƠ ĐỒ CỤM NGẮN ĐỒI CHIỀU TRÁNH LOANG MÀU 2 BÊN
CẮT VÉT TỐI ĐA GIÙM EM</v>
      </c>
      <c r="I63" s="648" t="str">
        <f t="shared" si="19"/>
        <v>BC01</v>
      </c>
      <c r="J63" s="398" t="s">
        <v>30</v>
      </c>
      <c r="K63" s="398">
        <f>$Q$35</f>
        <v>0</v>
      </c>
      <c r="L63" s="399">
        <v>1</v>
      </c>
      <c r="M63" s="398">
        <f>K63*L63</f>
        <v>0</v>
      </c>
      <c r="N63" s="400"/>
      <c r="O63" s="401">
        <f>ROUNDUP(N63+M63,0)</f>
        <v>0</v>
      </c>
      <c r="P63" s="649" t="s">
        <v>440</v>
      </c>
      <c r="Q63" s="649"/>
    </row>
    <row r="64" spans="1:17" s="384" customFormat="1" ht="83" customHeight="1">
      <c r="A64" s="385">
        <v>2</v>
      </c>
      <c r="B64" s="650" t="s">
        <v>227</v>
      </c>
      <c r="C64" s="651"/>
      <c r="D64" s="651"/>
      <c r="E64" s="652"/>
      <c r="F64" s="402" t="s">
        <v>38</v>
      </c>
      <c r="G64" s="397"/>
      <c r="H64" s="648" t="str">
        <f t="shared" si="20"/>
        <v>BC01</v>
      </c>
      <c r="I64" s="648" t="str">
        <f t="shared" si="19"/>
        <v>BC01</v>
      </c>
      <c r="J64" s="398" t="s">
        <v>30</v>
      </c>
      <c r="K64" s="398">
        <f t="shared" ref="K64:K72" si="21">$K$52</f>
        <v>0</v>
      </c>
      <c r="L64" s="399">
        <v>1</v>
      </c>
      <c r="M64" s="398">
        <f t="shared" ref="M64:M73" si="22">K64*L64</f>
        <v>0</v>
      </c>
      <c r="N64" s="400"/>
      <c r="O64" s="401">
        <f t="shared" ref="O64:O68" si="23">ROUNDUP(N64+M64,0)</f>
        <v>0</v>
      </c>
      <c r="P64" s="649" t="s">
        <v>441</v>
      </c>
      <c r="Q64" s="649"/>
    </row>
    <row r="65" spans="1:17" s="384" customFormat="1" ht="83" hidden="1" customHeight="1">
      <c r="A65" s="385">
        <v>2</v>
      </c>
      <c r="B65" s="650" t="s">
        <v>227</v>
      </c>
      <c r="C65" s="651"/>
      <c r="D65" s="651"/>
      <c r="E65" s="652"/>
      <c r="F65" s="402" t="s">
        <v>38</v>
      </c>
      <c r="G65" s="397"/>
      <c r="H65" s="648" t="str">
        <f t="shared" si="20"/>
        <v>BC01</v>
      </c>
      <c r="I65" s="648" t="str">
        <f t="shared" si="19"/>
        <v>BC01</v>
      </c>
      <c r="J65" s="398" t="s">
        <v>30</v>
      </c>
      <c r="K65" s="398">
        <f t="shared" si="21"/>
        <v>0</v>
      </c>
      <c r="L65" s="399">
        <v>1</v>
      </c>
      <c r="M65" s="398">
        <f t="shared" ref="M65" si="24">K65*L65</f>
        <v>0</v>
      </c>
      <c r="N65" s="400"/>
      <c r="O65" s="401">
        <f t="shared" ref="O65" si="25">ROUNDUP(N65+M65,0)</f>
        <v>0</v>
      </c>
      <c r="P65" s="649" t="s">
        <v>441</v>
      </c>
      <c r="Q65" s="649"/>
    </row>
    <row r="66" spans="1:17" s="384" customFormat="1" ht="83" customHeight="1">
      <c r="A66" s="385">
        <v>3</v>
      </c>
      <c r="B66" s="650" t="s">
        <v>228</v>
      </c>
      <c r="C66" s="651"/>
      <c r="D66" s="651"/>
      <c r="E66" s="652"/>
      <c r="F66" s="402" t="s">
        <v>38</v>
      </c>
      <c r="G66" s="397"/>
      <c r="H66" s="648" t="str">
        <f>H62</f>
        <v>BC01</v>
      </c>
      <c r="I66" s="648" t="str">
        <f t="shared" si="19"/>
        <v>BC01</v>
      </c>
      <c r="J66" s="398" t="s">
        <v>30</v>
      </c>
      <c r="K66" s="398">
        <f t="shared" si="21"/>
        <v>0</v>
      </c>
      <c r="L66" s="399">
        <v>1</v>
      </c>
      <c r="M66" s="398">
        <f t="shared" si="22"/>
        <v>0</v>
      </c>
      <c r="N66" s="400"/>
      <c r="O66" s="401">
        <f t="shared" ref="O66" si="26">ROUNDUP(N66+M66,0)</f>
        <v>0</v>
      </c>
      <c r="P66" s="646"/>
      <c r="Q66" s="646"/>
    </row>
    <row r="67" spans="1:17" s="384" customFormat="1" ht="83" hidden="1" customHeight="1">
      <c r="A67" s="385">
        <v>3</v>
      </c>
      <c r="B67" s="650" t="s">
        <v>228</v>
      </c>
      <c r="C67" s="651"/>
      <c r="D67" s="651"/>
      <c r="E67" s="652"/>
      <c r="F67" s="402" t="s">
        <v>38</v>
      </c>
      <c r="G67" s="397"/>
      <c r="H67" s="648">
        <f t="shared" si="20"/>
        <v>0</v>
      </c>
      <c r="I67" s="648" t="str">
        <f t="shared" si="19"/>
        <v>BC01</v>
      </c>
      <c r="J67" s="398" t="s">
        <v>30</v>
      </c>
      <c r="K67" s="398">
        <f t="shared" si="21"/>
        <v>0</v>
      </c>
      <c r="L67" s="399">
        <v>1</v>
      </c>
      <c r="M67" s="398">
        <f t="shared" ref="M67" si="27">K67*L67</f>
        <v>0</v>
      </c>
      <c r="N67" s="400"/>
      <c r="O67" s="401">
        <f t="shared" ref="O67" si="28">ROUNDUP(N67+M67,0)</f>
        <v>0</v>
      </c>
      <c r="P67" s="646"/>
      <c r="Q67" s="646"/>
    </row>
    <row r="68" spans="1:17" s="384" customFormat="1" ht="83" customHeight="1">
      <c r="A68" s="385">
        <v>4</v>
      </c>
      <c r="B68" s="650" t="s">
        <v>229</v>
      </c>
      <c r="C68" s="651"/>
      <c r="D68" s="651"/>
      <c r="E68" s="652"/>
      <c r="F68" s="402" t="s">
        <v>132</v>
      </c>
      <c r="G68" s="397"/>
      <c r="H68" s="648" t="str">
        <f>H62</f>
        <v>BC01</v>
      </c>
      <c r="I68" s="648" t="str">
        <f t="shared" si="19"/>
        <v>BC01</v>
      </c>
      <c r="J68" s="398" t="s">
        <v>30</v>
      </c>
      <c r="K68" s="398">
        <f t="shared" si="21"/>
        <v>0</v>
      </c>
      <c r="L68" s="399">
        <f>1/12</f>
        <v>8.3333333333333329E-2</v>
      </c>
      <c r="M68" s="398">
        <f t="shared" si="22"/>
        <v>0</v>
      </c>
      <c r="N68" s="400"/>
      <c r="O68" s="401">
        <f t="shared" si="23"/>
        <v>0</v>
      </c>
      <c r="P68" s="646"/>
      <c r="Q68" s="646"/>
    </row>
    <row r="69" spans="1:17" s="384" customFormat="1" ht="83" hidden="1" customHeight="1">
      <c r="A69" s="385">
        <v>4</v>
      </c>
      <c r="B69" s="650" t="s">
        <v>229</v>
      </c>
      <c r="C69" s="651"/>
      <c r="D69" s="651"/>
      <c r="E69" s="652"/>
      <c r="F69" s="402" t="s">
        <v>132</v>
      </c>
      <c r="G69" s="397"/>
      <c r="H69" s="648" t="str">
        <f t="shared" si="20"/>
        <v>BC01</v>
      </c>
      <c r="I69" s="648" t="str">
        <f t="shared" si="19"/>
        <v>BC01</v>
      </c>
      <c r="J69" s="398" t="s">
        <v>30</v>
      </c>
      <c r="K69" s="398">
        <f t="shared" si="21"/>
        <v>0</v>
      </c>
      <c r="L69" s="399">
        <f>1/12</f>
        <v>8.3333333333333329E-2</v>
      </c>
      <c r="M69" s="398">
        <f t="shared" ref="M69" si="29">K69*L69</f>
        <v>0</v>
      </c>
      <c r="N69" s="400"/>
      <c r="O69" s="401">
        <f t="shared" ref="O69" si="30">ROUNDUP(N69+M69,0)</f>
        <v>0</v>
      </c>
      <c r="P69" s="646"/>
      <c r="Q69" s="646"/>
    </row>
    <row r="70" spans="1:17" s="384" customFormat="1" ht="94.5" customHeight="1">
      <c r="A70" s="385">
        <v>5</v>
      </c>
      <c r="B70" s="650" t="s">
        <v>230</v>
      </c>
      <c r="C70" s="651"/>
      <c r="D70" s="651"/>
      <c r="E70" s="652"/>
      <c r="F70" s="402" t="s">
        <v>55</v>
      </c>
      <c r="G70" s="397"/>
      <c r="H70" s="648" t="str">
        <f>H62</f>
        <v>BC01</v>
      </c>
      <c r="I70" s="648" t="str">
        <f t="shared" si="19"/>
        <v>BC01</v>
      </c>
      <c r="J70" s="398" t="s">
        <v>223</v>
      </c>
      <c r="K70" s="398">
        <f t="shared" si="21"/>
        <v>0</v>
      </c>
      <c r="L70" s="399">
        <f>L72*2</f>
        <v>0.16666666666666666</v>
      </c>
      <c r="M70" s="398">
        <f t="shared" si="22"/>
        <v>0</v>
      </c>
      <c r="N70" s="400"/>
      <c r="O70" s="401">
        <f t="shared" ref="O70:O73" si="31">ROUNDUP(N70+M70,0)</f>
        <v>0</v>
      </c>
      <c r="P70" s="646"/>
      <c r="Q70" s="646"/>
    </row>
    <row r="71" spans="1:17" s="384" customFormat="1" ht="94.5" hidden="1" customHeight="1">
      <c r="A71" s="385">
        <v>5</v>
      </c>
      <c r="B71" s="650" t="s">
        <v>230</v>
      </c>
      <c r="C71" s="651"/>
      <c r="D71" s="651"/>
      <c r="E71" s="652"/>
      <c r="F71" s="402" t="s">
        <v>55</v>
      </c>
      <c r="G71" s="397"/>
      <c r="H71" s="648" t="str">
        <f t="shared" si="20"/>
        <v>BC01</v>
      </c>
      <c r="I71" s="648" t="str">
        <f t="shared" si="19"/>
        <v>BC01</v>
      </c>
      <c r="J71" s="398" t="s">
        <v>223</v>
      </c>
      <c r="K71" s="398">
        <f t="shared" si="21"/>
        <v>0</v>
      </c>
      <c r="L71" s="399">
        <f>L73*2</f>
        <v>0.16666666666666666</v>
      </c>
      <c r="M71" s="398">
        <f>K71*L71</f>
        <v>0</v>
      </c>
      <c r="N71" s="400"/>
      <c r="O71" s="401">
        <f t="shared" ref="O71:O72" si="32">ROUNDUP(N71+M71,0)</f>
        <v>0</v>
      </c>
      <c r="P71" s="646"/>
      <c r="Q71" s="646"/>
    </row>
    <row r="72" spans="1:17" s="384" customFormat="1" ht="94.5" customHeight="1">
      <c r="A72" s="385">
        <v>6</v>
      </c>
      <c r="B72" s="647" t="s">
        <v>231</v>
      </c>
      <c r="C72" s="647"/>
      <c r="D72" s="647"/>
      <c r="E72" s="647"/>
      <c r="F72" s="402" t="s">
        <v>55</v>
      </c>
      <c r="G72" s="397"/>
      <c r="H72" s="648" t="str">
        <f>H62</f>
        <v>BC01</v>
      </c>
      <c r="I72" s="648" t="str">
        <f t="shared" si="19"/>
        <v>BC01</v>
      </c>
      <c r="J72" s="398" t="s">
        <v>223</v>
      </c>
      <c r="K72" s="398">
        <f t="shared" si="21"/>
        <v>0</v>
      </c>
      <c r="L72" s="399">
        <f>1/12</f>
        <v>8.3333333333333329E-2</v>
      </c>
      <c r="M72" s="398">
        <f t="shared" ref="M72" si="33">K72*L72</f>
        <v>0</v>
      </c>
      <c r="N72" s="400"/>
      <c r="O72" s="401">
        <f t="shared" si="32"/>
        <v>0</v>
      </c>
      <c r="P72" s="646"/>
      <c r="Q72" s="646"/>
    </row>
    <row r="73" spans="1:17" s="384" customFormat="1" ht="94.5" hidden="1" customHeight="1">
      <c r="A73" s="385">
        <v>6</v>
      </c>
      <c r="B73" s="647" t="s">
        <v>231</v>
      </c>
      <c r="C73" s="647"/>
      <c r="D73" s="647"/>
      <c r="E73" s="647"/>
      <c r="F73" s="402" t="s">
        <v>55</v>
      </c>
      <c r="G73" s="397" t="s">
        <v>55</v>
      </c>
      <c r="H73" s="648" t="str">
        <f>$A$46</f>
        <v>BLACK</v>
      </c>
      <c r="I73" s="648" t="str">
        <f t="shared" si="19"/>
        <v>BC01</v>
      </c>
      <c r="J73" s="398" t="s">
        <v>223</v>
      </c>
      <c r="K73" s="398">
        <f>$Q$35</f>
        <v>0</v>
      </c>
      <c r="L73" s="399">
        <f>1/12</f>
        <v>8.3333333333333329E-2</v>
      </c>
      <c r="M73" s="398">
        <f t="shared" si="22"/>
        <v>0</v>
      </c>
      <c r="N73" s="400"/>
      <c r="O73" s="401">
        <f t="shared" si="31"/>
        <v>0</v>
      </c>
      <c r="P73" s="646"/>
      <c r="Q73" s="646"/>
    </row>
    <row r="74" spans="1:17" s="392" customFormat="1" ht="37">
      <c r="A74" s="406"/>
      <c r="B74" s="406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</row>
    <row r="75" spans="1:17" s="392" customFormat="1" ht="33" customHeight="1">
      <c r="B75" s="393" t="s">
        <v>67</v>
      </c>
      <c r="C75" s="406"/>
      <c r="G75" s="407"/>
      <c r="J75" s="699" t="s">
        <v>31</v>
      </c>
      <c r="K75" s="699"/>
      <c r="L75" s="699"/>
      <c r="M75" s="699"/>
      <c r="N75" s="699"/>
      <c r="O75" s="409"/>
      <c r="P75" s="409"/>
      <c r="Q75" s="384"/>
    </row>
    <row r="76" spans="1:17" s="406" customFormat="1" ht="91" customHeight="1">
      <c r="A76" s="406">
        <v>1</v>
      </c>
      <c r="B76" s="410" t="s">
        <v>354</v>
      </c>
      <c r="C76" s="704" t="s">
        <v>194</v>
      </c>
      <c r="D76" s="704"/>
      <c r="E76" s="704"/>
      <c r="F76" s="704"/>
      <c r="G76" s="704"/>
      <c r="H76" s="704"/>
      <c r="I76" s="704"/>
      <c r="J76" s="704"/>
      <c r="K76" s="704"/>
      <c r="L76" s="704"/>
      <c r="M76" s="704"/>
      <c r="N76" s="407"/>
      <c r="O76" s="407"/>
      <c r="P76" s="407"/>
      <c r="Q76" s="407"/>
    </row>
    <row r="77" spans="1:17" s="392" customFormat="1" ht="60.75" hidden="1" customHeight="1">
      <c r="A77" s="406"/>
      <c r="B77" s="708" t="s">
        <v>49</v>
      </c>
      <c r="C77" s="709"/>
      <c r="D77" s="709"/>
      <c r="E77" s="709"/>
      <c r="F77" s="709"/>
      <c r="G77" s="709"/>
      <c r="H77" s="709"/>
      <c r="I77" s="724"/>
      <c r="J77" s="407"/>
      <c r="K77" s="394"/>
      <c r="L77" s="394"/>
      <c r="M77" s="407"/>
      <c r="N77" s="407"/>
      <c r="O77" s="407"/>
      <c r="P77" s="407"/>
      <c r="Q77" s="407"/>
    </row>
    <row r="78" spans="1:17" s="392" customFormat="1" ht="59.25" hidden="1" customHeight="1">
      <c r="A78" s="406"/>
      <c r="B78" s="725" t="s">
        <v>42</v>
      </c>
      <c r="C78" s="726"/>
      <c r="D78" s="727" t="s">
        <v>224</v>
      </c>
      <c r="E78" s="668"/>
      <c r="F78" s="668"/>
      <c r="G78" s="668"/>
      <c r="H78" s="668"/>
      <c r="I78" s="728"/>
      <c r="J78" s="407"/>
      <c r="K78" s="407"/>
      <c r="L78" s="407"/>
      <c r="M78" s="407"/>
      <c r="N78" s="407"/>
      <c r="O78" s="407"/>
      <c r="P78" s="407"/>
      <c r="Q78" s="407"/>
    </row>
    <row r="79" spans="1:17" s="392" customFormat="1" ht="78.650000000000006" hidden="1" customHeight="1">
      <c r="A79" s="406"/>
      <c r="B79" s="705" t="str">
        <f>$D$22</f>
        <v>BC01</v>
      </c>
      <c r="C79" s="705" t="str">
        <f t="shared" ref="C79" si="34">$E$44</f>
        <v>BC01</v>
      </c>
      <c r="D79" s="716" t="s">
        <v>372</v>
      </c>
      <c r="E79" s="717"/>
      <c r="F79" s="717"/>
      <c r="G79" s="717"/>
      <c r="H79" s="717"/>
      <c r="I79" s="718"/>
      <c r="J79" s="407"/>
      <c r="K79" s="407"/>
      <c r="L79" s="407"/>
      <c r="M79" s="407"/>
      <c r="N79" s="407"/>
      <c r="O79" s="407"/>
    </row>
    <row r="80" spans="1:17" s="392" customFormat="1" ht="37" hidden="1"/>
    <row r="81" spans="1:17" s="392" customFormat="1" ht="37.5" hidden="1">
      <c r="A81" s="406"/>
      <c r="B81" s="708" t="s">
        <v>336</v>
      </c>
      <c r="C81" s="709"/>
      <c r="D81" s="710"/>
      <c r="E81" s="710"/>
      <c r="F81" s="710"/>
      <c r="G81" s="710"/>
      <c r="H81" s="710"/>
      <c r="I81" s="711"/>
      <c r="J81" s="412"/>
      <c r="K81" s="413"/>
      <c r="L81" s="413"/>
      <c r="M81" s="414"/>
      <c r="N81" s="414"/>
      <c r="O81" s="414"/>
      <c r="P81" s="414"/>
      <c r="Q81" s="415"/>
    </row>
    <row r="82" spans="1:17" s="392" customFormat="1" ht="40.5" hidden="1" customHeight="1">
      <c r="A82" s="406"/>
      <c r="B82" s="706"/>
      <c r="C82" s="707"/>
      <c r="D82" s="416"/>
      <c r="E82" s="416" t="s">
        <v>61</v>
      </c>
      <c r="F82" s="416" t="s">
        <v>10</v>
      </c>
      <c r="G82" s="416" t="s">
        <v>58</v>
      </c>
      <c r="H82" s="416" t="s">
        <v>59</v>
      </c>
      <c r="I82" s="416" t="s">
        <v>60</v>
      </c>
      <c r="J82" s="417"/>
      <c r="Q82" s="418"/>
    </row>
    <row r="83" spans="1:17" s="392" customFormat="1" ht="177.5" hidden="1" customHeight="1">
      <c r="A83" s="406"/>
      <c r="B83" s="712" t="s">
        <v>337</v>
      </c>
      <c r="C83" s="712"/>
      <c r="D83" s="432"/>
      <c r="E83" s="702" t="s">
        <v>375</v>
      </c>
      <c r="F83" s="702"/>
      <c r="G83" s="419" t="s">
        <v>373</v>
      </c>
      <c r="H83" s="702" t="s">
        <v>376</v>
      </c>
      <c r="I83" s="702"/>
      <c r="J83" s="407"/>
      <c r="Q83" s="418"/>
    </row>
    <row r="84" spans="1:17" s="392" customFormat="1" ht="177.5" hidden="1" customHeight="1">
      <c r="A84" s="406"/>
      <c r="B84" s="700" t="s">
        <v>374</v>
      </c>
      <c r="C84" s="701"/>
      <c r="D84" s="431"/>
      <c r="E84" s="702"/>
      <c r="F84" s="702"/>
      <c r="G84" s="420" t="s">
        <v>335</v>
      </c>
      <c r="H84" s="702"/>
      <c r="I84" s="702"/>
      <c r="J84" s="433"/>
      <c r="K84" s="421"/>
      <c r="L84" s="421"/>
      <c r="M84" s="421"/>
      <c r="N84" s="421"/>
      <c r="O84" s="421"/>
      <c r="P84" s="421"/>
      <c r="Q84" s="422"/>
    </row>
    <row r="85" spans="1:17" s="392" customFormat="1" ht="34.5" hidden="1" customHeight="1">
      <c r="A85" s="406"/>
      <c r="B85" s="708" t="s">
        <v>338</v>
      </c>
      <c r="C85" s="709"/>
      <c r="D85" s="710"/>
      <c r="E85" s="710"/>
      <c r="F85" s="710"/>
      <c r="G85" s="710"/>
      <c r="H85" s="741"/>
      <c r="I85" s="742"/>
      <c r="J85" s="412"/>
      <c r="K85" s="413"/>
      <c r="L85" s="413"/>
      <c r="M85" s="414"/>
      <c r="N85" s="414"/>
      <c r="O85" s="414"/>
      <c r="P85" s="414"/>
      <c r="Q85" s="415"/>
    </row>
    <row r="86" spans="1:17" s="392" customFormat="1" ht="40.5" hidden="1" customHeight="1">
      <c r="A86" s="406"/>
      <c r="B86" s="706"/>
      <c r="C86" s="707"/>
      <c r="D86" s="416"/>
      <c r="E86" s="416"/>
      <c r="F86" s="416"/>
      <c r="G86" s="416" t="s">
        <v>58</v>
      </c>
      <c r="H86" s="416"/>
      <c r="I86" s="416"/>
      <c r="J86" s="417"/>
      <c r="Q86" s="418"/>
    </row>
    <row r="87" spans="1:17" s="392" customFormat="1" ht="208.5" hidden="1" customHeight="1">
      <c r="A87" s="406"/>
      <c r="B87" s="712" t="s">
        <v>339</v>
      </c>
      <c r="C87" s="712"/>
      <c r="D87" s="435"/>
      <c r="E87" s="703" t="s">
        <v>376</v>
      </c>
      <c r="F87" s="703"/>
      <c r="G87" s="436" t="s">
        <v>340</v>
      </c>
      <c r="H87" s="703" t="s">
        <v>375</v>
      </c>
      <c r="I87" s="703"/>
      <c r="J87" s="433"/>
      <c r="K87" s="421"/>
      <c r="L87" s="421"/>
      <c r="M87" s="421"/>
      <c r="N87" s="421"/>
      <c r="O87" s="421"/>
      <c r="P87" s="421"/>
      <c r="Q87" s="422"/>
    </row>
    <row r="88" spans="1:17" s="392" customFormat="1" ht="12.75" customHeight="1">
      <c r="A88" s="406"/>
      <c r="B88" s="406"/>
      <c r="C88" s="406"/>
      <c r="D88" s="406"/>
      <c r="E88" s="406"/>
      <c r="F88" s="406"/>
      <c r="G88" s="406"/>
      <c r="H88" s="406"/>
      <c r="I88" s="406"/>
      <c r="J88" s="407"/>
      <c r="K88" s="407"/>
      <c r="L88" s="407"/>
      <c r="M88" s="407"/>
      <c r="N88" s="407"/>
      <c r="O88" s="407"/>
      <c r="P88" s="407"/>
      <c r="Q88" s="407"/>
    </row>
    <row r="89" spans="1:17" s="406" customFormat="1" ht="95.25" customHeight="1">
      <c r="A89" s="408">
        <v>2</v>
      </c>
      <c r="B89" s="410" t="s">
        <v>355</v>
      </c>
      <c r="C89" s="704" t="s">
        <v>389</v>
      </c>
      <c r="D89" s="704"/>
      <c r="E89" s="704"/>
      <c r="F89" s="704"/>
      <c r="G89" s="407"/>
      <c r="H89" s="407"/>
      <c r="I89" s="407"/>
      <c r="J89" s="407"/>
      <c r="K89" s="394"/>
      <c r="L89" s="394"/>
      <c r="M89" s="407"/>
      <c r="N89" s="407"/>
      <c r="O89" s="407"/>
      <c r="P89" s="407"/>
      <c r="Q89" s="407"/>
    </row>
    <row r="90" spans="1:17" s="392" customFormat="1" ht="50.25" customHeight="1">
      <c r="A90" s="406"/>
      <c r="B90" s="708" t="s">
        <v>49</v>
      </c>
      <c r="C90" s="709"/>
      <c r="D90" s="709"/>
      <c r="E90" s="709"/>
      <c r="F90" s="709"/>
      <c r="G90" s="709"/>
      <c r="H90" s="709"/>
      <c r="I90" s="724"/>
      <c r="J90" s="407"/>
      <c r="K90" s="394"/>
      <c r="L90" s="394"/>
      <c r="M90" s="407"/>
      <c r="N90" s="407"/>
      <c r="O90" s="407"/>
      <c r="P90" s="407"/>
      <c r="Q90" s="407"/>
    </row>
    <row r="91" spans="1:17" s="392" customFormat="1" ht="63" customHeight="1">
      <c r="A91" s="406"/>
      <c r="B91" s="725" t="s">
        <v>42</v>
      </c>
      <c r="C91" s="726"/>
      <c r="D91" s="727" t="s">
        <v>70</v>
      </c>
      <c r="E91" s="668"/>
      <c r="F91" s="668"/>
      <c r="G91" s="668"/>
      <c r="H91" s="668"/>
      <c r="I91" s="728"/>
      <c r="J91" s="407"/>
      <c r="K91" s="407"/>
      <c r="L91" s="407"/>
      <c r="M91" s="407"/>
      <c r="N91" s="407"/>
      <c r="O91" s="407"/>
      <c r="P91" s="407"/>
      <c r="Q91" s="407"/>
    </row>
    <row r="92" spans="1:17" s="392" customFormat="1" ht="233.5" customHeight="1">
      <c r="A92" s="406"/>
      <c r="B92" s="705" t="str">
        <f>$D$31</f>
        <v>BLACK</v>
      </c>
      <c r="C92" s="705" t="str">
        <f t="shared" ref="C92" si="35">$E$44</f>
        <v>BC01</v>
      </c>
      <c r="D92" s="729" t="s">
        <v>447</v>
      </c>
      <c r="E92" s="730"/>
      <c r="F92" s="730"/>
      <c r="G92" s="730"/>
      <c r="H92" s="730"/>
      <c r="I92" s="731"/>
      <c r="J92" s="407"/>
      <c r="K92" s="407"/>
      <c r="L92" s="407"/>
      <c r="M92" s="407"/>
      <c r="N92" s="407"/>
      <c r="O92" s="407"/>
    </row>
    <row r="93" spans="1:17" s="392" customFormat="1" ht="53.5" hidden="1" customHeight="1">
      <c r="A93" s="406"/>
      <c r="B93" s="705" t="str">
        <f>D31</f>
        <v>BLACK</v>
      </c>
      <c r="C93" s="705"/>
      <c r="D93" s="716" t="s">
        <v>409</v>
      </c>
      <c r="E93" s="717"/>
      <c r="F93" s="717"/>
      <c r="G93" s="717"/>
      <c r="H93" s="717"/>
      <c r="I93" s="718"/>
      <c r="J93" s="407"/>
      <c r="K93" s="407"/>
      <c r="L93" s="407"/>
      <c r="M93" s="407"/>
      <c r="N93" s="407"/>
      <c r="O93" s="407"/>
    </row>
    <row r="94" spans="1:17" s="392" customFormat="1" ht="39.75" customHeight="1">
      <c r="A94" s="406"/>
      <c r="B94" s="423"/>
      <c r="C94" s="423"/>
      <c r="D94" s="411"/>
      <c r="E94" s="411"/>
      <c r="F94" s="411"/>
      <c r="G94" s="411"/>
      <c r="H94" s="411"/>
      <c r="I94" s="411"/>
      <c r="J94" s="407"/>
      <c r="K94" s="407"/>
      <c r="L94" s="407"/>
      <c r="M94" s="407"/>
      <c r="N94" s="407"/>
      <c r="O94" s="407"/>
    </row>
    <row r="95" spans="1:17" s="392" customFormat="1" ht="54" customHeight="1">
      <c r="A95" s="406"/>
      <c r="B95" s="708" t="s">
        <v>382</v>
      </c>
      <c r="C95" s="709"/>
      <c r="D95" s="710"/>
      <c r="E95" s="710"/>
      <c r="F95" s="710"/>
      <c r="G95" s="710"/>
      <c r="H95" s="710"/>
      <c r="I95" s="711"/>
      <c r="J95" s="412"/>
      <c r="K95" s="413"/>
      <c r="L95" s="413"/>
      <c r="M95" s="414"/>
      <c r="N95" s="414"/>
      <c r="O95" s="414"/>
      <c r="P95" s="414"/>
      <c r="Q95" s="415"/>
    </row>
    <row r="96" spans="1:17" s="392" customFormat="1" ht="56.25" customHeight="1">
      <c r="A96" s="406"/>
      <c r="B96" s="706"/>
      <c r="C96" s="707"/>
      <c r="D96" s="416" t="s">
        <v>221</v>
      </c>
      <c r="E96" s="416" t="s">
        <v>61</v>
      </c>
      <c r="F96" s="416" t="s">
        <v>10</v>
      </c>
      <c r="G96" s="416" t="s">
        <v>58</v>
      </c>
      <c r="H96" s="416" t="s">
        <v>59</v>
      </c>
      <c r="I96" s="416" t="s">
        <v>60</v>
      </c>
      <c r="J96" s="417"/>
      <c r="Q96" s="418"/>
    </row>
    <row r="97" spans="1:17" s="392" customFormat="1" ht="56.25" customHeight="1">
      <c r="A97" s="406"/>
      <c r="B97" s="653" t="s">
        <v>138</v>
      </c>
      <c r="C97" s="655"/>
      <c r="D97" s="720" t="s">
        <v>445</v>
      </c>
      <c r="E97" s="721"/>
      <c r="F97" s="721"/>
      <c r="G97" s="721"/>
      <c r="H97" s="721"/>
      <c r="I97" s="722"/>
      <c r="J97" s="417"/>
      <c r="Q97" s="418"/>
    </row>
    <row r="98" spans="1:17" s="392" customFormat="1" ht="209.25" customHeight="1">
      <c r="A98" s="406"/>
      <c r="B98" s="719" t="s">
        <v>443</v>
      </c>
      <c r="C98" s="719"/>
      <c r="D98" s="443" t="s">
        <v>387</v>
      </c>
      <c r="E98" s="443" t="s">
        <v>387</v>
      </c>
      <c r="F98" s="443" t="s">
        <v>387</v>
      </c>
      <c r="G98" s="443" t="s">
        <v>387</v>
      </c>
      <c r="H98" s="443" t="s">
        <v>387</v>
      </c>
      <c r="I98" s="443" t="s">
        <v>387</v>
      </c>
      <c r="J98" s="417"/>
      <c r="Q98" s="418"/>
    </row>
    <row r="99" spans="1:17" s="392" customFormat="1" ht="209.25" customHeight="1">
      <c r="A99" s="406"/>
      <c r="B99" s="719" t="s">
        <v>381</v>
      </c>
      <c r="C99" s="719"/>
      <c r="D99" s="443" t="s">
        <v>388</v>
      </c>
      <c r="E99" s="443" t="s">
        <v>388</v>
      </c>
      <c r="F99" s="443" t="s">
        <v>388</v>
      </c>
      <c r="G99" s="443" t="s">
        <v>388</v>
      </c>
      <c r="H99" s="443" t="s">
        <v>388</v>
      </c>
      <c r="I99" s="443" t="s">
        <v>388</v>
      </c>
      <c r="J99" s="437"/>
      <c r="K99" s="421"/>
      <c r="L99" s="421"/>
      <c r="M99" s="421"/>
      <c r="N99" s="421"/>
      <c r="O99" s="421"/>
      <c r="P99" s="421"/>
      <c r="Q99" s="422"/>
    </row>
    <row r="100" spans="1:17" s="392" customFormat="1" ht="37">
      <c r="A100" s="406"/>
      <c r="B100" s="406"/>
      <c r="C100" s="406"/>
      <c r="D100" s="406"/>
      <c r="E100" s="406"/>
      <c r="F100" s="406"/>
      <c r="G100" s="406"/>
      <c r="H100" s="406"/>
      <c r="I100" s="406"/>
      <c r="J100" s="407"/>
      <c r="K100" s="407"/>
      <c r="L100" s="407"/>
      <c r="M100" s="407"/>
      <c r="N100" s="407"/>
      <c r="O100" s="407"/>
      <c r="P100" s="407"/>
      <c r="Q100" s="407"/>
    </row>
    <row r="101" spans="1:17" s="392" customFormat="1" ht="54" customHeight="1">
      <c r="A101" s="406"/>
      <c r="B101" s="708" t="s">
        <v>383</v>
      </c>
      <c r="C101" s="709"/>
      <c r="D101" s="710"/>
      <c r="E101" s="710"/>
      <c r="F101" s="710"/>
      <c r="G101" s="710"/>
      <c r="H101" s="710"/>
      <c r="I101" s="711"/>
      <c r="J101" s="412"/>
      <c r="K101" s="413"/>
      <c r="L101" s="413"/>
      <c r="M101" s="414"/>
      <c r="N101" s="414"/>
      <c r="O101" s="414"/>
      <c r="P101" s="414"/>
      <c r="Q101" s="415"/>
    </row>
    <row r="102" spans="1:17" s="392" customFormat="1" ht="56.25" customHeight="1">
      <c r="A102" s="406"/>
      <c r="B102" s="706"/>
      <c r="C102" s="707"/>
      <c r="D102" s="416" t="s">
        <v>221</v>
      </c>
      <c r="E102" s="416" t="s">
        <v>61</v>
      </c>
      <c r="F102" s="416" t="s">
        <v>10</v>
      </c>
      <c r="G102" s="416" t="s">
        <v>58</v>
      </c>
      <c r="H102" s="416" t="s">
        <v>59</v>
      </c>
      <c r="I102" s="416" t="s">
        <v>60</v>
      </c>
      <c r="J102" s="417"/>
      <c r="Q102" s="418"/>
    </row>
    <row r="103" spans="1:17" s="392" customFormat="1" ht="97" customHeight="1">
      <c r="A103" s="406"/>
      <c r="B103" s="653" t="s">
        <v>138</v>
      </c>
      <c r="C103" s="655"/>
      <c r="D103" s="720" t="s">
        <v>444</v>
      </c>
      <c r="E103" s="721"/>
      <c r="F103" s="721"/>
      <c r="G103" s="721"/>
      <c r="H103" s="721"/>
      <c r="I103" s="722"/>
      <c r="J103" s="417"/>
      <c r="Q103" s="418"/>
    </row>
    <row r="104" spans="1:17" s="392" customFormat="1" ht="209.25" customHeight="1">
      <c r="A104" s="406"/>
      <c r="B104" s="719" t="s">
        <v>385</v>
      </c>
      <c r="C104" s="719"/>
      <c r="D104" s="443" t="s">
        <v>384</v>
      </c>
      <c r="E104" s="443" t="s">
        <v>384</v>
      </c>
      <c r="F104" s="443" t="s">
        <v>384</v>
      </c>
      <c r="G104" s="443" t="s">
        <v>384</v>
      </c>
      <c r="H104" s="443" t="s">
        <v>384</v>
      </c>
      <c r="I104" s="443" t="s">
        <v>384</v>
      </c>
      <c r="J104" s="437"/>
      <c r="K104" s="421"/>
      <c r="L104" s="421"/>
      <c r="M104" s="421"/>
      <c r="N104" s="421"/>
      <c r="O104" s="421"/>
      <c r="P104" s="421"/>
      <c r="Q104" s="422"/>
    </row>
    <row r="105" spans="1:17" s="406" customFormat="1" ht="48.65" customHeight="1">
      <c r="A105" s="408">
        <v>3</v>
      </c>
      <c r="B105" s="410" t="s">
        <v>356</v>
      </c>
      <c r="C105" s="393" t="s">
        <v>386</v>
      </c>
      <c r="D105" s="393"/>
      <c r="E105" s="393"/>
      <c r="F105" s="393"/>
      <c r="G105" s="407"/>
      <c r="H105" s="407"/>
      <c r="I105" s="407"/>
      <c r="J105" s="407"/>
      <c r="K105" s="394"/>
      <c r="L105" s="394"/>
      <c r="M105" s="407"/>
      <c r="N105" s="407"/>
      <c r="O105" s="407"/>
      <c r="P105" s="407"/>
      <c r="Q105" s="407"/>
    </row>
    <row r="106" spans="1:17" s="5" customFormat="1" ht="60" customHeight="1">
      <c r="A106" s="246"/>
      <c r="B106" s="732" t="s">
        <v>42</v>
      </c>
      <c r="C106" s="733"/>
      <c r="D106" s="734" t="s">
        <v>70</v>
      </c>
      <c r="E106" s="735"/>
      <c r="F106" s="735"/>
      <c r="G106" s="735"/>
      <c r="H106" s="735"/>
      <c r="I106" s="736"/>
      <c r="J106" s="7"/>
      <c r="K106" s="7"/>
      <c r="L106" s="7"/>
      <c r="M106" s="7"/>
      <c r="N106" s="7"/>
      <c r="O106" s="7"/>
      <c r="P106" s="7"/>
      <c r="Q106" s="7"/>
    </row>
    <row r="107" spans="1:17" s="5" customFormat="1" ht="165.5" customHeight="1">
      <c r="A107" s="246"/>
      <c r="B107" s="737" t="s">
        <v>39</v>
      </c>
      <c r="C107" s="737" t="str">
        <f t="shared" ref="C107:C108" si="36">$E$44</f>
        <v>BC01</v>
      </c>
      <c r="D107" s="713" t="s">
        <v>451</v>
      </c>
      <c r="E107" s="714"/>
      <c r="F107" s="714"/>
      <c r="G107" s="714"/>
      <c r="H107" s="714"/>
      <c r="I107" s="715"/>
      <c r="J107" s="7"/>
      <c r="K107" s="7"/>
      <c r="L107" s="7"/>
      <c r="M107" s="7"/>
      <c r="N107" s="7"/>
      <c r="O107" s="7"/>
    </row>
    <row r="108" spans="1:17" s="5" customFormat="1" ht="138" hidden="1" customHeight="1">
      <c r="A108" s="246"/>
      <c r="B108" s="737" t="str">
        <f>D31</f>
        <v>BLACK</v>
      </c>
      <c r="C108" s="737" t="str">
        <f t="shared" si="36"/>
        <v>BC01</v>
      </c>
      <c r="D108" s="738" t="s">
        <v>236</v>
      </c>
      <c r="E108" s="739"/>
      <c r="F108" s="739"/>
      <c r="G108" s="739"/>
      <c r="H108" s="739"/>
      <c r="I108" s="740"/>
      <c r="J108" s="7"/>
      <c r="K108" s="7"/>
      <c r="L108" s="7"/>
      <c r="M108" s="7"/>
      <c r="N108" s="7"/>
      <c r="O108" s="7"/>
    </row>
    <row r="109" spans="1:17" s="5" customFormat="1" ht="32.5">
      <c r="A109" s="246"/>
      <c r="B109" s="246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</row>
    <row r="110" spans="1:17" s="5" customFormat="1" ht="29.25" customHeight="1">
      <c r="B110" s="723" t="s">
        <v>118</v>
      </c>
      <c r="C110" s="723"/>
      <c r="D110" s="723"/>
      <c r="E110" s="723"/>
      <c r="G110" s="7"/>
      <c r="N110" s="245"/>
      <c r="O110" s="248"/>
      <c r="P110" s="248"/>
      <c r="Q110" s="245"/>
    </row>
    <row r="111" spans="1:17" s="5" customFormat="1" ht="35.25" customHeight="1">
      <c r="A111" s="246">
        <v>1</v>
      </c>
      <c r="B111" s="249" t="s">
        <v>408</v>
      </c>
      <c r="C111" s="246"/>
      <c r="D111" s="246"/>
      <c r="G111" s="7"/>
      <c r="N111" s="245"/>
      <c r="O111" s="248"/>
      <c r="P111" s="248"/>
      <c r="Q111" s="245"/>
    </row>
    <row r="112" spans="1:17" s="5" customFormat="1" ht="35.25" customHeight="1">
      <c r="A112" s="246">
        <v>2</v>
      </c>
      <c r="B112" s="249" t="s">
        <v>68</v>
      </c>
      <c r="C112" s="246"/>
      <c r="D112" s="246"/>
      <c r="G112" s="7"/>
      <c r="N112" s="245"/>
      <c r="O112" s="248"/>
      <c r="P112" s="248"/>
      <c r="Q112" s="245"/>
    </row>
    <row r="113" spans="1:17" s="5" customFormat="1" ht="35.25" customHeight="1">
      <c r="A113" s="246">
        <v>3</v>
      </c>
      <c r="B113" s="249" t="s">
        <v>69</v>
      </c>
      <c r="C113" s="246"/>
      <c r="D113" s="246"/>
      <c r="G113" s="7"/>
      <c r="N113" s="245"/>
      <c r="O113" s="248"/>
      <c r="P113" s="248"/>
      <c r="Q113" s="245"/>
    </row>
    <row r="114" spans="1:17" s="6" customFormat="1" ht="50.25" customHeight="1">
      <c r="A114" s="247"/>
      <c r="B114" s="250" t="s">
        <v>62</v>
      </c>
      <c r="C114" s="251" t="s">
        <v>221</v>
      </c>
      <c r="D114" s="251" t="s">
        <v>61</v>
      </c>
      <c r="E114" s="251" t="s">
        <v>10</v>
      </c>
      <c r="F114" s="251" t="s">
        <v>58</v>
      </c>
      <c r="G114" s="251" t="s">
        <v>59</v>
      </c>
      <c r="H114" s="251" t="s">
        <v>60</v>
      </c>
      <c r="I114" s="251" t="s">
        <v>11</v>
      </c>
      <c r="M114" s="252"/>
      <c r="N114" s="253"/>
      <c r="O114" s="253"/>
      <c r="P114" s="252"/>
    </row>
    <row r="115" spans="1:17" s="6" customFormat="1" ht="50.25" customHeight="1">
      <c r="A115" s="247"/>
      <c r="B115" s="250" t="s">
        <v>63</v>
      </c>
      <c r="C115" s="254">
        <f t="shared" ref="C115:H115" si="37">G37</f>
        <v>0</v>
      </c>
      <c r="D115" s="254">
        <f t="shared" si="37"/>
        <v>0</v>
      </c>
      <c r="E115" s="254">
        <f t="shared" si="37"/>
        <v>0</v>
      </c>
      <c r="F115" s="254">
        <f t="shared" si="37"/>
        <v>0</v>
      </c>
      <c r="G115" s="254">
        <f t="shared" si="37"/>
        <v>0</v>
      </c>
      <c r="H115" s="254">
        <f t="shared" si="37"/>
        <v>0</v>
      </c>
      <c r="I115" s="254">
        <f>SUM(C115:H115)</f>
        <v>0</v>
      </c>
      <c r="M115" s="252"/>
      <c r="N115" s="253"/>
      <c r="O115" s="253"/>
      <c r="P115" s="252"/>
    </row>
    <row r="116" spans="1:17" s="6" customFormat="1" ht="50.25" customHeight="1">
      <c r="A116" s="247"/>
      <c r="B116" s="426" t="s">
        <v>394</v>
      </c>
      <c r="C116" s="427" t="s">
        <v>402</v>
      </c>
      <c r="D116" s="427" t="s">
        <v>403</v>
      </c>
      <c r="E116" s="427" t="s">
        <v>404</v>
      </c>
      <c r="F116" s="427" t="s">
        <v>392</v>
      </c>
      <c r="G116" s="427" t="s">
        <v>405</v>
      </c>
      <c r="H116" s="427" t="s">
        <v>406</v>
      </c>
      <c r="I116" s="425"/>
      <c r="M116" s="252"/>
      <c r="N116" s="253"/>
      <c r="O116" s="253"/>
      <c r="P116" s="252"/>
    </row>
    <row r="117" spans="1:17" s="6" customFormat="1" ht="50.25" customHeight="1">
      <c r="A117" s="247"/>
      <c r="B117" s="396" t="s">
        <v>390</v>
      </c>
      <c r="C117" s="427">
        <f t="shared" ref="C117:H117" si="38">G22</f>
        <v>0</v>
      </c>
      <c r="D117" s="427">
        <f t="shared" si="38"/>
        <v>0</v>
      </c>
      <c r="E117" s="427">
        <f t="shared" si="38"/>
        <v>0</v>
      </c>
      <c r="F117" s="427">
        <f t="shared" si="38"/>
        <v>0</v>
      </c>
      <c r="G117" s="427">
        <f t="shared" si="38"/>
        <v>0</v>
      </c>
      <c r="H117" s="427">
        <f t="shared" si="38"/>
        <v>0</v>
      </c>
      <c r="I117" s="254">
        <f t="shared" ref="I117:I118" si="39">SUM(C117:H117)</f>
        <v>0</v>
      </c>
      <c r="M117" s="252"/>
      <c r="N117" s="253"/>
      <c r="O117" s="253"/>
      <c r="P117" s="252"/>
    </row>
    <row r="118" spans="1:17" s="6" customFormat="1" ht="50.25" customHeight="1">
      <c r="A118" s="247"/>
      <c r="B118" s="444" t="s">
        <v>39</v>
      </c>
      <c r="C118" s="427">
        <f>G35</f>
        <v>0</v>
      </c>
      <c r="D118" s="427">
        <f t="shared" ref="D118:H118" si="40">H35</f>
        <v>0</v>
      </c>
      <c r="E118" s="427">
        <f t="shared" si="40"/>
        <v>0</v>
      </c>
      <c r="F118" s="427">
        <f t="shared" si="40"/>
        <v>0</v>
      </c>
      <c r="G118" s="427">
        <f t="shared" si="40"/>
        <v>0</v>
      </c>
      <c r="H118" s="427">
        <f t="shared" si="40"/>
        <v>0</v>
      </c>
      <c r="I118" s="254">
        <f t="shared" si="39"/>
        <v>0</v>
      </c>
      <c r="M118" s="252"/>
      <c r="N118" s="253"/>
      <c r="O118" s="253"/>
      <c r="P118" s="252"/>
    </row>
    <row r="119" spans="1:17" s="241" customFormat="1" ht="75">
      <c r="B119" s="255" t="s">
        <v>393</v>
      </c>
    </row>
    <row r="120" spans="1:17" s="241" customFormat="1" ht="27.5">
      <c r="G120" s="242"/>
    </row>
    <row r="121" spans="1:17" s="241" customFormat="1" ht="27.5">
      <c r="G121" s="242"/>
    </row>
    <row r="122" spans="1:17" s="241" customFormat="1" ht="27.5">
      <c r="G122" s="242"/>
    </row>
    <row r="123" spans="1:17" s="241" customFormat="1" ht="27.5">
      <c r="G123" s="242"/>
    </row>
    <row r="124" spans="1:17" s="241" customFormat="1" ht="27.5">
      <c r="G124" s="242"/>
    </row>
    <row r="125" spans="1:17" s="241" customFormat="1" ht="27.5">
      <c r="G125" s="242"/>
    </row>
    <row r="126" spans="1:17" s="241" customFormat="1" ht="27.5">
      <c r="D126" s="241">
        <v>4</v>
      </c>
      <c r="E126" s="241">
        <v>6</v>
      </c>
      <c r="F126" s="241">
        <v>5</v>
      </c>
      <c r="G126" s="242">
        <v>3</v>
      </c>
      <c r="H126" s="241">
        <v>2</v>
      </c>
    </row>
    <row r="127" spans="1:17" s="241" customFormat="1" ht="27.5">
      <c r="G127" s="242"/>
    </row>
    <row r="128" spans="1:17" s="241" customFormat="1" ht="27.5">
      <c r="G128" s="242"/>
    </row>
    <row r="129" spans="7:7" s="241" customFormat="1" ht="27.5">
      <c r="G129" s="242"/>
    </row>
    <row r="130" spans="7:7" s="241" customFormat="1" ht="27.5">
      <c r="G130" s="242"/>
    </row>
    <row r="131" spans="7:7" s="241" customFormat="1" ht="27.5">
      <c r="G131" s="242"/>
    </row>
    <row r="132" spans="7:7" s="241" customFormat="1" ht="27.5">
      <c r="G132" s="242"/>
    </row>
    <row r="133" spans="7:7" s="241" customFormat="1" ht="27.5">
      <c r="G133" s="242"/>
    </row>
    <row r="134" spans="7:7" s="241" customFormat="1" ht="27.5">
      <c r="G134" s="242"/>
    </row>
    <row r="135" spans="7:7" s="241" customFormat="1" ht="27.5">
      <c r="G135" s="242"/>
    </row>
    <row r="136" spans="7:7" s="241" customFormat="1" ht="27.5">
      <c r="G136" s="242"/>
    </row>
    <row r="137" spans="7:7" s="241" customFormat="1" ht="27.5">
      <c r="G137" s="242"/>
    </row>
    <row r="138" spans="7:7" s="241" customFormat="1" ht="27.5">
      <c r="G138" s="242"/>
    </row>
  </sheetData>
  <mergeCells count="135">
    <mergeCell ref="P73:Q73"/>
    <mergeCell ref="B73:E73"/>
    <mergeCell ref="H73:I73"/>
    <mergeCell ref="H68:I68"/>
    <mergeCell ref="B87:C87"/>
    <mergeCell ref="H51:I51"/>
    <mergeCell ref="B68:E68"/>
    <mergeCell ref="P68:Q68"/>
    <mergeCell ref="P66:Q66"/>
    <mergeCell ref="B58:E58"/>
    <mergeCell ref="P58:Q58"/>
    <mergeCell ref="A51:E51"/>
    <mergeCell ref="B52:E52"/>
    <mergeCell ref="P70:Q70"/>
    <mergeCell ref="B64:E64"/>
    <mergeCell ref="B66:E66"/>
    <mergeCell ref="A59:Q59"/>
    <mergeCell ref="P64:Q64"/>
    <mergeCell ref="P61:Q61"/>
    <mergeCell ref="P62:Q62"/>
    <mergeCell ref="H62:I62"/>
    <mergeCell ref="B57:E57"/>
    <mergeCell ref="H57:I57"/>
    <mergeCell ref="P57:Q57"/>
    <mergeCell ref="B110:E110"/>
    <mergeCell ref="B77:I77"/>
    <mergeCell ref="B95:I95"/>
    <mergeCell ref="B90:I90"/>
    <mergeCell ref="B92:C92"/>
    <mergeCell ref="B93:C93"/>
    <mergeCell ref="B91:C91"/>
    <mergeCell ref="D91:I91"/>
    <mergeCell ref="D92:I92"/>
    <mergeCell ref="B106:C106"/>
    <mergeCell ref="D106:I106"/>
    <mergeCell ref="B108:C108"/>
    <mergeCell ref="D108:I108"/>
    <mergeCell ref="B96:C96"/>
    <mergeCell ref="D93:I93"/>
    <mergeCell ref="B78:C78"/>
    <mergeCell ref="D78:I78"/>
    <mergeCell ref="B99:C99"/>
    <mergeCell ref="C89:F89"/>
    <mergeCell ref="B101:I101"/>
    <mergeCell ref="B102:C102"/>
    <mergeCell ref="B104:C104"/>
    <mergeCell ref="B85:I85"/>
    <mergeCell ref="B107:C107"/>
    <mergeCell ref="H58:I58"/>
    <mergeCell ref="D107:I107"/>
    <mergeCell ref="D79:I79"/>
    <mergeCell ref="B98:C98"/>
    <mergeCell ref="A61:E61"/>
    <mergeCell ref="H61:I61"/>
    <mergeCell ref="D103:I103"/>
    <mergeCell ref="D97:I97"/>
    <mergeCell ref="B97:C97"/>
    <mergeCell ref="B103:C103"/>
    <mergeCell ref="J75:N75"/>
    <mergeCell ref="B84:C84"/>
    <mergeCell ref="E83:F84"/>
    <mergeCell ref="H83:I84"/>
    <mergeCell ref="E87:F87"/>
    <mergeCell ref="H87:I87"/>
    <mergeCell ref="C76:M76"/>
    <mergeCell ref="B62:E62"/>
    <mergeCell ref="H66:I66"/>
    <mergeCell ref="B70:E70"/>
    <mergeCell ref="H70:I70"/>
    <mergeCell ref="H64:I64"/>
    <mergeCell ref="B79:C79"/>
    <mergeCell ref="B82:C82"/>
    <mergeCell ref="B86:C86"/>
    <mergeCell ref="B81:I81"/>
    <mergeCell ref="B63:E63"/>
    <mergeCell ref="B71:E71"/>
    <mergeCell ref="H71:I71"/>
    <mergeCell ref="B83:C83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B13:F13"/>
    <mergeCell ref="N47:Q47"/>
    <mergeCell ref="A46:Q46"/>
    <mergeCell ref="B47:C47"/>
    <mergeCell ref="N42:Q42"/>
    <mergeCell ref="N44:Q44"/>
    <mergeCell ref="A42:C42"/>
    <mergeCell ref="B44:C44"/>
    <mergeCell ref="A43:Q43"/>
    <mergeCell ref="B39:Q39"/>
    <mergeCell ref="B45:C45"/>
    <mergeCell ref="N45:Q45"/>
    <mergeCell ref="B48:C48"/>
    <mergeCell ref="N48:Q48"/>
    <mergeCell ref="H55:I55"/>
    <mergeCell ref="B54:E54"/>
    <mergeCell ref="H54:I54"/>
    <mergeCell ref="P54:Q54"/>
    <mergeCell ref="P50:Q50"/>
    <mergeCell ref="P51:Q51"/>
    <mergeCell ref="B49:C49"/>
    <mergeCell ref="N49:Q49"/>
    <mergeCell ref="B56:E56"/>
    <mergeCell ref="H56:I56"/>
    <mergeCell ref="B53:E53"/>
    <mergeCell ref="B55:E55"/>
    <mergeCell ref="H52:I52"/>
    <mergeCell ref="H53:I53"/>
    <mergeCell ref="P52:Q52"/>
    <mergeCell ref="P53:Q53"/>
    <mergeCell ref="P55:Q55"/>
    <mergeCell ref="P56:Q56"/>
    <mergeCell ref="P71:Q71"/>
    <mergeCell ref="B72:E72"/>
    <mergeCell ref="H72:I72"/>
    <mergeCell ref="P72:Q72"/>
    <mergeCell ref="H63:I63"/>
    <mergeCell ref="P63:Q63"/>
    <mergeCell ref="B65:E65"/>
    <mergeCell ref="H65:I65"/>
    <mergeCell ref="P65:Q65"/>
    <mergeCell ref="B67:E67"/>
    <mergeCell ref="H67:I67"/>
    <mergeCell ref="P67:Q67"/>
    <mergeCell ref="B69:E69"/>
    <mergeCell ref="H69:I69"/>
    <mergeCell ref="P69:Q69"/>
  </mergeCells>
  <printOptions horizontalCentered="1"/>
  <pageMargins left="0" right="0" top="0.61388888888888904" bottom="0" header="0" footer="0"/>
  <pageSetup paperSize="9" scale="2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9" max="16" man="1"/>
    <brk id="73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N94"/>
  <sheetViews>
    <sheetView view="pageBreakPreview" zoomScale="20" zoomScaleNormal="55" zoomScaleSheetLayoutView="20" zoomScalePageLayoutView="25" workbookViewId="0">
      <selection activeCell="B8" sqref="B8"/>
    </sheetView>
  </sheetViews>
  <sheetFormatPr defaultColWidth="9.1796875" defaultRowHeight="20"/>
  <cols>
    <col min="1" max="1" width="107.453125" style="97" customWidth="1"/>
    <col min="2" max="2" width="200.54296875" style="98" customWidth="1"/>
    <col min="3" max="3" width="106.453125" style="98" hidden="1" customWidth="1"/>
    <col min="4" max="16384" width="9.1796875" style="98"/>
  </cols>
  <sheetData>
    <row r="1" spans="1:7" s="88" customFormat="1" ht="134.25" customHeight="1">
      <c r="A1" s="86"/>
      <c r="B1" s="87"/>
      <c r="C1" s="87"/>
    </row>
    <row r="2" spans="1:7" s="88" customFormat="1" ht="37.5" customHeight="1">
      <c r="A2" s="87" t="str">
        <f>'1. CUTTING DOCKET'!B6</f>
        <v xml:space="preserve">JOB NUMBER:  </v>
      </c>
      <c r="B2" s="87" t="str">
        <f>'1. CUTTING DOCKET'!D6</f>
        <v>C21  FW24   G2739</v>
      </c>
      <c r="C2" s="87"/>
    </row>
    <row r="3" spans="1:7" s="88" customFormat="1" ht="37.5" customHeight="1">
      <c r="A3" s="89" t="str">
        <f>'1. CUTTING DOCKET'!B7</f>
        <v xml:space="preserve">STYLE NUMBER: </v>
      </c>
      <c r="B3" s="89" t="str">
        <f>'1. CUTTING DOCKET'!D7</f>
        <v>CRTZ_1299</v>
      </c>
      <c r="C3" s="89"/>
    </row>
    <row r="4" spans="1:7" s="88" customFormat="1" ht="37.5" customHeight="1">
      <c r="A4" s="89" t="str">
        <f>'1. CUTTING DOCKET'!B8</f>
        <v xml:space="preserve">STYLE NAME : </v>
      </c>
      <c r="B4" s="89" t="str">
        <f>'1. CUTTING DOCKET'!D8</f>
        <v>COLLEGE ARCH ZIP HOODIE</v>
      </c>
      <c r="C4" s="89"/>
    </row>
    <row r="5" spans="1:7" s="88" customFormat="1" ht="51.5" customHeight="1">
      <c r="A5" s="229"/>
      <c r="B5" s="189" t="str">
        <f>'1. CUTTING DOCKET'!$D$31</f>
        <v>BLACK</v>
      </c>
      <c r="C5" s="189" t="str">
        <f>'1. CUTTING DOCKET'!D31</f>
        <v>BLACK</v>
      </c>
      <c r="G5" s="88" t="s">
        <v>358</v>
      </c>
    </row>
    <row r="6" spans="1:7" s="92" customFormat="1" ht="51.5" customHeight="1">
      <c r="A6" s="191" t="s">
        <v>32</v>
      </c>
      <c r="B6" s="191" t="str">
        <f>B5</f>
        <v>BLACK</v>
      </c>
      <c r="C6" s="191" t="str">
        <f>'1. CUTTING DOCKET'!$E$47</f>
        <v>BLACK</v>
      </c>
    </row>
    <row r="7" spans="1:7" s="92" customFormat="1" ht="51.5" customHeight="1">
      <c r="A7" s="230" t="s">
        <v>33</v>
      </c>
      <c r="B7" s="761" t="str">
        <f>'1. CUTTING DOCKET'!M11</f>
        <v>VTK5953MB FLEECE 82% COTTON 18% POLY 450GSM</v>
      </c>
      <c r="C7" s="761"/>
      <c r="D7" s="92" t="s">
        <v>357</v>
      </c>
    </row>
    <row r="8" spans="1:7" s="92" customFormat="1" ht="362" customHeight="1">
      <c r="A8" s="192" t="str">
        <f>'1. CUTTING DOCKET'!D44</f>
        <v>VẢI CHÍNH</v>
      </c>
      <c r="B8" s="238"/>
      <c r="C8" s="194"/>
      <c r="E8" s="95"/>
    </row>
    <row r="9" spans="1:7" s="92" customFormat="1" ht="58" customHeight="1">
      <c r="A9" s="191" t="s">
        <v>190</v>
      </c>
      <c r="B9" s="191" t="str">
        <f>'1. CUTTING DOCKET'!E45</f>
        <v>BC01</v>
      </c>
      <c r="C9" s="191"/>
      <c r="D9" s="92" t="s">
        <v>360</v>
      </c>
    </row>
    <row r="10" spans="1:7" s="92" customFormat="1" ht="360" customHeight="1">
      <c r="A10" s="192" t="str" cm="1">
        <f t="array" ref="A10:B10">'1. CUTTING DOCKET'!B45:C45</f>
        <v>VTK5898M RIB 1x1 430GSM 100% COTTON</v>
      </c>
      <c r="B10" s="194">
        <v>0</v>
      </c>
      <c r="C10" s="194"/>
      <c r="D10" s="92" t="s">
        <v>359</v>
      </c>
      <c r="E10" s="95"/>
    </row>
    <row r="11" spans="1:7" s="92" customFormat="1" ht="42" customHeight="1">
      <c r="A11" s="191" t="s">
        <v>52</v>
      </c>
      <c r="B11" s="195" t="str">
        <f>'1. CUTTING DOCKET'!F52</f>
        <v>BC01</v>
      </c>
      <c r="C11" s="195" t="str">
        <f>C5</f>
        <v>BLACK</v>
      </c>
      <c r="D11" s="424">
        <v>45428</v>
      </c>
    </row>
    <row r="12" spans="1:7" s="92" customFormat="1" ht="115.5" customHeight="1">
      <c r="A12" s="192" t="str">
        <f>'1. CUTTING DOCKET'!B52</f>
        <v>CHỈ 40/2 MAY CHÍNH  - TIỆP VẢI CHÍNH</v>
      </c>
      <c r="B12" s="445" t="str">
        <f>'1. CUTTING DOCKET'!G52</f>
        <v>BLACK 1500</v>
      </c>
      <c r="C12" s="438" t="e">
        <f>'1. CUTTING DOCKET'!#REF!</f>
        <v>#REF!</v>
      </c>
    </row>
    <row r="13" spans="1:7" s="92" customFormat="1" ht="52" customHeight="1">
      <c r="A13" s="191" t="str">
        <f>'1. CUTTING DOCKET'!B53</f>
        <v>NHÃN CHÍNH +SIZE</v>
      </c>
      <c r="B13" s="762" t="str">
        <f>'1. CUTTING DOCKET'!$F$53</f>
        <v>MULTY</v>
      </c>
      <c r="C13" s="763"/>
    </row>
    <row r="14" spans="1:7" s="92" customFormat="1" ht="315" customHeight="1">
      <c r="A14" s="237" t="s">
        <v>238</v>
      </c>
      <c r="B14" s="764"/>
      <c r="C14" s="765"/>
    </row>
    <row r="15" spans="1:7" s="92" customFormat="1" ht="132" customHeight="1">
      <c r="A15" s="191" t="str">
        <f>'1. CUTTING DOCKET'!$B$55</f>
        <v>NHÃN THÀNH PHẦN 100%COTTON
PO# 00205
CRTZ_1299</v>
      </c>
      <c r="B15" s="762" t="str">
        <f>'1. CUTTING DOCKET'!$F$55</f>
        <v>NỄN TRẮNG CHỮ ĐEN</v>
      </c>
      <c r="C15" s="763"/>
    </row>
    <row r="16" spans="1:7" s="92" customFormat="1" ht="234" customHeight="1">
      <c r="A16" s="447" t="s">
        <v>407</v>
      </c>
      <c r="B16" s="764"/>
      <c r="C16" s="765"/>
    </row>
    <row r="17" spans="1:3" s="92" customFormat="1" ht="95" customHeight="1">
      <c r="A17" s="191" t="str">
        <f>'1. CUTTING DOCKET'!B58</f>
        <v>DÂY KÉO YKK - GIỮA TRƯỚC</v>
      </c>
      <c r="B17" s="442" t="str">
        <f>B5</f>
        <v>BLACK</v>
      </c>
      <c r="C17" s="442" t="str">
        <f>C5</f>
        <v>BLACK</v>
      </c>
    </row>
    <row r="18" spans="1:3" s="92" customFormat="1" ht="409.5" customHeight="1">
      <c r="A18" s="757" t="s">
        <v>239</v>
      </c>
      <c r="B18" s="759"/>
      <c r="C18" s="441"/>
    </row>
    <row r="19" spans="1:3" s="92" customFormat="1" ht="409.6" customHeight="1">
      <c r="A19" s="758"/>
      <c r="B19" s="760"/>
      <c r="C19" s="529"/>
    </row>
    <row r="20" spans="1:3" s="92" customFormat="1" ht="74.25" customHeight="1">
      <c r="A20" s="191" t="str">
        <f>'1. CUTTING DOCKET'!$B$64</f>
        <v>POLYBAG STICKER 2” (L) x 1” (W)</v>
      </c>
      <c r="B20" s="750">
        <f>'1. CUTTING DOCKET'!$G$64</f>
        <v>0</v>
      </c>
      <c r="C20" s="751"/>
    </row>
    <row r="21" spans="1:3" s="92" customFormat="1" ht="398.25" customHeight="1">
      <c r="A21" s="236" t="s">
        <v>235</v>
      </c>
      <c r="B21" s="748"/>
      <c r="C21" s="749"/>
    </row>
    <row r="22" spans="1:3" s="92" customFormat="1" ht="74.25" hidden="1" customHeight="1">
      <c r="A22" s="191" t="e">
        <f>'1. CUTTING DOCKET'!#REF!</f>
        <v>#REF!</v>
      </c>
      <c r="B22" s="195" t="e">
        <f>'1. CUTTING DOCKET'!#REF!</f>
        <v>#REF!</v>
      </c>
      <c r="C22" s="195" t="s">
        <v>129</v>
      </c>
    </row>
    <row r="23" spans="1:3" s="92" customFormat="1" ht="280.5" hidden="1" customHeight="1">
      <c r="A23" s="236" t="s">
        <v>232</v>
      </c>
      <c r="B23" s="234"/>
      <c r="C23" s="234"/>
    </row>
    <row r="24" spans="1:3" s="92" customFormat="1" ht="74.25" hidden="1" customHeight="1">
      <c r="A24" s="191" t="e">
        <f>'1. CUTTING DOCKET'!#REF!</f>
        <v>#REF!</v>
      </c>
      <c r="B24" s="195" t="e">
        <f>'1. CUTTING DOCKET'!#REF!</f>
        <v>#REF!</v>
      </c>
      <c r="C24" s="195" t="s">
        <v>39</v>
      </c>
    </row>
    <row r="25" spans="1:3" s="92" customFormat="1" ht="229.5" hidden="1" customHeight="1">
      <c r="A25" s="236" t="s">
        <v>233</v>
      </c>
      <c r="B25" s="234"/>
      <c r="C25" s="234"/>
    </row>
    <row r="26" spans="1:3" s="92" customFormat="1" ht="106.5" customHeight="1">
      <c r="A26" s="191" t="str">
        <f>'1. CUTTING DOCKET'!$B$62</f>
        <v xml:space="preserve"> POLYBAG 	370mm X 470mm - KHÔNG CHỮ HMP</v>
      </c>
      <c r="B26" s="750">
        <f>'1. CUTTING DOCKET'!$G$62</f>
        <v>0</v>
      </c>
      <c r="C26" s="751"/>
    </row>
    <row r="27" spans="1:3" s="92" customFormat="1" ht="405" customHeight="1">
      <c r="A27" s="233"/>
      <c r="B27" s="748"/>
      <c r="C27" s="749"/>
    </row>
    <row r="28" spans="1:3" s="92" customFormat="1" ht="74.25" customHeight="1">
      <c r="A28" s="191" t="str">
        <f>'1. CUTTING DOCKET'!$B$68</f>
        <v>BAO LỚN (100CMX120CM)</v>
      </c>
      <c r="B28" s="750">
        <f>'1. CUTTING DOCKET'!$G$68</f>
        <v>0</v>
      </c>
      <c r="C28" s="751"/>
    </row>
    <row r="29" spans="1:3" s="92" customFormat="1" ht="229.5" customHeight="1">
      <c r="A29" s="233"/>
      <c r="B29" s="748"/>
      <c r="C29" s="749"/>
    </row>
    <row r="30" spans="1:3" s="92" customFormat="1" ht="74.25" customHeight="1">
      <c r="A30" s="191" t="str">
        <f>'1. CUTTING DOCKET'!$B$66</f>
        <v>GIẤY CHỐNG ẨM</v>
      </c>
      <c r="B30" s="750">
        <f>'1. CUTTING DOCKET'!$G$66</f>
        <v>0</v>
      </c>
      <c r="C30" s="751"/>
    </row>
    <row r="31" spans="1:3" s="92" customFormat="1" ht="88" customHeight="1">
      <c r="A31" s="233"/>
      <c r="B31" s="748"/>
      <c r="C31" s="749"/>
    </row>
    <row r="32" spans="1:3" s="92" customFormat="1" ht="74.25" customHeight="1">
      <c r="A32" s="191" t="str">
        <f>'1. CUTTING DOCKET'!$B$70</f>
        <v>LÓT THÙNG</v>
      </c>
      <c r="B32" s="750">
        <f>'1. CUTTING DOCKET'!$G$70</f>
        <v>0</v>
      </c>
      <c r="C32" s="751"/>
    </row>
    <row r="33" spans="1:14" s="92" customFormat="1" ht="83.15" customHeight="1">
      <c r="A33" s="484" t="s">
        <v>234</v>
      </c>
      <c r="B33" s="748"/>
      <c r="C33" s="749"/>
    </row>
    <row r="34" spans="1:14" s="92" customFormat="1" ht="74.25" customHeight="1">
      <c r="A34" s="191" t="str">
        <f>'1. CUTTING DOCKET'!$B$73</f>
        <v>THÙNG CARTON</v>
      </c>
      <c r="B34" s="750" t="str">
        <f>'1. CUTTING DOCKET'!$G$73</f>
        <v>NATURAL</v>
      </c>
      <c r="C34" s="751"/>
    </row>
    <row r="35" spans="1:14" s="92" customFormat="1" ht="83.15" customHeight="1">
      <c r="A35" s="233"/>
      <c r="B35" s="748"/>
      <c r="C35" s="749"/>
    </row>
    <row r="42" spans="1:14">
      <c r="F42" s="98" t="s">
        <v>370</v>
      </c>
      <c r="G42" s="98" t="s">
        <v>370</v>
      </c>
    </row>
    <row r="44" spans="1:14" ht="409.5">
      <c r="B44" s="98" t="s">
        <v>369</v>
      </c>
      <c r="N44" s="535" t="s">
        <v>450</v>
      </c>
    </row>
    <row r="45" spans="1:14" ht="284" customHeight="1">
      <c r="B45" s="98" t="s">
        <v>368</v>
      </c>
    </row>
    <row r="50" spans="3:4" ht="69.5" customHeight="1"/>
    <row r="59" spans="3:4">
      <c r="C59" s="98" t="s">
        <v>371</v>
      </c>
    </row>
    <row r="62" spans="3:4">
      <c r="D62" s="430" t="s">
        <v>372</v>
      </c>
    </row>
    <row r="65" spans="2:9">
      <c r="E65" s="430" t="s">
        <v>61</v>
      </c>
      <c r="F65" s="430" t="s">
        <v>10</v>
      </c>
      <c r="H65" s="430" t="s">
        <v>59</v>
      </c>
      <c r="I65" s="430" t="s">
        <v>60</v>
      </c>
    </row>
    <row r="66" spans="2:9">
      <c r="D66" s="430"/>
      <c r="E66" s="752" t="s">
        <v>375</v>
      </c>
      <c r="F66" s="753"/>
      <c r="G66" s="434" t="s">
        <v>373</v>
      </c>
      <c r="H66" s="754" t="s">
        <v>376</v>
      </c>
      <c r="I66" s="754"/>
    </row>
    <row r="67" spans="2:9">
      <c r="B67" s="98" t="s">
        <v>374</v>
      </c>
      <c r="E67" s="753"/>
      <c r="F67" s="753"/>
      <c r="G67" s="97"/>
      <c r="H67" s="754"/>
      <c r="I67" s="754"/>
    </row>
    <row r="70" spans="2:9">
      <c r="E70" s="755" t="s">
        <v>376</v>
      </c>
      <c r="F70" s="755"/>
      <c r="G70" s="429"/>
      <c r="H70" s="756" t="s">
        <v>375</v>
      </c>
      <c r="I70" s="756"/>
    </row>
    <row r="82" spans="2:8">
      <c r="C82" s="98" t="s">
        <v>367</v>
      </c>
    </row>
    <row r="92" spans="2:8">
      <c r="D92" s="98">
        <f>H29</f>
        <v>0</v>
      </c>
      <c r="E92" s="98">
        <f t="shared" ref="E92:H92" si="0">I29</f>
        <v>0</v>
      </c>
      <c r="F92" s="98">
        <f t="shared" si="0"/>
        <v>0</v>
      </c>
      <c r="G92" s="98">
        <f t="shared" si="0"/>
        <v>0</v>
      </c>
      <c r="H92" s="98">
        <f t="shared" si="0"/>
        <v>0</v>
      </c>
    </row>
    <row r="93" spans="2:8">
      <c r="B93" s="428" t="s">
        <v>361</v>
      </c>
      <c r="C93" s="429"/>
      <c r="D93" s="429" t="s">
        <v>362</v>
      </c>
      <c r="E93" s="429" t="s">
        <v>363</v>
      </c>
      <c r="F93" s="429" t="s">
        <v>364</v>
      </c>
      <c r="G93" s="429" t="s">
        <v>365</v>
      </c>
      <c r="H93" s="429" t="s">
        <v>366</v>
      </c>
    </row>
    <row r="94" spans="2:8">
      <c r="B94" s="98" t="s">
        <v>377</v>
      </c>
    </row>
  </sheetData>
  <mergeCells count="23">
    <mergeCell ref="A18:A19"/>
    <mergeCell ref="B18:B19"/>
    <mergeCell ref="B20:C20"/>
    <mergeCell ref="B7:C7"/>
    <mergeCell ref="B13:C13"/>
    <mergeCell ref="B14:C14"/>
    <mergeCell ref="B15:C15"/>
    <mergeCell ref="B16:C16"/>
    <mergeCell ref="E66:F67"/>
    <mergeCell ref="H66:I67"/>
    <mergeCell ref="E70:F70"/>
    <mergeCell ref="H70:I70"/>
    <mergeCell ref="B35:C35"/>
    <mergeCell ref="B34:C34"/>
    <mergeCell ref="B32:C32"/>
    <mergeCell ref="B33:C33"/>
    <mergeCell ref="B31:C31"/>
    <mergeCell ref="B30:C30"/>
    <mergeCell ref="B29:C29"/>
    <mergeCell ref="B28:C28"/>
    <mergeCell ref="B27:C27"/>
    <mergeCell ref="B26:C26"/>
    <mergeCell ref="B21:C21"/>
  </mergeCells>
  <printOptions horizontalCentered="1"/>
  <pageMargins left="0.25" right="0" top="0.60416666666666696" bottom="0.75" header="0" footer="0"/>
  <pageSetup paperSize="9" scale="32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6" max="1" man="1"/>
    <brk id="27" max="1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791B-7F0E-470A-B3A6-A2D0FA8ACD12}">
  <sheetPr>
    <pageSetUpPr fitToPage="1"/>
  </sheetPr>
  <dimension ref="A1:Y955"/>
  <sheetViews>
    <sheetView tabSelected="1" view="pageBreakPreview" zoomScale="80" zoomScaleNormal="100" zoomScaleSheetLayoutView="80" workbookViewId="0">
      <selection activeCell="N19" sqref="N19"/>
    </sheetView>
  </sheetViews>
  <sheetFormatPr defaultColWidth="14.453125" defaultRowHeight="14.5"/>
  <cols>
    <col min="1" max="1" width="11" customWidth="1"/>
    <col min="2" max="2" width="28.54296875" customWidth="1"/>
    <col min="3" max="3" width="39" customWidth="1"/>
    <col min="4" max="4" width="9.54296875" customWidth="1"/>
    <col min="5" max="6" width="8.54296875" customWidth="1"/>
    <col min="7" max="7" width="8.1796875" customWidth="1"/>
    <col min="8" max="8" width="8.1796875" hidden="1" customWidth="1"/>
    <col min="9" max="9" width="8" customWidth="1"/>
    <col min="10" max="10" width="9.453125" customWidth="1"/>
    <col min="11" max="11" width="9.81640625" customWidth="1"/>
    <col min="12" max="12" width="15.453125" customWidth="1"/>
    <col min="13" max="13" width="43.26953125" hidden="1" customWidth="1"/>
    <col min="14" max="14" width="24.81640625" customWidth="1"/>
    <col min="15" max="25" width="10.81640625" customWidth="1"/>
  </cols>
  <sheetData>
    <row r="1" spans="1:25" ht="13.5" customHeight="1" thickBot="1">
      <c r="A1" s="256"/>
      <c r="B1" s="257"/>
      <c r="C1" s="257"/>
      <c r="D1" s="258"/>
      <c r="E1" s="256"/>
      <c r="F1" s="259"/>
      <c r="G1" s="259"/>
      <c r="H1" s="259"/>
      <c r="I1" s="258"/>
      <c r="J1" s="258"/>
      <c r="K1" s="258"/>
      <c r="L1" s="260"/>
      <c r="M1" s="261"/>
      <c r="N1" s="261"/>
      <c r="O1" s="261"/>
      <c r="P1" s="261"/>
      <c r="Q1" s="261"/>
    </row>
    <row r="2" spans="1:25" ht="13.5" customHeight="1">
      <c r="A2" s="262" t="s">
        <v>240</v>
      </c>
      <c r="B2" s="263">
        <v>2024</v>
      </c>
      <c r="C2" s="263" t="s">
        <v>241</v>
      </c>
      <c r="D2" s="264" t="s">
        <v>342</v>
      </c>
      <c r="E2" s="265" t="s">
        <v>343</v>
      </c>
      <c r="F2" s="266"/>
      <c r="G2" s="267"/>
      <c r="H2" s="378"/>
      <c r="I2" s="766"/>
      <c r="J2" s="767"/>
      <c r="K2" s="768"/>
      <c r="L2" s="775"/>
      <c r="M2" s="261"/>
      <c r="N2" s="261"/>
      <c r="O2" s="261"/>
      <c r="P2" s="261"/>
      <c r="Q2" s="261"/>
    </row>
    <row r="3" spans="1:25" ht="13.5" customHeight="1">
      <c r="A3" s="268" t="s">
        <v>242</v>
      </c>
      <c r="B3" s="269" t="s">
        <v>341</v>
      </c>
      <c r="C3" s="270" t="s">
        <v>345</v>
      </c>
      <c r="D3" s="271" t="s">
        <v>346</v>
      </c>
      <c r="E3" s="272"/>
      <c r="F3" s="271"/>
      <c r="G3" s="271"/>
      <c r="H3" s="379"/>
      <c r="I3" s="769"/>
      <c r="J3" s="770"/>
      <c r="K3" s="771"/>
      <c r="L3" s="776"/>
      <c r="M3" s="261"/>
      <c r="N3" s="261"/>
      <c r="O3" s="261"/>
      <c r="P3" s="261"/>
      <c r="Q3" s="261"/>
    </row>
    <row r="4" spans="1:25" ht="13.5" customHeight="1">
      <c r="A4" s="268" t="s">
        <v>243</v>
      </c>
      <c r="B4" s="273"/>
      <c r="C4" s="273"/>
      <c r="D4" s="274"/>
      <c r="E4" s="272"/>
      <c r="F4" s="274"/>
      <c r="G4" s="274"/>
      <c r="H4" s="380"/>
      <c r="I4" s="769"/>
      <c r="J4" s="770"/>
      <c r="K4" s="771"/>
      <c r="L4" s="776"/>
      <c r="M4" s="261"/>
      <c r="N4" s="261"/>
      <c r="O4" s="261"/>
      <c r="P4" s="261"/>
      <c r="Q4" s="261"/>
    </row>
    <row r="5" spans="1:25" ht="13.5" customHeight="1" thickBot="1">
      <c r="A5" s="275" t="s">
        <v>244</v>
      </c>
      <c r="B5" s="276" t="s">
        <v>344</v>
      </c>
      <c r="C5" s="276"/>
      <c r="D5" s="277"/>
      <c r="E5" s="278"/>
      <c r="F5" s="277"/>
      <c r="G5" s="277" t="s">
        <v>411</v>
      </c>
      <c r="H5" s="381"/>
      <c r="I5" s="772"/>
      <c r="J5" s="773"/>
      <c r="K5" s="774"/>
      <c r="L5" s="777"/>
      <c r="N5" s="261"/>
      <c r="O5" s="261"/>
      <c r="P5" s="261"/>
      <c r="Q5" s="261"/>
    </row>
    <row r="6" spans="1:25" ht="13.5" customHeight="1" thickBot="1">
      <c r="A6" s="279"/>
      <c r="B6" s="280"/>
      <c r="C6" s="280"/>
      <c r="D6" s="258"/>
      <c r="E6" s="256"/>
      <c r="F6" s="258"/>
      <c r="G6" s="258"/>
      <c r="H6" s="258"/>
      <c r="I6" s="258"/>
      <c r="J6" s="258"/>
      <c r="K6" s="258"/>
      <c r="L6" s="281"/>
      <c r="N6" s="261"/>
      <c r="O6" s="261"/>
      <c r="P6" s="261"/>
      <c r="Q6" s="261"/>
    </row>
    <row r="7" spans="1:25" ht="9" customHeight="1" thickBot="1">
      <c r="A7" s="778"/>
      <c r="B7" s="779"/>
      <c r="C7" s="779"/>
      <c r="D7" s="779"/>
      <c r="E7" s="779"/>
      <c r="F7" s="779"/>
      <c r="G7" s="779"/>
      <c r="H7" s="779"/>
      <c r="I7" s="779"/>
      <c r="J7" s="779"/>
      <c r="K7" s="779"/>
      <c r="L7" s="780"/>
      <c r="M7" s="282"/>
    </row>
    <row r="8" spans="1:25" ht="13.5" customHeight="1">
      <c r="A8" s="283" t="s">
        <v>245</v>
      </c>
      <c r="B8" s="284" t="s">
        <v>246</v>
      </c>
      <c r="C8" s="284"/>
      <c r="D8" s="285" t="s">
        <v>221</v>
      </c>
      <c r="E8" s="285" t="s">
        <v>61</v>
      </c>
      <c r="F8" s="286" t="s">
        <v>10</v>
      </c>
      <c r="G8" s="285" t="s">
        <v>58</v>
      </c>
      <c r="H8" s="285"/>
      <c r="I8" s="285" t="s">
        <v>59</v>
      </c>
      <c r="J8" s="285" t="s">
        <v>60</v>
      </c>
      <c r="K8" s="287" t="s">
        <v>247</v>
      </c>
      <c r="L8" s="288" t="s">
        <v>248</v>
      </c>
      <c r="M8" s="289" t="s">
        <v>347</v>
      </c>
    </row>
    <row r="9" spans="1:25" ht="15.75" customHeight="1">
      <c r="A9" s="290" t="s">
        <v>249</v>
      </c>
      <c r="B9" s="291" t="s">
        <v>250</v>
      </c>
      <c r="C9" s="292" t="s">
        <v>251</v>
      </c>
      <c r="D9" s="293">
        <f t="shared" ref="D9:D28" si="0">E9-K9</f>
        <v>24.5</v>
      </c>
      <c r="E9" s="293">
        <f t="shared" ref="E9:E28" si="1">F9-K9</f>
        <v>25.5</v>
      </c>
      <c r="F9" s="294">
        <v>26.5</v>
      </c>
      <c r="G9" s="293">
        <f t="shared" ref="G9:G28" si="2">F9+K9</f>
        <v>27.5</v>
      </c>
      <c r="H9" s="293"/>
      <c r="I9" s="293">
        <f t="shared" ref="I9:I28" si="3">G9+K9</f>
        <v>28.5</v>
      </c>
      <c r="J9" s="293">
        <f t="shared" ref="J9:J28" si="4">I9+K9</f>
        <v>29.5</v>
      </c>
      <c r="K9" s="295">
        <v>1</v>
      </c>
      <c r="L9" s="296">
        <v>44928</v>
      </c>
      <c r="M9" s="297" t="s">
        <v>348</v>
      </c>
    </row>
    <row r="10" spans="1:25" ht="15.75" customHeight="1">
      <c r="A10" s="290" t="s">
        <v>252</v>
      </c>
      <c r="B10" s="291" t="s">
        <v>253</v>
      </c>
      <c r="C10" s="292" t="s">
        <v>254</v>
      </c>
      <c r="D10" s="293">
        <f t="shared" si="0"/>
        <v>24</v>
      </c>
      <c r="E10" s="293">
        <f t="shared" si="1"/>
        <v>25</v>
      </c>
      <c r="F10" s="298">
        <v>26</v>
      </c>
      <c r="G10" s="293">
        <f t="shared" si="2"/>
        <v>27</v>
      </c>
      <c r="H10" s="293"/>
      <c r="I10" s="293">
        <f t="shared" si="3"/>
        <v>28</v>
      </c>
      <c r="J10" s="293">
        <f t="shared" si="4"/>
        <v>29</v>
      </c>
      <c r="K10" s="295">
        <v>1</v>
      </c>
      <c r="L10" s="299">
        <v>0.5</v>
      </c>
      <c r="M10" s="297" t="s">
        <v>348</v>
      </c>
      <c r="P10" s="300"/>
      <c r="Q10" s="300"/>
      <c r="R10" s="300"/>
      <c r="S10" s="300"/>
      <c r="T10" s="300"/>
      <c r="U10" s="300"/>
      <c r="V10" s="300"/>
      <c r="W10" s="300"/>
      <c r="X10" s="300"/>
      <c r="Y10" s="300"/>
    </row>
    <row r="11" spans="1:25" ht="15.75" customHeight="1">
      <c r="A11" s="290" t="s">
        <v>255</v>
      </c>
      <c r="B11" s="291" t="s">
        <v>256</v>
      </c>
      <c r="C11" s="272" t="s">
        <v>257</v>
      </c>
      <c r="D11" s="301">
        <f t="shared" si="0"/>
        <v>18</v>
      </c>
      <c r="E11" s="301">
        <f t="shared" si="1"/>
        <v>19</v>
      </c>
      <c r="F11" s="302">
        <v>20</v>
      </c>
      <c r="G11" s="301">
        <f t="shared" si="2"/>
        <v>21</v>
      </c>
      <c r="H11" s="301"/>
      <c r="I11" s="301">
        <f t="shared" si="3"/>
        <v>22</v>
      </c>
      <c r="J11" s="301">
        <f t="shared" si="4"/>
        <v>23</v>
      </c>
      <c r="K11" s="295">
        <v>1</v>
      </c>
      <c r="L11" s="299">
        <v>0.5</v>
      </c>
      <c r="M11" s="300" t="s">
        <v>348</v>
      </c>
      <c r="N11" s="303"/>
      <c r="O11" s="303"/>
      <c r="P11" s="300"/>
      <c r="Q11" s="300"/>
      <c r="R11" s="304"/>
      <c r="S11" s="304"/>
      <c r="T11" s="304"/>
      <c r="U11" s="304"/>
      <c r="V11" s="304"/>
      <c r="W11" s="304"/>
      <c r="X11" s="305"/>
      <c r="Y11" s="304"/>
    </row>
    <row r="12" spans="1:25" ht="15.75" customHeight="1">
      <c r="A12" s="290" t="s">
        <v>258</v>
      </c>
      <c r="B12" s="291" t="s">
        <v>334</v>
      </c>
      <c r="C12" s="272" t="s">
        <v>259</v>
      </c>
      <c r="D12" s="301">
        <f t="shared" si="0"/>
        <v>15.5</v>
      </c>
      <c r="E12" s="301">
        <f t="shared" si="1"/>
        <v>16.5</v>
      </c>
      <c r="F12" s="302">
        <v>17.5</v>
      </c>
      <c r="G12" s="301">
        <f t="shared" si="2"/>
        <v>18.5</v>
      </c>
      <c r="H12" s="301"/>
      <c r="I12" s="301">
        <f t="shared" si="3"/>
        <v>19.5</v>
      </c>
      <c r="J12" s="301">
        <f t="shared" si="4"/>
        <v>20.5</v>
      </c>
      <c r="K12" s="295">
        <v>1</v>
      </c>
      <c r="L12" s="299">
        <v>0.5</v>
      </c>
      <c r="M12" s="300" t="s">
        <v>348</v>
      </c>
      <c r="N12" s="303"/>
      <c r="O12" s="303"/>
      <c r="P12" s="300"/>
      <c r="Q12" s="300"/>
      <c r="R12" s="304"/>
      <c r="S12" s="304"/>
      <c r="T12" s="304"/>
      <c r="U12" s="304"/>
      <c r="V12" s="304"/>
      <c r="W12" s="304"/>
      <c r="X12" s="305"/>
      <c r="Y12" s="304"/>
    </row>
    <row r="13" spans="1:25" ht="18.75" customHeight="1">
      <c r="A13" s="290" t="s">
        <v>260</v>
      </c>
      <c r="B13" s="291" t="s">
        <v>261</v>
      </c>
      <c r="C13" s="306" t="s">
        <v>262</v>
      </c>
      <c r="D13" s="301">
        <f t="shared" si="0"/>
        <v>23</v>
      </c>
      <c r="E13" s="301">
        <f t="shared" si="1"/>
        <v>23.5</v>
      </c>
      <c r="F13" s="307">
        <v>24</v>
      </c>
      <c r="G13" s="301">
        <f t="shared" si="2"/>
        <v>24.5</v>
      </c>
      <c r="H13" s="301"/>
      <c r="I13" s="301">
        <f t="shared" si="3"/>
        <v>25</v>
      </c>
      <c r="J13" s="301">
        <f t="shared" si="4"/>
        <v>25.5</v>
      </c>
      <c r="K13" s="299">
        <v>0.5</v>
      </c>
      <c r="L13" s="299">
        <v>0.5</v>
      </c>
      <c r="M13" s="300" t="s">
        <v>348</v>
      </c>
      <c r="N13" s="303"/>
      <c r="O13" s="303"/>
    </row>
    <row r="14" spans="1:25" ht="15.75" customHeight="1">
      <c r="A14" s="290" t="s">
        <v>263</v>
      </c>
      <c r="B14" s="291" t="s">
        <v>264</v>
      </c>
      <c r="C14" s="272" t="s">
        <v>265</v>
      </c>
      <c r="D14" s="308">
        <f t="shared" si="0"/>
        <v>22</v>
      </c>
      <c r="E14" s="308">
        <f t="shared" si="1"/>
        <v>22.5</v>
      </c>
      <c r="F14" s="307">
        <v>23</v>
      </c>
      <c r="G14" s="301">
        <f t="shared" si="2"/>
        <v>23.5</v>
      </c>
      <c r="H14" s="301"/>
      <c r="I14" s="301">
        <f t="shared" si="3"/>
        <v>24</v>
      </c>
      <c r="J14" s="301">
        <f t="shared" si="4"/>
        <v>24.5</v>
      </c>
      <c r="K14" s="299">
        <v>0.5</v>
      </c>
      <c r="L14" s="299">
        <v>0.5</v>
      </c>
      <c r="M14" s="300" t="s">
        <v>348</v>
      </c>
      <c r="N14" s="309" t="s">
        <v>349</v>
      </c>
      <c r="O14" s="303"/>
    </row>
    <row r="15" spans="1:25" ht="15.75" customHeight="1">
      <c r="A15" s="290" t="s">
        <v>266</v>
      </c>
      <c r="B15" s="291" t="s">
        <v>267</v>
      </c>
      <c r="C15" s="310" t="s">
        <v>268</v>
      </c>
      <c r="D15" s="301">
        <f t="shared" si="0"/>
        <v>22</v>
      </c>
      <c r="E15" s="301">
        <f t="shared" si="1"/>
        <v>23</v>
      </c>
      <c r="F15" s="307">
        <v>24</v>
      </c>
      <c r="G15" s="301">
        <f t="shared" si="2"/>
        <v>25</v>
      </c>
      <c r="H15" s="301"/>
      <c r="I15" s="301">
        <f t="shared" si="3"/>
        <v>26</v>
      </c>
      <c r="J15" s="301">
        <f t="shared" si="4"/>
        <v>27</v>
      </c>
      <c r="K15" s="295">
        <v>1</v>
      </c>
      <c r="L15" s="299">
        <v>0.375</v>
      </c>
      <c r="M15" s="300" t="s">
        <v>348</v>
      </c>
      <c r="N15" s="303"/>
      <c r="O15" s="303"/>
    </row>
    <row r="16" spans="1:25" ht="15.75" customHeight="1">
      <c r="A16" s="290" t="s">
        <v>269</v>
      </c>
      <c r="B16" s="291" t="s">
        <v>350</v>
      </c>
      <c r="C16" s="292" t="s">
        <v>270</v>
      </c>
      <c r="D16" s="293">
        <f t="shared" si="0"/>
        <v>21</v>
      </c>
      <c r="E16" s="293">
        <f t="shared" si="1"/>
        <v>22</v>
      </c>
      <c r="F16" s="311">
        <v>23</v>
      </c>
      <c r="G16" s="293">
        <f t="shared" si="2"/>
        <v>24</v>
      </c>
      <c r="H16" s="293"/>
      <c r="I16" s="293">
        <f t="shared" si="3"/>
        <v>25</v>
      </c>
      <c r="J16" s="293">
        <f t="shared" si="4"/>
        <v>26</v>
      </c>
      <c r="K16" s="295">
        <v>1</v>
      </c>
      <c r="L16" s="312">
        <v>0.25</v>
      </c>
      <c r="M16" s="297" t="s">
        <v>348</v>
      </c>
      <c r="N16" s="303"/>
      <c r="O16" s="303"/>
    </row>
    <row r="17" spans="1:17" ht="15.75" customHeight="1">
      <c r="A17" s="290" t="s">
        <v>271</v>
      </c>
      <c r="B17" s="291" t="s">
        <v>351</v>
      </c>
      <c r="C17" s="292" t="s">
        <v>272</v>
      </c>
      <c r="D17" s="293">
        <f t="shared" si="0"/>
        <v>21</v>
      </c>
      <c r="E17" s="293">
        <f t="shared" si="1"/>
        <v>22</v>
      </c>
      <c r="F17" s="311">
        <v>23</v>
      </c>
      <c r="G17" s="293">
        <f t="shared" si="2"/>
        <v>24</v>
      </c>
      <c r="H17" s="293"/>
      <c r="I17" s="293">
        <f t="shared" si="3"/>
        <v>25</v>
      </c>
      <c r="J17" s="293">
        <f t="shared" si="4"/>
        <v>26</v>
      </c>
      <c r="K17" s="295">
        <v>1</v>
      </c>
      <c r="L17" s="312">
        <v>0.25</v>
      </c>
      <c r="M17" s="297" t="s">
        <v>348</v>
      </c>
      <c r="N17" s="303"/>
      <c r="O17" s="303"/>
    </row>
    <row r="18" spans="1:17" ht="15.75" customHeight="1">
      <c r="A18" s="290" t="s">
        <v>273</v>
      </c>
      <c r="B18" s="291" t="s">
        <v>274</v>
      </c>
      <c r="C18" s="292" t="s">
        <v>275</v>
      </c>
      <c r="D18" s="293">
        <f t="shared" si="0"/>
        <v>9.875</v>
      </c>
      <c r="E18" s="293">
        <f t="shared" si="1"/>
        <v>10.25</v>
      </c>
      <c r="F18" s="311">
        <v>10.625</v>
      </c>
      <c r="G18" s="293">
        <f t="shared" si="2"/>
        <v>11</v>
      </c>
      <c r="H18" s="293"/>
      <c r="I18" s="293">
        <f t="shared" si="3"/>
        <v>11.375</v>
      </c>
      <c r="J18" s="293">
        <f t="shared" si="4"/>
        <v>11.75</v>
      </c>
      <c r="K18" s="313">
        <v>0.375</v>
      </c>
      <c r="L18" s="299">
        <v>0.375</v>
      </c>
      <c r="M18" s="297" t="s">
        <v>348</v>
      </c>
      <c r="N18" s="303"/>
      <c r="O18" s="303"/>
    </row>
    <row r="19" spans="1:17" ht="15.75" customHeight="1">
      <c r="A19" s="290" t="s">
        <v>276</v>
      </c>
      <c r="B19" s="291" t="s">
        <v>277</v>
      </c>
      <c r="C19" s="310" t="s">
        <v>278</v>
      </c>
      <c r="D19" s="293">
        <f t="shared" si="0"/>
        <v>10.625</v>
      </c>
      <c r="E19" s="293">
        <f t="shared" si="1"/>
        <v>11</v>
      </c>
      <c r="F19" s="311">
        <v>11.375</v>
      </c>
      <c r="G19" s="293">
        <f t="shared" si="2"/>
        <v>11.75</v>
      </c>
      <c r="H19" s="293"/>
      <c r="I19" s="293">
        <f t="shared" si="3"/>
        <v>12.125</v>
      </c>
      <c r="J19" s="293">
        <f t="shared" si="4"/>
        <v>12.5</v>
      </c>
      <c r="K19" s="313">
        <v>0.375</v>
      </c>
      <c r="L19" s="299">
        <v>0.375</v>
      </c>
      <c r="M19" s="297" t="s">
        <v>348</v>
      </c>
    </row>
    <row r="20" spans="1:17" ht="15.75" customHeight="1">
      <c r="A20" s="290" t="s">
        <v>279</v>
      </c>
      <c r="B20" s="291" t="s">
        <v>280</v>
      </c>
      <c r="C20" s="292" t="s">
        <v>281</v>
      </c>
      <c r="D20" s="314">
        <f t="shared" si="0"/>
        <v>7.75</v>
      </c>
      <c r="E20" s="315">
        <f t="shared" si="1"/>
        <v>8.125</v>
      </c>
      <c r="F20" s="311">
        <v>8.5</v>
      </c>
      <c r="G20" s="315">
        <f t="shared" si="2"/>
        <v>8.875</v>
      </c>
      <c r="H20" s="315"/>
      <c r="I20" s="314">
        <f t="shared" si="3"/>
        <v>9.25</v>
      </c>
      <c r="J20" s="315">
        <f t="shared" si="4"/>
        <v>9.625</v>
      </c>
      <c r="K20" s="313">
        <v>0.375</v>
      </c>
      <c r="L20" s="299">
        <v>0.25</v>
      </c>
      <c r="M20" s="297" t="s">
        <v>348</v>
      </c>
      <c r="N20" s="303"/>
      <c r="O20" s="303"/>
    </row>
    <row r="21" spans="1:17" ht="15.75" customHeight="1">
      <c r="A21" s="290" t="s">
        <v>282</v>
      </c>
      <c r="B21" s="291" t="s">
        <v>283</v>
      </c>
      <c r="C21" s="292" t="s">
        <v>284</v>
      </c>
      <c r="D21" s="293">
        <f t="shared" si="0"/>
        <v>5.125</v>
      </c>
      <c r="E21" s="293">
        <f t="shared" si="1"/>
        <v>5.375</v>
      </c>
      <c r="F21" s="311">
        <v>5.625</v>
      </c>
      <c r="G21" s="293">
        <f t="shared" si="2"/>
        <v>5.875</v>
      </c>
      <c r="H21" s="293"/>
      <c r="I21" s="293">
        <f t="shared" si="3"/>
        <v>6.125</v>
      </c>
      <c r="J21" s="316">
        <f t="shared" si="4"/>
        <v>6.375</v>
      </c>
      <c r="K21" s="313">
        <v>0.25</v>
      </c>
      <c r="L21" s="299">
        <v>0.25</v>
      </c>
      <c r="M21" s="297" t="s">
        <v>348</v>
      </c>
      <c r="N21" s="303"/>
      <c r="O21" s="303"/>
    </row>
    <row r="22" spans="1:17" ht="15.75" customHeight="1">
      <c r="A22" s="290" t="s">
        <v>285</v>
      </c>
      <c r="B22" s="291" t="s">
        <v>286</v>
      </c>
      <c r="C22" s="292" t="s">
        <v>287</v>
      </c>
      <c r="D22" s="317">
        <f t="shared" si="0"/>
        <v>3.5</v>
      </c>
      <c r="E22" s="314">
        <f t="shared" si="1"/>
        <v>3.75</v>
      </c>
      <c r="F22" s="311">
        <v>4</v>
      </c>
      <c r="G22" s="314">
        <f t="shared" si="2"/>
        <v>4.25</v>
      </c>
      <c r="H22" s="314"/>
      <c r="I22" s="317">
        <f t="shared" si="3"/>
        <v>4.5</v>
      </c>
      <c r="J22" s="318">
        <f t="shared" si="4"/>
        <v>4.75</v>
      </c>
      <c r="K22" s="313">
        <v>0.25</v>
      </c>
      <c r="L22" s="299">
        <v>0.25</v>
      </c>
      <c r="M22" s="297" t="s">
        <v>348</v>
      </c>
      <c r="N22" s="303"/>
      <c r="O22" s="303"/>
    </row>
    <row r="23" spans="1:17" ht="15.75" customHeight="1">
      <c r="A23" s="319" t="s">
        <v>58</v>
      </c>
      <c r="B23" s="320" t="s">
        <v>288</v>
      </c>
      <c r="C23" s="321" t="s">
        <v>289</v>
      </c>
      <c r="D23" s="322">
        <f t="shared" si="0"/>
        <v>2.75</v>
      </c>
      <c r="E23" s="322">
        <f t="shared" si="1"/>
        <v>2.75</v>
      </c>
      <c r="F23" s="323">
        <v>2.75</v>
      </c>
      <c r="G23" s="322">
        <f t="shared" si="2"/>
        <v>2.75</v>
      </c>
      <c r="H23" s="322"/>
      <c r="I23" s="322">
        <f t="shared" si="3"/>
        <v>2.75</v>
      </c>
      <c r="J23" s="293">
        <f t="shared" si="4"/>
        <v>2.75</v>
      </c>
      <c r="K23" s="324">
        <v>0</v>
      </c>
      <c r="L23" s="299">
        <v>0.25</v>
      </c>
      <c r="M23" s="297" t="s">
        <v>348</v>
      </c>
      <c r="N23" s="303"/>
      <c r="O23" s="303"/>
    </row>
    <row r="24" spans="1:17" ht="15.75" customHeight="1">
      <c r="A24" s="319" t="s">
        <v>10</v>
      </c>
      <c r="B24" s="320" t="s">
        <v>290</v>
      </c>
      <c r="C24" s="321" t="s">
        <v>291</v>
      </c>
      <c r="D24" s="322">
        <f t="shared" si="0"/>
        <v>2.75</v>
      </c>
      <c r="E24" s="322">
        <f t="shared" si="1"/>
        <v>2.75</v>
      </c>
      <c r="F24" s="323">
        <v>2.75</v>
      </c>
      <c r="G24" s="322">
        <f t="shared" si="2"/>
        <v>2.75</v>
      </c>
      <c r="H24" s="322"/>
      <c r="I24" s="322">
        <f t="shared" si="3"/>
        <v>2.75</v>
      </c>
      <c r="J24" s="293">
        <f t="shared" si="4"/>
        <v>2.75</v>
      </c>
      <c r="K24" s="324">
        <v>0</v>
      </c>
      <c r="L24" s="299">
        <v>0.25</v>
      </c>
      <c r="M24" s="297" t="s">
        <v>348</v>
      </c>
      <c r="N24" s="303"/>
      <c r="O24" s="303"/>
    </row>
    <row r="25" spans="1:17" ht="15.75" customHeight="1">
      <c r="A25" s="319" t="s">
        <v>292</v>
      </c>
      <c r="B25" s="325" t="s">
        <v>293</v>
      </c>
      <c r="C25" s="310" t="s">
        <v>294</v>
      </c>
      <c r="D25" s="326">
        <f t="shared" si="0"/>
        <v>8.5</v>
      </c>
      <c r="E25" s="326">
        <f t="shared" si="1"/>
        <v>8.75</v>
      </c>
      <c r="F25" s="327">
        <v>9</v>
      </c>
      <c r="G25" s="326">
        <f t="shared" si="2"/>
        <v>9.25</v>
      </c>
      <c r="H25" s="326"/>
      <c r="I25" s="326">
        <f t="shared" si="3"/>
        <v>9.5</v>
      </c>
      <c r="J25" s="301">
        <f t="shared" si="4"/>
        <v>9.75</v>
      </c>
      <c r="K25" s="328">
        <v>0.25</v>
      </c>
      <c r="L25" s="299">
        <v>0.25</v>
      </c>
      <c r="M25" s="300" t="s">
        <v>348</v>
      </c>
      <c r="N25" s="303"/>
      <c r="O25" s="303"/>
    </row>
    <row r="26" spans="1:17" ht="15.75" customHeight="1">
      <c r="A26" s="319" t="s">
        <v>295</v>
      </c>
      <c r="B26" s="325" t="s">
        <v>296</v>
      </c>
      <c r="C26" s="325" t="s">
        <v>297</v>
      </c>
      <c r="D26" s="326">
        <f t="shared" si="0"/>
        <v>0.75</v>
      </c>
      <c r="E26" s="326">
        <f t="shared" si="1"/>
        <v>0.75</v>
      </c>
      <c r="F26" s="329">
        <v>0.75</v>
      </c>
      <c r="G26" s="326">
        <f t="shared" si="2"/>
        <v>0.75</v>
      </c>
      <c r="H26" s="326"/>
      <c r="I26" s="326">
        <f t="shared" si="3"/>
        <v>0.75</v>
      </c>
      <c r="J26" s="301">
        <f t="shared" si="4"/>
        <v>0.75</v>
      </c>
      <c r="K26" s="324">
        <v>0</v>
      </c>
      <c r="L26" s="299">
        <v>0.25</v>
      </c>
      <c r="M26" s="297" t="s">
        <v>348</v>
      </c>
      <c r="N26" s="303"/>
      <c r="O26" s="303"/>
    </row>
    <row r="27" spans="1:17" ht="15.75" customHeight="1">
      <c r="A27" s="319" t="s">
        <v>298</v>
      </c>
      <c r="B27" s="325" t="s">
        <v>299</v>
      </c>
      <c r="C27" s="325" t="s">
        <v>300</v>
      </c>
      <c r="D27" s="330">
        <f t="shared" si="0"/>
        <v>3.25</v>
      </c>
      <c r="E27" s="331">
        <f t="shared" si="1"/>
        <v>3.375</v>
      </c>
      <c r="F27" s="332">
        <v>3.5</v>
      </c>
      <c r="G27" s="331">
        <f t="shared" si="2"/>
        <v>3.625</v>
      </c>
      <c r="H27" s="331"/>
      <c r="I27" s="330">
        <f t="shared" si="3"/>
        <v>3.75</v>
      </c>
      <c r="J27" s="333">
        <f t="shared" si="4"/>
        <v>3.875</v>
      </c>
      <c r="K27" s="334">
        <v>0.125</v>
      </c>
      <c r="L27" s="299">
        <v>0.25</v>
      </c>
      <c r="M27" s="300" t="s">
        <v>348</v>
      </c>
      <c r="N27" s="303"/>
      <c r="O27" s="303"/>
    </row>
    <row r="28" spans="1:17" ht="12" customHeight="1" thickBot="1">
      <c r="A28" s="319" t="s">
        <v>61</v>
      </c>
      <c r="B28" s="325" t="s">
        <v>301</v>
      </c>
      <c r="C28" s="325" t="s">
        <v>302</v>
      </c>
      <c r="D28" s="326">
        <f t="shared" si="0"/>
        <v>0.375</v>
      </c>
      <c r="E28" s="326">
        <f t="shared" si="1"/>
        <v>0.375</v>
      </c>
      <c r="F28" s="335">
        <v>0.375</v>
      </c>
      <c r="G28" s="330">
        <f t="shared" si="2"/>
        <v>0.375</v>
      </c>
      <c r="H28" s="330"/>
      <c r="I28" s="330">
        <f t="shared" si="3"/>
        <v>0.375</v>
      </c>
      <c r="J28" s="336">
        <f t="shared" si="4"/>
        <v>0.375</v>
      </c>
      <c r="K28" s="337">
        <v>0</v>
      </c>
      <c r="L28" s="299">
        <v>0.25</v>
      </c>
      <c r="M28" s="297" t="s">
        <v>348</v>
      </c>
    </row>
    <row r="29" spans="1:17" ht="15.75" customHeight="1" thickBot="1">
      <c r="A29" s="338" t="s">
        <v>303</v>
      </c>
      <c r="B29" s="339"/>
      <c r="C29" s="340"/>
      <c r="D29" s="341"/>
      <c r="E29" s="341"/>
      <c r="F29" s="342"/>
      <c r="G29" s="341"/>
      <c r="H29" s="341"/>
      <c r="I29" s="341"/>
      <c r="J29" s="341"/>
      <c r="K29" s="343"/>
      <c r="L29" s="344"/>
      <c r="N29" s="261"/>
      <c r="O29" s="261"/>
      <c r="P29" s="261"/>
      <c r="Q29" s="261"/>
    </row>
    <row r="30" spans="1:17" ht="15.75" customHeight="1">
      <c r="A30" s="345" t="s">
        <v>61</v>
      </c>
      <c r="B30" s="346" t="s">
        <v>304</v>
      </c>
      <c r="C30" s="346" t="s">
        <v>305</v>
      </c>
      <c r="D30" s="347">
        <f>E30-K30</f>
        <v>15</v>
      </c>
      <c r="E30" s="347">
        <f>F30-K30</f>
        <v>15.25</v>
      </c>
      <c r="F30" s="348">
        <v>15.5</v>
      </c>
      <c r="G30" s="347">
        <f>F30+K30</f>
        <v>15.75</v>
      </c>
      <c r="H30" s="347"/>
      <c r="I30" s="347">
        <f>G30+K30</f>
        <v>16</v>
      </c>
      <c r="J30" s="349">
        <f>I30+K30</f>
        <v>16.25</v>
      </c>
      <c r="K30" s="349">
        <v>0.25</v>
      </c>
      <c r="L30" s="350">
        <v>0.375</v>
      </c>
      <c r="M30" s="297" t="s">
        <v>348</v>
      </c>
    </row>
    <row r="31" spans="1:17" ht="15.75" customHeight="1">
      <c r="A31" s="345" t="s">
        <v>306</v>
      </c>
      <c r="B31" s="346" t="s">
        <v>307</v>
      </c>
      <c r="C31" s="346" t="s">
        <v>308</v>
      </c>
      <c r="D31" s="347">
        <f>E31-K31</f>
        <v>13.75</v>
      </c>
      <c r="E31" s="347">
        <f>F31-K31</f>
        <v>14</v>
      </c>
      <c r="F31" s="348">
        <v>14.25</v>
      </c>
      <c r="G31" s="347">
        <f>F31+K31</f>
        <v>14.5</v>
      </c>
      <c r="H31" s="347"/>
      <c r="I31" s="347">
        <f>G31+K31</f>
        <v>14.75</v>
      </c>
      <c r="J31" s="349">
        <f>I31+K31</f>
        <v>15</v>
      </c>
      <c r="K31" s="328">
        <v>0.25</v>
      </c>
      <c r="L31" s="350">
        <v>0.375</v>
      </c>
      <c r="M31" s="297" t="s">
        <v>348</v>
      </c>
    </row>
    <row r="32" spans="1:17" ht="15.75" customHeight="1">
      <c r="A32" s="345" t="s">
        <v>309</v>
      </c>
      <c r="B32" s="346" t="s">
        <v>310</v>
      </c>
      <c r="C32" s="351" t="s">
        <v>311</v>
      </c>
      <c r="D32" s="347">
        <f>E32-K32</f>
        <v>10.25</v>
      </c>
      <c r="E32" s="347">
        <f>F32-K32</f>
        <v>10.5</v>
      </c>
      <c r="F32" s="348">
        <v>10.75</v>
      </c>
      <c r="G32" s="347">
        <f>F32+K32</f>
        <v>11</v>
      </c>
      <c r="H32" s="347"/>
      <c r="I32" s="347">
        <f>G32+K32</f>
        <v>11.25</v>
      </c>
      <c r="J32" s="349">
        <f>I32+K32</f>
        <v>11.5</v>
      </c>
      <c r="K32" s="328">
        <v>0.25</v>
      </c>
      <c r="L32" s="350">
        <v>0.25</v>
      </c>
      <c r="M32" s="297" t="s">
        <v>348</v>
      </c>
      <c r="N32" s="300"/>
    </row>
    <row r="33" spans="1:25" ht="15.75" customHeight="1">
      <c r="A33" s="352" t="s">
        <v>312</v>
      </c>
      <c r="B33" s="353" t="s">
        <v>313</v>
      </c>
      <c r="C33" s="325" t="s">
        <v>314</v>
      </c>
      <c r="D33" s="328">
        <f>E33-K33</f>
        <v>20</v>
      </c>
      <c r="E33" s="328">
        <f>F33-K33</f>
        <v>20.5</v>
      </c>
      <c r="F33" s="348">
        <v>21</v>
      </c>
      <c r="G33" s="328">
        <f>F33+K33</f>
        <v>21.5</v>
      </c>
      <c r="H33" s="328"/>
      <c r="I33" s="328">
        <f>G33+K33</f>
        <v>22</v>
      </c>
      <c r="J33" s="328">
        <f>I33+K33</f>
        <v>22.5</v>
      </c>
      <c r="K33" s="328">
        <v>0.5</v>
      </c>
      <c r="L33" s="354">
        <v>0.375</v>
      </c>
      <c r="M33" s="297" t="s">
        <v>348</v>
      </c>
      <c r="N33" s="300"/>
      <c r="O33" s="355"/>
      <c r="P33" s="355"/>
      <c r="Q33" s="355"/>
      <c r="R33" s="355"/>
      <c r="S33" s="355"/>
      <c r="T33" s="355"/>
      <c r="U33" s="355"/>
      <c r="V33" s="355"/>
      <c r="W33" s="355"/>
      <c r="X33" s="355"/>
      <c r="Y33" s="355"/>
    </row>
    <row r="34" spans="1:25" ht="15.75" customHeight="1" thickBot="1">
      <c r="A34" s="352" t="s">
        <v>315</v>
      </c>
      <c r="B34" s="353" t="s">
        <v>316</v>
      </c>
      <c r="C34" s="325" t="s">
        <v>317</v>
      </c>
      <c r="D34" s="356">
        <f>E34-K34</f>
        <v>10.25</v>
      </c>
      <c r="E34" s="357">
        <f>F34-K34</f>
        <v>10.625</v>
      </c>
      <c r="F34" s="358">
        <v>11</v>
      </c>
      <c r="G34" s="357">
        <f>F34+K34</f>
        <v>11.375</v>
      </c>
      <c r="H34" s="357"/>
      <c r="I34" s="356">
        <f>G34+K34</f>
        <v>11.75</v>
      </c>
      <c r="J34" s="357">
        <f>I34+K34</f>
        <v>12.125</v>
      </c>
      <c r="K34" s="328">
        <v>0.375</v>
      </c>
      <c r="L34" s="354">
        <v>0.375</v>
      </c>
      <c r="M34" s="297" t="s">
        <v>348</v>
      </c>
    </row>
    <row r="35" spans="1:25" ht="15.75" customHeight="1" thickBot="1">
      <c r="A35" s="338" t="s">
        <v>318</v>
      </c>
      <c r="B35" s="339"/>
      <c r="C35" s="340"/>
      <c r="D35" s="341"/>
      <c r="E35" s="341"/>
      <c r="F35" s="342"/>
      <c r="G35" s="341"/>
      <c r="H35" s="341"/>
      <c r="I35" s="341"/>
      <c r="J35" s="341"/>
      <c r="K35" s="343"/>
      <c r="L35" s="354"/>
      <c r="M35" s="261"/>
    </row>
    <row r="36" spans="1:25" ht="15.75" customHeight="1">
      <c r="A36" s="352" t="s">
        <v>319</v>
      </c>
      <c r="B36" s="353" t="s">
        <v>320</v>
      </c>
      <c r="C36" s="325" t="s">
        <v>321</v>
      </c>
      <c r="D36" s="328">
        <f>E36-K36</f>
        <v>9.25</v>
      </c>
      <c r="E36" s="328">
        <f>F36-K36</f>
        <v>9.625</v>
      </c>
      <c r="F36" s="358">
        <v>10</v>
      </c>
      <c r="G36" s="328">
        <f>F36+K36</f>
        <v>10.375</v>
      </c>
      <c r="H36" s="328"/>
      <c r="I36" s="328">
        <f>G36+K36</f>
        <v>10.75</v>
      </c>
      <c r="J36" s="328">
        <f>I36+K36</f>
        <v>11.125</v>
      </c>
      <c r="K36" s="328">
        <v>0.375</v>
      </c>
      <c r="L36" s="354">
        <v>0.375</v>
      </c>
      <c r="M36" s="297" t="s">
        <v>348</v>
      </c>
    </row>
    <row r="37" spans="1:25" ht="15.75" customHeight="1">
      <c r="A37" s="352" t="s">
        <v>322</v>
      </c>
      <c r="B37" s="353" t="s">
        <v>323</v>
      </c>
      <c r="C37" s="325" t="s">
        <v>324</v>
      </c>
      <c r="D37" s="328">
        <f>E37-K37</f>
        <v>15</v>
      </c>
      <c r="E37" s="328">
        <f>F37-K37</f>
        <v>15.375</v>
      </c>
      <c r="F37" s="358">
        <v>15.75</v>
      </c>
      <c r="G37" s="328">
        <f>F37+K37</f>
        <v>16.125</v>
      </c>
      <c r="H37" s="328"/>
      <c r="I37" s="328">
        <f>G37+K37</f>
        <v>16.5</v>
      </c>
      <c r="J37" s="328">
        <f>I37+K37</f>
        <v>16.875</v>
      </c>
      <c r="K37" s="328">
        <v>0.375</v>
      </c>
      <c r="L37" s="354">
        <v>0.375</v>
      </c>
      <c r="M37" s="297" t="s">
        <v>348</v>
      </c>
    </row>
    <row r="38" spans="1:25" ht="15.75" customHeight="1">
      <c r="A38" s="352"/>
      <c r="B38" s="353" t="s">
        <v>325</v>
      </c>
      <c r="C38" s="325" t="s">
        <v>326</v>
      </c>
      <c r="D38" s="328">
        <f>E38-K38</f>
        <v>5.75</v>
      </c>
      <c r="E38" s="328">
        <f>F38-K38</f>
        <v>6</v>
      </c>
      <c r="F38" s="358">
        <v>6.25</v>
      </c>
      <c r="G38" s="328">
        <f>F38+K38</f>
        <v>6.5</v>
      </c>
      <c r="H38" s="328"/>
      <c r="I38" s="328">
        <f>G38+K38</f>
        <v>6.75</v>
      </c>
      <c r="J38" s="328">
        <f>I38+K38</f>
        <v>7</v>
      </c>
      <c r="K38" s="328">
        <v>0.25</v>
      </c>
      <c r="L38" s="354">
        <v>0.375</v>
      </c>
      <c r="M38" s="297" t="s">
        <v>348</v>
      </c>
    </row>
    <row r="39" spans="1:25" ht="15.75" customHeight="1">
      <c r="A39" s="352" t="s">
        <v>327</v>
      </c>
      <c r="B39" s="353" t="s">
        <v>328</v>
      </c>
      <c r="C39" s="325" t="s">
        <v>329</v>
      </c>
      <c r="D39" s="359">
        <f>E39-K39</f>
        <v>8.5</v>
      </c>
      <c r="E39" s="359">
        <v>8.75</v>
      </c>
      <c r="F39" s="358">
        <v>9</v>
      </c>
      <c r="G39" s="328">
        <f>F39+K39</f>
        <v>9.25</v>
      </c>
      <c r="H39" s="328"/>
      <c r="I39" s="328">
        <f>G39+K39</f>
        <v>9.5</v>
      </c>
      <c r="J39" s="328">
        <f>I39+K39</f>
        <v>9.75</v>
      </c>
      <c r="K39" s="328">
        <v>0.25</v>
      </c>
      <c r="L39" s="354">
        <v>0.375</v>
      </c>
      <c r="M39" s="297" t="s">
        <v>348</v>
      </c>
    </row>
    <row r="40" spans="1:25" ht="15.75" customHeight="1">
      <c r="A40" s="360" t="s">
        <v>330</v>
      </c>
      <c r="B40" s="361" t="s">
        <v>331</v>
      </c>
      <c r="C40" s="362" t="s">
        <v>332</v>
      </c>
      <c r="D40" s="334">
        <f>E40-K40</f>
        <v>3.5</v>
      </c>
      <c r="E40" s="334">
        <f>F40-K40</f>
        <v>3.5</v>
      </c>
      <c r="F40" s="363">
        <v>3.5</v>
      </c>
      <c r="G40" s="334">
        <f>F40+K40</f>
        <v>3.5</v>
      </c>
      <c r="H40" s="334"/>
      <c r="I40" s="334">
        <f>G40+K40</f>
        <v>3.5</v>
      </c>
      <c r="J40" s="334">
        <f>I40+K40</f>
        <v>3.5</v>
      </c>
      <c r="K40" s="364">
        <v>0</v>
      </c>
      <c r="L40" s="365">
        <v>0.25</v>
      </c>
      <c r="M40" s="297" t="s">
        <v>348</v>
      </c>
    </row>
    <row r="41" spans="1:25" ht="26.25" customHeight="1">
      <c r="A41" s="366"/>
      <c r="B41" s="367" t="s">
        <v>352</v>
      </c>
      <c r="C41" s="368" t="s">
        <v>353</v>
      </c>
      <c r="D41" s="369">
        <f t="shared" ref="D41:J41" si="5">D9-D27</f>
        <v>21.25</v>
      </c>
      <c r="E41" s="369">
        <f t="shared" si="5"/>
        <v>22.125</v>
      </c>
      <c r="F41" s="370">
        <f t="shared" si="5"/>
        <v>23</v>
      </c>
      <c r="G41" s="369">
        <f t="shared" si="5"/>
        <v>23.875</v>
      </c>
      <c r="H41" s="369"/>
      <c r="I41" s="369">
        <f t="shared" si="5"/>
        <v>24.75</v>
      </c>
      <c r="J41" s="369">
        <f t="shared" si="5"/>
        <v>25.625</v>
      </c>
      <c r="K41" s="366"/>
      <c r="L41" s="366"/>
      <c r="M41" s="261"/>
    </row>
    <row r="42" spans="1:25" ht="20.25" customHeight="1">
      <c r="A42" s="371"/>
      <c r="B42" s="372"/>
      <c r="C42" s="372"/>
      <c r="D42" s="373"/>
      <c r="E42" s="373"/>
      <c r="F42" s="374"/>
      <c r="G42" s="373"/>
      <c r="H42" s="373"/>
      <c r="I42" s="373"/>
      <c r="J42" s="373"/>
      <c r="K42" s="373"/>
      <c r="L42" s="300"/>
      <c r="M42" s="261"/>
    </row>
    <row r="43" spans="1:25" ht="20.25" customHeight="1">
      <c r="A43" s="371"/>
      <c r="B43" s="372"/>
      <c r="C43" s="372"/>
      <c r="D43" s="373"/>
      <c r="E43" s="373"/>
      <c r="F43" s="374"/>
      <c r="G43" s="373"/>
      <c r="H43" s="373"/>
      <c r="I43" s="373"/>
      <c r="J43" s="373"/>
      <c r="K43" s="373"/>
      <c r="L43" s="300"/>
    </row>
    <row r="44" spans="1:25" ht="20.25" customHeight="1">
      <c r="A44" s="371"/>
      <c r="B44" s="375"/>
      <c r="C44" s="376"/>
      <c r="D44" s="373"/>
      <c r="E44" s="373"/>
      <c r="F44" s="374"/>
      <c r="G44" s="373"/>
      <c r="H44" s="373"/>
      <c r="I44" s="373"/>
      <c r="J44" s="373"/>
      <c r="K44" s="373"/>
      <c r="L44" s="300"/>
      <c r="N44" s="534" t="s">
        <v>450</v>
      </c>
    </row>
    <row r="45" spans="1:25" ht="284" customHeight="1">
      <c r="A45" s="371"/>
      <c r="B45" s="375"/>
      <c r="C45" s="376"/>
      <c r="D45" s="373"/>
      <c r="E45" s="373"/>
      <c r="F45" s="300"/>
      <c r="G45" s="373"/>
      <c r="H45" s="373"/>
      <c r="I45" s="373"/>
      <c r="J45" s="373"/>
      <c r="K45" s="373"/>
      <c r="L45" s="300"/>
    </row>
    <row r="46" spans="1:25" ht="14.25" customHeight="1">
      <c r="A46" s="376"/>
      <c r="B46" s="376"/>
      <c r="C46" s="376"/>
      <c r="D46" s="375"/>
      <c r="E46" s="375"/>
      <c r="F46" s="375"/>
      <c r="G46" s="375"/>
      <c r="H46" s="375"/>
      <c r="I46" s="375"/>
      <c r="J46" s="375"/>
      <c r="K46" s="377"/>
      <c r="L46" s="375"/>
    </row>
    <row r="47" spans="1:25" ht="14.25" customHeight="1"/>
    <row r="48" spans="1:25" ht="14.25" customHeight="1"/>
    <row r="49" spans="7:7" ht="14.25" customHeight="1"/>
    <row r="50" spans="7:7" ht="69.5" customHeight="1"/>
    <row r="51" spans="7:7" ht="14.25" customHeight="1"/>
    <row r="52" spans="7:7" ht="14.25" customHeight="1"/>
    <row r="53" spans="7:7" ht="14.25" customHeight="1">
      <c r="G53" s="282"/>
    </row>
    <row r="54" spans="7:7" ht="14.25" customHeight="1">
      <c r="G54" s="282"/>
    </row>
    <row r="55" spans="7:7" ht="14.25" customHeight="1"/>
    <row r="56" spans="7:7" ht="14.25" customHeight="1"/>
    <row r="57" spans="7:7" ht="14.25" customHeight="1"/>
    <row r="58" spans="7:7" ht="14.25" customHeight="1"/>
    <row r="59" spans="7:7" ht="14.25" customHeight="1"/>
    <row r="60" spans="7:7" ht="14.25" customHeight="1"/>
    <row r="61" spans="7:7" ht="14.25" customHeight="1"/>
    <row r="62" spans="7:7" ht="14.25" customHeight="1"/>
    <row r="63" spans="7:7" ht="14.25" customHeight="1"/>
    <row r="64" spans="7:7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</sheetData>
  <mergeCells count="3">
    <mergeCell ref="I2:K5"/>
    <mergeCell ref="L2:L5"/>
    <mergeCell ref="A7:L7"/>
  </mergeCells>
  <printOptions horizontalCentered="1"/>
  <pageMargins left="0" right="0" top="0" bottom="0" header="0" footer="0"/>
  <pageSetup paperSize="9" scale="89" orientation="landscape" r:id="rId1"/>
  <colBreaks count="1" manualBreakCount="1">
    <brk id="18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E745C-98B1-4D14-82E2-968DBE397394}">
  <sheetPr>
    <pageSetUpPr fitToPage="1"/>
  </sheetPr>
  <dimension ref="A1:H66"/>
  <sheetViews>
    <sheetView view="pageBreakPreview" zoomScale="70" zoomScaleNormal="100" zoomScaleSheetLayoutView="70" zoomScalePageLayoutView="70" workbookViewId="0">
      <selection activeCell="C16" sqref="C16:F16"/>
    </sheetView>
  </sheetViews>
  <sheetFormatPr defaultColWidth="9.81640625" defaultRowHeight="15.5"/>
  <cols>
    <col min="1" max="1" width="5.453125" style="506" bestFit="1" customWidth="1"/>
    <col min="2" max="2" width="17.7265625" style="506" customWidth="1"/>
    <col min="3" max="3" width="10.54296875" style="506" customWidth="1"/>
    <col min="4" max="4" width="20" style="506" customWidth="1"/>
    <col min="5" max="5" width="2.26953125" style="506" customWidth="1"/>
    <col min="6" max="6" width="15.81640625" style="506" customWidth="1"/>
    <col min="7" max="7" width="19.26953125" style="506" customWidth="1"/>
    <col min="8" max="8" width="45.54296875" style="506" customWidth="1"/>
    <col min="9" max="254" width="9.81640625" style="506"/>
    <col min="255" max="255" width="3.81640625" style="506" customWidth="1"/>
    <col min="256" max="257" width="9.54296875" style="506" customWidth="1"/>
    <col min="258" max="259" width="14.7265625" style="506" customWidth="1"/>
    <col min="260" max="260" width="0" style="506" hidden="1" customWidth="1"/>
    <col min="261" max="267" width="9.54296875" style="506" customWidth="1"/>
    <col min="268" max="510" width="9.81640625" style="506"/>
    <col min="511" max="511" width="3.81640625" style="506" customWidth="1"/>
    <col min="512" max="513" width="9.54296875" style="506" customWidth="1"/>
    <col min="514" max="515" width="14.7265625" style="506" customWidth="1"/>
    <col min="516" max="516" width="0" style="506" hidden="1" customWidth="1"/>
    <col min="517" max="523" width="9.54296875" style="506" customWidth="1"/>
    <col min="524" max="766" width="9.81640625" style="506"/>
    <col min="767" max="767" width="3.81640625" style="506" customWidth="1"/>
    <col min="768" max="769" width="9.54296875" style="506" customWidth="1"/>
    <col min="770" max="771" width="14.7265625" style="506" customWidth="1"/>
    <col min="772" max="772" width="0" style="506" hidden="1" customWidth="1"/>
    <col min="773" max="779" width="9.54296875" style="506" customWidth="1"/>
    <col min="780" max="1022" width="9.81640625" style="506"/>
    <col min="1023" max="1023" width="3.81640625" style="506" customWidth="1"/>
    <col min="1024" max="1025" width="9.54296875" style="506" customWidth="1"/>
    <col min="1026" max="1027" width="14.7265625" style="506" customWidth="1"/>
    <col min="1028" max="1028" width="0" style="506" hidden="1" customWidth="1"/>
    <col min="1029" max="1035" width="9.54296875" style="506" customWidth="1"/>
    <col min="1036" max="1278" width="9.81640625" style="506"/>
    <col min="1279" max="1279" width="3.81640625" style="506" customWidth="1"/>
    <col min="1280" max="1281" width="9.54296875" style="506" customWidth="1"/>
    <col min="1282" max="1283" width="14.7265625" style="506" customWidth="1"/>
    <col min="1284" max="1284" width="0" style="506" hidden="1" customWidth="1"/>
    <col min="1285" max="1291" width="9.54296875" style="506" customWidth="1"/>
    <col min="1292" max="1534" width="9.81640625" style="506"/>
    <col min="1535" max="1535" width="3.81640625" style="506" customWidth="1"/>
    <col min="1536" max="1537" width="9.54296875" style="506" customWidth="1"/>
    <col min="1538" max="1539" width="14.7265625" style="506" customWidth="1"/>
    <col min="1540" max="1540" width="0" style="506" hidden="1" customWidth="1"/>
    <col min="1541" max="1547" width="9.54296875" style="506" customWidth="1"/>
    <col min="1548" max="1790" width="9.81640625" style="506"/>
    <col min="1791" max="1791" width="3.81640625" style="506" customWidth="1"/>
    <col min="1792" max="1793" width="9.54296875" style="506" customWidth="1"/>
    <col min="1794" max="1795" width="14.7265625" style="506" customWidth="1"/>
    <col min="1796" max="1796" width="0" style="506" hidden="1" customWidth="1"/>
    <col min="1797" max="1803" width="9.54296875" style="506" customWidth="1"/>
    <col min="1804" max="2046" width="9.81640625" style="506"/>
    <col min="2047" max="2047" width="3.81640625" style="506" customWidth="1"/>
    <col min="2048" max="2049" width="9.54296875" style="506" customWidth="1"/>
    <col min="2050" max="2051" width="14.7265625" style="506" customWidth="1"/>
    <col min="2052" max="2052" width="0" style="506" hidden="1" customWidth="1"/>
    <col min="2053" max="2059" width="9.54296875" style="506" customWidth="1"/>
    <col min="2060" max="2302" width="9.81640625" style="506"/>
    <col min="2303" max="2303" width="3.81640625" style="506" customWidth="1"/>
    <col min="2304" max="2305" width="9.54296875" style="506" customWidth="1"/>
    <col min="2306" max="2307" width="14.7265625" style="506" customWidth="1"/>
    <col min="2308" max="2308" width="0" style="506" hidden="1" customWidth="1"/>
    <col min="2309" max="2315" width="9.54296875" style="506" customWidth="1"/>
    <col min="2316" max="2558" width="9.81640625" style="506"/>
    <col min="2559" max="2559" width="3.81640625" style="506" customWidth="1"/>
    <col min="2560" max="2561" width="9.54296875" style="506" customWidth="1"/>
    <col min="2562" max="2563" width="14.7265625" style="506" customWidth="1"/>
    <col min="2564" max="2564" width="0" style="506" hidden="1" customWidth="1"/>
    <col min="2565" max="2571" width="9.54296875" style="506" customWidth="1"/>
    <col min="2572" max="2814" width="9.81640625" style="506"/>
    <col min="2815" max="2815" width="3.81640625" style="506" customWidth="1"/>
    <col min="2816" max="2817" width="9.54296875" style="506" customWidth="1"/>
    <col min="2818" max="2819" width="14.7265625" style="506" customWidth="1"/>
    <col min="2820" max="2820" width="0" style="506" hidden="1" customWidth="1"/>
    <col min="2821" max="2827" width="9.54296875" style="506" customWidth="1"/>
    <col min="2828" max="3070" width="9.81640625" style="506"/>
    <col min="3071" max="3071" width="3.81640625" style="506" customWidth="1"/>
    <col min="3072" max="3073" width="9.54296875" style="506" customWidth="1"/>
    <col min="3074" max="3075" width="14.7265625" style="506" customWidth="1"/>
    <col min="3076" max="3076" width="0" style="506" hidden="1" customWidth="1"/>
    <col min="3077" max="3083" width="9.54296875" style="506" customWidth="1"/>
    <col min="3084" max="3326" width="9.81640625" style="506"/>
    <col min="3327" max="3327" width="3.81640625" style="506" customWidth="1"/>
    <col min="3328" max="3329" width="9.54296875" style="506" customWidth="1"/>
    <col min="3330" max="3331" width="14.7265625" style="506" customWidth="1"/>
    <col min="3332" max="3332" width="0" style="506" hidden="1" customWidth="1"/>
    <col min="3333" max="3339" width="9.54296875" style="506" customWidth="1"/>
    <col min="3340" max="3582" width="9.81640625" style="506"/>
    <col min="3583" max="3583" width="3.81640625" style="506" customWidth="1"/>
    <col min="3584" max="3585" width="9.54296875" style="506" customWidth="1"/>
    <col min="3586" max="3587" width="14.7265625" style="506" customWidth="1"/>
    <col min="3588" max="3588" width="0" style="506" hidden="1" customWidth="1"/>
    <col min="3589" max="3595" width="9.54296875" style="506" customWidth="1"/>
    <col min="3596" max="3838" width="9.81640625" style="506"/>
    <col min="3839" max="3839" width="3.81640625" style="506" customWidth="1"/>
    <col min="3840" max="3841" width="9.54296875" style="506" customWidth="1"/>
    <col min="3842" max="3843" width="14.7265625" style="506" customWidth="1"/>
    <col min="3844" max="3844" width="0" style="506" hidden="1" customWidth="1"/>
    <col min="3845" max="3851" width="9.54296875" style="506" customWidth="1"/>
    <col min="3852" max="4094" width="9.81640625" style="506"/>
    <col min="4095" max="4095" width="3.81640625" style="506" customWidth="1"/>
    <col min="4096" max="4097" width="9.54296875" style="506" customWidth="1"/>
    <col min="4098" max="4099" width="14.7265625" style="506" customWidth="1"/>
    <col min="4100" max="4100" width="0" style="506" hidden="1" customWidth="1"/>
    <col min="4101" max="4107" width="9.54296875" style="506" customWidth="1"/>
    <col min="4108" max="4350" width="9.81640625" style="506"/>
    <col min="4351" max="4351" width="3.81640625" style="506" customWidth="1"/>
    <col min="4352" max="4353" width="9.54296875" style="506" customWidth="1"/>
    <col min="4354" max="4355" width="14.7265625" style="506" customWidth="1"/>
    <col min="4356" max="4356" width="0" style="506" hidden="1" customWidth="1"/>
    <col min="4357" max="4363" width="9.54296875" style="506" customWidth="1"/>
    <col min="4364" max="4606" width="9.81640625" style="506"/>
    <col min="4607" max="4607" width="3.81640625" style="506" customWidth="1"/>
    <col min="4608" max="4609" width="9.54296875" style="506" customWidth="1"/>
    <col min="4610" max="4611" width="14.7265625" style="506" customWidth="1"/>
    <col min="4612" max="4612" width="0" style="506" hidden="1" customWidth="1"/>
    <col min="4613" max="4619" width="9.54296875" style="506" customWidth="1"/>
    <col min="4620" max="4862" width="9.81640625" style="506"/>
    <col min="4863" max="4863" width="3.81640625" style="506" customWidth="1"/>
    <col min="4864" max="4865" width="9.54296875" style="506" customWidth="1"/>
    <col min="4866" max="4867" width="14.7265625" style="506" customWidth="1"/>
    <col min="4868" max="4868" width="0" style="506" hidden="1" customWidth="1"/>
    <col min="4869" max="4875" width="9.54296875" style="506" customWidth="1"/>
    <col min="4876" max="5118" width="9.81640625" style="506"/>
    <col min="5119" max="5119" width="3.81640625" style="506" customWidth="1"/>
    <col min="5120" max="5121" width="9.54296875" style="506" customWidth="1"/>
    <col min="5122" max="5123" width="14.7265625" style="506" customWidth="1"/>
    <col min="5124" max="5124" width="0" style="506" hidden="1" customWidth="1"/>
    <col min="5125" max="5131" width="9.54296875" style="506" customWidth="1"/>
    <col min="5132" max="5374" width="9.81640625" style="506"/>
    <col min="5375" max="5375" width="3.81640625" style="506" customWidth="1"/>
    <col min="5376" max="5377" width="9.54296875" style="506" customWidth="1"/>
    <col min="5378" max="5379" width="14.7265625" style="506" customWidth="1"/>
    <col min="5380" max="5380" width="0" style="506" hidden="1" customWidth="1"/>
    <col min="5381" max="5387" width="9.54296875" style="506" customWidth="1"/>
    <col min="5388" max="5630" width="9.81640625" style="506"/>
    <col min="5631" max="5631" width="3.81640625" style="506" customWidth="1"/>
    <col min="5632" max="5633" width="9.54296875" style="506" customWidth="1"/>
    <col min="5634" max="5635" width="14.7265625" style="506" customWidth="1"/>
    <col min="5636" max="5636" width="0" style="506" hidden="1" customWidth="1"/>
    <col min="5637" max="5643" width="9.54296875" style="506" customWidth="1"/>
    <col min="5644" max="5886" width="9.81640625" style="506"/>
    <col min="5887" max="5887" width="3.81640625" style="506" customWidth="1"/>
    <col min="5888" max="5889" width="9.54296875" style="506" customWidth="1"/>
    <col min="5890" max="5891" width="14.7265625" style="506" customWidth="1"/>
    <col min="5892" max="5892" width="0" style="506" hidden="1" customWidth="1"/>
    <col min="5893" max="5899" width="9.54296875" style="506" customWidth="1"/>
    <col min="5900" max="6142" width="9.81640625" style="506"/>
    <col min="6143" max="6143" width="3.81640625" style="506" customWidth="1"/>
    <col min="6144" max="6145" width="9.54296875" style="506" customWidth="1"/>
    <col min="6146" max="6147" width="14.7265625" style="506" customWidth="1"/>
    <col min="6148" max="6148" width="0" style="506" hidden="1" customWidth="1"/>
    <col min="6149" max="6155" width="9.54296875" style="506" customWidth="1"/>
    <col min="6156" max="6398" width="9.81640625" style="506"/>
    <col min="6399" max="6399" width="3.81640625" style="506" customWidth="1"/>
    <col min="6400" max="6401" width="9.54296875" style="506" customWidth="1"/>
    <col min="6402" max="6403" width="14.7265625" style="506" customWidth="1"/>
    <col min="6404" max="6404" width="0" style="506" hidden="1" customWidth="1"/>
    <col min="6405" max="6411" width="9.54296875" style="506" customWidth="1"/>
    <col min="6412" max="6654" width="9.81640625" style="506"/>
    <col min="6655" max="6655" width="3.81640625" style="506" customWidth="1"/>
    <col min="6656" max="6657" width="9.54296875" style="506" customWidth="1"/>
    <col min="6658" max="6659" width="14.7265625" style="506" customWidth="1"/>
    <col min="6660" max="6660" width="0" style="506" hidden="1" customWidth="1"/>
    <col min="6661" max="6667" width="9.54296875" style="506" customWidth="1"/>
    <col min="6668" max="6910" width="9.81640625" style="506"/>
    <col min="6911" max="6911" width="3.81640625" style="506" customWidth="1"/>
    <col min="6912" max="6913" width="9.54296875" style="506" customWidth="1"/>
    <col min="6914" max="6915" width="14.7265625" style="506" customWidth="1"/>
    <col min="6916" max="6916" width="0" style="506" hidden="1" customWidth="1"/>
    <col min="6917" max="6923" width="9.54296875" style="506" customWidth="1"/>
    <col min="6924" max="7166" width="9.81640625" style="506"/>
    <col min="7167" max="7167" width="3.81640625" style="506" customWidth="1"/>
    <col min="7168" max="7169" width="9.54296875" style="506" customWidth="1"/>
    <col min="7170" max="7171" width="14.7265625" style="506" customWidth="1"/>
    <col min="7172" max="7172" width="0" style="506" hidden="1" customWidth="1"/>
    <col min="7173" max="7179" width="9.54296875" style="506" customWidth="1"/>
    <col min="7180" max="7422" width="9.81640625" style="506"/>
    <col min="7423" max="7423" width="3.81640625" style="506" customWidth="1"/>
    <col min="7424" max="7425" width="9.54296875" style="506" customWidth="1"/>
    <col min="7426" max="7427" width="14.7265625" style="506" customWidth="1"/>
    <col min="7428" max="7428" width="0" style="506" hidden="1" customWidth="1"/>
    <col min="7429" max="7435" width="9.54296875" style="506" customWidth="1"/>
    <col min="7436" max="7678" width="9.81640625" style="506"/>
    <col min="7679" max="7679" width="3.81640625" style="506" customWidth="1"/>
    <col min="7680" max="7681" width="9.54296875" style="506" customWidth="1"/>
    <col min="7682" max="7683" width="14.7265625" style="506" customWidth="1"/>
    <col min="7684" max="7684" width="0" style="506" hidden="1" customWidth="1"/>
    <col min="7685" max="7691" width="9.54296875" style="506" customWidth="1"/>
    <col min="7692" max="7934" width="9.81640625" style="506"/>
    <col min="7935" max="7935" width="3.81640625" style="506" customWidth="1"/>
    <col min="7936" max="7937" width="9.54296875" style="506" customWidth="1"/>
    <col min="7938" max="7939" width="14.7265625" style="506" customWidth="1"/>
    <col min="7940" max="7940" width="0" style="506" hidden="1" customWidth="1"/>
    <col min="7941" max="7947" width="9.54296875" style="506" customWidth="1"/>
    <col min="7948" max="8190" width="9.81640625" style="506"/>
    <col min="8191" max="8191" width="3.81640625" style="506" customWidth="1"/>
    <col min="8192" max="8193" width="9.54296875" style="506" customWidth="1"/>
    <col min="8194" max="8195" width="14.7265625" style="506" customWidth="1"/>
    <col min="8196" max="8196" width="0" style="506" hidden="1" customWidth="1"/>
    <col min="8197" max="8203" width="9.54296875" style="506" customWidth="1"/>
    <col min="8204" max="8446" width="9.81640625" style="506"/>
    <col min="8447" max="8447" width="3.81640625" style="506" customWidth="1"/>
    <col min="8448" max="8449" width="9.54296875" style="506" customWidth="1"/>
    <col min="8450" max="8451" width="14.7265625" style="506" customWidth="1"/>
    <col min="8452" max="8452" width="0" style="506" hidden="1" customWidth="1"/>
    <col min="8453" max="8459" width="9.54296875" style="506" customWidth="1"/>
    <col min="8460" max="8702" width="9.81640625" style="506"/>
    <col min="8703" max="8703" width="3.81640625" style="506" customWidth="1"/>
    <col min="8704" max="8705" width="9.54296875" style="506" customWidth="1"/>
    <col min="8706" max="8707" width="14.7265625" style="506" customWidth="1"/>
    <col min="8708" max="8708" width="0" style="506" hidden="1" customWidth="1"/>
    <col min="8709" max="8715" width="9.54296875" style="506" customWidth="1"/>
    <col min="8716" max="8958" width="9.81640625" style="506"/>
    <col min="8959" max="8959" width="3.81640625" style="506" customWidth="1"/>
    <col min="8960" max="8961" width="9.54296875" style="506" customWidth="1"/>
    <col min="8962" max="8963" width="14.7265625" style="506" customWidth="1"/>
    <col min="8964" max="8964" width="0" style="506" hidden="1" customWidth="1"/>
    <col min="8965" max="8971" width="9.54296875" style="506" customWidth="1"/>
    <col min="8972" max="9214" width="9.81640625" style="506"/>
    <col min="9215" max="9215" width="3.81640625" style="506" customWidth="1"/>
    <col min="9216" max="9217" width="9.54296875" style="506" customWidth="1"/>
    <col min="9218" max="9219" width="14.7265625" style="506" customWidth="1"/>
    <col min="9220" max="9220" width="0" style="506" hidden="1" customWidth="1"/>
    <col min="9221" max="9227" width="9.54296875" style="506" customWidth="1"/>
    <col min="9228" max="9470" width="9.81640625" style="506"/>
    <col min="9471" max="9471" width="3.81640625" style="506" customWidth="1"/>
    <col min="9472" max="9473" width="9.54296875" style="506" customWidth="1"/>
    <col min="9474" max="9475" width="14.7265625" style="506" customWidth="1"/>
    <col min="9476" max="9476" width="0" style="506" hidden="1" customWidth="1"/>
    <col min="9477" max="9483" width="9.54296875" style="506" customWidth="1"/>
    <col min="9484" max="9726" width="9.81640625" style="506"/>
    <col min="9727" max="9727" width="3.81640625" style="506" customWidth="1"/>
    <col min="9728" max="9729" width="9.54296875" style="506" customWidth="1"/>
    <col min="9730" max="9731" width="14.7265625" style="506" customWidth="1"/>
    <col min="9732" max="9732" width="0" style="506" hidden="1" customWidth="1"/>
    <col min="9733" max="9739" width="9.54296875" style="506" customWidth="1"/>
    <col min="9740" max="9982" width="9.81640625" style="506"/>
    <col min="9983" max="9983" width="3.81640625" style="506" customWidth="1"/>
    <col min="9984" max="9985" width="9.54296875" style="506" customWidth="1"/>
    <col min="9986" max="9987" width="14.7265625" style="506" customWidth="1"/>
    <col min="9988" max="9988" width="0" style="506" hidden="1" customWidth="1"/>
    <col min="9989" max="9995" width="9.54296875" style="506" customWidth="1"/>
    <col min="9996" max="10238" width="9.81640625" style="506"/>
    <col min="10239" max="10239" width="3.81640625" style="506" customWidth="1"/>
    <col min="10240" max="10241" width="9.54296875" style="506" customWidth="1"/>
    <col min="10242" max="10243" width="14.7265625" style="506" customWidth="1"/>
    <col min="10244" max="10244" width="0" style="506" hidden="1" customWidth="1"/>
    <col min="10245" max="10251" width="9.54296875" style="506" customWidth="1"/>
    <col min="10252" max="10494" width="9.81640625" style="506"/>
    <col min="10495" max="10495" width="3.81640625" style="506" customWidth="1"/>
    <col min="10496" max="10497" width="9.54296875" style="506" customWidth="1"/>
    <col min="10498" max="10499" width="14.7265625" style="506" customWidth="1"/>
    <col min="10500" max="10500" width="0" style="506" hidden="1" customWidth="1"/>
    <col min="10501" max="10507" width="9.54296875" style="506" customWidth="1"/>
    <col min="10508" max="10750" width="9.81640625" style="506"/>
    <col min="10751" max="10751" width="3.81640625" style="506" customWidth="1"/>
    <col min="10752" max="10753" width="9.54296875" style="506" customWidth="1"/>
    <col min="10754" max="10755" width="14.7265625" style="506" customWidth="1"/>
    <col min="10756" max="10756" width="0" style="506" hidden="1" customWidth="1"/>
    <col min="10757" max="10763" width="9.54296875" style="506" customWidth="1"/>
    <col min="10764" max="11006" width="9.81640625" style="506"/>
    <col min="11007" max="11007" width="3.81640625" style="506" customWidth="1"/>
    <col min="11008" max="11009" width="9.54296875" style="506" customWidth="1"/>
    <col min="11010" max="11011" width="14.7265625" style="506" customWidth="1"/>
    <col min="11012" max="11012" width="0" style="506" hidden="1" customWidth="1"/>
    <col min="11013" max="11019" width="9.54296875" style="506" customWidth="1"/>
    <col min="11020" max="11262" width="9.81640625" style="506"/>
    <col min="11263" max="11263" width="3.81640625" style="506" customWidth="1"/>
    <col min="11264" max="11265" width="9.54296875" style="506" customWidth="1"/>
    <col min="11266" max="11267" width="14.7265625" style="506" customWidth="1"/>
    <col min="11268" max="11268" width="0" style="506" hidden="1" customWidth="1"/>
    <col min="11269" max="11275" width="9.54296875" style="506" customWidth="1"/>
    <col min="11276" max="11518" width="9.81640625" style="506"/>
    <col min="11519" max="11519" width="3.81640625" style="506" customWidth="1"/>
    <col min="11520" max="11521" width="9.54296875" style="506" customWidth="1"/>
    <col min="11522" max="11523" width="14.7265625" style="506" customWidth="1"/>
    <col min="11524" max="11524" width="0" style="506" hidden="1" customWidth="1"/>
    <col min="11525" max="11531" width="9.54296875" style="506" customWidth="1"/>
    <col min="11532" max="11774" width="9.81640625" style="506"/>
    <col min="11775" max="11775" width="3.81640625" style="506" customWidth="1"/>
    <col min="11776" max="11777" width="9.54296875" style="506" customWidth="1"/>
    <col min="11778" max="11779" width="14.7265625" style="506" customWidth="1"/>
    <col min="11780" max="11780" width="0" style="506" hidden="1" customWidth="1"/>
    <col min="11781" max="11787" width="9.54296875" style="506" customWidth="1"/>
    <col min="11788" max="12030" width="9.81640625" style="506"/>
    <col min="12031" max="12031" width="3.81640625" style="506" customWidth="1"/>
    <col min="12032" max="12033" width="9.54296875" style="506" customWidth="1"/>
    <col min="12034" max="12035" width="14.7265625" style="506" customWidth="1"/>
    <col min="12036" max="12036" width="0" style="506" hidden="1" customWidth="1"/>
    <col min="12037" max="12043" width="9.54296875" style="506" customWidth="1"/>
    <col min="12044" max="12286" width="9.81640625" style="506"/>
    <col min="12287" max="12287" width="3.81640625" style="506" customWidth="1"/>
    <col min="12288" max="12289" width="9.54296875" style="506" customWidth="1"/>
    <col min="12290" max="12291" width="14.7265625" style="506" customWidth="1"/>
    <col min="12292" max="12292" width="0" style="506" hidden="1" customWidth="1"/>
    <col min="12293" max="12299" width="9.54296875" style="506" customWidth="1"/>
    <col min="12300" max="12542" width="9.81640625" style="506"/>
    <col min="12543" max="12543" width="3.81640625" style="506" customWidth="1"/>
    <col min="12544" max="12545" width="9.54296875" style="506" customWidth="1"/>
    <col min="12546" max="12547" width="14.7265625" style="506" customWidth="1"/>
    <col min="12548" max="12548" width="0" style="506" hidden="1" customWidth="1"/>
    <col min="12549" max="12555" width="9.54296875" style="506" customWidth="1"/>
    <col min="12556" max="12798" width="9.81640625" style="506"/>
    <col min="12799" max="12799" width="3.81640625" style="506" customWidth="1"/>
    <col min="12800" max="12801" width="9.54296875" style="506" customWidth="1"/>
    <col min="12802" max="12803" width="14.7265625" style="506" customWidth="1"/>
    <col min="12804" max="12804" width="0" style="506" hidden="1" customWidth="1"/>
    <col min="12805" max="12811" width="9.54296875" style="506" customWidth="1"/>
    <col min="12812" max="13054" width="9.81640625" style="506"/>
    <col min="13055" max="13055" width="3.81640625" style="506" customWidth="1"/>
    <col min="13056" max="13057" width="9.54296875" style="506" customWidth="1"/>
    <col min="13058" max="13059" width="14.7265625" style="506" customWidth="1"/>
    <col min="13060" max="13060" width="0" style="506" hidden="1" customWidth="1"/>
    <col min="13061" max="13067" width="9.54296875" style="506" customWidth="1"/>
    <col min="13068" max="13310" width="9.81640625" style="506"/>
    <col min="13311" max="13311" width="3.81640625" style="506" customWidth="1"/>
    <col min="13312" max="13313" width="9.54296875" style="506" customWidth="1"/>
    <col min="13314" max="13315" width="14.7265625" style="506" customWidth="1"/>
    <col min="13316" max="13316" width="0" style="506" hidden="1" customWidth="1"/>
    <col min="13317" max="13323" width="9.54296875" style="506" customWidth="1"/>
    <col min="13324" max="13566" width="9.81640625" style="506"/>
    <col min="13567" max="13567" width="3.81640625" style="506" customWidth="1"/>
    <col min="13568" max="13569" width="9.54296875" style="506" customWidth="1"/>
    <col min="13570" max="13571" width="14.7265625" style="506" customWidth="1"/>
    <col min="13572" max="13572" width="0" style="506" hidden="1" customWidth="1"/>
    <col min="13573" max="13579" width="9.54296875" style="506" customWidth="1"/>
    <col min="13580" max="13822" width="9.81640625" style="506"/>
    <col min="13823" max="13823" width="3.81640625" style="506" customWidth="1"/>
    <col min="13824" max="13825" width="9.54296875" style="506" customWidth="1"/>
    <col min="13826" max="13827" width="14.7265625" style="506" customWidth="1"/>
    <col min="13828" max="13828" width="0" style="506" hidden="1" customWidth="1"/>
    <col min="13829" max="13835" width="9.54296875" style="506" customWidth="1"/>
    <col min="13836" max="14078" width="9.81640625" style="506"/>
    <col min="14079" max="14079" width="3.81640625" style="506" customWidth="1"/>
    <col min="14080" max="14081" width="9.54296875" style="506" customWidth="1"/>
    <col min="14082" max="14083" width="14.7265625" style="506" customWidth="1"/>
    <col min="14084" max="14084" width="0" style="506" hidden="1" customWidth="1"/>
    <col min="14085" max="14091" width="9.54296875" style="506" customWidth="1"/>
    <col min="14092" max="14334" width="9.81640625" style="506"/>
    <col min="14335" max="14335" width="3.81640625" style="506" customWidth="1"/>
    <col min="14336" max="14337" width="9.54296875" style="506" customWidth="1"/>
    <col min="14338" max="14339" width="14.7265625" style="506" customWidth="1"/>
    <col min="14340" max="14340" width="0" style="506" hidden="1" customWidth="1"/>
    <col min="14341" max="14347" width="9.54296875" style="506" customWidth="1"/>
    <col min="14348" max="14590" width="9.81640625" style="506"/>
    <col min="14591" max="14591" width="3.81640625" style="506" customWidth="1"/>
    <col min="14592" max="14593" width="9.54296875" style="506" customWidth="1"/>
    <col min="14594" max="14595" width="14.7265625" style="506" customWidth="1"/>
    <col min="14596" max="14596" width="0" style="506" hidden="1" customWidth="1"/>
    <col min="14597" max="14603" width="9.54296875" style="506" customWidth="1"/>
    <col min="14604" max="14846" width="9.81640625" style="506"/>
    <col min="14847" max="14847" width="3.81640625" style="506" customWidth="1"/>
    <col min="14848" max="14849" width="9.54296875" style="506" customWidth="1"/>
    <col min="14850" max="14851" width="14.7265625" style="506" customWidth="1"/>
    <col min="14852" max="14852" width="0" style="506" hidden="1" customWidth="1"/>
    <col min="14853" max="14859" width="9.54296875" style="506" customWidth="1"/>
    <col min="14860" max="15102" width="9.81640625" style="506"/>
    <col min="15103" max="15103" width="3.81640625" style="506" customWidth="1"/>
    <col min="15104" max="15105" width="9.54296875" style="506" customWidth="1"/>
    <col min="15106" max="15107" width="14.7265625" style="506" customWidth="1"/>
    <col min="15108" max="15108" width="0" style="506" hidden="1" customWidth="1"/>
    <col min="15109" max="15115" width="9.54296875" style="506" customWidth="1"/>
    <col min="15116" max="15358" width="9.81640625" style="506"/>
    <col min="15359" max="15359" width="3.81640625" style="506" customWidth="1"/>
    <col min="15360" max="15361" width="9.54296875" style="506" customWidth="1"/>
    <col min="15362" max="15363" width="14.7265625" style="506" customWidth="1"/>
    <col min="15364" max="15364" width="0" style="506" hidden="1" customWidth="1"/>
    <col min="15365" max="15371" width="9.54296875" style="506" customWidth="1"/>
    <col min="15372" max="15614" width="9.81640625" style="506"/>
    <col min="15615" max="15615" width="3.81640625" style="506" customWidth="1"/>
    <col min="15616" max="15617" width="9.54296875" style="506" customWidth="1"/>
    <col min="15618" max="15619" width="14.7265625" style="506" customWidth="1"/>
    <col min="15620" max="15620" width="0" style="506" hidden="1" customWidth="1"/>
    <col min="15621" max="15627" width="9.54296875" style="506" customWidth="1"/>
    <col min="15628" max="15870" width="9.81640625" style="506"/>
    <col min="15871" max="15871" width="3.81640625" style="506" customWidth="1"/>
    <col min="15872" max="15873" width="9.54296875" style="506" customWidth="1"/>
    <col min="15874" max="15875" width="14.7265625" style="506" customWidth="1"/>
    <col min="15876" max="15876" width="0" style="506" hidden="1" customWidth="1"/>
    <col min="15877" max="15883" width="9.54296875" style="506" customWidth="1"/>
    <col min="15884" max="16126" width="9.81640625" style="506"/>
    <col min="16127" max="16127" width="3.81640625" style="506" customWidth="1"/>
    <col min="16128" max="16129" width="9.54296875" style="506" customWidth="1"/>
    <col min="16130" max="16131" width="14.7265625" style="506" customWidth="1"/>
    <col min="16132" max="16132" width="0" style="506" hidden="1" customWidth="1"/>
    <col min="16133" max="16139" width="9.54296875" style="506" customWidth="1"/>
    <col min="16140" max="16384" width="9.81640625" style="506"/>
  </cols>
  <sheetData>
    <row r="1" spans="1:8" s="485" customFormat="1" ht="18" customHeight="1">
      <c r="B1"/>
      <c r="C1"/>
      <c r="D1"/>
      <c r="E1"/>
      <c r="F1" s="486" t="s">
        <v>113</v>
      </c>
      <c r="G1" s="487" t="s">
        <v>416</v>
      </c>
      <c r="H1"/>
    </row>
    <row r="2" spans="1:8" s="485" customFormat="1" ht="14.5" customHeight="1">
      <c r="B2"/>
      <c r="C2"/>
      <c r="D2"/>
      <c r="E2"/>
      <c r="F2" s="486" t="s">
        <v>115</v>
      </c>
      <c r="G2" s="488" t="s">
        <v>417</v>
      </c>
      <c r="H2"/>
    </row>
    <row r="3" spans="1:8" s="485" customFormat="1" ht="14.5" customHeight="1" thickBot="1">
      <c r="B3"/>
      <c r="C3"/>
      <c r="D3"/>
      <c r="E3"/>
      <c r="F3" s="486" t="s">
        <v>117</v>
      </c>
      <c r="G3" s="489" t="s">
        <v>418</v>
      </c>
      <c r="H3"/>
    </row>
    <row r="4" spans="1:8" s="485" customFormat="1" ht="17.25" customHeight="1" thickBot="1">
      <c r="A4" s="490"/>
      <c r="B4" s="782" t="s">
        <v>419</v>
      </c>
      <c r="C4" s="782"/>
      <c r="D4" s="492">
        <v>45491</v>
      </c>
      <c r="E4"/>
      <c r="F4"/>
      <c r="G4"/>
      <c r="H4"/>
    </row>
    <row r="5" spans="1:8" s="485" customFormat="1" ht="4" customHeight="1" thickBot="1">
      <c r="A5" s="490"/>
      <c r="B5" s="783"/>
      <c r="C5" s="783"/>
      <c r="D5" s="493"/>
      <c r="E5"/>
      <c r="F5" s="490"/>
      <c r="G5" s="490"/>
      <c r="H5"/>
    </row>
    <row r="6" spans="1:8" s="485" customFormat="1" ht="17.25" customHeight="1" thickBot="1">
      <c r="A6" s="490"/>
      <c r="B6" s="782" t="s">
        <v>420</v>
      </c>
      <c r="C6" s="782"/>
      <c r="D6" s="494" t="str">
        <f>'[29]1. CUTTING'!M14</f>
        <v>CORTEIZ</v>
      </c>
      <c r="E6"/>
      <c r="F6" s="491" t="s">
        <v>421</v>
      </c>
      <c r="G6" s="494" t="str">
        <f>'[30]1. CUTTING DOCKET'!D9</f>
        <v>FW24</v>
      </c>
      <c r="H6"/>
    </row>
    <row r="7" spans="1:8" s="485" customFormat="1" ht="4" customHeight="1" thickBot="1">
      <c r="A7" s="490"/>
      <c r="B7" s="784"/>
      <c r="C7" s="784"/>
      <c r="D7" s="493"/>
      <c r="E7"/>
      <c r="F7" s="495"/>
      <c r="G7" s="496"/>
      <c r="H7"/>
    </row>
    <row r="8" spans="1:8" s="485" customFormat="1" ht="17.25" customHeight="1" thickBot="1">
      <c r="A8" s="490"/>
      <c r="B8" s="782" t="s">
        <v>422</v>
      </c>
      <c r="C8" s="782"/>
      <c r="D8" s="494" t="str">
        <f>'1. CUTTING DOCKET'!D7</f>
        <v>CRTZ_1299</v>
      </c>
      <c r="E8" s="497"/>
      <c r="F8" s="491" t="s">
        <v>423</v>
      </c>
      <c r="G8" s="494" t="str">
        <f>'[30]1. CUTTING DOCKET'!M10</f>
        <v>DROP 5</v>
      </c>
      <c r="H8"/>
    </row>
    <row r="9" spans="1:8" s="485" customFormat="1" ht="9" customHeight="1" thickBot="1">
      <c r="B9" s="498"/>
      <c r="C9" s="498"/>
      <c r="D9" s="498"/>
      <c r="F9" s="498"/>
      <c r="G9" s="498"/>
    </row>
    <row r="10" spans="1:8" s="496" customFormat="1" ht="33.75" customHeight="1" thickBot="1">
      <c r="A10" s="499" t="s">
        <v>245</v>
      </c>
      <c r="B10" s="499" t="s">
        <v>424</v>
      </c>
      <c r="C10" s="781" t="s">
        <v>425</v>
      </c>
      <c r="D10" s="781"/>
      <c r="E10" s="781"/>
      <c r="F10" s="781"/>
      <c r="G10" s="500" t="s">
        <v>426</v>
      </c>
      <c r="H10" s="500" t="s">
        <v>427</v>
      </c>
    </row>
    <row r="11" spans="1:8" s="485" customFormat="1" ht="76.5" customHeight="1" thickBot="1">
      <c r="A11" s="788">
        <v>1</v>
      </c>
      <c r="B11" s="502" t="s">
        <v>428</v>
      </c>
      <c r="C11" s="789" t="s">
        <v>429</v>
      </c>
      <c r="D11" s="790"/>
      <c r="E11" s="790"/>
      <c r="F11" s="790"/>
      <c r="G11" s="788"/>
      <c r="H11" s="501"/>
    </row>
    <row r="12" spans="1:8" s="485" customFormat="1" ht="85.5" customHeight="1" thickBot="1">
      <c r="A12" s="788"/>
      <c r="B12" s="502" t="s">
        <v>430</v>
      </c>
      <c r="C12" s="789" t="s">
        <v>431</v>
      </c>
      <c r="D12" s="790"/>
      <c r="E12" s="790"/>
      <c r="F12" s="790"/>
      <c r="G12" s="788"/>
      <c r="H12" s="501"/>
    </row>
    <row r="13" spans="1:8" s="485" customFormat="1" ht="151.5" customHeight="1" thickBot="1">
      <c r="A13" s="501">
        <v>2</v>
      </c>
      <c r="B13" s="502" t="s">
        <v>432</v>
      </c>
      <c r="C13" s="785" t="str">
        <f>'1. CUTTING DOCKET'!C76</f>
        <v>KHÔNG IN</v>
      </c>
      <c r="D13" s="786"/>
      <c r="E13" s="786"/>
      <c r="F13" s="786"/>
      <c r="G13" s="501"/>
      <c r="H13" s="501"/>
    </row>
    <row r="14" spans="1:8" s="485" customFormat="1" ht="76.5" customHeight="1" thickBot="1">
      <c r="A14" s="501">
        <v>3</v>
      </c>
      <c r="B14" s="502" t="s">
        <v>433</v>
      </c>
      <c r="C14" s="785" t="str">
        <f>'1. CUTTING DOCKET'!C89</f>
        <v>THÊU BTP APPLIQUE TẠI NGỰC TRÁI VÀ  TẠI THÂN SAU</v>
      </c>
      <c r="D14" s="786"/>
      <c r="E14" s="786"/>
      <c r="F14" s="786"/>
      <c r="G14" s="501"/>
      <c r="H14" s="501"/>
    </row>
    <row r="15" spans="1:8" s="485" customFormat="1" ht="76.5" customHeight="1" thickBot="1">
      <c r="A15" s="501">
        <v>4</v>
      </c>
      <c r="B15" s="502" t="s">
        <v>434</v>
      </c>
      <c r="C15" s="785" t="str">
        <f>'1. CUTTING DOCKET'!C105</f>
        <v>GARMENT WASH</v>
      </c>
      <c r="D15" s="786"/>
      <c r="E15" s="786"/>
      <c r="F15" s="786"/>
      <c r="G15" s="501"/>
      <c r="H15" s="501"/>
    </row>
    <row r="16" spans="1:8" s="485" customFormat="1" ht="76.5" customHeight="1" thickBot="1">
      <c r="A16" s="501">
        <v>5</v>
      </c>
      <c r="B16" s="502" t="s">
        <v>435</v>
      </c>
      <c r="C16" s="786"/>
      <c r="D16" s="786"/>
      <c r="E16" s="786"/>
      <c r="F16" s="786"/>
      <c r="G16" s="501"/>
      <c r="H16" s="501"/>
    </row>
    <row r="17" spans="1:8" s="485" customFormat="1" ht="40.5" customHeight="1">
      <c r="A17" s="496"/>
      <c r="B17" s="496"/>
      <c r="C17" s="503"/>
      <c r="D17" s="503"/>
      <c r="E17" s="503"/>
      <c r="F17" s="503"/>
      <c r="G17" s="496"/>
      <c r="H17" s="496"/>
    </row>
    <row r="18" spans="1:8" s="485" customFormat="1" ht="76.5" customHeight="1">
      <c r="A18" s="496"/>
      <c r="B18" s="787" t="s">
        <v>436</v>
      </c>
      <c r="C18" s="787"/>
      <c r="D18" s="787"/>
      <c r="E18" s="503"/>
      <c r="F18" s="503"/>
      <c r="G18" s="787" t="s">
        <v>437</v>
      </c>
      <c r="H18" s="787"/>
    </row>
    <row r="19" spans="1:8" s="485" customFormat="1" ht="76.5" customHeight="1">
      <c r="A19" s="496"/>
      <c r="B19" s="504"/>
      <c r="C19" s="504"/>
      <c r="D19" s="504"/>
      <c r="E19" s="504"/>
      <c r="G19" s="504"/>
      <c r="H19" s="504"/>
    </row>
    <row r="20" spans="1:8" s="485" customFormat="1" ht="76.5" customHeight="1">
      <c r="A20" s="490"/>
      <c r="B20" s="505"/>
      <c r="C20" s="505"/>
      <c r="D20" s="505"/>
      <c r="E20" s="505"/>
      <c r="F20" s="505"/>
      <c r="G20" s="505"/>
      <c r="H20" s="505"/>
    </row>
    <row r="21" spans="1:8" ht="12" customHeight="1">
      <c r="A21" s="490"/>
      <c r="B21" s="505"/>
      <c r="C21" s="505"/>
      <c r="D21" s="505"/>
      <c r="E21" s="505"/>
      <c r="F21" s="505"/>
      <c r="G21" s="505"/>
      <c r="H21" s="505"/>
    </row>
    <row r="22" spans="1:8" ht="34.5" customHeight="1">
      <c r="A22" s="490"/>
      <c r="B22" s="505"/>
      <c r="C22" s="505"/>
      <c r="D22" s="505"/>
      <c r="E22" s="505"/>
      <c r="F22" s="505"/>
      <c r="G22" s="505"/>
      <c r="H22" s="505"/>
    </row>
    <row r="23" spans="1:8" ht="40" customHeight="1">
      <c r="A23" s="490"/>
      <c r="B23" s="505"/>
      <c r="C23" s="505"/>
      <c r="D23" s="505"/>
      <c r="E23" s="505"/>
      <c r="F23" s="505"/>
      <c r="G23" s="505"/>
      <c r="H23" s="505"/>
    </row>
    <row r="24" spans="1:8" ht="40" customHeight="1">
      <c r="A24" s="490"/>
      <c r="B24" s="505"/>
      <c r="C24" s="505"/>
      <c r="D24" s="505"/>
      <c r="E24" s="505"/>
      <c r="F24" s="505"/>
      <c r="G24" s="505"/>
      <c r="H24" s="505"/>
    </row>
    <row r="25" spans="1:8" ht="40" customHeight="1">
      <c r="A25" s="490"/>
      <c r="B25" s="505"/>
      <c r="C25" s="505"/>
      <c r="D25" s="505"/>
      <c r="E25" s="505"/>
      <c r="F25" s="505"/>
      <c r="G25" s="505"/>
      <c r="H25" s="505"/>
    </row>
    <row r="26" spans="1:8" ht="40" customHeight="1">
      <c r="A26" s="490"/>
      <c r="B26" s="505"/>
      <c r="C26" s="505"/>
      <c r="D26" s="505"/>
      <c r="E26" s="505"/>
      <c r="F26" s="505"/>
      <c r="G26" s="505"/>
      <c r="H26" s="505"/>
    </row>
    <row r="27" spans="1:8" ht="40" customHeight="1">
      <c r="A27" s="490"/>
      <c r="B27" s="505"/>
      <c r="C27" s="505"/>
      <c r="D27" s="505"/>
      <c r="E27" s="505"/>
      <c r="F27" s="505"/>
      <c r="G27" s="505"/>
      <c r="H27" s="505"/>
    </row>
    <row r="28" spans="1:8" ht="40" customHeight="1">
      <c r="A28" s="490"/>
      <c r="B28" s="505"/>
      <c r="C28" s="505"/>
      <c r="D28" s="505"/>
      <c r="E28" s="505"/>
      <c r="F28" s="505"/>
      <c r="G28" s="505"/>
      <c r="H28" s="505"/>
    </row>
    <row r="29" spans="1:8" ht="40" customHeight="1">
      <c r="A29" s="490"/>
      <c r="B29" s="505"/>
      <c r="C29" s="505"/>
      <c r="D29" s="505"/>
      <c r="E29" s="505"/>
      <c r="F29" s="505"/>
      <c r="G29" s="505"/>
      <c r="H29" s="505"/>
    </row>
    <row r="30" spans="1:8" ht="40" customHeight="1">
      <c r="A30" s="490"/>
      <c r="B30" s="505"/>
      <c r="C30" s="505"/>
      <c r="D30" s="505"/>
      <c r="E30" s="505"/>
      <c r="F30" s="505"/>
      <c r="G30" s="505"/>
      <c r="H30" s="505"/>
    </row>
    <row r="31" spans="1:8" ht="40" customHeight="1">
      <c r="A31" s="490"/>
      <c r="B31" s="505"/>
      <c r="C31" s="505"/>
      <c r="D31" s="505"/>
      <c r="E31" s="505"/>
      <c r="F31" s="505"/>
      <c r="G31" s="505"/>
      <c r="H31" s="505"/>
    </row>
    <row r="32" spans="1:8" ht="40" customHeight="1">
      <c r="A32" s="490"/>
      <c r="B32" s="505"/>
      <c r="C32" s="505"/>
      <c r="D32" s="505"/>
      <c r="E32" s="505"/>
      <c r="F32" s="505"/>
      <c r="G32" s="505"/>
      <c r="H32" s="505"/>
    </row>
    <row r="33" spans="1:8" ht="40" customHeight="1">
      <c r="A33" s="490"/>
      <c r="B33" s="505"/>
      <c r="C33" s="505"/>
      <c r="D33" s="505"/>
      <c r="E33" s="505"/>
      <c r="F33" s="505"/>
      <c r="G33" s="505"/>
      <c r="H33" s="505"/>
    </row>
    <row r="34" spans="1:8" ht="40" customHeight="1">
      <c r="A34" s="490"/>
      <c r="B34" s="505"/>
      <c r="C34" s="505"/>
      <c r="D34" s="505"/>
      <c r="E34" s="505"/>
      <c r="F34" s="505"/>
      <c r="G34" s="505"/>
      <c r="H34" s="505"/>
    </row>
    <row r="35" spans="1:8" ht="40" customHeight="1">
      <c r="A35" s="490"/>
      <c r="B35" s="505"/>
      <c r="C35" s="505"/>
      <c r="D35" s="505"/>
      <c r="E35" s="505"/>
      <c r="F35" s="505"/>
      <c r="G35" s="505"/>
      <c r="H35" s="505"/>
    </row>
    <row r="36" spans="1:8" ht="40" customHeight="1">
      <c r="A36" s="490"/>
      <c r="B36" s="505"/>
      <c r="C36" s="505"/>
      <c r="D36" s="505"/>
      <c r="E36" s="505"/>
      <c r="F36" s="505"/>
      <c r="G36" s="505"/>
      <c r="H36" s="505"/>
    </row>
    <row r="37" spans="1:8" ht="40" customHeight="1">
      <c r="A37" s="490"/>
      <c r="B37" s="505"/>
      <c r="C37" s="505"/>
      <c r="D37" s="505"/>
      <c r="E37" s="505"/>
      <c r="F37" s="505"/>
      <c r="G37" s="505"/>
      <c r="H37" s="505"/>
    </row>
    <row r="38" spans="1:8" ht="40" customHeight="1">
      <c r="A38" s="490"/>
      <c r="B38" s="505"/>
      <c r="C38" s="505"/>
      <c r="D38" s="505"/>
      <c r="E38" s="505"/>
      <c r="F38" s="505"/>
      <c r="G38" s="505"/>
      <c r="H38" s="505"/>
    </row>
    <row r="39" spans="1:8" ht="40" customHeight="1">
      <c r="A39" s="490"/>
      <c r="B39" s="505"/>
      <c r="C39" s="505"/>
      <c r="D39" s="505"/>
      <c r="E39" s="505"/>
      <c r="F39" s="505"/>
      <c r="G39" s="505"/>
      <c r="H39" s="505"/>
    </row>
    <row r="40" spans="1:8" ht="40" customHeight="1">
      <c r="A40" s="490"/>
      <c r="B40" s="505"/>
      <c r="C40" s="505"/>
      <c r="D40" s="505"/>
      <c r="E40" s="505"/>
      <c r="F40" s="505"/>
      <c r="G40" s="505"/>
      <c r="H40" s="505"/>
    </row>
    <row r="41" spans="1:8" ht="40" customHeight="1">
      <c r="A41" s="490"/>
      <c r="B41" s="505"/>
      <c r="C41" s="505"/>
      <c r="D41" s="505"/>
      <c r="E41" s="505"/>
      <c r="F41" s="505"/>
      <c r="G41" s="505"/>
      <c r="H41" s="505"/>
    </row>
    <row r="42" spans="1:8" ht="40" customHeight="1">
      <c r="A42" s="490"/>
      <c r="B42" s="505"/>
      <c r="C42" s="505"/>
      <c r="D42" s="505"/>
      <c r="E42" s="505"/>
      <c r="F42" s="505"/>
      <c r="G42" s="505"/>
      <c r="H42" s="505"/>
    </row>
    <row r="43" spans="1:8" ht="40" customHeight="1">
      <c r="A43" s="490"/>
      <c r="B43" s="505"/>
      <c r="C43" s="505"/>
      <c r="D43" s="505"/>
      <c r="E43" s="505"/>
      <c r="F43" s="505"/>
      <c r="G43" s="505"/>
      <c r="H43" s="505"/>
    </row>
    <row r="44" spans="1:8" ht="40" customHeight="1">
      <c r="A44" s="490"/>
      <c r="B44" s="505"/>
      <c r="C44" s="505"/>
      <c r="D44" s="505"/>
      <c r="E44" s="505"/>
      <c r="F44" s="505"/>
      <c r="G44" s="505"/>
      <c r="H44" s="505"/>
    </row>
    <row r="45" spans="1:8" ht="40" customHeight="1">
      <c r="A45" s="490"/>
      <c r="B45" s="505"/>
      <c r="C45" s="505"/>
      <c r="D45" s="505"/>
      <c r="E45" s="505"/>
      <c r="F45" s="505"/>
      <c r="G45" s="505"/>
      <c r="H45" s="505"/>
    </row>
    <row r="46" spans="1:8" ht="40" customHeight="1">
      <c r="A46" s="490"/>
      <c r="B46" s="505"/>
      <c r="C46" s="505"/>
      <c r="D46" s="505"/>
      <c r="E46" s="505"/>
      <c r="F46" s="505"/>
      <c r="G46" s="505"/>
      <c r="H46" s="505"/>
    </row>
    <row r="47" spans="1:8" ht="40" customHeight="1">
      <c r="A47" s="490"/>
      <c r="B47" s="505"/>
      <c r="C47" s="505"/>
      <c r="D47" s="505"/>
      <c r="E47" s="505"/>
      <c r="F47" s="505"/>
      <c r="G47" s="505"/>
      <c r="H47" s="505"/>
    </row>
    <row r="48" spans="1:8" ht="40" customHeight="1">
      <c r="A48" s="490"/>
      <c r="B48" s="505"/>
      <c r="C48" s="505"/>
      <c r="D48" s="505"/>
      <c r="E48" s="505"/>
      <c r="F48" s="505"/>
      <c r="G48" s="505"/>
      <c r="H48" s="505"/>
    </row>
    <row r="49" spans="1:8" ht="40" customHeight="1">
      <c r="A49" s="490"/>
      <c r="B49" s="505"/>
      <c r="C49" s="505"/>
      <c r="D49" s="505"/>
      <c r="E49" s="505"/>
      <c r="F49" s="505"/>
      <c r="G49" s="505"/>
      <c r="H49" s="505"/>
    </row>
    <row r="50" spans="1:8" ht="40" customHeight="1">
      <c r="A50" s="490"/>
      <c r="B50" s="505"/>
      <c r="C50" s="505"/>
      <c r="D50" s="505"/>
      <c r="E50" s="505"/>
      <c r="F50" s="505"/>
      <c r="G50" s="505"/>
      <c r="H50" s="505"/>
    </row>
    <row r="51" spans="1:8" ht="40" customHeight="1">
      <c r="A51" s="490"/>
      <c r="B51" s="505"/>
      <c r="C51" s="505"/>
      <c r="D51" s="505"/>
      <c r="E51" s="505"/>
      <c r="F51" s="505"/>
      <c r="G51" s="505"/>
      <c r="H51" s="505"/>
    </row>
    <row r="52" spans="1:8" ht="40" customHeight="1">
      <c r="A52" s="490"/>
      <c r="B52" s="505"/>
      <c r="C52" s="505"/>
      <c r="D52" s="505"/>
      <c r="E52" s="505"/>
      <c r="F52" s="505"/>
      <c r="G52" s="505"/>
      <c r="H52" s="505"/>
    </row>
    <row r="53" spans="1:8" ht="40" customHeight="1">
      <c r="A53" s="490"/>
      <c r="B53" s="505"/>
      <c r="C53" s="505"/>
      <c r="D53" s="505"/>
      <c r="E53" s="505"/>
      <c r="F53" s="505"/>
      <c r="G53" s="505"/>
      <c r="H53" s="505"/>
    </row>
    <row r="54" spans="1:8" ht="40" customHeight="1">
      <c r="A54" s="490"/>
      <c r="B54" s="505"/>
      <c r="C54" s="505"/>
      <c r="D54" s="505"/>
      <c r="E54" s="505"/>
      <c r="F54" s="505"/>
      <c r="G54" s="505"/>
      <c r="H54" s="505"/>
    </row>
    <row r="55" spans="1:8" ht="40" customHeight="1">
      <c r="A55" s="490"/>
      <c r="B55" s="505"/>
      <c r="C55" s="505"/>
      <c r="D55" s="505"/>
      <c r="E55" s="505"/>
      <c r="F55" s="505"/>
      <c r="G55" s="505"/>
      <c r="H55" s="505"/>
    </row>
    <row r="56" spans="1:8" ht="40" customHeight="1">
      <c r="A56" s="490"/>
      <c r="B56" s="505"/>
      <c r="C56" s="505"/>
      <c r="D56" s="505"/>
      <c r="E56" s="505"/>
      <c r="F56" s="505"/>
      <c r="G56" s="505"/>
      <c r="H56" s="505"/>
    </row>
    <row r="57" spans="1:8" ht="40" customHeight="1">
      <c r="A57" s="490"/>
      <c r="B57" s="505"/>
      <c r="C57" s="505"/>
      <c r="D57" s="505"/>
      <c r="E57" s="505"/>
      <c r="F57" s="505"/>
      <c r="G57" s="505"/>
      <c r="H57" s="505"/>
    </row>
    <row r="58" spans="1:8" ht="40" customHeight="1">
      <c r="A58" s="490"/>
      <c r="B58" s="505"/>
      <c r="C58" s="505"/>
      <c r="D58" s="505"/>
      <c r="E58" s="505"/>
      <c r="F58" s="505"/>
      <c r="G58" s="505"/>
      <c r="H58" s="505"/>
    </row>
    <row r="59" spans="1:8" ht="40" customHeight="1">
      <c r="A59" s="490"/>
      <c r="B59" s="505"/>
      <c r="C59" s="505"/>
      <c r="D59" s="505"/>
      <c r="E59" s="505"/>
      <c r="F59" s="505"/>
      <c r="G59" s="505"/>
      <c r="H59" s="505"/>
    </row>
    <row r="60" spans="1:8" ht="40" customHeight="1">
      <c r="A60" s="490"/>
      <c r="B60" s="505"/>
      <c r="C60" s="505"/>
      <c r="D60" s="505"/>
      <c r="E60" s="505"/>
      <c r="F60" s="505"/>
      <c r="G60" s="505"/>
      <c r="H60" s="505"/>
    </row>
    <row r="61" spans="1:8" ht="40" customHeight="1">
      <c r="A61" s="490"/>
      <c r="B61" s="505"/>
      <c r="C61" s="505"/>
      <c r="D61" s="505"/>
      <c r="E61" s="505"/>
      <c r="F61" s="505"/>
      <c r="G61" s="505"/>
      <c r="H61" s="505"/>
    </row>
    <row r="62" spans="1:8" ht="40" customHeight="1">
      <c r="A62" s="490"/>
      <c r="B62" s="505"/>
      <c r="C62" s="505"/>
      <c r="D62" s="505"/>
      <c r="E62" s="505"/>
      <c r="F62" s="505"/>
      <c r="G62" s="505"/>
      <c r="H62" s="505"/>
    </row>
    <row r="63" spans="1:8" ht="40" customHeight="1">
      <c r="A63" s="490"/>
      <c r="B63" s="505"/>
      <c r="C63" s="505"/>
      <c r="D63" s="505"/>
      <c r="E63" s="505"/>
      <c r="F63" s="505"/>
      <c r="G63" s="505"/>
      <c r="H63" s="505"/>
    </row>
    <row r="64" spans="1:8" ht="40" customHeight="1">
      <c r="A64" s="490"/>
      <c r="B64" s="505"/>
      <c r="C64" s="505"/>
      <c r="D64" s="505"/>
      <c r="E64" s="505"/>
      <c r="F64" s="505"/>
      <c r="G64" s="505"/>
      <c r="H64" s="505"/>
    </row>
    <row r="65" spans="1:8" ht="40" customHeight="1">
      <c r="A65" s="490"/>
      <c r="B65" s="505"/>
      <c r="C65" s="505"/>
      <c r="D65" s="505"/>
      <c r="E65" s="505"/>
      <c r="F65" s="505"/>
      <c r="G65" s="505"/>
      <c r="H65" s="505"/>
    </row>
    <row r="66" spans="1:8" ht="40" customHeight="1">
      <c r="A66" s="490"/>
      <c r="B66" s="505"/>
      <c r="C66" s="505"/>
      <c r="D66" s="505"/>
      <c r="E66" s="505"/>
      <c r="F66" s="505"/>
      <c r="G66" s="505"/>
      <c r="H66" s="505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8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97" customWidth="1"/>
    <col min="2" max="2" width="81.26953125" style="98" hidden="1" customWidth="1"/>
    <col min="3" max="3" width="206" style="98" customWidth="1"/>
    <col min="4" max="4" width="70.7265625" style="98" hidden="1" customWidth="1"/>
    <col min="5" max="5" width="74.81640625" style="98" hidden="1" customWidth="1"/>
    <col min="6" max="16384" width="9.1796875" style="98"/>
  </cols>
  <sheetData>
    <row r="1" spans="1:12" s="88" customFormat="1" ht="134.25" customHeight="1">
      <c r="A1" s="86"/>
      <c r="B1" s="87"/>
      <c r="C1" s="87"/>
      <c r="D1" s="87"/>
      <c r="E1" s="87"/>
    </row>
    <row r="2" spans="1:12" s="88" customFormat="1" ht="37.5" customHeight="1">
      <c r="A2" s="87" t="str">
        <f>'1. CUTTING DOCKET'!B6</f>
        <v xml:space="preserve">JOB NUMBER:  </v>
      </c>
      <c r="B2" s="87" t="str">
        <f>'1. CUTTING DOCKET'!D6</f>
        <v>C21  FW24   G2739</v>
      </c>
      <c r="C2" s="87" t="s">
        <v>180</v>
      </c>
      <c r="D2" s="87"/>
      <c r="E2" s="87"/>
    </row>
    <row r="3" spans="1:12" s="88" customFormat="1" ht="37.5" customHeight="1">
      <c r="A3" s="89" t="str">
        <f>'1. CUTTING DOCKET'!B7</f>
        <v xml:space="preserve">STYLE NUMBER: </v>
      </c>
      <c r="B3" s="89" t="str">
        <f>'1. CUTTING DOCKET'!D7</f>
        <v>CRTZ_1299</v>
      </c>
      <c r="C3" s="89" t="s">
        <v>181</v>
      </c>
      <c r="D3" s="89"/>
      <c r="E3" s="89"/>
    </row>
    <row r="4" spans="1:12" s="88" customFormat="1" ht="37.5" customHeight="1">
      <c r="A4" s="89" t="str">
        <f>'1. CUTTING DOCKET'!B8</f>
        <v xml:space="preserve">STYLE NAME : </v>
      </c>
      <c r="B4" s="89" t="str">
        <f>'1. CUTTING DOCKET'!D8</f>
        <v>COLLEGE ARCH ZIP HOODIE</v>
      </c>
      <c r="C4" s="89" t="s">
        <v>182</v>
      </c>
      <c r="D4" s="89"/>
      <c r="E4" s="89"/>
    </row>
    <row r="5" spans="1:12" s="88" customFormat="1" ht="76" customHeight="1">
      <c r="A5" s="90"/>
      <c r="B5" s="109" t="str">
        <f>'1. CUTTING DOCKET'!$D$22</f>
        <v>BC01</v>
      </c>
      <c r="C5" s="189" t="e">
        <f>'1. CUTTING DOCKET'!#REF!</f>
        <v>#REF!</v>
      </c>
      <c r="D5" s="109" t="e">
        <f>'1. CUTTING DOCKET'!#REF!</f>
        <v>#REF!</v>
      </c>
      <c r="E5" s="109" t="e">
        <f>'1. CUTTING DOCKET'!#REF!</f>
        <v>#REF!</v>
      </c>
    </row>
    <row r="6" spans="1:12" s="92" customFormat="1" ht="69.75" customHeight="1">
      <c r="A6" s="91" t="s">
        <v>32</v>
      </c>
      <c r="B6" s="191" t="str">
        <f>'1. CUTTING DOCKET'!$E$44</f>
        <v>BC01</v>
      </c>
      <c r="C6" s="191" t="str">
        <f>'1. CUTTING DOCKET'!$E$47</f>
        <v>BLACK</v>
      </c>
      <c r="D6" s="191" t="e">
        <f>'1. CUTTING DOCKET'!#REF!</f>
        <v>#REF!</v>
      </c>
      <c r="E6" s="191" t="e">
        <f>'1. CUTTING DOCKET'!#REF!</f>
        <v>#REF!</v>
      </c>
    </row>
    <row r="7" spans="1:12" s="92" customFormat="1" ht="75" customHeight="1">
      <c r="A7" s="93" t="s">
        <v>33</v>
      </c>
      <c r="B7" s="792" t="str">
        <f>'1. CUTTING DOCKET'!M11</f>
        <v>VTK5953MB FLEECE 82% COTTON 18% POLY 450GSM</v>
      </c>
      <c r="C7" s="793"/>
      <c r="D7" s="793"/>
      <c r="E7" s="794"/>
    </row>
    <row r="8" spans="1:12" s="92" customFormat="1" ht="409.6" customHeight="1">
      <c r="A8" s="94" t="str">
        <f>'1. CUTTING DOCKET'!D44</f>
        <v>VẢI CHÍNH</v>
      </c>
      <c r="B8" s="795"/>
      <c r="C8" s="796"/>
      <c r="D8" s="797"/>
      <c r="E8" s="798"/>
      <c r="L8" s="95"/>
    </row>
    <row r="9" spans="1:12" s="92" customFormat="1" ht="94.5" customHeight="1">
      <c r="A9" s="91" t="e">
        <f>'1. CUTTING DOCKET'!#REF!</f>
        <v>#REF!</v>
      </c>
      <c r="B9" s="191" t="e">
        <f>'1. CUTTING DOCKET'!#REF!</f>
        <v>#REF!</v>
      </c>
      <c r="C9" s="191" t="e">
        <f>'1. CUTTING DOCKET'!#REF!</f>
        <v>#REF!</v>
      </c>
      <c r="D9" s="191" t="e">
        <f>'1. CUTTING DOCKET'!#REF!</f>
        <v>#REF!</v>
      </c>
      <c r="E9" s="191" t="e">
        <f>'1. CUTTING DOCKET'!#REF!</f>
        <v>#REF!</v>
      </c>
    </row>
    <row r="10" spans="1:12" s="92" customFormat="1" ht="409.5" customHeight="1">
      <c r="A10" s="192"/>
      <c r="B10" s="193"/>
      <c r="C10" s="193"/>
      <c r="D10" s="193"/>
      <c r="E10" s="193"/>
      <c r="L10" s="95"/>
    </row>
    <row r="11" spans="1:12" s="92" customFormat="1" ht="132" customHeight="1">
      <c r="A11" s="91" t="e">
        <f>'1. CUTTING DOCKET'!#REF!</f>
        <v>#REF!</v>
      </c>
      <c r="B11" s="191" t="e">
        <f>'1. CUTTING DOCKET'!#REF!</f>
        <v>#REF!</v>
      </c>
      <c r="C11" s="191" t="e">
        <f>'1. CUTTING DOCKET'!#REF!</f>
        <v>#REF!</v>
      </c>
      <c r="D11" s="191" t="e">
        <f>'1. CUTTING DOCKET'!#REF!</f>
        <v>#REF!</v>
      </c>
      <c r="E11" s="91" t="e">
        <f>'1. CUTTING DOCKET'!#REF!</f>
        <v>#REF!</v>
      </c>
    </row>
    <row r="12" spans="1:12" s="92" customFormat="1" ht="409.6" customHeight="1">
      <c r="A12" s="94" t="e">
        <f>'1. CUTTING DOCKET'!#REF!</f>
        <v>#REF!</v>
      </c>
      <c r="B12" s="194"/>
      <c r="C12" s="194"/>
      <c r="D12" s="194"/>
      <c r="E12" s="194"/>
      <c r="L12" s="95"/>
    </row>
    <row r="13" spans="1:12" s="92" customFormat="1" ht="135" hidden="1" customHeight="1">
      <c r="A13" s="91" t="e">
        <f>'1. CUTTING DOCKET'!#REF!</f>
        <v>#REF!</v>
      </c>
      <c r="B13" s="799" t="e">
        <f>'1. CUTTING DOCKET'!#REF!</f>
        <v>#REF!</v>
      </c>
      <c r="C13" s="793"/>
      <c r="D13" s="800"/>
      <c r="E13" s="91" t="e">
        <f>'1. CUTTING DOCKET'!#REF!</f>
        <v>#REF!</v>
      </c>
    </row>
    <row r="14" spans="1:12" s="92" customFormat="1" ht="409.6" hidden="1" customHeight="1">
      <c r="A14" s="94" t="e">
        <f>'1. CUTTING DOCKET'!#REF!</f>
        <v>#REF!</v>
      </c>
      <c r="B14" s="795"/>
      <c r="C14" s="796"/>
      <c r="D14" s="797"/>
      <c r="E14" s="134"/>
      <c r="L14" s="95"/>
    </row>
    <row r="15" spans="1:12" s="92" customFormat="1" ht="74.25" customHeight="1">
      <c r="A15" s="91" t="s">
        <v>52</v>
      </c>
      <c r="B15" s="195" t="e">
        <f>'1. CUTTING DOCKET'!#REF!</f>
        <v>#REF!</v>
      </c>
      <c r="C15" s="195" t="str">
        <f>'1. CUTTING DOCKET'!$F$52</f>
        <v>BC01</v>
      </c>
      <c r="D15" s="195" t="e">
        <f>'1. CUTTING DOCKET'!#REF!</f>
        <v>#REF!</v>
      </c>
      <c r="E15" s="127" t="e">
        <f>'1. CUTTING DOCKET'!#REF!</f>
        <v>#REF!</v>
      </c>
    </row>
    <row r="16" spans="1:12" s="92" customFormat="1" ht="115.5" customHeight="1">
      <c r="A16" s="94" t="s">
        <v>41</v>
      </c>
      <c r="B16" s="190" t="e">
        <f>'1. CUTTING DOCKET'!#REF!</f>
        <v>#REF!</v>
      </c>
      <c r="C16" s="190" t="str">
        <f>'1. CUTTING DOCKET'!$G$52</f>
        <v>BLACK 1500</v>
      </c>
      <c r="D16" s="190" t="e">
        <f>'1. CUTTING DOCKET'!#REF!</f>
        <v>#REF!</v>
      </c>
      <c r="E16" s="190" t="e">
        <f>'1. CUTTING DOCKET'!#REF!</f>
        <v>#REF!</v>
      </c>
    </row>
    <row r="17" spans="1:5" s="92" customFormat="1" ht="115.5" customHeight="1">
      <c r="A17" s="94" t="e">
        <f>'1. CUTTING DOCKET'!#REF!</f>
        <v>#REF!</v>
      </c>
      <c r="B17" s="801" t="e">
        <f>'1. CUTTING DOCKET'!#REF!</f>
        <v>#REF!</v>
      </c>
      <c r="C17" s="802"/>
      <c r="D17" s="803"/>
      <c r="E17" s="804"/>
    </row>
    <row r="18" spans="1:5" s="92" customFormat="1" ht="90" customHeight="1">
      <c r="A18" s="91" t="e">
        <f>'1. CUTTING DOCKET'!#REF!</f>
        <v>#REF!</v>
      </c>
      <c r="B18" s="762" t="e">
        <f>'1. CUTTING DOCKET'!#REF!</f>
        <v>#REF!</v>
      </c>
      <c r="C18" s="791"/>
      <c r="D18" s="791"/>
      <c r="E18" s="763"/>
    </row>
    <row r="19" spans="1:5" s="92" customFormat="1" ht="409.6" customHeight="1">
      <c r="A19" s="196" t="s">
        <v>206</v>
      </c>
      <c r="B19" s="807"/>
      <c r="C19" s="808"/>
      <c r="D19" s="809"/>
      <c r="E19" s="809"/>
    </row>
    <row r="20" spans="1:5" s="92" customFormat="1" ht="79.5" customHeight="1">
      <c r="A20" s="91" t="e">
        <f>'1. CUTTING DOCKET'!#REF!</f>
        <v>#REF!</v>
      </c>
      <c r="B20" s="762" t="e">
        <f>'1. CUTTING DOCKET'!#REF!</f>
        <v>#REF!</v>
      </c>
      <c r="C20" s="791"/>
      <c r="D20" s="791"/>
      <c r="E20" s="763"/>
    </row>
    <row r="21" spans="1:5" s="92" customFormat="1" ht="346.5" customHeight="1">
      <c r="A21" s="94" t="s">
        <v>157</v>
      </c>
      <c r="B21" s="810"/>
      <c r="C21" s="811"/>
      <c r="D21" s="812"/>
      <c r="E21" s="813"/>
    </row>
    <row r="22" spans="1:5" s="92" customFormat="1" ht="35">
      <c r="A22" s="91" t="e">
        <f>'1. CUTTING DOCKET'!#REF!</f>
        <v>#REF!</v>
      </c>
      <c r="B22" s="805" t="e">
        <f>'1. CUTTING DOCKET'!#REF!</f>
        <v>#REF!</v>
      </c>
      <c r="C22" s="791"/>
      <c r="D22" s="806"/>
      <c r="E22" s="131"/>
    </row>
    <row r="23" spans="1:5" s="92" customFormat="1" ht="299.25" customHeight="1">
      <c r="A23" s="96" t="s">
        <v>140</v>
      </c>
      <c r="B23" s="814"/>
      <c r="C23" s="815"/>
      <c r="D23" s="816"/>
      <c r="E23" s="816"/>
    </row>
    <row r="24" spans="1:5" s="92" customFormat="1" ht="101.5" customHeight="1">
      <c r="A24" s="91" t="e">
        <f>'1. CUTTING DOCKET'!#REF!</f>
        <v>#REF!</v>
      </c>
      <c r="B24" s="805" t="e">
        <f>'1. CUTTING DOCKET'!#REF!</f>
        <v>#REF!</v>
      </c>
      <c r="C24" s="791"/>
      <c r="D24" s="806"/>
      <c r="E24" s="131"/>
    </row>
    <row r="25" spans="1:5" s="92" customFormat="1" ht="362.25" customHeight="1">
      <c r="A25" s="96" t="s">
        <v>212</v>
      </c>
      <c r="B25" s="817" t="s">
        <v>213</v>
      </c>
      <c r="C25" s="818"/>
      <c r="D25" s="819"/>
      <c r="E25" s="143"/>
    </row>
    <row r="26" spans="1:5" s="92" customFormat="1" ht="109.5" customHeight="1">
      <c r="A26" s="91" t="s">
        <v>141</v>
      </c>
      <c r="B26" s="805" t="str">
        <f>'1. CUTTING DOCKET'!F62</f>
        <v>CLEAR</v>
      </c>
      <c r="C26" s="791"/>
      <c r="D26" s="806"/>
      <c r="E26" s="132"/>
    </row>
    <row r="27" spans="1:5" s="92" customFormat="1" ht="282" customHeight="1">
      <c r="A27" s="96" t="s">
        <v>142</v>
      </c>
      <c r="B27" s="820" t="s">
        <v>207</v>
      </c>
      <c r="C27" s="821"/>
      <c r="D27" s="822"/>
      <c r="E27" s="822"/>
    </row>
    <row r="28" spans="1:5" s="92" customFormat="1" ht="93.65" customHeight="1">
      <c r="A28" s="91" t="e">
        <f>'1. CUTTING DOCKET'!#REF!</f>
        <v>#REF!</v>
      </c>
      <c r="B28" s="805" t="e">
        <f>'1. CUTTING DOCKET'!#REF!</f>
        <v>#REF!</v>
      </c>
      <c r="C28" s="791"/>
      <c r="D28" s="806"/>
      <c r="E28" s="132"/>
    </row>
    <row r="29" spans="1:5" s="92" customFormat="1" ht="273" customHeight="1">
      <c r="A29" s="94" t="s">
        <v>143</v>
      </c>
      <c r="B29" s="823"/>
      <c r="C29" s="824"/>
      <c r="D29" s="825"/>
      <c r="E29" s="825"/>
    </row>
    <row r="30" spans="1:5" s="92" customFormat="1" ht="95.25" customHeight="1">
      <c r="A30" s="91" t="e">
        <f>'1. CUTTING DOCKET'!#REF!</f>
        <v>#REF!</v>
      </c>
      <c r="B30" s="805" t="e">
        <f>'1. CUTTING DOCKET'!#REF!</f>
        <v>#REF!</v>
      </c>
      <c r="C30" s="791"/>
      <c r="D30" s="806"/>
      <c r="E30" s="132"/>
    </row>
    <row r="31" spans="1:5" s="92" customFormat="1" ht="324.75" customHeight="1">
      <c r="A31" s="94"/>
      <c r="B31" s="823"/>
      <c r="C31" s="824"/>
      <c r="D31" s="825"/>
      <c r="E31" s="825"/>
    </row>
    <row r="32" spans="1:5" s="92" customFormat="1" ht="119.5" customHeight="1">
      <c r="A32" s="91" t="s">
        <v>145</v>
      </c>
      <c r="B32" s="805" t="e">
        <f>'1. CUTTING DOCKET'!#REF!</f>
        <v>#REF!</v>
      </c>
      <c r="C32" s="791"/>
      <c r="D32" s="806"/>
      <c r="E32" s="132"/>
    </row>
    <row r="33" spans="1:9" s="92" customFormat="1" ht="287.25" customHeight="1">
      <c r="A33" s="94" t="s">
        <v>146</v>
      </c>
      <c r="B33" s="823"/>
      <c r="C33" s="824"/>
      <c r="D33" s="825"/>
      <c r="E33" s="825"/>
    </row>
    <row r="34" spans="1:9" s="92" customFormat="1" ht="71.5" customHeight="1">
      <c r="A34" s="91" t="s">
        <v>136</v>
      </c>
      <c r="B34" s="805" t="s">
        <v>38</v>
      </c>
      <c r="C34" s="791"/>
      <c r="D34" s="806"/>
      <c r="E34" s="132"/>
    </row>
    <row r="35" spans="1:9" s="92" customFormat="1" ht="87" customHeight="1">
      <c r="A35" s="94" t="s">
        <v>144</v>
      </c>
      <c r="B35" s="823"/>
      <c r="C35" s="824"/>
      <c r="D35" s="825"/>
      <c r="E35" s="825"/>
    </row>
    <row r="36" spans="1:9" s="92" customFormat="1" ht="63.65" customHeight="1">
      <c r="A36" s="91" t="s">
        <v>137</v>
      </c>
      <c r="B36" s="805" t="s">
        <v>132</v>
      </c>
      <c r="C36" s="791"/>
      <c r="D36" s="806"/>
      <c r="E36" s="132"/>
    </row>
    <row r="37" spans="1:9" s="92" customFormat="1" ht="97.5" customHeight="1">
      <c r="A37" s="94" t="s">
        <v>144</v>
      </c>
      <c r="B37" s="823"/>
      <c r="C37" s="824"/>
      <c r="D37" s="825"/>
      <c r="E37" s="825"/>
    </row>
    <row r="38" spans="1:9" s="92" customFormat="1" ht="97.5" customHeight="1">
      <c r="A38" s="128" t="e">
        <f>'1. CUTTING DOCKET'!#REF!</f>
        <v>#REF!</v>
      </c>
      <c r="B38" s="826" t="e">
        <f>'1. CUTTING DOCKET'!#REF!</f>
        <v>#REF!</v>
      </c>
      <c r="C38" s="827"/>
      <c r="D38" s="828"/>
      <c r="E38" s="133"/>
    </row>
    <row r="39" spans="1:9" s="92" customFormat="1" ht="221.5" customHeight="1">
      <c r="A39" s="94"/>
      <c r="B39" s="829"/>
      <c r="C39" s="830"/>
      <c r="D39" s="829"/>
      <c r="E39" s="829"/>
    </row>
    <row r="43" spans="1:9">
      <c r="I43" s="9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5"/>
    <col min="18" max="18" width="80.26953125" style="55" customWidth="1"/>
    <col min="19" max="16384" width="9.1796875" style="55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61" customFormat="1" ht="30.75" customHeight="1">
      <c r="A1" s="57"/>
      <c r="B1" s="58" t="s">
        <v>73</v>
      </c>
      <c r="C1" s="58" t="s">
        <v>56</v>
      </c>
      <c r="D1" s="831" t="s">
        <v>74</v>
      </c>
      <c r="E1" s="831"/>
      <c r="F1" s="831"/>
      <c r="G1" s="58"/>
      <c r="H1" s="58"/>
      <c r="I1" s="59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s="61" customFormat="1" ht="30.75" customHeight="1" thickBot="1">
      <c r="A2" s="62"/>
      <c r="B2" s="63" t="s">
        <v>75</v>
      </c>
      <c r="C2" s="63" t="s">
        <v>76</v>
      </c>
      <c r="D2" s="832" t="s">
        <v>77</v>
      </c>
      <c r="E2" s="832"/>
      <c r="F2" s="832"/>
      <c r="G2" s="832"/>
      <c r="H2" s="832"/>
      <c r="I2" s="833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</row>
    <row r="3" spans="1:25" s="69" customFormat="1" ht="20.25" customHeight="1">
      <c r="A3" s="64" t="s">
        <v>78</v>
      </c>
      <c r="B3" s="65" t="s">
        <v>79</v>
      </c>
      <c r="C3" s="65" t="s">
        <v>80</v>
      </c>
      <c r="D3" s="66" t="s">
        <v>61</v>
      </c>
      <c r="E3" s="66" t="s">
        <v>10</v>
      </c>
      <c r="F3" s="66" t="s">
        <v>58</v>
      </c>
      <c r="G3" s="66" t="s">
        <v>59</v>
      </c>
      <c r="H3" s="66" t="s">
        <v>60</v>
      </c>
      <c r="I3" s="67" t="s">
        <v>81</v>
      </c>
      <c r="J3" s="68"/>
      <c r="K3" s="68"/>
    </row>
    <row r="4" spans="1:25" s="75" customFormat="1" ht="27" customHeight="1">
      <c r="A4" s="70">
        <v>1</v>
      </c>
      <c r="B4" s="71" t="s">
        <v>82</v>
      </c>
      <c r="C4" s="71" t="s">
        <v>83</v>
      </c>
      <c r="D4" s="72">
        <v>68.5</v>
      </c>
      <c r="E4" s="72">
        <v>72.5</v>
      </c>
      <c r="F4" s="72">
        <v>74.5</v>
      </c>
      <c r="G4" s="72">
        <v>76.5</v>
      </c>
      <c r="H4" s="72">
        <v>78.5</v>
      </c>
      <c r="I4" s="73" t="s">
        <v>84</v>
      </c>
      <c r="J4" s="74"/>
      <c r="K4" s="74"/>
    </row>
    <row r="5" spans="1:25" s="75" customFormat="1" ht="27" customHeight="1">
      <c r="A5" s="70">
        <v>2</v>
      </c>
      <c r="B5" s="71" t="s">
        <v>85</v>
      </c>
      <c r="C5" s="71" t="s">
        <v>86</v>
      </c>
      <c r="D5" s="72">
        <v>66.5</v>
      </c>
      <c r="E5" s="72">
        <v>70.5</v>
      </c>
      <c r="F5" s="72">
        <v>72.5</v>
      </c>
      <c r="G5" s="72">
        <v>74.5</v>
      </c>
      <c r="H5" s="72">
        <v>76.5</v>
      </c>
      <c r="I5" s="73" t="s">
        <v>84</v>
      </c>
      <c r="J5" s="74"/>
      <c r="K5" s="74"/>
    </row>
    <row r="6" spans="1:25" s="75" customFormat="1" ht="27" customHeight="1">
      <c r="A6" s="70">
        <v>3</v>
      </c>
      <c r="B6" s="56" t="s">
        <v>87</v>
      </c>
      <c r="C6" s="56" t="s">
        <v>88</v>
      </c>
      <c r="D6" s="76">
        <v>51</v>
      </c>
      <c r="E6" s="76">
        <v>55</v>
      </c>
      <c r="F6" s="76">
        <v>57</v>
      </c>
      <c r="G6" s="76">
        <v>59</v>
      </c>
      <c r="H6" s="76">
        <v>61</v>
      </c>
      <c r="I6" s="77" t="s">
        <v>84</v>
      </c>
      <c r="J6" s="74"/>
      <c r="K6" s="74"/>
    </row>
    <row r="7" spans="1:25" s="75" customFormat="1" ht="27" customHeight="1">
      <c r="A7" s="70">
        <v>4</v>
      </c>
      <c r="B7" s="56" t="s">
        <v>89</v>
      </c>
      <c r="C7" s="56" t="s">
        <v>90</v>
      </c>
      <c r="D7" s="76">
        <v>51</v>
      </c>
      <c r="E7" s="76">
        <v>55</v>
      </c>
      <c r="F7" s="76">
        <v>57</v>
      </c>
      <c r="G7" s="76">
        <v>59</v>
      </c>
      <c r="H7" s="76">
        <v>61</v>
      </c>
      <c r="I7" s="78" t="s">
        <v>84</v>
      </c>
      <c r="J7" s="74"/>
      <c r="K7" s="74"/>
    </row>
    <row r="8" spans="1:25" s="75" customFormat="1" ht="27" customHeight="1">
      <c r="A8" s="70">
        <v>5</v>
      </c>
      <c r="B8" s="56" t="s">
        <v>91</v>
      </c>
      <c r="C8" s="56" t="s">
        <v>92</v>
      </c>
      <c r="D8" s="76">
        <v>22</v>
      </c>
      <c r="E8" s="76">
        <v>23</v>
      </c>
      <c r="F8" s="76">
        <v>23.5</v>
      </c>
      <c r="G8" s="76">
        <v>24</v>
      </c>
      <c r="H8" s="76">
        <v>24.5</v>
      </c>
      <c r="I8" s="78" t="s">
        <v>93</v>
      </c>
      <c r="J8" s="74"/>
      <c r="K8" s="74"/>
    </row>
    <row r="9" spans="1:25" s="75" customFormat="1" ht="27" customHeight="1">
      <c r="A9" s="70">
        <v>6</v>
      </c>
      <c r="B9" s="56" t="s">
        <v>94</v>
      </c>
      <c r="C9" s="56" t="s">
        <v>95</v>
      </c>
      <c r="D9" s="76">
        <v>18.5</v>
      </c>
      <c r="E9" s="76">
        <v>19.5</v>
      </c>
      <c r="F9" s="76">
        <v>20.5</v>
      </c>
      <c r="G9" s="76">
        <v>20.5</v>
      </c>
      <c r="H9" s="76">
        <v>21.5</v>
      </c>
      <c r="I9" s="79" t="s">
        <v>84</v>
      </c>
      <c r="J9" s="74"/>
      <c r="K9" s="74"/>
    </row>
    <row r="10" spans="1:25" s="75" customFormat="1" ht="27" customHeight="1">
      <c r="A10" s="70">
        <v>7</v>
      </c>
      <c r="B10" s="56" t="s">
        <v>96</v>
      </c>
      <c r="C10" s="56" t="s">
        <v>97</v>
      </c>
      <c r="D10" s="76">
        <v>8.5</v>
      </c>
      <c r="E10" s="76">
        <v>9</v>
      </c>
      <c r="F10" s="76">
        <v>9.5</v>
      </c>
      <c r="G10" s="76">
        <v>9.5</v>
      </c>
      <c r="H10" s="76">
        <v>10</v>
      </c>
      <c r="I10" s="78" t="s">
        <v>84</v>
      </c>
      <c r="J10" s="74"/>
      <c r="K10" s="74"/>
    </row>
    <row r="11" spans="1:25" s="75" customFormat="1" ht="27" customHeight="1">
      <c r="A11" s="70">
        <v>8</v>
      </c>
      <c r="B11" s="56" t="s">
        <v>98</v>
      </c>
      <c r="C11" s="56" t="s">
        <v>99</v>
      </c>
      <c r="D11" s="76">
        <v>2</v>
      </c>
      <c r="E11" s="76">
        <v>2</v>
      </c>
      <c r="F11" s="76">
        <v>2</v>
      </c>
      <c r="G11" s="76">
        <v>2</v>
      </c>
      <c r="H11" s="76">
        <v>2</v>
      </c>
      <c r="I11" s="78">
        <v>0</v>
      </c>
      <c r="J11" s="74"/>
      <c r="K11" s="74"/>
    </row>
    <row r="12" spans="1:25" s="75" customFormat="1" ht="27" customHeight="1">
      <c r="A12" s="70">
        <v>9</v>
      </c>
      <c r="B12" s="56" t="s">
        <v>100</v>
      </c>
      <c r="C12" s="56" t="s">
        <v>101</v>
      </c>
      <c r="D12" s="76">
        <v>46</v>
      </c>
      <c r="E12" s="76">
        <v>50</v>
      </c>
      <c r="F12" s="76">
        <v>52</v>
      </c>
      <c r="G12" s="76">
        <v>54</v>
      </c>
      <c r="H12" s="76">
        <v>56</v>
      </c>
      <c r="I12" s="78" t="s">
        <v>93</v>
      </c>
      <c r="J12" s="74"/>
      <c r="K12" s="74"/>
    </row>
    <row r="13" spans="1:25" s="75" customFormat="1" ht="27" customHeight="1">
      <c r="A13" s="70">
        <v>10</v>
      </c>
      <c r="B13" s="56" t="s">
        <v>102</v>
      </c>
      <c r="C13" s="56" t="s">
        <v>103</v>
      </c>
      <c r="D13" s="76">
        <v>22</v>
      </c>
      <c r="E13" s="76">
        <v>23</v>
      </c>
      <c r="F13" s="76">
        <v>24</v>
      </c>
      <c r="G13" s="76">
        <v>25</v>
      </c>
      <c r="H13" s="76">
        <v>26</v>
      </c>
      <c r="I13" s="78" t="s">
        <v>93</v>
      </c>
      <c r="J13" s="74"/>
      <c r="K13" s="74"/>
    </row>
    <row r="14" spans="1:25" s="75" customFormat="1" ht="27" customHeight="1">
      <c r="A14" s="70">
        <v>11</v>
      </c>
      <c r="B14" s="56" t="s">
        <v>104</v>
      </c>
      <c r="C14" s="56" t="s">
        <v>105</v>
      </c>
      <c r="D14" s="76">
        <v>19.5</v>
      </c>
      <c r="E14" s="76">
        <v>20</v>
      </c>
      <c r="F14" s="76">
        <v>20.5</v>
      </c>
      <c r="G14" s="76">
        <v>21</v>
      </c>
      <c r="H14" s="76">
        <v>21.5</v>
      </c>
      <c r="I14" s="79">
        <v>0</v>
      </c>
      <c r="J14" s="74"/>
      <c r="K14" s="74"/>
    </row>
    <row r="15" spans="1:25" s="75" customFormat="1" ht="27" customHeight="1">
      <c r="A15" s="70">
        <v>12</v>
      </c>
      <c r="B15" s="56" t="s">
        <v>106</v>
      </c>
      <c r="C15" s="56" t="s">
        <v>107</v>
      </c>
      <c r="D15" s="76">
        <v>2.5</v>
      </c>
      <c r="E15" s="76">
        <v>2.5</v>
      </c>
      <c r="F15" s="76">
        <v>2.5</v>
      </c>
      <c r="G15" s="76">
        <v>2.5</v>
      </c>
      <c r="H15" s="76">
        <v>2.5</v>
      </c>
      <c r="I15" s="79">
        <v>0</v>
      </c>
      <c r="J15" s="74"/>
      <c r="K15" s="74"/>
    </row>
    <row r="16" spans="1:25" s="75" customFormat="1" ht="27" customHeight="1">
      <c r="A16" s="70">
        <v>13</v>
      </c>
      <c r="B16" s="56" t="s">
        <v>108</v>
      </c>
      <c r="C16" s="56" t="s">
        <v>109</v>
      </c>
      <c r="D16" s="76">
        <v>2.5</v>
      </c>
      <c r="E16" s="76">
        <v>2.5</v>
      </c>
      <c r="F16" s="76">
        <v>2.5</v>
      </c>
      <c r="G16" s="76">
        <v>2.5</v>
      </c>
      <c r="H16" s="76">
        <v>2.5</v>
      </c>
      <c r="I16" s="79">
        <v>0</v>
      </c>
      <c r="J16" s="74"/>
      <c r="K16" s="74"/>
    </row>
    <row r="17" spans="1:11" s="75" customFormat="1" ht="27" customHeight="1" thickBot="1">
      <c r="A17" s="70">
        <v>14</v>
      </c>
      <c r="B17" s="80" t="s">
        <v>110</v>
      </c>
      <c r="C17" s="80" t="s">
        <v>111</v>
      </c>
      <c r="D17" s="81">
        <v>2.5</v>
      </c>
      <c r="E17" s="81">
        <v>2.5</v>
      </c>
      <c r="F17" s="81">
        <v>2.5</v>
      </c>
      <c r="G17" s="81">
        <v>2.5</v>
      </c>
      <c r="H17" s="81">
        <v>2.5</v>
      </c>
      <c r="I17" s="82">
        <v>0</v>
      </c>
      <c r="J17" s="74"/>
      <c r="K17" s="74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5E609E8-041A-40B8-92F3-7EE0134FF0C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C69A01-0CE6-4579-9C94-3BAA9E15921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75A01C69-4999-49F4-A929-E639E49CE1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10</vt:i4>
      </vt:variant>
    </vt:vector>
  </HeadingPairs>
  <TitlesOfParts>
    <vt:vector size="18" baseType="lpstr">
      <vt:lpstr>GREY</vt:lpstr>
      <vt:lpstr>1. CUTTING DOCKET</vt:lpstr>
      <vt:lpstr>2. TRIM CARD</vt:lpstr>
      <vt:lpstr>UA-SX</vt:lpstr>
      <vt:lpstr>BB HỌP PP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'BB HỌP PP'!Print_Area</vt:lpstr>
      <vt:lpstr>GREY!Print_Area</vt:lpstr>
      <vt:lpstr>'UA-SX'!Print_Area</vt:lpstr>
      <vt:lpstr>'1. CUTTING DOCKET'!Print_Titles</vt:lpstr>
      <vt:lpstr>'2. TRIM CARD'!Print_Titles</vt:lpstr>
      <vt:lpstr>'2. TRIM CARD (GREY)'!Print_Titles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Linh Bui Thi Truc</cp:lastModifiedBy>
  <cp:lastPrinted>2024-07-31T03:43:53Z</cp:lastPrinted>
  <dcterms:created xsi:type="dcterms:W3CDTF">2016-05-06T01:47:29Z</dcterms:created>
  <dcterms:modified xsi:type="dcterms:W3CDTF">2024-08-19T04:34:41Z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