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.lai\Downloads\Transfer (15)\"/>
    </mc:Choice>
  </mc:AlternateContent>
  <xr:revisionPtr revIDLastSave="0" documentId="13_ncr:1_{E7FEFE53-545E-4238-83FC-E7F54CA9424D}" xr6:coauthVersionLast="47" xr6:coauthVersionMax="47" xr10:uidLastSave="{00000000-0000-0000-0000-000000000000}"/>
  <bookViews>
    <workbookView xWindow="-110" yWindow="-110" windowWidth="19420" windowHeight="10300" tabRatio="753" activeTab="1" xr2:uid="{00000000-000D-0000-FFFF-FFFF00000000}"/>
  </bookViews>
  <sheets>
    <sheet name="GREY" sheetId="16" state="hidden" r:id="rId1"/>
    <sheet name="UA-13-11-2024" sheetId="21" r:id="rId2"/>
    <sheet name="SPEC" sheetId="20" r:id="rId3"/>
    <sheet name="2. TRIM CARD (GREY)" sheetId="17" state="hidden" r:id="rId4"/>
    <sheet name="3. ĐỊNH VỊ HÌNH IN.THÊU" sheetId="7" state="hidden" r:id="rId5"/>
    <sheet name="4. THÔNG SỐ SẢN XUẤT" sheetId="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3" hidden="1">#REF!</definedName>
    <definedName name="_Fill" hidden="1">#REF!</definedName>
    <definedName name="_xlnm._FilterDatabase" localSheetId="0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3">'2. TRIM CARD (GREY)'!$A$1:$E$39</definedName>
    <definedName name="_xlnm.Print_Area" localSheetId="0">GREY!$A$1:$P$169</definedName>
    <definedName name="_xlnm.Print_Area" localSheetId="2">SPEC!$A$1:$P$19</definedName>
    <definedName name="_xlnm.Print_Area" localSheetId="1">'UA-13-11-2024'!$A$1:$Q$17</definedName>
    <definedName name="_xlnm.Print_Titles" localSheetId="3">'2. TRIM CARD (GREY)'!$1:$5</definedName>
    <definedName name="_xlnm.Print_Titles" localSheetId="0">GREY!$1:$15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21" l="1"/>
  <c r="P16" i="21" s="1"/>
  <c r="M16" i="21"/>
  <c r="L16" i="21" s="1"/>
  <c r="K16" i="21" s="1"/>
  <c r="O11" i="21"/>
  <c r="P11" i="21" s="1"/>
  <c r="M11" i="21"/>
  <c r="L11" i="21" s="1"/>
  <c r="K11" i="21" s="1"/>
  <c r="O6" i="21"/>
  <c r="P6" i="21" s="1"/>
  <c r="M6" i="21"/>
  <c r="L6" i="21" s="1"/>
  <c r="K6" i="21" s="1"/>
  <c r="L66" i="16" l="1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P19" i="16"/>
  <c r="D19" i="16"/>
  <c r="D20" i="16" s="1"/>
  <c r="P18" i="16"/>
  <c r="P20" i="16" s="1"/>
  <c r="P35" i="16" l="1"/>
  <c r="K118" i="16" s="1"/>
  <c r="M118" i="16" s="1"/>
  <c r="O118" i="16" s="1"/>
  <c r="P40" i="16"/>
  <c r="G42" i="16"/>
  <c r="C169" i="16" s="1"/>
  <c r="I42" i="16"/>
  <c r="E169" i="16" s="1"/>
  <c r="P30" i="16"/>
  <c r="K75" i="16" s="1"/>
  <c r="M75" i="16" s="1"/>
  <c r="O75" i="16" s="1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106" i="16"/>
  <c r="M106" i="16" s="1"/>
  <c r="O106" i="16" s="1"/>
  <c r="L114" i="16"/>
  <c r="L129" i="16"/>
  <c r="M129" i="16" s="1"/>
  <c r="O129" i="16" s="1"/>
  <c r="L113" i="16"/>
  <c r="L127" i="16"/>
  <c r="M127" i="16" s="1"/>
  <c r="O127" i="16" s="1"/>
  <c r="K72" i="16"/>
  <c r="M72" i="16" s="1"/>
  <c r="O72" i="16" s="1"/>
  <c r="P24" i="16"/>
  <c r="P25" i="16" s="1"/>
  <c r="L112" i="16"/>
  <c r="L130" i="16"/>
  <c r="M130" i="16" s="1"/>
  <c r="O130" i="16" s="1"/>
  <c r="L111" i="16"/>
  <c r="L115" i="16"/>
  <c r="L128" i="16"/>
  <c r="M128" i="16" s="1"/>
  <c r="O128" i="16" s="1"/>
  <c r="K114" i="16"/>
  <c r="K125" i="16" l="1"/>
  <c r="M125" i="16" s="1"/>
  <c r="O125" i="16" s="1"/>
  <c r="H169" i="16"/>
  <c r="K68" i="16"/>
  <c r="M68" i="16" s="1"/>
  <c r="O68" i="16" s="1"/>
  <c r="K84" i="16"/>
  <c r="M84" i="16" s="1"/>
  <c r="O84" i="16" s="1"/>
  <c r="K122" i="16"/>
  <c r="M122" i="16" s="1"/>
  <c r="O122" i="16" s="1"/>
  <c r="K76" i="16"/>
  <c r="M76" i="16" s="1"/>
  <c r="O76" i="16" s="1"/>
  <c r="K102" i="16"/>
  <c r="M102" i="16" s="1"/>
  <c r="O102" i="16" s="1"/>
  <c r="K110" i="16"/>
  <c r="M110" i="16" s="1"/>
  <c r="O110" i="16" s="1"/>
  <c r="K94" i="16"/>
  <c r="M94" i="16" s="1"/>
  <c r="O94" i="16" s="1"/>
  <c r="K98" i="16"/>
  <c r="M98" i="16" s="1"/>
  <c r="O98" i="16" s="1"/>
  <c r="K88" i="16"/>
  <c r="M88" i="16" s="1"/>
  <c r="O88" i="16" s="1"/>
  <c r="K126" i="16"/>
  <c r="M126" i="16" s="1"/>
  <c r="O126" i="16" s="1"/>
  <c r="K80" i="16"/>
  <c r="M80" i="16" s="1"/>
  <c r="O80" i="16" s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J52" i="16" l="1"/>
  <c r="L52" i="16" s="1"/>
  <c r="L53" i="16"/>
  <c r="L51" i="16"/>
  <c r="D6" i="17" l="1"/>
  <c r="E6" i="17"/>
  <c r="D9" i="17" l="1"/>
  <c r="E9" i="17"/>
  <c r="D11" i="17" l="1"/>
  <c r="E11" i="17"/>
  <c r="B6" i="17" l="1"/>
  <c r="B9" i="17" l="1"/>
  <c r="B11" i="17" l="1"/>
  <c r="E15" i="17" l="1"/>
  <c r="D15" i="17"/>
  <c r="C6" i="17" l="1"/>
  <c r="C9" i="17" l="1"/>
  <c r="C11" i="17" l="1"/>
  <c r="B5" i="17" l="1"/>
  <c r="C15" i="17" l="1"/>
  <c r="B15" i="17"/>
</calcChain>
</file>

<file path=xl/sharedStrings.xml><?xml version="1.0" encoding="utf-8"?>
<sst xmlns="http://schemas.openxmlformats.org/spreadsheetml/2006/main" count="910" uniqueCount="372">
  <si>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</si>
  <si>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</si>
  <si>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</si>
  <si>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</si>
  <si>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</si>
  <si>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</si>
  <si>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</si>
  <si>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</si>
  <si>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</si>
  <si>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</si>
  <si>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</si>
  <si>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</si>
  <si>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</si>
  <si>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</si>
  <si>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</si>
  <si>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</si>
  <si>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</si>
  <si>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</si>
  <si>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</si>
  <si>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</si>
  <si>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</si>
  <si>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</si>
  <si>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</si>
  <si>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</si>
  <si>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</si>
  <si>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</si>
  <si>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</si>
  <si>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</si>
  <si>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</si>
  <si>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</si>
  <si>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</si>
  <si>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</si>
  <si>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</si>
  <si>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</si>
  <si>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</si>
  <si>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</si>
  <si>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</si>
  <si>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</si>
  <si>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</si>
  <si>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</si>
  <si>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</si>
  <si>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</si>
  <si>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</si>
  <si>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</si>
  <si>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</si>
  <si>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</si>
  <si>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</si>
  <si>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</si>
  <si>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</si>
  <si>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</si>
  <si>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</si>
  <si>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</si>
  <si>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</si>
  <si>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</si>
  <si>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</si>
  <si>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</si>
  <si>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</si>
  <si>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</si>
  <si>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</si>
  <si>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</si>
  <si>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</si>
  <si>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</si>
  <si>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</si>
  <si>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</si>
  <si>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</si>
  <si>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</si>
  <si>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</si>
  <si>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</si>
  <si>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</si>
  <si>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</si>
  <si>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</si>
  <si>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</si>
  <si>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</si>
  <si>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</si>
  <si>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</si>
  <si>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</si>
  <si>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</si>
  <si>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</si>
  <si>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</si>
  <si>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</si>
  <si>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</si>
  <si>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</si>
  <si>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</si>
  <si>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</si>
  <si>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</si>
  <si>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</si>
  <si>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</si>
  <si>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</si>
  <si>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</si>
  <si>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</si>
  <si>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</si>
  <si>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</si>
  <si>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</si>
  <si>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</si>
  <si>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</si>
  <si>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</si>
  <si>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</si>
  <si>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</si>
  <si>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</si>
  <si>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</si>
  <si>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</si>
  <si>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</si>
  <si>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</si>
  <si>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</si>
  <si>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</si>
  <si>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</si>
  <si>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</si>
  <si>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</si>
  <si>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</si>
  <si>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</si>
  <si>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</si>
  <si>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</si>
  <si>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</si>
  <si>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</si>
  <si>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</si>
  <si>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</si>
  <si>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</si>
  <si>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</si>
  <si>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</si>
  <si>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</si>
  <si>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</si>
  <si>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</si>
  <si>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</si>
  <si>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</si>
  <si>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</si>
  <si>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</si>
  <si>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</si>
  <si>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</si>
  <si>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</si>
  <si>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</si>
  <si>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</si>
  <si>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</si>
  <si>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</si>
  <si>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</si>
  <si>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</si>
  <si>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</si>
  <si>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</si>
  <si>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</si>
  <si>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</si>
  <si>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</si>
  <si>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</si>
  <si>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</si>
  <si>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</si>
  <si>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</si>
  <si>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</si>
  <si>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</si>
  <si>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</si>
  <si>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</si>
  <si>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</si>
  <si>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</si>
  <si>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</si>
  <si>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</si>
  <si>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</si>
  <si>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</si>
  <si>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</si>
  <si>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</si>
  <si>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</si>
  <si>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</si>
  <si>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</si>
  <si>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</si>
  <si>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</si>
  <si>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</si>
  <si>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</si>
  <si>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</si>
  <si>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</si>
  <si>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</si>
  <si>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</si>
  <si>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</si>
  <si>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</si>
  <si>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</si>
  <si>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</si>
  <si>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</si>
  <si>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</si>
  <si>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</si>
  <si>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</si>
  <si>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</si>
  <si>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</si>
  <si>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</si>
  <si>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</si>
  <si>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</si>
  <si>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</si>
  <si>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</si>
  <si>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</si>
  <si>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</si>
  <si>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</si>
  <si>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</si>
  <si>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</si>
  <si>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</si>
  <si>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</si>
  <si>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</si>
  <si>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</si>
  <si>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</si>
  <si>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</si>
  <si>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</si>
  <si>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</si>
  <si>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</si>
  <si>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</si>
  <si>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</si>
  <si>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</si>
  <si>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</si>
  <si>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</si>
  <si>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</si>
  <si>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</si>
  <si>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</si>
  <si>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</si>
  <si>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</si>
  <si>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</si>
  <si>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</si>
  <si>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</si>
  <si>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</si>
  <si>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</si>
  <si>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</si>
  <si>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</si>
  <si>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</si>
  <si>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</si>
  <si>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</si>
  <si>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</si>
  <si>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</si>
  <si>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XS</t>
  </si>
  <si>
    <t>UA COMMENTS</t>
  </si>
  <si>
    <r>
      <rPr>
        <sz val="1"/>
        <rFont val="Arial"/>
        <family val="2"/>
      </rPr>
      <t>group@@@5cwb0250duq9upgfsoz26l8j@@@</t>
    </r>
  </si>
  <si>
    <t>UA STYE NO: CRTZ-1142</t>
  </si>
  <si>
    <t>FULL SIZE MEASUREMENT IN INCH</t>
  </si>
  <si>
    <t>Sample Size: L</t>
  </si>
  <si>
    <t>DỊCH</t>
  </si>
  <si>
    <t>VỊ TRÍ ĐO</t>
  </si>
  <si>
    <t>TOL</t>
  </si>
  <si>
    <r>
      <rPr>
        <b/>
        <sz val="14"/>
        <color rgb="FF052937"/>
        <rFont val="Times New Roman"/>
        <family val="2"/>
        <charset val="204"/>
      </rPr>
      <t>Front Body Length</t>
    </r>
  </si>
  <si>
    <t>DÀI THÂN TRƯỚC</t>
  </si>
  <si>
    <t>ĐỈNH VAI TỚI MÉP LAI</t>
  </si>
  <si>
    <r>
      <rPr>
        <b/>
        <sz val="14"/>
        <color rgb="FF052937"/>
        <rFont val="Times New Roman"/>
        <family val="1"/>
      </rPr>
      <t>S&amp;K01</t>
    </r>
  </si>
  <si>
    <r>
      <rPr>
        <b/>
        <sz val="14"/>
        <color rgb="FF052937"/>
        <rFont val="Times New Roman"/>
        <family val="1"/>
      </rPr>
      <t>HPS to bottom edge</t>
    </r>
  </si>
  <si>
    <r>
      <rPr>
        <b/>
        <sz val="14"/>
        <color rgb="FF052937"/>
        <rFont val="Times New Roman"/>
        <family val="1"/>
      </rPr>
      <t>true</t>
    </r>
  </si>
  <si>
    <r>
      <rPr>
        <b/>
        <sz val="14"/>
        <color rgb="FF052937"/>
        <rFont val="Times New Roman"/>
        <family val="1"/>
      </rPr>
      <t>Full</t>
    </r>
  </si>
  <si>
    <r>
      <rPr>
        <b/>
        <sz val="14"/>
        <color rgb="FF052937"/>
        <rFont val="Times New Roman"/>
        <family val="1"/>
      </rPr>
      <t>1/2 in</t>
    </r>
  </si>
  <si>
    <r>
      <rPr>
        <b/>
        <sz val="14"/>
        <color rgb="FF052937"/>
        <rFont val="Times New Roman"/>
        <family val="1"/>
      </rPr>
      <t>27 1/2 in</t>
    </r>
  </si>
  <si>
    <r>
      <rPr>
        <b/>
        <sz val="14"/>
        <color rgb="FF052937"/>
        <rFont val="Times New Roman"/>
        <family val="1"/>
      </rPr>
      <t>28 1/2 in</t>
    </r>
  </si>
  <si>
    <r>
      <rPr>
        <b/>
        <sz val="14"/>
        <color rgb="FF052937"/>
        <rFont val="Times New Roman"/>
        <family val="1"/>
      </rPr>
      <t>29 1/2 in</t>
    </r>
  </si>
  <si>
    <r>
      <rPr>
        <b/>
        <sz val="14"/>
        <color rgb="FF052937"/>
        <rFont val="Times New Roman"/>
        <family val="1"/>
      </rPr>
      <t>30 1/2 in</t>
    </r>
  </si>
  <si>
    <r>
      <rPr>
        <b/>
        <sz val="14"/>
        <color rgb="FF052937"/>
        <rFont val="Times New Roman"/>
        <family val="1"/>
      </rPr>
      <t>31 1/2 in</t>
    </r>
  </si>
  <si>
    <r>
      <rPr>
        <b/>
        <sz val="14"/>
        <color rgb="FF052937"/>
        <rFont val="Times New Roman"/>
        <family val="1"/>
      </rPr>
      <t>32 1/2 in</t>
    </r>
  </si>
  <si>
    <r>
      <rPr>
        <b/>
        <sz val="14"/>
        <color rgb="FF052937"/>
        <rFont val="Times New Roman"/>
        <family val="2"/>
        <charset val="204"/>
      </rPr>
      <t>Back Body Length</t>
    </r>
  </si>
  <si>
    <t>DÀI THÂN SAU</t>
  </si>
  <si>
    <t>DG MAY GIỮA SAU ĐẾN MÉP LAI</t>
  </si>
  <si>
    <r>
      <rPr>
        <b/>
        <sz val="14"/>
        <color rgb="FF052937"/>
        <rFont val="Times New Roman"/>
        <family val="1"/>
      </rPr>
      <t>S&amp;K02</t>
    </r>
  </si>
  <si>
    <r>
      <rPr>
        <b/>
        <sz val="14"/>
        <color rgb="FF052937"/>
        <rFont val="Times New Roman"/>
        <family val="1"/>
      </rPr>
      <t>CB neck seam to bottom edge</t>
    </r>
  </si>
  <si>
    <r>
      <rPr>
        <b/>
        <sz val="14"/>
        <color rgb="FF052937"/>
        <rFont val="Times New Roman"/>
        <family val="1"/>
      </rPr>
      <t>26 3/4 in</t>
    </r>
  </si>
  <si>
    <r>
      <rPr>
        <b/>
        <sz val="14"/>
        <color rgb="FF052937"/>
        <rFont val="Times New Roman"/>
        <family val="1"/>
      </rPr>
      <t>27 3/4 in</t>
    </r>
  </si>
  <si>
    <r>
      <rPr>
        <b/>
        <sz val="14"/>
        <color rgb="FF052937"/>
        <rFont val="Times New Roman"/>
        <family val="1"/>
      </rPr>
      <t>28 3/4 in</t>
    </r>
  </si>
  <si>
    <r>
      <rPr>
        <b/>
        <sz val="14"/>
        <color rgb="FF052937"/>
        <rFont val="Times New Roman"/>
        <family val="1"/>
      </rPr>
      <t>29 3/4 in</t>
    </r>
  </si>
  <si>
    <r>
      <rPr>
        <b/>
        <sz val="14"/>
        <color rgb="FF052937"/>
        <rFont val="Times New Roman"/>
        <family val="1"/>
      </rPr>
      <t>30 3/4 in</t>
    </r>
  </si>
  <si>
    <r>
      <rPr>
        <b/>
        <sz val="14"/>
        <color rgb="FF052937"/>
        <rFont val="Times New Roman"/>
        <family val="1"/>
      </rPr>
      <t>31 3/4 in</t>
    </r>
  </si>
  <si>
    <r>
      <rPr>
        <b/>
        <sz val="14"/>
        <color rgb="FF052937"/>
        <rFont val="Times New Roman"/>
        <family val="2"/>
        <charset val="204"/>
      </rPr>
      <t>Front Neck Drop</t>
    </r>
  </si>
  <si>
    <t>ĐỈNH VAI TỚI DG MAY CỔ</t>
  </si>
  <si>
    <r>
      <rPr>
        <b/>
        <sz val="14"/>
        <color rgb="FF052937"/>
        <rFont val="Times New Roman"/>
        <family val="1"/>
      </rPr>
      <t>S&amp;K04</t>
    </r>
  </si>
  <si>
    <r>
      <rPr>
        <b/>
        <sz val="14"/>
        <color rgb="FF052937"/>
        <rFont val="Times New Roman"/>
        <family val="1"/>
      </rPr>
      <t>HPS to neck seam</t>
    </r>
  </si>
  <si>
    <r>
      <rPr>
        <b/>
        <sz val="14"/>
        <color rgb="FF052937"/>
        <rFont val="Times New Roman"/>
        <family val="1"/>
      </rPr>
      <t>false</t>
    </r>
  </si>
  <si>
    <t>1/4 in</t>
  </si>
  <si>
    <t>6 1/4 in</t>
  </si>
  <si>
    <t>6 1/2 in</t>
  </si>
  <si>
    <t>6 3/4 in</t>
  </si>
  <si>
    <t>7 in</t>
  </si>
  <si>
    <t>7 1/4 in</t>
  </si>
  <si>
    <t>7 1/2 in</t>
  </si>
  <si>
    <t>ADJUST BASED ON PROTO COMMENT</t>
  </si>
  <si>
    <r>
      <rPr>
        <b/>
        <sz val="14"/>
        <color rgb="FF052937"/>
        <rFont val="Times New Roman"/>
        <family val="2"/>
        <charset val="204"/>
      </rPr>
      <t>Back Neck Drop</t>
    </r>
  </si>
  <si>
    <r>
      <rPr>
        <b/>
        <sz val="14"/>
        <color rgb="FF052937"/>
        <rFont val="Times New Roman"/>
        <family val="1"/>
      </rPr>
      <t>S&amp;K05</t>
    </r>
  </si>
  <si>
    <r>
      <rPr>
        <b/>
        <sz val="14"/>
        <color rgb="FF052937"/>
        <rFont val="Times New Roman"/>
        <family val="1"/>
      </rPr>
      <t>1/8 in</t>
    </r>
  </si>
  <si>
    <r>
      <rPr>
        <b/>
        <sz val="14"/>
        <color rgb="FF052937"/>
        <rFont val="Times New Roman"/>
        <family val="1"/>
      </rPr>
      <t>3/4 in</t>
    </r>
  </si>
  <si>
    <r>
      <rPr>
        <b/>
        <sz val="14"/>
        <color rgb="FF052937"/>
        <rFont val="Times New Roman"/>
        <family val="2"/>
        <charset val="204"/>
      </rPr>
      <t>Back Neck Width</t>
    </r>
  </si>
  <si>
    <t>RỘNG CỔ SAU</t>
  </si>
  <si>
    <t>DG MAY TỚI DG MAY TẠI CỔ SAU TẠI ĐỈNH VAI</t>
  </si>
  <si>
    <r>
      <rPr>
        <b/>
        <sz val="14"/>
        <color rgb="FF052937"/>
        <rFont val="Times New Roman"/>
        <family val="1"/>
      </rPr>
      <t>S&amp;K06</t>
    </r>
  </si>
  <si>
    <r>
      <rPr>
        <b/>
        <sz val="14"/>
        <color rgb="FF052937"/>
        <rFont val="Times New Roman"/>
        <family val="1"/>
      </rPr>
      <t>Seam to seam at back neck, at HPS point</t>
    </r>
  </si>
  <si>
    <r>
      <rPr>
        <b/>
        <sz val="14"/>
        <color rgb="FF052937"/>
        <rFont val="Times New Roman"/>
        <family val="1"/>
      </rPr>
      <t>1/4 in</t>
    </r>
  </si>
  <si>
    <r>
      <rPr>
        <b/>
        <sz val="14"/>
        <color rgb="FF052937"/>
        <rFont val="Times New Roman"/>
        <family val="1"/>
      </rPr>
      <t>6 1/2 in</t>
    </r>
  </si>
  <si>
    <r>
      <rPr>
        <b/>
        <sz val="14"/>
        <color rgb="FF052937"/>
        <rFont val="Times New Roman"/>
        <family val="1"/>
      </rPr>
      <t>6 3/4 in</t>
    </r>
  </si>
  <si>
    <r>
      <rPr>
        <b/>
        <sz val="14"/>
        <color rgb="FF052937"/>
        <rFont val="Times New Roman"/>
        <family val="1"/>
      </rPr>
      <t>7 in</t>
    </r>
  </si>
  <si>
    <r>
      <rPr>
        <b/>
        <sz val="14"/>
        <color rgb="FF052937"/>
        <rFont val="Times New Roman"/>
        <family val="1"/>
      </rPr>
      <t>7 1/4 in</t>
    </r>
  </si>
  <si>
    <r>
      <rPr>
        <b/>
        <sz val="14"/>
        <color rgb="FF052937"/>
        <rFont val="Times New Roman"/>
        <family val="1"/>
      </rPr>
      <t>7 1/2 in</t>
    </r>
  </si>
  <si>
    <r>
      <rPr>
        <b/>
        <sz val="14"/>
        <color rgb="FF052937"/>
        <rFont val="Times New Roman"/>
        <family val="1"/>
      </rPr>
      <t>7 3/4 in</t>
    </r>
  </si>
  <si>
    <r>
      <rPr>
        <b/>
        <sz val="14"/>
        <color rgb="FF052937"/>
        <rFont val="Times New Roman"/>
        <family val="2"/>
        <charset val="204"/>
      </rPr>
      <t>Chest Width</t>
    </r>
  </si>
  <si>
    <t>RỘNG NGỰC</t>
  </si>
  <si>
    <t>1" TỪ NÁCH- MÉP TỚI MÉP</t>
  </si>
  <si>
    <r>
      <rPr>
        <b/>
        <sz val="14"/>
        <color rgb="FF052937"/>
        <rFont val="Times New Roman"/>
        <family val="1"/>
      </rPr>
      <t>S&amp;K012</t>
    </r>
  </si>
  <si>
    <r>
      <rPr>
        <b/>
        <sz val="14"/>
        <color rgb="FF052937"/>
        <rFont val="Times New Roman"/>
        <family val="1"/>
      </rPr>
      <t>1" Below armhole- edge to edge</t>
    </r>
  </si>
  <si>
    <r>
      <rPr>
        <b/>
        <sz val="14"/>
        <color rgb="FF052937"/>
        <rFont val="Times New Roman"/>
        <family val="1"/>
      </rPr>
      <t>Half</t>
    </r>
  </si>
  <si>
    <r>
      <rPr>
        <b/>
        <sz val="14"/>
        <color rgb="FF052937"/>
        <rFont val="Times New Roman"/>
        <family val="1"/>
      </rPr>
      <t>22 1/2 in</t>
    </r>
  </si>
  <si>
    <r>
      <rPr>
        <b/>
        <sz val="14"/>
        <color rgb="FF052937"/>
        <rFont val="Times New Roman"/>
        <family val="1"/>
      </rPr>
      <t>23 1/2 in</t>
    </r>
  </si>
  <si>
    <r>
      <rPr>
        <b/>
        <sz val="14"/>
        <color rgb="FF052937"/>
        <rFont val="Times New Roman"/>
        <family val="1"/>
      </rPr>
      <t>24 1/2 in</t>
    </r>
  </si>
  <si>
    <r>
      <rPr>
        <b/>
        <sz val="14"/>
        <color rgb="FF052937"/>
        <rFont val="Times New Roman"/>
        <family val="1"/>
      </rPr>
      <t>25 1/2 in</t>
    </r>
  </si>
  <si>
    <r>
      <rPr>
        <b/>
        <sz val="14"/>
        <color rgb="FF052937"/>
        <rFont val="Times New Roman"/>
        <family val="1"/>
      </rPr>
      <t>27 in</t>
    </r>
  </si>
  <si>
    <r>
      <rPr>
        <b/>
        <sz val="14"/>
        <color rgb="FF052937"/>
        <rFont val="Times New Roman"/>
        <family val="2"/>
        <charset val="204"/>
      </rPr>
      <t>Bottom Opening Width- At Edge</t>
    </r>
  </si>
  <si>
    <t>LAI ĐO TẠI MÉP</t>
  </si>
  <si>
    <t>MÉP LAI</t>
  </si>
  <si>
    <r>
      <rPr>
        <b/>
        <sz val="14"/>
        <color rgb="FF052937"/>
        <rFont val="Times New Roman"/>
        <family val="1"/>
      </rPr>
      <t>S&amp;K013</t>
    </r>
  </si>
  <si>
    <r>
      <rPr>
        <b/>
        <sz val="14"/>
        <color rgb="FF052937"/>
        <rFont val="Times New Roman"/>
        <family val="1"/>
      </rPr>
      <t>At bottom edge</t>
    </r>
  </si>
  <si>
    <r>
      <rPr>
        <b/>
        <sz val="14"/>
        <color rgb="FF052937"/>
        <rFont val="Times New Roman"/>
        <family val="2"/>
        <charset val="204"/>
      </rPr>
      <t>Bottom Hem Height</t>
    </r>
  </si>
  <si>
    <t>TO BẢN DIỄU LAI ÁO</t>
  </si>
  <si>
    <r>
      <rPr>
        <b/>
        <sz val="14"/>
        <color rgb="FF052937"/>
        <rFont val="Times New Roman"/>
        <family val="1"/>
      </rPr>
      <t>S&amp;K014</t>
    </r>
  </si>
  <si>
    <r>
      <rPr>
        <b/>
        <sz val="14"/>
        <color rgb="FF052937"/>
        <rFont val="Times New Roman"/>
        <family val="1"/>
      </rPr>
      <t>Bottom edge to stitch line or trim seam</t>
    </r>
  </si>
  <si>
    <t>ADJUST BASED ON TECHPACK</t>
  </si>
  <si>
    <t>Short Sleeve Length</t>
  </si>
  <si>
    <t>DÀI TAY TRÊN</t>
  </si>
  <si>
    <t>TỪ ĐỈNH VAI TỚI LAI</t>
  </si>
  <si>
    <r>
      <rPr>
        <b/>
        <sz val="14"/>
        <color rgb="FF052937"/>
        <rFont val="Times New Roman"/>
        <family val="1"/>
      </rPr>
      <t>S&amp;K015</t>
    </r>
  </si>
  <si>
    <t>HPS to Sleeve edge</t>
  </si>
  <si>
    <t>3/8 in</t>
  </si>
  <si>
    <t>16 in</t>
  </si>
  <si>
    <t>16 3/4 in</t>
  </si>
  <si>
    <t>17 1/2in</t>
  </si>
  <si>
    <t>18 1/4 in</t>
  </si>
  <si>
    <t>19 1/8in</t>
  </si>
  <si>
    <t>20 in</t>
  </si>
  <si>
    <t>ADJUST DUE TO RAGLAN SLEEVE</t>
  </si>
  <si>
    <r>
      <rPr>
        <b/>
        <sz val="14"/>
        <color rgb="FF052937"/>
        <rFont val="Times New Roman"/>
        <family val="2"/>
        <charset val="204"/>
      </rPr>
      <t>Armhole Drop</t>
    </r>
  </si>
  <si>
    <t>HẠ NÁCH</t>
  </si>
  <si>
    <t>TỪ DĐỈNH VAI- ĐO VUONG GÓC</t>
  </si>
  <si>
    <r>
      <rPr>
        <b/>
        <sz val="14"/>
        <color rgb="FF052937"/>
        <rFont val="Times New Roman"/>
        <family val="1"/>
      </rPr>
      <t>S&amp;K016</t>
    </r>
  </si>
  <si>
    <r>
      <rPr>
        <b/>
        <sz val="14"/>
        <color rgb="FF052937"/>
        <rFont val="Times New Roman"/>
        <family val="1"/>
      </rPr>
      <t>Below HPS - measure perpendicular</t>
    </r>
  </si>
  <si>
    <r>
      <rPr>
        <b/>
        <sz val="14"/>
        <color rgb="FF052937"/>
        <rFont val="Times New Roman"/>
        <family val="1"/>
      </rPr>
      <t>11 1/2 in</t>
    </r>
  </si>
  <si>
    <r>
      <rPr>
        <b/>
        <sz val="14"/>
        <color rgb="FF052937"/>
        <rFont val="Times New Roman"/>
        <family val="1"/>
      </rPr>
      <t>12 in</t>
    </r>
  </si>
  <si>
    <r>
      <rPr>
        <b/>
        <sz val="14"/>
        <color rgb="FF052937"/>
        <rFont val="Times New Roman"/>
        <family val="1"/>
      </rPr>
      <t>12 1/2 in</t>
    </r>
  </si>
  <si>
    <r>
      <rPr>
        <b/>
        <sz val="14"/>
        <color rgb="FF052937"/>
        <rFont val="Times New Roman"/>
        <family val="1"/>
      </rPr>
      <t>13 in</t>
    </r>
  </si>
  <si>
    <r>
      <rPr>
        <b/>
        <sz val="14"/>
        <color rgb="FF052937"/>
        <rFont val="Times New Roman"/>
        <family val="1"/>
      </rPr>
      <t>13 1/2 in</t>
    </r>
  </si>
  <si>
    <r>
      <rPr>
        <b/>
        <sz val="14"/>
        <color rgb="FF052937"/>
        <rFont val="Times New Roman"/>
        <family val="1"/>
      </rPr>
      <t>14 in</t>
    </r>
  </si>
  <si>
    <r>
      <rPr>
        <b/>
        <sz val="14"/>
        <color rgb="FF052937"/>
        <rFont val="Times New Roman"/>
        <family val="2"/>
        <charset val="204"/>
      </rPr>
      <t>Bicep Width</t>
    </r>
  </si>
  <si>
    <t>BẮP TAY</t>
  </si>
  <si>
    <r>
      <rPr>
        <b/>
        <sz val="14"/>
        <color rgb="FF052937"/>
        <rFont val="Times New Roman"/>
        <family val="1"/>
      </rPr>
      <t>S&amp;K017</t>
    </r>
  </si>
  <si>
    <r>
      <rPr>
        <b/>
        <sz val="14"/>
        <color rgb="FF052937"/>
        <rFont val="Times New Roman"/>
        <family val="1"/>
      </rPr>
      <t>1" below armhole- edge to edge</t>
    </r>
  </si>
  <si>
    <r>
      <rPr>
        <b/>
        <sz val="14"/>
        <color rgb="FF052937"/>
        <rFont val="Times New Roman"/>
        <family val="1"/>
      </rPr>
      <t>9 3/4 in</t>
    </r>
  </si>
  <si>
    <r>
      <rPr>
        <b/>
        <sz val="14"/>
        <color rgb="FF052937"/>
        <rFont val="Times New Roman"/>
        <family val="1"/>
      </rPr>
      <t>10 1/4 in</t>
    </r>
  </si>
  <si>
    <r>
      <rPr>
        <b/>
        <sz val="14"/>
        <color rgb="FF052937"/>
        <rFont val="Times New Roman"/>
        <family val="1"/>
      </rPr>
      <t>10 3/4 in</t>
    </r>
  </si>
  <si>
    <r>
      <rPr>
        <b/>
        <sz val="14"/>
        <color rgb="FF052937"/>
        <rFont val="Times New Roman"/>
        <family val="1"/>
      </rPr>
      <t>11 1/4 in</t>
    </r>
  </si>
  <si>
    <r>
      <rPr>
        <b/>
        <sz val="14"/>
        <color rgb="FF052937"/>
        <rFont val="Times New Roman"/>
        <family val="1"/>
      </rPr>
      <t>11 3/4 in</t>
    </r>
  </si>
  <si>
    <r>
      <rPr>
        <b/>
        <sz val="14"/>
        <color rgb="FF052937"/>
        <rFont val="Times New Roman"/>
        <family val="1"/>
      </rPr>
      <t>12 1/4 in</t>
    </r>
  </si>
  <si>
    <r>
      <rPr>
        <b/>
        <sz val="14"/>
        <color rgb="FF052937"/>
        <rFont val="Times New Roman"/>
        <family val="2"/>
        <charset val="204"/>
      </rPr>
      <t>Sleeve Opening Width- At Edge</t>
    </r>
  </si>
  <si>
    <t>CUA TAY</t>
  </si>
  <si>
    <t>TẠI MÉP</t>
  </si>
  <si>
    <r>
      <rPr>
        <b/>
        <sz val="14"/>
        <color rgb="FF052937"/>
        <rFont val="Times New Roman"/>
        <family val="1"/>
      </rPr>
      <t>S&amp;K73</t>
    </r>
  </si>
  <si>
    <r>
      <rPr>
        <b/>
        <sz val="14"/>
        <color rgb="FF052937"/>
        <rFont val="Times New Roman"/>
        <family val="1"/>
      </rPr>
      <t>At edge</t>
    </r>
  </si>
  <si>
    <r>
      <rPr>
        <b/>
        <sz val="14"/>
        <color rgb="FF052937"/>
        <rFont val="Times New Roman"/>
        <family val="1"/>
      </rPr>
      <t>8 1/4 in</t>
    </r>
  </si>
  <si>
    <r>
      <rPr>
        <b/>
        <sz val="14"/>
        <color rgb="FF052937"/>
        <rFont val="Times New Roman"/>
        <family val="1"/>
      </rPr>
      <t>8 5/8 in</t>
    </r>
  </si>
  <si>
    <r>
      <rPr>
        <b/>
        <sz val="14"/>
        <color rgb="FF052937"/>
        <rFont val="Times New Roman"/>
        <family val="1"/>
      </rPr>
      <t>9 in</t>
    </r>
  </si>
  <si>
    <r>
      <rPr>
        <b/>
        <sz val="14"/>
        <color rgb="FF052937"/>
        <rFont val="Times New Roman"/>
        <family val="1"/>
      </rPr>
      <t>9 3/8 in</t>
    </r>
  </si>
  <si>
    <r>
      <rPr>
        <b/>
        <sz val="14"/>
        <color rgb="FF052937"/>
        <rFont val="Times New Roman"/>
        <family val="1"/>
      </rPr>
      <t>10 1/8 in</t>
    </r>
  </si>
  <si>
    <r>
      <rPr>
        <b/>
        <sz val="14"/>
        <color rgb="FF052937"/>
        <rFont val="Times New Roman"/>
        <family val="2"/>
        <charset val="204"/>
      </rPr>
      <t>Armhole Trim Height</t>
    </r>
  </si>
  <si>
    <t>TO BẢN DIỄU LAI TAY</t>
  </si>
  <si>
    <t>từ mép tới dg may</t>
  </si>
  <si>
    <r>
      <rPr>
        <b/>
        <sz val="14"/>
        <color rgb="FF052937"/>
        <rFont val="Times New Roman"/>
        <family val="1"/>
      </rPr>
      <t>S&amp;K019</t>
    </r>
  </si>
  <si>
    <r>
      <rPr>
        <b/>
        <sz val="14"/>
        <color rgb="FF052937"/>
        <rFont val="Times New Roman"/>
        <family val="1"/>
      </rPr>
      <t>Edge to seam- trim width</t>
    </r>
  </si>
  <si>
    <r>
      <rPr>
        <b/>
        <sz val="14"/>
        <color rgb="FF052937"/>
        <rFont val="Times New Roman"/>
        <family val="2"/>
        <charset val="204"/>
      </rPr>
      <t>Neck Trim Height</t>
    </r>
  </si>
  <si>
    <t>TO BẢN RIB CỔ</t>
  </si>
  <si>
    <t>dg tra cổ tới mép</t>
  </si>
  <si>
    <r>
      <rPr>
        <b/>
        <sz val="14"/>
        <color rgb="FF052937"/>
        <rFont val="Times New Roman"/>
        <family val="1"/>
      </rPr>
      <t>S&amp;K020</t>
    </r>
  </si>
  <si>
    <r>
      <rPr>
        <b/>
        <sz val="14"/>
        <color rgb="FF052937"/>
        <rFont val="Times New Roman"/>
        <family val="1"/>
      </rPr>
      <t>Neck Seam to trim edge</t>
    </r>
  </si>
  <si>
    <r>
      <rPr>
        <b/>
        <sz val="14"/>
        <color rgb="FF052937"/>
        <rFont val="Times New Roman"/>
        <family val="1"/>
      </rPr>
      <t>1 1/8 in</t>
    </r>
  </si>
  <si>
    <r>
      <rPr>
        <b/>
        <sz val="14"/>
        <color rgb="FF052937"/>
        <rFont val="Times New Roman"/>
        <family val="2"/>
        <charset val="204"/>
      </rPr>
      <t>CB Yoke Height</t>
    </r>
  </si>
  <si>
    <t>CAO ĐÔ SAU</t>
  </si>
  <si>
    <r>
      <rPr>
        <b/>
        <sz val="14"/>
        <color rgb="FF052937"/>
        <rFont val="Times New Roman"/>
        <family val="1"/>
      </rPr>
      <t>S&amp;K242</t>
    </r>
  </si>
  <si>
    <t>3.5 in</t>
  </si>
  <si>
    <t>ADJUST BASED ON SKETCH</t>
  </si>
  <si>
    <t>THÔNG SỐ ĐẶT BO CỔ- ĐẶT HÀNG</t>
  </si>
  <si>
    <t>TO BẢN 3 1/2"- DÀI 24"</t>
  </si>
  <si>
    <t>TO BẢN 3 1/2"- DÀI 26"</t>
  </si>
  <si>
    <t>UA đề nghị giảm lại thông số này, để nhìn giống techpack. (Vì thông số này cổ hơi sâu)</t>
  </si>
  <si>
    <t>cập nhật thông số như techpack</t>
  </si>
  <si>
    <t>Front Neck Drop</t>
  </si>
  <si>
    <t>UA suggest reduce to the spec Front Neck Drop to fit with neck V</t>
  </si>
  <si>
    <t>Follow spec on Techpack</t>
  </si>
  <si>
    <t>28 1/2 in</t>
  </si>
  <si>
    <t>grade: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</si>
</sst>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0.0"/>
    <numFmt numFmtId="168" formatCode="0\ &quot;pcs&quot;"/>
    <numFmt numFmtId="169" formatCode="\$#,##0\ ;\(\$#,##0\)"/>
    <numFmt numFmtId="170" formatCode="0.00_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&quot;\&quot;#,##0.00;[Red]&quot;\&quot;\-#,##0.00"/>
    <numFmt numFmtId="174" formatCode="&quot;\&quot;#,##0;[Red]&quot;\&quot;\-#,##0"/>
    <numFmt numFmtId="175" formatCode="0.0000"/>
    <numFmt numFmtId="176" formatCode="[$-409]d\-mmm;@"/>
    <numFmt numFmtId="177" formatCode="#\ ?/2"/>
    <numFmt numFmtId="178" formatCode="#\ ?/4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sz val="1"/>
      <name val="Arial"/>
      <family val="2"/>
    </font>
    <font>
      <sz val="8"/>
      <color rgb="FF000000"/>
      <name val="Muli"/>
    </font>
    <font>
      <b/>
      <sz val="2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52937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52937"/>
      <name val="Times New Roman"/>
      <family val="2"/>
      <charset val="204"/>
    </font>
    <font>
      <b/>
      <sz val="14"/>
      <color rgb="FF052937"/>
      <name val="Times New Roman"/>
      <family val="1"/>
    </font>
    <font>
      <b/>
      <sz val="14"/>
      <name val="Arial"/>
      <family val="2"/>
    </font>
    <font>
      <sz val="14"/>
      <color rgb="FF000000"/>
      <name val="Times New Roman"/>
      <family val="1"/>
    </font>
    <font>
      <sz val="14"/>
      <name val="Muli"/>
    </font>
    <font>
      <sz val="8"/>
      <name val="Muli"/>
    </font>
    <font>
      <b/>
      <sz val="16"/>
      <color rgb="FF000000"/>
      <name val="Times New Roman"/>
      <family val="1"/>
    </font>
    <font>
      <b/>
      <sz val="16"/>
      <name val="Arial"/>
      <family val="2"/>
    </font>
    <font>
      <b/>
      <sz val="16"/>
      <color rgb="FF00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D0D8DE"/>
      </top>
      <bottom style="thin">
        <color rgb="FFD0D8DE"/>
      </bottom>
      <diagonal/>
    </border>
  </borders>
  <cellStyleXfs count="13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70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165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6" fontId="1" fillId="0" borderId="0"/>
    <xf numFmtId="43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6" fillId="0" borderId="0"/>
    <xf numFmtId="0" fontId="93" fillId="0" borderId="0"/>
    <xf numFmtId="0" fontId="94" fillId="0" borderId="0"/>
    <xf numFmtId="0" fontId="61" fillId="0" borderId="0"/>
  </cellStyleXfs>
  <cellXfs count="439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6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8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8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7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7" fontId="37" fillId="0" borderId="41" xfId="0" applyNumberFormat="1" applyFont="1" applyBorder="1" applyAlignment="1">
      <alignment horizontal="center"/>
    </xf>
    <xf numFmtId="167" fontId="37" fillId="0" borderId="42" xfId="0" applyNumberFormat="1" applyFont="1" applyBorder="1" applyAlignment="1">
      <alignment horizontal="center" wrapText="1"/>
    </xf>
    <xf numFmtId="167" fontId="37" fillId="0" borderId="42" xfId="0" applyNumberFormat="1" applyFont="1" applyBorder="1" applyAlignment="1">
      <alignment horizontal="center"/>
    </xf>
    <xf numFmtId="167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7" fontId="37" fillId="0" borderId="43" xfId="0" applyNumberFormat="1" applyFont="1" applyBorder="1" applyAlignment="1">
      <alignment horizontal="center"/>
    </xf>
    <xf numFmtId="167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7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5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7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7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7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95" fillId="0" borderId="0" xfId="70" applyFont="1" applyAlignment="1">
      <alignment horizontal="left" vertical="top"/>
    </xf>
    <xf numFmtId="0" fontId="96" fillId="0" borderId="0" xfId="70" applyFont="1" applyAlignment="1">
      <alignment horizontal="left" vertical="top"/>
    </xf>
    <xf numFmtId="0" fontId="61" fillId="0" borderId="0" xfId="70" applyAlignment="1">
      <alignment horizontal="left" vertical="top"/>
    </xf>
    <xf numFmtId="0" fontId="61" fillId="0" borderId="0" xfId="70" applyAlignment="1">
      <alignment horizontal="center" vertical="center"/>
    </xf>
    <xf numFmtId="0" fontId="97" fillId="47" borderId="19" xfId="70" applyFont="1" applyFill="1" applyBorder="1" applyAlignment="1">
      <alignment horizontal="center" vertical="center"/>
    </xf>
    <xf numFmtId="0" fontId="98" fillId="0" borderId="19" xfId="70" applyFont="1" applyBorder="1" applyAlignment="1">
      <alignment horizontal="center" vertical="top"/>
    </xf>
    <xf numFmtId="0" fontId="99" fillId="0" borderId="19" xfId="70" applyFont="1" applyBorder="1" applyAlignment="1">
      <alignment horizontal="center" vertical="center"/>
    </xf>
    <xf numFmtId="0" fontId="98" fillId="0" borderId="19" xfId="70" applyFont="1" applyBorder="1" applyAlignment="1">
      <alignment horizontal="center" vertical="center"/>
    </xf>
    <xf numFmtId="0" fontId="100" fillId="48" borderId="0" xfId="70" applyFont="1" applyFill="1" applyAlignment="1">
      <alignment vertical="center"/>
    </xf>
    <xf numFmtId="0" fontId="101" fillId="48" borderId="0" xfId="70" applyFont="1" applyFill="1" applyAlignment="1">
      <alignment vertical="center"/>
    </xf>
    <xf numFmtId="0" fontId="101" fillId="48" borderId="54" xfId="70" applyFont="1" applyFill="1" applyBorder="1" applyAlignment="1">
      <alignment horizontal="center" vertical="center"/>
    </xf>
    <xf numFmtId="0" fontId="102" fillId="48" borderId="0" xfId="70" applyFont="1" applyFill="1" applyAlignment="1">
      <alignment horizontal="left" vertical="center"/>
    </xf>
    <xf numFmtId="0" fontId="103" fillId="0" borderId="54" xfId="70" applyFont="1" applyBorder="1" applyAlignment="1">
      <alignment horizontal="left" vertical="center" wrapText="1"/>
    </xf>
    <xf numFmtId="0" fontId="103" fillId="0" borderId="54" xfId="70" applyFont="1" applyBorder="1" applyAlignment="1">
      <alignment vertical="center" wrapText="1"/>
    </xf>
    <xf numFmtId="0" fontId="103" fillId="0" borderId="54" xfId="70" applyFont="1" applyBorder="1" applyAlignment="1">
      <alignment vertical="top" wrapText="1"/>
    </xf>
    <xf numFmtId="0" fontId="103" fillId="0" borderId="54" xfId="70" applyFont="1" applyBorder="1" applyAlignment="1">
      <alignment horizontal="center" vertical="center" wrapText="1"/>
    </xf>
    <xf numFmtId="0" fontId="11" fillId="0" borderId="72" xfId="70" applyFont="1" applyBorder="1" applyAlignment="1">
      <alignment vertical="top" wrapText="1"/>
    </xf>
    <xf numFmtId="0" fontId="102" fillId="0" borderId="0" xfId="70" applyFont="1" applyAlignment="1">
      <alignment horizontal="left" vertical="top"/>
    </xf>
    <xf numFmtId="0" fontId="103" fillId="10" borderId="54" xfId="70" applyFont="1" applyFill="1" applyBorder="1" applyAlignment="1">
      <alignment horizontal="left" vertical="center" wrapText="1"/>
    </xf>
    <xf numFmtId="0" fontId="103" fillId="10" borderId="54" xfId="70" applyFont="1" applyFill="1" applyBorder="1" applyAlignment="1">
      <alignment vertical="center" wrapText="1"/>
    </xf>
    <xf numFmtId="0" fontId="103" fillId="10" borderId="54" xfId="70" applyFont="1" applyFill="1" applyBorder="1" applyAlignment="1">
      <alignment vertical="top" wrapText="1"/>
    </xf>
    <xf numFmtId="0" fontId="105" fillId="10" borderId="54" xfId="70" applyFont="1" applyFill="1" applyBorder="1" applyAlignment="1">
      <alignment horizontal="center" vertical="center" wrapText="1"/>
    </xf>
    <xf numFmtId="0" fontId="11" fillId="10" borderId="72" xfId="70" applyFont="1" applyFill="1" applyBorder="1" applyAlignment="1">
      <alignment vertical="center" wrapText="1"/>
    </xf>
    <xf numFmtId="0" fontId="102" fillId="10" borderId="0" xfId="70" applyFont="1" applyFill="1" applyAlignment="1">
      <alignment horizontal="left" vertical="top"/>
    </xf>
    <xf numFmtId="0" fontId="103" fillId="10" borderId="54" xfId="70" applyFont="1" applyFill="1" applyBorder="1" applyAlignment="1">
      <alignment horizontal="center" vertical="center" wrapText="1"/>
    </xf>
    <xf numFmtId="177" fontId="103" fillId="10" borderId="54" xfId="70" applyNumberFormat="1" applyFont="1" applyFill="1" applyBorder="1" applyAlignment="1">
      <alignment horizontal="center" vertical="center" wrapText="1"/>
    </xf>
    <xf numFmtId="0" fontId="104" fillId="10" borderId="54" xfId="70" applyFont="1" applyFill="1" applyBorder="1" applyAlignment="1">
      <alignment horizontal="left" vertical="center" wrapText="1"/>
    </xf>
    <xf numFmtId="0" fontId="107" fillId="0" borderId="0" xfId="70" applyFont="1" applyAlignment="1">
      <alignment horizontal="left" vertical="top"/>
    </xf>
    <xf numFmtId="0" fontId="108" fillId="0" borderId="0" xfId="70" applyFont="1" applyAlignment="1">
      <alignment horizontal="center" vertical="center" wrapText="1"/>
    </xf>
    <xf numFmtId="0" fontId="109" fillId="0" borderId="0" xfId="70" applyFont="1" applyAlignment="1">
      <alignment horizontal="center" vertical="center" wrapText="1"/>
    </xf>
    <xf numFmtId="0" fontId="103" fillId="3" borderId="54" xfId="70" applyFont="1" applyFill="1" applyBorder="1" applyAlignment="1">
      <alignment horizontal="left" vertical="center" wrapText="1"/>
    </xf>
    <xf numFmtId="0" fontId="103" fillId="3" borderId="54" xfId="70" applyFont="1" applyFill="1" applyBorder="1" applyAlignment="1">
      <alignment vertical="center" wrapText="1"/>
    </xf>
    <xf numFmtId="0" fontId="103" fillId="3" borderId="54" xfId="70" applyFont="1" applyFill="1" applyBorder="1" applyAlignment="1">
      <alignment vertical="top" wrapText="1"/>
    </xf>
    <xf numFmtId="0" fontId="105" fillId="3" borderId="54" xfId="70" applyFont="1" applyFill="1" applyBorder="1" applyAlignment="1">
      <alignment horizontal="center" vertical="center" wrapText="1"/>
    </xf>
    <xf numFmtId="0" fontId="103" fillId="3" borderId="54" xfId="70" applyFont="1" applyFill="1" applyBorder="1" applyAlignment="1">
      <alignment horizontal="center" vertical="center" wrapText="1"/>
    </xf>
    <xf numFmtId="0" fontId="104" fillId="3" borderId="54" xfId="70" applyFont="1" applyFill="1" applyBorder="1" applyAlignment="1">
      <alignment horizontal="left" vertical="center" wrapText="1"/>
    </xf>
    <xf numFmtId="178" fontId="105" fillId="10" borderId="54" xfId="70" applyNumberFormat="1" applyFont="1" applyFill="1" applyBorder="1" applyAlignment="1">
      <alignment horizontal="center" vertical="center" wrapText="1"/>
    </xf>
    <xf numFmtId="177" fontId="105" fillId="10" borderId="54" xfId="70" applyNumberFormat="1" applyFont="1" applyFill="1" applyBorder="1" applyAlignment="1">
      <alignment horizontal="center" vertical="center" wrapText="1"/>
    </xf>
    <xf numFmtId="178" fontId="103" fillId="10" borderId="54" xfId="70" applyNumberFormat="1" applyFont="1" applyFill="1" applyBorder="1" applyAlignment="1">
      <alignment horizontal="center" vertical="center" wrapText="1"/>
    </xf>
    <xf numFmtId="0" fontId="11" fillId="10" borderId="54" xfId="70" applyFont="1" applyFill="1" applyBorder="1" applyAlignment="1">
      <alignment vertical="center"/>
    </xf>
    <xf numFmtId="0" fontId="11" fillId="10" borderId="72" xfId="70" applyFont="1" applyFill="1" applyBorder="1" applyAlignment="1">
      <alignment vertical="center"/>
    </xf>
    <xf numFmtId="0" fontId="110" fillId="48" borderId="54" xfId="70" applyFont="1" applyFill="1" applyBorder="1" applyAlignment="1">
      <alignment horizontal="center" vertical="center"/>
    </xf>
    <xf numFmtId="0" fontId="112" fillId="0" borderId="0" xfId="70" applyFont="1" applyAlignment="1">
      <alignment horizontal="left" vertical="top"/>
    </xf>
    <xf numFmtId="0" fontId="111" fillId="0" borderId="54" xfId="70" applyFont="1" applyBorder="1" applyAlignment="1">
      <alignment vertical="top" wrapText="1"/>
    </xf>
    <xf numFmtId="0" fontId="110" fillId="10" borderId="54" xfId="70" applyFont="1" applyFill="1" applyBorder="1" applyAlignment="1">
      <alignment horizontal="left" vertical="top" wrapText="1"/>
    </xf>
    <xf numFmtId="0" fontId="110" fillId="10" borderId="54" xfId="70" applyFont="1" applyFill="1" applyBorder="1" applyAlignment="1">
      <alignment horizontal="left" vertical="top"/>
    </xf>
    <xf numFmtId="0" fontId="111" fillId="3" borderId="54" xfId="70" applyFont="1" applyFill="1" applyBorder="1" applyAlignment="1">
      <alignment vertical="center" wrapText="1"/>
    </xf>
    <xf numFmtId="12" fontId="103" fillId="0" borderId="54" xfId="70" applyNumberFormat="1" applyFont="1" applyBorder="1" applyAlignment="1">
      <alignment horizontal="center" vertical="center" wrapText="1"/>
    </xf>
    <xf numFmtId="0" fontId="105" fillId="0" borderId="54" xfId="70" applyFont="1" applyBorder="1" applyAlignment="1">
      <alignment horizontal="center" vertical="center" wrapText="1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31" fillId="2" borderId="15" xfId="0" applyNumberFormat="1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103" fillId="10" borderId="54" xfId="70" applyFont="1" applyFill="1" applyBorder="1" applyAlignment="1">
      <alignment vertical="top" wrapText="1"/>
    </xf>
    <xf numFmtId="0" fontId="103" fillId="3" borderId="54" xfId="70" applyFont="1" applyFill="1" applyBorder="1" applyAlignment="1">
      <alignment vertical="top" wrapText="1"/>
    </xf>
    <xf numFmtId="0" fontId="105" fillId="3" borderId="54" xfId="70" applyFont="1" applyFill="1" applyBorder="1" applyAlignment="1">
      <alignment vertical="top" wrapText="1"/>
    </xf>
    <xf numFmtId="0" fontId="103" fillId="0" borderId="54" xfId="70" applyFont="1" applyBorder="1" applyAlignment="1">
      <alignment vertical="top" wrapText="1"/>
    </xf>
    <xf numFmtId="0" fontId="106" fillId="47" borderId="71" xfId="70" applyFont="1" applyFill="1" applyBorder="1" applyAlignment="1">
      <alignment horizontal="left" vertical="top"/>
    </xf>
    <xf numFmtId="0" fontId="103" fillId="47" borderId="71" xfId="70" applyFont="1" applyFill="1" applyBorder="1" applyAlignment="1">
      <alignment horizontal="center" vertical="center"/>
    </xf>
    <xf numFmtId="0" fontId="105" fillId="10" borderId="54" xfId="70" applyFont="1" applyFill="1" applyBorder="1" applyAlignment="1">
      <alignment vertical="top" wrapText="1"/>
    </xf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 5" xfId="129" xr:uid="{AFEFBE5D-496A-4373-89BF-DDA26ABED3B2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9 2" xfId="130" xr:uid="{8CF9AFEE-46B2-4BEE-B0D4-B3C8E6125FAB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8.emf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7.emf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.emf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TRIMS%20&amp;%20FABRIC%20LIST/ATREEBUTES/PRODUCTION/AW11/TRIM/MAI/BCThue/Nam%202009/Tu%20van%20ke%20toan/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TRIMS%20&amp;%20FABRIC%20LIST/ATREEBUTES/PRODUCTION/AW11/TRIM/Documents%20and%20Settings/ThuTo/Desktop/Unavailable/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MAI/BCThue/Nam%202009/Tu%20van%20ke%20toan/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C/MAI/BCThue/Nam%202009/Tu%20van%20ke%20toan/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Cuc-thu/d/MINHHUNG/Truyentai/Phong-A-TPHCM/LUUTAM/VBAO/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@/Cuc-thu/d/MINHHUNG/Truyentai/Phong-A-TPHCM/LUUTAM/VBAO/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TRIMS%20&amp;%20FABRIC%20LIST/ATREEBUTES/PRODUCTION/AW11/TRIM/PRINTING/COSTING%20FOR%20MER/MUNSTER/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MERS/MARSHALL%20ARTIST/SAMPLING/SALESMAN%20SP12/STYLES%20FILE/TRIMS%20LIST/MAI/BCThue/Nam%202009/Tu%20van%20ke%20toan/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THERS/TRIMS%20&amp;%20FABRIC%20LIST/MARSHALL%20ARTIST/SP12%20PRODUCTION/trim/TRIMLIST/MAI/BCThue/Nam%202009/Tu%20van%20ke%20toan/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R.%20HAI%20PLANNING/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movement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movemen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movemen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52" customWidth="1"/>
    <col min="2" max="2" width="25" style="52" customWidth="1"/>
    <col min="3" max="3" width="24.1796875" style="52" customWidth="1"/>
    <col min="4" max="4" width="29.453125" style="52" customWidth="1"/>
    <col min="5" max="5" width="29.36328125" style="52" customWidth="1"/>
    <col min="6" max="6" width="24.453125" style="52" customWidth="1"/>
    <col min="7" max="7" width="20" style="53" customWidth="1"/>
    <col min="8" max="8" width="16" style="52" customWidth="1"/>
    <col min="9" max="9" width="18.453125" style="52" customWidth="1"/>
    <col min="10" max="10" width="16" style="52" customWidth="1"/>
    <col min="11" max="11" width="22.1796875" style="52" customWidth="1"/>
    <col min="12" max="12" width="18.81640625" style="52" customWidth="1"/>
    <col min="13" max="13" width="14.1796875" style="52" customWidth="1"/>
    <col min="14" max="15" width="13.453125" style="52" customWidth="1"/>
    <col min="16" max="16" width="24.1796875" style="52" customWidth="1"/>
    <col min="17" max="17" width="14.81640625" style="52" bestFit="1" customWidth="1"/>
    <col min="18" max="16384" width="9.17968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383" t="s">
        <v>113</v>
      </c>
      <c r="N1" s="383" t="s">
        <v>113</v>
      </c>
      <c r="O1" s="384" t="s">
        <v>114</v>
      </c>
      <c r="P1" s="384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383" t="s">
        <v>115</v>
      </c>
      <c r="N2" s="383" t="s">
        <v>115</v>
      </c>
      <c r="O2" s="385" t="s">
        <v>116</v>
      </c>
      <c r="P2" s="385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383" t="s">
        <v>117</v>
      </c>
      <c r="N3" s="383" t="s">
        <v>117</v>
      </c>
      <c r="O3" s="386" t="s">
        <v>119</v>
      </c>
      <c r="P3" s="384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369" t="s">
        <v>179</v>
      </c>
      <c r="H5" s="370"/>
      <c r="I5" s="370"/>
      <c r="J5" s="370"/>
      <c r="K5" s="370"/>
      <c r="L5" s="371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372"/>
      <c r="H6" s="373"/>
      <c r="I6" s="373"/>
      <c r="J6" s="373"/>
      <c r="K6" s="373"/>
      <c r="L6" s="374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372"/>
      <c r="H7" s="373"/>
      <c r="I7" s="373"/>
      <c r="J7" s="373"/>
      <c r="K7" s="373"/>
      <c r="L7" s="374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378" t="s">
        <v>182</v>
      </c>
      <c r="E8" s="378"/>
      <c r="F8" s="378"/>
      <c r="G8" s="375"/>
      <c r="H8" s="376"/>
      <c r="I8" s="376"/>
      <c r="J8" s="376"/>
      <c r="K8" s="376"/>
      <c r="L8" s="377"/>
      <c r="M8" s="13"/>
      <c r="N8" s="13"/>
      <c r="O8" s="13"/>
      <c r="P8" s="13"/>
    </row>
    <row r="9" spans="1:16" s="15" customFormat="1" ht="28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28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379">
        <v>44964</v>
      </c>
      <c r="E11" s="380"/>
      <c r="F11" s="380"/>
      <c r="G11" s="25"/>
      <c r="H11" s="26"/>
      <c r="I11" s="23"/>
      <c r="J11" s="23" t="s">
        <v>4</v>
      </c>
      <c r="K11" s="23"/>
      <c r="L11" s="381" t="s">
        <v>168</v>
      </c>
      <c r="M11" s="381"/>
      <c r="N11" s="381"/>
      <c r="O11" s="381"/>
      <c r="P11" s="381"/>
    </row>
    <row r="12" spans="1:16" s="15" customFormat="1" ht="28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28">
      <c r="B13" s="382"/>
      <c r="C13" s="382"/>
      <c r="D13" s="382"/>
      <c r="E13" s="382"/>
      <c r="F13" s="382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28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 t="shared" ref="H20:K20" si="0">SUM(H18:H19)</f>
        <v>0</v>
      </c>
      <c r="I20" s="181">
        <f t="shared" si="0"/>
        <v>0</v>
      </c>
      <c r="J20" s="181">
        <f t="shared" si="0"/>
        <v>0</v>
      </c>
      <c r="K20" s="181">
        <f t="shared" si="0"/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 t="shared" ref="H24:K24" si="1">ROUNDUP(H23*5%,0)</f>
        <v>13</v>
      </c>
      <c r="I24" s="209">
        <f t="shared" si="1"/>
        <v>12</v>
      </c>
      <c r="J24" s="209">
        <f t="shared" si="1"/>
        <v>5</v>
      </c>
      <c r="K24" s="209">
        <f t="shared" si="1"/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360" t="s">
        <v>187</v>
      </c>
      <c r="E28" s="360"/>
      <c r="F28" s="360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360" t="str">
        <f>+D28</f>
        <v>WASHED BURGUNDY</v>
      </c>
      <c r="E29" s="360"/>
      <c r="F29" s="360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361" t="str">
        <f>+D29</f>
        <v>WASHED BURGUNDY</v>
      </c>
      <c r="E30" s="361"/>
      <c r="F30" s="361"/>
      <c r="G30" s="177">
        <f>SUM(G28:G29)</f>
        <v>0</v>
      </c>
      <c r="H30" s="177">
        <f t="shared" ref="H30:K30" si="2">SUM(H28:H29)</f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 t="shared" ref="H35:K35" si="3">SUM(H33:H34)</f>
        <v>0</v>
      </c>
      <c r="I35" s="162">
        <f t="shared" si="3"/>
        <v>0</v>
      </c>
      <c r="J35" s="162">
        <f t="shared" si="3"/>
        <v>0</v>
      </c>
      <c r="K35" s="162">
        <f t="shared" si="3"/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2.5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 t="shared" ref="H42:K42" si="4">H20+H25+H30+H35</f>
        <v>268</v>
      </c>
      <c r="I42" s="219">
        <f t="shared" si="4"/>
        <v>248</v>
      </c>
      <c r="J42" s="219">
        <f t="shared" si="4"/>
        <v>105</v>
      </c>
      <c r="K42" s="219">
        <f t="shared" si="4"/>
        <v>15</v>
      </c>
      <c r="L42" s="219"/>
      <c r="M42" s="219"/>
      <c r="N42" s="219"/>
      <c r="O42" s="219"/>
      <c r="P42" s="219">
        <f t="shared" ref="P42" si="5">P20+P25+P30+P35</f>
        <v>769</v>
      </c>
    </row>
    <row r="43" spans="1:16" s="135" customFormat="1" ht="20.25" customHeight="1">
      <c r="B43" s="136"/>
      <c r="C43" s="137"/>
      <c r="D43" s="362" t="s">
        <v>170</v>
      </c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</row>
    <row r="44" spans="1:16" s="4" customFormat="1" ht="59.25" customHeight="1" thickBot="1">
      <c r="B44" s="105" t="s">
        <v>14</v>
      </c>
      <c r="C44" s="35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</row>
    <row r="45" spans="1:16" s="36" customFormat="1" ht="100.5" thickBot="1">
      <c r="A45" s="364" t="s">
        <v>15</v>
      </c>
      <c r="B45" s="365"/>
      <c r="C45" s="365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366" t="s">
        <v>51</v>
      </c>
      <c r="N45" s="367"/>
      <c r="O45" s="367"/>
      <c r="P45" s="368"/>
    </row>
    <row r="46" spans="1:16" s="46" customFormat="1" ht="45.75" hidden="1" customHeight="1">
      <c r="A46" s="357" t="str">
        <f>D18</f>
        <v>BLACK</v>
      </c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9"/>
    </row>
    <row r="47" spans="1:16" s="169" customFormat="1" ht="120" hidden="1" customHeight="1">
      <c r="A47" s="145">
        <v>1</v>
      </c>
      <c r="B47" s="352" t="str">
        <f>$L$11</f>
        <v>100% DRY COTTON FLEECE 410GSM</v>
      </c>
      <c r="C47" s="352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 t="shared" ref="I47:I49" si="6">G47*H47</f>
        <v>0</v>
      </c>
      <c r="J47" s="172"/>
      <c r="K47" s="172"/>
      <c r="L47" s="176"/>
      <c r="M47" s="353"/>
      <c r="N47" s="354"/>
      <c r="O47" s="354"/>
      <c r="P47" s="355"/>
    </row>
    <row r="48" spans="1:16" s="169" customFormat="1" ht="89.25" hidden="1" customHeight="1">
      <c r="A48" s="174">
        <v>2</v>
      </c>
      <c r="B48" s="352" t="s">
        <v>189</v>
      </c>
      <c r="C48" s="352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 t="shared" si="6"/>
        <v>0</v>
      </c>
      <c r="J48" s="172"/>
      <c r="K48" s="172"/>
      <c r="L48" s="176"/>
      <c r="M48" s="353"/>
      <c r="N48" s="354"/>
      <c r="O48" s="354"/>
      <c r="P48" s="355"/>
    </row>
    <row r="49" spans="1:16" s="169" customFormat="1" ht="129" hidden="1" customHeight="1">
      <c r="A49" s="145">
        <v>3</v>
      </c>
      <c r="B49" s="356" t="s">
        <v>166</v>
      </c>
      <c r="C49" s="356"/>
      <c r="D49" s="146" t="s">
        <v>155</v>
      </c>
      <c r="E49" s="146" t="str">
        <f>E48</f>
        <v>BLACK</v>
      </c>
      <c r="F49" s="145" t="s">
        <v>10</v>
      </c>
      <c r="G49" s="168">
        <f t="shared" ref="G49" si="7">$P$20</f>
        <v>0</v>
      </c>
      <c r="H49" s="175">
        <v>0.3</v>
      </c>
      <c r="I49" s="172">
        <f t="shared" si="6"/>
        <v>0</v>
      </c>
      <c r="J49" s="172"/>
      <c r="K49" s="172"/>
      <c r="L49" s="176"/>
      <c r="M49" s="353"/>
      <c r="N49" s="354"/>
      <c r="O49" s="354"/>
      <c r="P49" s="355"/>
    </row>
    <row r="50" spans="1:16" s="46" customFormat="1" ht="51.75" customHeight="1">
      <c r="A50" s="349" t="str">
        <f>D23</f>
        <v>GREY HEATHER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  <c r="P50" s="351"/>
    </row>
    <row r="51" spans="1:16" s="169" customFormat="1" ht="186.75" customHeight="1">
      <c r="A51" s="145">
        <v>1</v>
      </c>
      <c r="B51" s="352" t="str">
        <f>$L$11</f>
        <v>100% DRY COTTON FLEECE 410GSM</v>
      </c>
      <c r="C51" s="352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 t="shared" ref="I51:I53" si="8"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353" t="s">
        <v>217</v>
      </c>
      <c r="N51" s="354"/>
      <c r="O51" s="354"/>
      <c r="P51" s="355"/>
    </row>
    <row r="52" spans="1:16" s="169" customFormat="1" ht="186.75" customHeight="1">
      <c r="A52" s="174">
        <v>2</v>
      </c>
      <c r="B52" s="352" t="s">
        <v>189</v>
      </c>
      <c r="C52" s="352"/>
      <c r="D52" s="146" t="s">
        <v>190</v>
      </c>
      <c r="E52" s="146" t="str">
        <f>E51</f>
        <v>GREY HEATHER</v>
      </c>
      <c r="F52" s="145" t="s">
        <v>10</v>
      </c>
      <c r="G52" s="168">
        <f t="shared" ref="G52:G53" si="9">$P$25</f>
        <v>769</v>
      </c>
      <c r="H52" s="173">
        <v>0.255</v>
      </c>
      <c r="I52" s="172">
        <f t="shared" si="8"/>
        <v>196.095</v>
      </c>
      <c r="J52" s="223">
        <f>I52*0.7%+(I52/50)*0.5+2</f>
        <v>5.333615</v>
      </c>
      <c r="K52" s="222"/>
      <c r="L52" s="176">
        <f t="shared" ref="L52:L53" si="10">SUBTOTAL(9,I52:K52)</f>
        <v>201.42861500000001</v>
      </c>
      <c r="M52" s="353" t="s">
        <v>208</v>
      </c>
      <c r="N52" s="354"/>
      <c r="O52" s="354"/>
      <c r="P52" s="355"/>
    </row>
    <row r="53" spans="1:16" s="169" customFormat="1" ht="186.75" customHeight="1">
      <c r="A53" s="145">
        <v>3</v>
      </c>
      <c r="B53" s="356" t="s">
        <v>166</v>
      </c>
      <c r="C53" s="356"/>
      <c r="D53" s="146" t="s">
        <v>155</v>
      </c>
      <c r="E53" s="146" t="str">
        <f>E52</f>
        <v>GREY HEATHER</v>
      </c>
      <c r="F53" s="145" t="s">
        <v>10</v>
      </c>
      <c r="G53" s="168">
        <f t="shared" si="9"/>
        <v>769</v>
      </c>
      <c r="H53" s="175">
        <v>1.4999999999999999E-2</v>
      </c>
      <c r="I53" s="172">
        <f t="shared" si="8"/>
        <v>11.535</v>
      </c>
      <c r="J53" s="223">
        <f>I53*0.7%+(I53/50)*0.5+1</f>
        <v>1.1960950000000001</v>
      </c>
      <c r="K53" s="222"/>
      <c r="L53" s="176">
        <f t="shared" si="10"/>
        <v>12.731095</v>
      </c>
      <c r="M53" s="353" t="s">
        <v>209</v>
      </c>
      <c r="N53" s="354"/>
      <c r="O53" s="354"/>
      <c r="P53" s="355"/>
    </row>
    <row r="54" spans="1:16" s="46" customFormat="1" ht="51.75" hidden="1" customHeight="1">
      <c r="A54" s="349" t="str">
        <f>D28</f>
        <v>WASHED BURGUNDY</v>
      </c>
      <c r="B54" s="350"/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50"/>
      <c r="O54" s="350"/>
      <c r="P54" s="351"/>
    </row>
    <row r="55" spans="1:16" s="169" customFormat="1" ht="96.75" hidden="1" customHeight="1">
      <c r="A55" s="145">
        <v>1</v>
      </c>
      <c r="B55" s="352" t="str">
        <f>$L$11</f>
        <v>100% DRY COTTON FLEECE 410GSM</v>
      </c>
      <c r="C55" s="352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 t="shared" ref="I55:I57" si="11">G55*H55</f>
        <v>0</v>
      </c>
      <c r="J55" s="172"/>
      <c r="K55" s="172"/>
      <c r="L55" s="176"/>
      <c r="M55" s="353"/>
      <c r="N55" s="354"/>
      <c r="O55" s="354"/>
      <c r="P55" s="355"/>
    </row>
    <row r="56" spans="1:16" s="169" customFormat="1" ht="70.5" hidden="1" customHeight="1">
      <c r="A56" s="174">
        <v>2</v>
      </c>
      <c r="B56" s="352" t="s">
        <v>189</v>
      </c>
      <c r="C56" s="352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 t="shared" si="11"/>
        <v>0</v>
      </c>
      <c r="J56" s="172"/>
      <c r="K56" s="172"/>
      <c r="L56" s="176"/>
      <c r="M56" s="353"/>
      <c r="N56" s="354"/>
      <c r="O56" s="354"/>
      <c r="P56" s="355"/>
    </row>
    <row r="57" spans="1:16" s="169" customFormat="1" ht="125.25" hidden="1" customHeight="1">
      <c r="A57" s="145">
        <v>3</v>
      </c>
      <c r="B57" s="356" t="s">
        <v>166</v>
      </c>
      <c r="C57" s="356"/>
      <c r="D57" s="146" t="s">
        <v>155</v>
      </c>
      <c r="E57" s="146" t="str">
        <f>E56</f>
        <v>WASHED BURGUNDY</v>
      </c>
      <c r="F57" s="145" t="s">
        <v>10</v>
      </c>
      <c r="G57" s="168">
        <f t="shared" ref="G57" si="12">$P$20</f>
        <v>0</v>
      </c>
      <c r="H57" s="175">
        <v>0.3</v>
      </c>
      <c r="I57" s="172">
        <f t="shared" si="11"/>
        <v>0</v>
      </c>
      <c r="J57" s="172"/>
      <c r="K57" s="172"/>
      <c r="L57" s="176"/>
      <c r="M57" s="353"/>
      <c r="N57" s="354"/>
      <c r="O57" s="354"/>
      <c r="P57" s="355"/>
    </row>
    <row r="58" spans="1:16" s="46" customFormat="1" ht="51.75" hidden="1" customHeight="1">
      <c r="A58" s="349" t="str">
        <f>D33</f>
        <v>LIME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1"/>
    </row>
    <row r="59" spans="1:16" s="169" customFormat="1" ht="96.75" hidden="1" customHeight="1">
      <c r="A59" s="145">
        <v>1</v>
      </c>
      <c r="B59" s="352" t="str">
        <f>$L$11</f>
        <v>100% DRY COTTON FLEECE 410GSM</v>
      </c>
      <c r="C59" s="352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 t="shared" ref="I59:I61" si="13">G59*H59</f>
        <v>0</v>
      </c>
      <c r="J59" s="172"/>
      <c r="K59" s="172"/>
      <c r="L59" s="176"/>
      <c r="M59" s="353"/>
      <c r="N59" s="354"/>
      <c r="O59" s="354"/>
      <c r="P59" s="355"/>
    </row>
    <row r="60" spans="1:16" s="169" customFormat="1" ht="70.5" hidden="1" customHeight="1">
      <c r="A60" s="174">
        <v>2</v>
      </c>
      <c r="B60" s="352" t="s">
        <v>189</v>
      </c>
      <c r="C60" s="352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 t="shared" si="13"/>
        <v>0</v>
      </c>
      <c r="J60" s="172"/>
      <c r="K60" s="172"/>
      <c r="L60" s="176"/>
      <c r="M60" s="353"/>
      <c r="N60" s="354"/>
      <c r="O60" s="354"/>
      <c r="P60" s="355"/>
    </row>
    <row r="61" spans="1:16" s="169" customFormat="1" ht="125.25" hidden="1" customHeight="1">
      <c r="A61" s="145">
        <v>3</v>
      </c>
      <c r="B61" s="356" t="s">
        <v>166</v>
      </c>
      <c r="C61" s="356"/>
      <c r="D61" s="146" t="s">
        <v>155</v>
      </c>
      <c r="E61" s="146" t="str">
        <f>E60</f>
        <v>LIME</v>
      </c>
      <c r="F61" s="145" t="s">
        <v>10</v>
      </c>
      <c r="G61" s="168">
        <f t="shared" ref="G61" si="14">$P$20</f>
        <v>0</v>
      </c>
      <c r="H61" s="175">
        <v>0.3</v>
      </c>
      <c r="I61" s="172">
        <f t="shared" si="13"/>
        <v>0</v>
      </c>
      <c r="J61" s="172"/>
      <c r="K61" s="172"/>
      <c r="L61" s="176"/>
      <c r="M61" s="353"/>
      <c r="N61" s="354"/>
      <c r="O61" s="354"/>
      <c r="P61" s="355"/>
    </row>
    <row r="62" spans="1:16" s="46" customFormat="1" ht="21.75" customHeight="1">
      <c r="A62" s="349"/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1"/>
    </row>
    <row r="63" spans="1:16" s="37" customFormat="1" ht="28.5" thickBot="1">
      <c r="B63" s="105" t="s">
        <v>21</v>
      </c>
      <c r="C63" s="38"/>
      <c r="D63" s="38"/>
      <c r="E63" s="38"/>
      <c r="G63" s="39"/>
      <c r="P63" s="40"/>
    </row>
    <row r="64" spans="1:16" s="54" customFormat="1" ht="80">
      <c r="A64" s="337" t="s">
        <v>22</v>
      </c>
      <c r="B64" s="338"/>
      <c r="C64" s="338"/>
      <c r="D64" s="338"/>
      <c r="E64" s="339"/>
      <c r="F64" s="102" t="s">
        <v>47</v>
      </c>
      <c r="G64" s="102" t="s">
        <v>23</v>
      </c>
      <c r="H64" s="340" t="s">
        <v>42</v>
      </c>
      <c r="I64" s="341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325" t="s">
        <v>41</v>
      </c>
      <c r="C65" s="325"/>
      <c r="D65" s="325"/>
      <c r="E65" s="325"/>
      <c r="F65" s="112" t="str">
        <f>H65</f>
        <v>BLACK</v>
      </c>
      <c r="G65" s="142"/>
      <c r="H65" s="329" t="str">
        <f>$D$18</f>
        <v>BLACK</v>
      </c>
      <c r="I65" s="328" t="str">
        <f t="shared" ref="I65:I88" si="15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6">K65*L65</f>
        <v>0</v>
      </c>
      <c r="N65" s="115"/>
      <c r="O65" s="41">
        <f t="shared" ref="O65:O88" si="17">ROUNDUP(N65+M65,0)</f>
        <v>0</v>
      </c>
      <c r="P65" s="116"/>
    </row>
    <row r="66" spans="1:16" s="15" customFormat="1" ht="84" customHeight="1">
      <c r="A66" s="111">
        <v>1</v>
      </c>
      <c r="B66" s="325" t="s">
        <v>41</v>
      </c>
      <c r="C66" s="325"/>
      <c r="D66" s="325"/>
      <c r="E66" s="325"/>
      <c r="F66" s="112" t="str">
        <f t="shared" ref="F66:F68" si="18">H66</f>
        <v>GREY HEATHER</v>
      </c>
      <c r="G66" s="142" t="s">
        <v>216</v>
      </c>
      <c r="H66" s="329" t="str">
        <f>$D$23</f>
        <v>GREY HEATHER</v>
      </c>
      <c r="I66" s="328" t="str">
        <f t="shared" si="15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6"/>
        <v>28.452999999999999</v>
      </c>
      <c r="N66" s="115"/>
      <c r="O66" s="41">
        <f t="shared" si="17"/>
        <v>29</v>
      </c>
      <c r="P66" s="116"/>
    </row>
    <row r="67" spans="1:16" s="15" customFormat="1" ht="57.75" hidden="1" customHeight="1">
      <c r="A67" s="111">
        <v>1</v>
      </c>
      <c r="B67" s="325" t="s">
        <v>41</v>
      </c>
      <c r="C67" s="325"/>
      <c r="D67" s="325"/>
      <c r="E67" s="325"/>
      <c r="F67" s="112" t="str">
        <f t="shared" si="18"/>
        <v>WASHED BURGUNDY</v>
      </c>
      <c r="G67" s="142"/>
      <c r="H67" s="329" t="str">
        <f>$D$28</f>
        <v>WASHED BURGUNDY</v>
      </c>
      <c r="I67" s="328" t="str">
        <f t="shared" si="15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6"/>
        <v>0</v>
      </c>
      <c r="N67" s="115"/>
      <c r="O67" s="41">
        <f t="shared" si="17"/>
        <v>0</v>
      </c>
      <c r="P67" s="116"/>
    </row>
    <row r="68" spans="1:16" s="15" customFormat="1" ht="57.75" hidden="1" customHeight="1">
      <c r="A68" s="111">
        <v>1</v>
      </c>
      <c r="B68" s="325" t="s">
        <v>41</v>
      </c>
      <c r="C68" s="325"/>
      <c r="D68" s="325"/>
      <c r="E68" s="325"/>
      <c r="F68" s="112" t="str">
        <f t="shared" si="18"/>
        <v>LIME</v>
      </c>
      <c r="G68" s="142"/>
      <c r="H68" s="329" t="str">
        <f>$D$33</f>
        <v>LIME</v>
      </c>
      <c r="I68" s="328" t="str">
        <f t="shared" si="15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6"/>
        <v>0</v>
      </c>
      <c r="N68" s="115"/>
      <c r="O68" s="41">
        <f t="shared" si="17"/>
        <v>0</v>
      </c>
      <c r="P68" s="116"/>
    </row>
    <row r="69" spans="1:16" s="15" customFormat="1" ht="57.75" hidden="1" customHeight="1">
      <c r="A69" s="111">
        <v>2</v>
      </c>
      <c r="B69" s="325" t="s">
        <v>163</v>
      </c>
      <c r="C69" s="325"/>
      <c r="D69" s="325"/>
      <c r="E69" s="325"/>
      <c r="F69" s="331" t="s">
        <v>39</v>
      </c>
      <c r="G69" s="334" t="s">
        <v>171</v>
      </c>
      <c r="H69" s="346" t="str">
        <f t="shared" ref="H69" si="19">$D$18</f>
        <v>BLACK</v>
      </c>
      <c r="I69" s="347" t="str">
        <f t="shared" si="15"/>
        <v>BLACK</v>
      </c>
      <c r="J69" s="113" t="s">
        <v>29</v>
      </c>
      <c r="K69" s="113">
        <f t="shared" ref="K69" si="20">$P$20</f>
        <v>0</v>
      </c>
      <c r="L69" s="170">
        <f>4/4500</f>
        <v>8.8888888888888893E-4</v>
      </c>
      <c r="M69" s="115">
        <f t="shared" si="16"/>
        <v>0</v>
      </c>
      <c r="N69" s="115"/>
      <c r="O69" s="41">
        <f t="shared" si="17"/>
        <v>0</v>
      </c>
      <c r="P69" s="116"/>
    </row>
    <row r="70" spans="1:16" s="15" customFormat="1" ht="84" customHeight="1">
      <c r="A70" s="111">
        <v>2</v>
      </c>
      <c r="B70" s="325" t="s">
        <v>163</v>
      </c>
      <c r="C70" s="325"/>
      <c r="D70" s="325"/>
      <c r="E70" s="325"/>
      <c r="F70" s="344" t="s">
        <v>39</v>
      </c>
      <c r="G70" s="345" t="s">
        <v>171</v>
      </c>
      <c r="H70" s="348" t="str">
        <f t="shared" ref="H70" si="21">$D$23</f>
        <v>GREY HEATHER</v>
      </c>
      <c r="I70" s="348" t="str">
        <f t="shared" si="15"/>
        <v>BLACK</v>
      </c>
      <c r="J70" s="113" t="s">
        <v>29</v>
      </c>
      <c r="K70" s="113">
        <f t="shared" ref="K70" si="22">$P$25</f>
        <v>769</v>
      </c>
      <c r="L70" s="170">
        <f>4/4500</f>
        <v>8.8888888888888893E-4</v>
      </c>
      <c r="M70" s="115">
        <f t="shared" si="16"/>
        <v>0.68355555555555558</v>
      </c>
      <c r="N70" s="115"/>
      <c r="O70" s="41">
        <f t="shared" si="17"/>
        <v>1</v>
      </c>
      <c r="P70" s="116"/>
    </row>
    <row r="71" spans="1:16" s="15" customFormat="1" ht="57.75" hidden="1" customHeight="1">
      <c r="A71" s="111">
        <v>2</v>
      </c>
      <c r="B71" s="325" t="s">
        <v>163</v>
      </c>
      <c r="C71" s="325"/>
      <c r="D71" s="325"/>
      <c r="E71" s="325"/>
      <c r="F71" s="332" t="s">
        <v>39</v>
      </c>
      <c r="G71" s="335" t="s">
        <v>171</v>
      </c>
      <c r="H71" s="342" t="str">
        <f t="shared" ref="H71" si="23">$D$28</f>
        <v>WASHED BURGUNDY</v>
      </c>
      <c r="I71" s="343" t="str">
        <f t="shared" si="15"/>
        <v>BLACK</v>
      </c>
      <c r="J71" s="113" t="s">
        <v>29</v>
      </c>
      <c r="K71" s="113">
        <f t="shared" ref="K71" si="24">$P$30</f>
        <v>0</v>
      </c>
      <c r="L71" s="170">
        <f>4/4500</f>
        <v>8.8888888888888893E-4</v>
      </c>
      <c r="M71" s="115">
        <f t="shared" si="16"/>
        <v>0</v>
      </c>
      <c r="N71" s="115"/>
      <c r="O71" s="41">
        <f t="shared" si="17"/>
        <v>0</v>
      </c>
      <c r="P71" s="116"/>
    </row>
    <row r="72" spans="1:16" s="15" customFormat="1" ht="57.75" hidden="1" customHeight="1">
      <c r="A72" s="111">
        <v>2</v>
      </c>
      <c r="B72" s="325" t="s">
        <v>163</v>
      </c>
      <c r="C72" s="325"/>
      <c r="D72" s="325"/>
      <c r="E72" s="325"/>
      <c r="F72" s="333" t="s">
        <v>39</v>
      </c>
      <c r="G72" s="336" t="s">
        <v>171</v>
      </c>
      <c r="H72" s="329" t="str">
        <f t="shared" ref="H72" si="25">$D$33</f>
        <v>LIME</v>
      </c>
      <c r="I72" s="328" t="str">
        <f t="shared" si="15"/>
        <v>BLACK</v>
      </c>
      <c r="J72" s="113" t="s">
        <v>29</v>
      </c>
      <c r="K72" s="113">
        <f t="shared" ref="K72" si="26">$P$35</f>
        <v>0</v>
      </c>
      <c r="L72" s="170">
        <f>4/4500</f>
        <v>8.8888888888888893E-4</v>
      </c>
      <c r="M72" s="115">
        <f t="shared" si="16"/>
        <v>0</v>
      </c>
      <c r="N72" s="115"/>
      <c r="O72" s="41">
        <f t="shared" si="17"/>
        <v>0</v>
      </c>
      <c r="P72" s="116"/>
    </row>
    <row r="73" spans="1:16" s="15" customFormat="1" ht="57.75" hidden="1" customHeight="1">
      <c r="A73" s="111">
        <v>3</v>
      </c>
      <c r="B73" s="324" t="s">
        <v>191</v>
      </c>
      <c r="C73" s="325"/>
      <c r="D73" s="325"/>
      <c r="E73" s="325"/>
      <c r="F73" s="331" t="s">
        <v>147</v>
      </c>
      <c r="G73" s="334" t="s">
        <v>192</v>
      </c>
      <c r="H73" s="346" t="str">
        <f t="shared" ref="H73" si="27">$D$18</f>
        <v>BLACK</v>
      </c>
      <c r="I73" s="347" t="str">
        <f t="shared" si="15"/>
        <v>BLACK</v>
      </c>
      <c r="J73" s="113" t="s">
        <v>30</v>
      </c>
      <c r="K73" s="113">
        <f t="shared" ref="K73" si="28">$P$20</f>
        <v>0</v>
      </c>
      <c r="L73" s="113">
        <v>1</v>
      </c>
      <c r="M73" s="113">
        <f t="shared" ref="M73:M84" si="29">L73*K73</f>
        <v>0</v>
      </c>
      <c r="N73" s="115"/>
      <c r="O73" s="41">
        <f t="shared" si="17"/>
        <v>0</v>
      </c>
      <c r="P73" s="116"/>
    </row>
    <row r="74" spans="1:16" s="15" customFormat="1" ht="84" customHeight="1">
      <c r="A74" s="111">
        <v>3</v>
      </c>
      <c r="B74" s="324" t="s">
        <v>191</v>
      </c>
      <c r="C74" s="325"/>
      <c r="D74" s="325"/>
      <c r="E74" s="325"/>
      <c r="F74" s="344"/>
      <c r="G74" s="345"/>
      <c r="H74" s="348" t="str">
        <f t="shared" ref="H74" si="30">$D$23</f>
        <v>GREY HEATHER</v>
      </c>
      <c r="I74" s="348" t="str">
        <f t="shared" si="15"/>
        <v>BLACK</v>
      </c>
      <c r="J74" s="113" t="s">
        <v>30</v>
      </c>
      <c r="K74" s="113">
        <f t="shared" ref="K74" si="31">$P$25</f>
        <v>769</v>
      </c>
      <c r="L74" s="113">
        <v>1</v>
      </c>
      <c r="M74" s="113">
        <f t="shared" si="29"/>
        <v>769</v>
      </c>
      <c r="N74" s="115"/>
      <c r="O74" s="41">
        <f t="shared" si="17"/>
        <v>769</v>
      </c>
      <c r="P74" s="116"/>
    </row>
    <row r="75" spans="1:16" s="15" customFormat="1" ht="57.75" hidden="1" customHeight="1">
      <c r="A75" s="111">
        <v>3</v>
      </c>
      <c r="B75" s="324" t="s">
        <v>191</v>
      </c>
      <c r="C75" s="325"/>
      <c r="D75" s="325"/>
      <c r="E75" s="325"/>
      <c r="F75" s="332"/>
      <c r="G75" s="335"/>
      <c r="H75" s="342" t="str">
        <f t="shared" ref="H75" si="32">$D$28</f>
        <v>WASHED BURGUNDY</v>
      </c>
      <c r="I75" s="343" t="str">
        <f t="shared" si="15"/>
        <v>BLACK</v>
      </c>
      <c r="J75" s="113" t="s">
        <v>30</v>
      </c>
      <c r="K75" s="113">
        <f t="shared" ref="K75" si="33">$P$30</f>
        <v>0</v>
      </c>
      <c r="L75" s="113">
        <v>1</v>
      </c>
      <c r="M75" s="113">
        <f t="shared" si="29"/>
        <v>0</v>
      </c>
      <c r="N75" s="115"/>
      <c r="O75" s="41">
        <f t="shared" si="17"/>
        <v>0</v>
      </c>
      <c r="P75" s="116"/>
    </row>
    <row r="76" spans="1:16" s="15" customFormat="1" ht="57.75" hidden="1" customHeight="1">
      <c r="A76" s="111">
        <v>3</v>
      </c>
      <c r="B76" s="324" t="s">
        <v>191</v>
      </c>
      <c r="C76" s="325"/>
      <c r="D76" s="325"/>
      <c r="E76" s="325"/>
      <c r="F76" s="333"/>
      <c r="G76" s="336"/>
      <c r="H76" s="329" t="str">
        <f t="shared" ref="H76" si="34">$D$33</f>
        <v>LIME</v>
      </c>
      <c r="I76" s="328" t="str">
        <f t="shared" si="15"/>
        <v>BLACK</v>
      </c>
      <c r="J76" s="113" t="s">
        <v>30</v>
      </c>
      <c r="K76" s="113">
        <f t="shared" ref="K76" si="35">$P$35</f>
        <v>0</v>
      </c>
      <c r="L76" s="113">
        <v>1</v>
      </c>
      <c r="M76" s="113">
        <f t="shared" si="29"/>
        <v>0</v>
      </c>
      <c r="N76" s="115"/>
      <c r="O76" s="41">
        <f t="shared" si="17"/>
        <v>0</v>
      </c>
      <c r="P76" s="116"/>
    </row>
    <row r="77" spans="1:16" s="15" customFormat="1" ht="57.75" hidden="1" customHeight="1">
      <c r="A77" s="111">
        <v>4</v>
      </c>
      <c r="B77" s="324" t="s">
        <v>125</v>
      </c>
      <c r="C77" s="325"/>
      <c r="D77" s="325"/>
      <c r="E77" s="325"/>
      <c r="F77" s="331" t="s">
        <v>147</v>
      </c>
      <c r="G77" s="334" t="s">
        <v>126</v>
      </c>
      <c r="H77" s="346" t="str">
        <f t="shared" ref="H77" si="36">$D$18</f>
        <v>BLACK</v>
      </c>
      <c r="I77" s="347" t="str">
        <f t="shared" si="15"/>
        <v>BLACK</v>
      </c>
      <c r="J77" s="113" t="s">
        <v>30</v>
      </c>
      <c r="K77" s="113">
        <f t="shared" ref="K77" si="37">$P$20</f>
        <v>0</v>
      </c>
      <c r="L77" s="113">
        <v>1</v>
      </c>
      <c r="M77" s="113">
        <f t="shared" si="29"/>
        <v>0</v>
      </c>
      <c r="N77" s="115"/>
      <c r="O77" s="41">
        <f t="shared" si="17"/>
        <v>0</v>
      </c>
      <c r="P77" s="116"/>
    </row>
    <row r="78" spans="1:16" s="15" customFormat="1" ht="84" customHeight="1">
      <c r="A78" s="111">
        <v>4</v>
      </c>
      <c r="B78" s="324" t="s">
        <v>125</v>
      </c>
      <c r="C78" s="325"/>
      <c r="D78" s="325"/>
      <c r="E78" s="325"/>
      <c r="F78" s="344"/>
      <c r="G78" s="345"/>
      <c r="H78" s="348" t="str">
        <f t="shared" ref="H78" si="38">$D$23</f>
        <v>GREY HEATHER</v>
      </c>
      <c r="I78" s="348" t="str">
        <f t="shared" si="15"/>
        <v>BLACK</v>
      </c>
      <c r="J78" s="113" t="s">
        <v>30</v>
      </c>
      <c r="K78" s="113">
        <f t="shared" ref="K78" si="39">$P$25</f>
        <v>769</v>
      </c>
      <c r="L78" s="113">
        <v>1</v>
      </c>
      <c r="M78" s="113">
        <f t="shared" si="29"/>
        <v>769</v>
      </c>
      <c r="N78" s="115"/>
      <c r="O78" s="41">
        <f t="shared" si="17"/>
        <v>769</v>
      </c>
      <c r="P78" s="116"/>
    </row>
    <row r="79" spans="1:16" s="15" customFormat="1" ht="57.75" hidden="1" customHeight="1">
      <c r="A79" s="111">
        <v>4</v>
      </c>
      <c r="B79" s="324" t="s">
        <v>125</v>
      </c>
      <c r="C79" s="325"/>
      <c r="D79" s="325"/>
      <c r="E79" s="325"/>
      <c r="F79" s="332"/>
      <c r="G79" s="335"/>
      <c r="H79" s="342" t="str">
        <f t="shared" ref="H79" si="40">$D$28</f>
        <v>WASHED BURGUNDY</v>
      </c>
      <c r="I79" s="343" t="str">
        <f t="shared" si="15"/>
        <v>BLACK</v>
      </c>
      <c r="J79" s="113" t="s">
        <v>30</v>
      </c>
      <c r="K79" s="113">
        <f t="shared" ref="K79" si="41">$P$30</f>
        <v>0</v>
      </c>
      <c r="L79" s="113">
        <v>1</v>
      </c>
      <c r="M79" s="113">
        <f t="shared" si="29"/>
        <v>0</v>
      </c>
      <c r="N79" s="115"/>
      <c r="O79" s="41">
        <f t="shared" si="17"/>
        <v>0</v>
      </c>
      <c r="P79" s="116"/>
    </row>
    <row r="80" spans="1:16" s="15" customFormat="1" ht="57.75" hidden="1" customHeight="1">
      <c r="A80" s="111">
        <v>4</v>
      </c>
      <c r="B80" s="324" t="s">
        <v>125</v>
      </c>
      <c r="C80" s="325"/>
      <c r="D80" s="325"/>
      <c r="E80" s="325"/>
      <c r="F80" s="333"/>
      <c r="G80" s="336"/>
      <c r="H80" s="329" t="str">
        <f t="shared" ref="H80" si="42">$D$33</f>
        <v>LIME</v>
      </c>
      <c r="I80" s="328" t="str">
        <f t="shared" si="15"/>
        <v>BLACK</v>
      </c>
      <c r="J80" s="113" t="s">
        <v>30</v>
      </c>
      <c r="K80" s="113">
        <f t="shared" ref="K80" si="43">$P$35</f>
        <v>0</v>
      </c>
      <c r="L80" s="113">
        <v>1</v>
      </c>
      <c r="M80" s="113">
        <f t="shared" si="29"/>
        <v>0</v>
      </c>
      <c r="N80" s="115"/>
      <c r="O80" s="41">
        <f t="shared" si="17"/>
        <v>0</v>
      </c>
      <c r="P80" s="116"/>
    </row>
    <row r="81" spans="1:16" s="15" customFormat="1" ht="57.75" hidden="1" customHeight="1">
      <c r="A81" s="111">
        <v>5</v>
      </c>
      <c r="B81" s="324" t="s">
        <v>154</v>
      </c>
      <c r="C81" s="325"/>
      <c r="D81" s="325"/>
      <c r="E81" s="325"/>
      <c r="F81" s="331" t="s">
        <v>129</v>
      </c>
      <c r="G81" s="334"/>
      <c r="H81" s="346" t="str">
        <f t="shared" ref="H81" si="44">$D$18</f>
        <v>BLACK</v>
      </c>
      <c r="I81" s="347" t="str">
        <f t="shared" si="15"/>
        <v>BLACK</v>
      </c>
      <c r="J81" s="113" t="s">
        <v>30</v>
      </c>
      <c r="K81" s="113">
        <f t="shared" ref="K81" si="45">$P$20</f>
        <v>0</v>
      </c>
      <c r="L81" s="113">
        <v>1</v>
      </c>
      <c r="M81" s="113">
        <f t="shared" si="29"/>
        <v>0</v>
      </c>
      <c r="N81" s="115"/>
      <c r="O81" s="41">
        <f t="shared" si="17"/>
        <v>0</v>
      </c>
      <c r="P81" s="116"/>
    </row>
    <row r="82" spans="1:16" s="15" customFormat="1" ht="84" customHeight="1">
      <c r="A82" s="111">
        <v>5</v>
      </c>
      <c r="B82" s="324" t="s">
        <v>154</v>
      </c>
      <c r="C82" s="325"/>
      <c r="D82" s="325"/>
      <c r="E82" s="325"/>
      <c r="F82" s="344"/>
      <c r="G82" s="345"/>
      <c r="H82" s="348" t="str">
        <f t="shared" ref="H82" si="46">$D$23</f>
        <v>GREY HEATHER</v>
      </c>
      <c r="I82" s="348" t="str">
        <f t="shared" si="15"/>
        <v>BLACK</v>
      </c>
      <c r="J82" s="113" t="s">
        <v>30</v>
      </c>
      <c r="K82" s="113">
        <f t="shared" ref="K82" si="47">$P$25</f>
        <v>769</v>
      </c>
      <c r="L82" s="113">
        <v>1</v>
      </c>
      <c r="M82" s="113">
        <f t="shared" si="29"/>
        <v>769</v>
      </c>
      <c r="N82" s="115"/>
      <c r="O82" s="41">
        <f t="shared" si="17"/>
        <v>769</v>
      </c>
      <c r="P82" s="116" t="s">
        <v>210</v>
      </c>
    </row>
    <row r="83" spans="1:16" s="15" customFormat="1" ht="57.75" hidden="1" customHeight="1">
      <c r="A83" s="111">
        <v>5</v>
      </c>
      <c r="B83" s="324" t="s">
        <v>154</v>
      </c>
      <c r="C83" s="325"/>
      <c r="D83" s="325"/>
      <c r="E83" s="325"/>
      <c r="F83" s="332"/>
      <c r="G83" s="335"/>
      <c r="H83" s="342" t="str">
        <f t="shared" ref="H83" si="48">$D$28</f>
        <v>WASHED BURGUNDY</v>
      </c>
      <c r="I83" s="343" t="str">
        <f t="shared" si="15"/>
        <v>BLACK</v>
      </c>
      <c r="J83" s="113" t="s">
        <v>30</v>
      </c>
      <c r="K83" s="113">
        <f t="shared" ref="K83" si="49">$P$30</f>
        <v>0</v>
      </c>
      <c r="L83" s="113">
        <v>1</v>
      </c>
      <c r="M83" s="113">
        <f t="shared" si="29"/>
        <v>0</v>
      </c>
      <c r="N83" s="115"/>
      <c r="O83" s="41">
        <f t="shared" si="17"/>
        <v>0</v>
      </c>
      <c r="P83" s="116"/>
    </row>
    <row r="84" spans="1:16" s="15" customFormat="1" ht="57.75" hidden="1" customHeight="1">
      <c r="A84" s="111">
        <v>5</v>
      </c>
      <c r="B84" s="324" t="s">
        <v>154</v>
      </c>
      <c r="C84" s="325"/>
      <c r="D84" s="325"/>
      <c r="E84" s="325"/>
      <c r="F84" s="333"/>
      <c r="G84" s="336"/>
      <c r="H84" s="329" t="str">
        <f t="shared" ref="H84" si="50">$D$33</f>
        <v>LIME</v>
      </c>
      <c r="I84" s="328" t="str">
        <f t="shared" si="15"/>
        <v>BLACK</v>
      </c>
      <c r="J84" s="113" t="s">
        <v>30</v>
      </c>
      <c r="K84" s="113">
        <f t="shared" ref="K84" si="51">$P$35</f>
        <v>0</v>
      </c>
      <c r="L84" s="113">
        <v>1</v>
      </c>
      <c r="M84" s="113">
        <f t="shared" si="29"/>
        <v>0</v>
      </c>
      <c r="N84" s="115"/>
      <c r="O84" s="41">
        <f t="shared" si="17"/>
        <v>0</v>
      </c>
      <c r="P84" s="116"/>
    </row>
    <row r="85" spans="1:16" s="15" customFormat="1" ht="57.75" hidden="1" customHeight="1">
      <c r="A85" s="111">
        <v>6</v>
      </c>
      <c r="B85" s="325" t="s">
        <v>127</v>
      </c>
      <c r="C85" s="325"/>
      <c r="D85" s="325"/>
      <c r="E85" s="325"/>
      <c r="F85" s="331" t="s">
        <v>148</v>
      </c>
      <c r="G85" s="334" t="s">
        <v>128</v>
      </c>
      <c r="H85" s="346" t="str">
        <f t="shared" ref="H85" si="52">$D$18</f>
        <v>BLACK</v>
      </c>
      <c r="I85" s="347" t="str">
        <f t="shared" si="15"/>
        <v>BLACK</v>
      </c>
      <c r="J85" s="113" t="s">
        <v>30</v>
      </c>
      <c r="K85" s="113">
        <f t="shared" ref="K85" si="53">$P$20</f>
        <v>0</v>
      </c>
      <c r="L85" s="113">
        <v>1</v>
      </c>
      <c r="M85" s="115">
        <f t="shared" ref="M85:M88" si="54">K85*L85</f>
        <v>0</v>
      </c>
      <c r="N85" s="115"/>
      <c r="O85" s="41">
        <f t="shared" si="17"/>
        <v>0</v>
      </c>
      <c r="P85" s="116"/>
    </row>
    <row r="86" spans="1:16" s="15" customFormat="1" ht="95.25" customHeight="1">
      <c r="A86" s="111">
        <v>6</v>
      </c>
      <c r="B86" s="325" t="s">
        <v>127</v>
      </c>
      <c r="C86" s="325"/>
      <c r="D86" s="325"/>
      <c r="E86" s="325"/>
      <c r="F86" s="344"/>
      <c r="G86" s="345"/>
      <c r="H86" s="348" t="str">
        <f t="shared" ref="H86" si="55">$D$23</f>
        <v>GREY HEATHER</v>
      </c>
      <c r="I86" s="348" t="str">
        <f t="shared" si="15"/>
        <v>BLACK</v>
      </c>
      <c r="J86" s="113" t="s">
        <v>30</v>
      </c>
      <c r="K86" s="113">
        <f t="shared" ref="K86" si="56">$P$25</f>
        <v>769</v>
      </c>
      <c r="L86" s="113">
        <v>1</v>
      </c>
      <c r="M86" s="115">
        <f t="shared" si="54"/>
        <v>769</v>
      </c>
      <c r="N86" s="115"/>
      <c r="O86" s="41">
        <f t="shared" si="17"/>
        <v>769</v>
      </c>
      <c r="P86" s="116"/>
    </row>
    <row r="87" spans="1:16" s="15" customFormat="1" ht="28" hidden="1">
      <c r="A87" s="111">
        <v>6</v>
      </c>
      <c r="B87" s="325" t="s">
        <v>127</v>
      </c>
      <c r="C87" s="325"/>
      <c r="D87" s="325"/>
      <c r="E87" s="325"/>
      <c r="F87" s="332"/>
      <c r="G87" s="335"/>
      <c r="H87" s="342" t="str">
        <f t="shared" ref="H87" si="57">$D$28</f>
        <v>WASHED BURGUNDY</v>
      </c>
      <c r="I87" s="343" t="str">
        <f t="shared" si="15"/>
        <v>BLACK</v>
      </c>
      <c r="J87" s="113" t="s">
        <v>30</v>
      </c>
      <c r="K87" s="113">
        <f t="shared" ref="K87" si="58">$P$30</f>
        <v>0</v>
      </c>
      <c r="L87" s="113">
        <v>1</v>
      </c>
      <c r="M87" s="115">
        <f t="shared" si="54"/>
        <v>0</v>
      </c>
      <c r="N87" s="115"/>
      <c r="O87" s="41">
        <f t="shared" si="17"/>
        <v>0</v>
      </c>
      <c r="P87" s="116"/>
    </row>
    <row r="88" spans="1:16" s="15" customFormat="1" ht="28" hidden="1">
      <c r="A88" s="111">
        <v>6</v>
      </c>
      <c r="B88" s="325" t="s">
        <v>127</v>
      </c>
      <c r="C88" s="325"/>
      <c r="D88" s="325"/>
      <c r="E88" s="325"/>
      <c r="F88" s="333"/>
      <c r="G88" s="336"/>
      <c r="H88" s="329" t="str">
        <f t="shared" ref="H88" si="59">$D$33</f>
        <v>LIME</v>
      </c>
      <c r="I88" s="328" t="str">
        <f t="shared" si="15"/>
        <v>BLACK</v>
      </c>
      <c r="J88" s="113" t="s">
        <v>30</v>
      </c>
      <c r="K88" s="113">
        <f t="shared" ref="K88" si="60">$P$35</f>
        <v>0</v>
      </c>
      <c r="L88" s="113">
        <v>1</v>
      </c>
      <c r="M88" s="115">
        <f t="shared" si="54"/>
        <v>0</v>
      </c>
      <c r="N88" s="115"/>
      <c r="O88" s="41">
        <f t="shared" si="17"/>
        <v>0</v>
      </c>
      <c r="P88" s="116"/>
    </row>
    <row r="89" spans="1:16" s="37" customFormat="1" ht="28.5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80">
      <c r="A90" s="337" t="s">
        <v>22</v>
      </c>
      <c r="B90" s="338"/>
      <c r="C90" s="338"/>
      <c r="D90" s="338"/>
      <c r="E90" s="339"/>
      <c r="F90" s="102" t="s">
        <v>47</v>
      </c>
      <c r="G90" s="102" t="s">
        <v>23</v>
      </c>
      <c r="H90" s="340" t="s">
        <v>42</v>
      </c>
      <c r="I90" s="341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28" hidden="1">
      <c r="A91" s="111">
        <v>1</v>
      </c>
      <c r="B91" s="324" t="s">
        <v>172</v>
      </c>
      <c r="C91" s="325"/>
      <c r="D91" s="325"/>
      <c r="E91" s="325"/>
      <c r="F91" s="331" t="s">
        <v>129</v>
      </c>
      <c r="G91" s="334" t="s">
        <v>158</v>
      </c>
      <c r="H91" s="329" t="str">
        <f t="shared" ref="H91" si="61">$D$18</f>
        <v>BLACK</v>
      </c>
      <c r="I91" s="328" t="str">
        <f t="shared" ref="I91:I126" si="62">$E$47</f>
        <v>BLACK</v>
      </c>
      <c r="J91" s="113" t="s">
        <v>130</v>
      </c>
      <c r="K91" s="113">
        <f t="shared" ref="K91:K123" si="63">$P$20</f>
        <v>0</v>
      </c>
      <c r="L91" s="113">
        <v>2</v>
      </c>
      <c r="M91" s="113">
        <f t="shared" ref="M91:M118" si="64">K91*L91</f>
        <v>0</v>
      </c>
      <c r="N91" s="115"/>
      <c r="O91" s="41">
        <f t="shared" ref="O91:O131" si="65">ROUNDUP(N91+M91,0)</f>
        <v>0</v>
      </c>
      <c r="P91" s="117"/>
    </row>
    <row r="92" spans="1:16" s="46" customFormat="1" ht="98.25" customHeight="1">
      <c r="A92" s="111">
        <v>1</v>
      </c>
      <c r="B92" s="324" t="s">
        <v>172</v>
      </c>
      <c r="C92" s="325"/>
      <c r="D92" s="325"/>
      <c r="E92" s="325"/>
      <c r="F92" s="332"/>
      <c r="G92" s="335"/>
      <c r="H92" s="329" t="str">
        <f t="shared" ref="H92" si="66">$D$23</f>
        <v>GREY HEATHER</v>
      </c>
      <c r="I92" s="328" t="str">
        <f t="shared" si="62"/>
        <v>BLACK</v>
      </c>
      <c r="J92" s="113" t="s">
        <v>130</v>
      </c>
      <c r="K92" s="113">
        <f t="shared" ref="K92:K124" si="67">$P$25</f>
        <v>769</v>
      </c>
      <c r="L92" s="113">
        <v>2</v>
      </c>
      <c r="M92" s="113">
        <f t="shared" si="64"/>
        <v>1538</v>
      </c>
      <c r="N92" s="115"/>
      <c r="O92" s="41">
        <f t="shared" si="65"/>
        <v>1538</v>
      </c>
      <c r="P92" s="117" t="s">
        <v>215</v>
      </c>
    </row>
    <row r="93" spans="1:16" s="46" customFormat="1" ht="28" hidden="1">
      <c r="A93" s="111">
        <v>1</v>
      </c>
      <c r="B93" s="324" t="s">
        <v>172</v>
      </c>
      <c r="C93" s="325"/>
      <c r="D93" s="325"/>
      <c r="E93" s="325"/>
      <c r="F93" s="332"/>
      <c r="G93" s="335"/>
      <c r="H93" s="329" t="str">
        <f t="shared" ref="H93" si="68">$D$28</f>
        <v>WASHED BURGUNDY</v>
      </c>
      <c r="I93" s="328" t="str">
        <f t="shared" si="62"/>
        <v>BLACK</v>
      </c>
      <c r="J93" s="113" t="s">
        <v>130</v>
      </c>
      <c r="K93" s="113">
        <f t="shared" ref="K93" si="69">$P$30</f>
        <v>0</v>
      </c>
      <c r="L93" s="113">
        <v>2</v>
      </c>
      <c r="M93" s="113">
        <f t="shared" si="64"/>
        <v>0</v>
      </c>
      <c r="N93" s="115"/>
      <c r="O93" s="41">
        <f t="shared" si="65"/>
        <v>0</v>
      </c>
      <c r="P93" s="117"/>
    </row>
    <row r="94" spans="1:16" s="46" customFormat="1" ht="28" hidden="1">
      <c r="A94" s="111">
        <v>1</v>
      </c>
      <c r="B94" s="324" t="s">
        <v>172</v>
      </c>
      <c r="C94" s="325"/>
      <c r="D94" s="325"/>
      <c r="E94" s="325"/>
      <c r="F94" s="333"/>
      <c r="G94" s="336"/>
      <c r="H94" s="329" t="str">
        <f t="shared" ref="H94" si="70">$D$33</f>
        <v>LIME</v>
      </c>
      <c r="I94" s="328" t="str">
        <f t="shared" si="62"/>
        <v>BLACK</v>
      </c>
      <c r="J94" s="113" t="s">
        <v>130</v>
      </c>
      <c r="K94" s="113">
        <f t="shared" ref="K94" si="71">$P$35</f>
        <v>0</v>
      </c>
      <c r="L94" s="113">
        <v>2</v>
      </c>
      <c r="M94" s="113">
        <f t="shared" si="64"/>
        <v>0</v>
      </c>
      <c r="N94" s="115"/>
      <c r="O94" s="41">
        <f t="shared" si="65"/>
        <v>0</v>
      </c>
      <c r="P94" s="117"/>
    </row>
    <row r="95" spans="1:16" s="46" customFormat="1" ht="28" hidden="1">
      <c r="A95" s="111">
        <v>2</v>
      </c>
      <c r="B95" s="293" t="s">
        <v>173</v>
      </c>
      <c r="C95" s="330"/>
      <c r="D95" s="330"/>
      <c r="E95" s="294"/>
      <c r="F95" s="331" t="s">
        <v>129</v>
      </c>
      <c r="G95" s="334" t="s">
        <v>158</v>
      </c>
      <c r="H95" s="329" t="str">
        <f t="shared" ref="H95:H123" si="72">$D$18</f>
        <v>BLACK</v>
      </c>
      <c r="I95" s="328" t="str">
        <f t="shared" si="62"/>
        <v>BLACK</v>
      </c>
      <c r="J95" s="113" t="s">
        <v>130</v>
      </c>
      <c r="K95" s="113">
        <f t="shared" si="63"/>
        <v>0</v>
      </c>
      <c r="L95" s="114">
        <f>L107*2</f>
        <v>0.08</v>
      </c>
      <c r="M95" s="113">
        <f t="shared" si="64"/>
        <v>0</v>
      </c>
      <c r="N95" s="115"/>
      <c r="O95" s="41">
        <f t="shared" si="65"/>
        <v>0</v>
      </c>
      <c r="P95" s="117"/>
    </row>
    <row r="96" spans="1:16" s="46" customFormat="1" ht="98.25" customHeight="1">
      <c r="A96" s="111">
        <v>2</v>
      </c>
      <c r="B96" s="293" t="s">
        <v>173</v>
      </c>
      <c r="C96" s="330"/>
      <c r="D96" s="330"/>
      <c r="E96" s="294"/>
      <c r="F96" s="332"/>
      <c r="G96" s="335"/>
      <c r="H96" s="329" t="str">
        <f t="shared" ref="H96:H124" si="73">$D$23</f>
        <v>GREY HEATHER</v>
      </c>
      <c r="I96" s="328" t="str">
        <f t="shared" si="62"/>
        <v>BLACK</v>
      </c>
      <c r="J96" s="113" t="s">
        <v>130</v>
      </c>
      <c r="K96" s="113">
        <f t="shared" si="67"/>
        <v>769</v>
      </c>
      <c r="L96" s="114">
        <f>L108*2</f>
        <v>0.08</v>
      </c>
      <c r="M96" s="113">
        <f t="shared" si="64"/>
        <v>61.52</v>
      </c>
      <c r="N96" s="115"/>
      <c r="O96" s="41">
        <f t="shared" si="65"/>
        <v>62</v>
      </c>
      <c r="P96" s="117" t="s">
        <v>215</v>
      </c>
    </row>
    <row r="97" spans="1:16" s="46" customFormat="1" ht="28" hidden="1">
      <c r="A97" s="111">
        <v>2</v>
      </c>
      <c r="B97" s="293" t="s">
        <v>173</v>
      </c>
      <c r="C97" s="330"/>
      <c r="D97" s="330"/>
      <c r="E97" s="294"/>
      <c r="F97" s="332"/>
      <c r="G97" s="335"/>
      <c r="H97" s="329" t="str">
        <f t="shared" ref="H97:H121" si="74">$D$28</f>
        <v>WASHED BURGUNDY</v>
      </c>
      <c r="I97" s="328" t="str">
        <f t="shared" si="62"/>
        <v>BLACK</v>
      </c>
      <c r="J97" s="113" t="s">
        <v>130</v>
      </c>
      <c r="K97" s="113">
        <f t="shared" ref="K97:K125" si="75">$P$30</f>
        <v>0</v>
      </c>
      <c r="L97" s="114">
        <f>L109*2</f>
        <v>0.08</v>
      </c>
      <c r="M97" s="113">
        <f t="shared" si="64"/>
        <v>0</v>
      </c>
      <c r="N97" s="115"/>
      <c r="O97" s="41">
        <f t="shared" si="65"/>
        <v>0</v>
      </c>
      <c r="P97" s="117"/>
    </row>
    <row r="98" spans="1:16" s="46" customFormat="1" ht="28" hidden="1">
      <c r="A98" s="111">
        <v>2</v>
      </c>
      <c r="B98" s="293" t="s">
        <v>173</v>
      </c>
      <c r="C98" s="330"/>
      <c r="D98" s="330"/>
      <c r="E98" s="294"/>
      <c r="F98" s="333"/>
      <c r="G98" s="336"/>
      <c r="H98" s="329" t="str">
        <f t="shared" ref="H98:H122" si="76">$D$33</f>
        <v>LIME</v>
      </c>
      <c r="I98" s="328" t="str">
        <f t="shared" si="62"/>
        <v>BLACK</v>
      </c>
      <c r="J98" s="113" t="s">
        <v>130</v>
      </c>
      <c r="K98" s="113">
        <f t="shared" ref="K98:K126" si="77">$P$35</f>
        <v>0</v>
      </c>
      <c r="L98" s="114">
        <f>L110*2</f>
        <v>0.08</v>
      </c>
      <c r="M98" s="113">
        <f t="shared" si="64"/>
        <v>0</v>
      </c>
      <c r="N98" s="115"/>
      <c r="O98" s="41">
        <f t="shared" si="65"/>
        <v>0</v>
      </c>
      <c r="P98" s="117"/>
    </row>
    <row r="99" spans="1:16" s="46" customFormat="1" ht="28" hidden="1">
      <c r="A99" s="111">
        <v>3</v>
      </c>
      <c r="B99" s="293" t="s">
        <v>193</v>
      </c>
      <c r="C99" s="330"/>
      <c r="D99" s="330"/>
      <c r="E99" s="294"/>
      <c r="F99" s="331" t="s">
        <v>131</v>
      </c>
      <c r="G99" s="334" t="s">
        <v>214</v>
      </c>
      <c r="H99" s="329" t="str">
        <f t="shared" si="72"/>
        <v>BLACK</v>
      </c>
      <c r="I99" s="328" t="str">
        <f t="shared" si="62"/>
        <v>BLACK</v>
      </c>
      <c r="J99" s="113" t="s">
        <v>130</v>
      </c>
      <c r="K99" s="113">
        <f t="shared" si="63"/>
        <v>0</v>
      </c>
      <c r="L99" s="113">
        <v>1</v>
      </c>
      <c r="M99" s="113">
        <f t="shared" si="64"/>
        <v>0</v>
      </c>
      <c r="N99" s="115"/>
      <c r="O99" s="41">
        <f t="shared" si="65"/>
        <v>0</v>
      </c>
      <c r="P99" s="117"/>
    </row>
    <row r="100" spans="1:16" s="46" customFormat="1" ht="98.25" customHeight="1">
      <c r="A100" s="111">
        <v>3</v>
      </c>
      <c r="B100" s="293" t="s">
        <v>193</v>
      </c>
      <c r="C100" s="330"/>
      <c r="D100" s="330"/>
      <c r="E100" s="294"/>
      <c r="F100" s="332"/>
      <c r="G100" s="335"/>
      <c r="H100" s="329" t="str">
        <f t="shared" si="73"/>
        <v>GREY HEATHER</v>
      </c>
      <c r="I100" s="328" t="str">
        <f t="shared" si="62"/>
        <v>BLACK</v>
      </c>
      <c r="J100" s="113" t="s">
        <v>130</v>
      </c>
      <c r="K100" s="113">
        <f t="shared" si="67"/>
        <v>769</v>
      </c>
      <c r="L100" s="113">
        <v>1</v>
      </c>
      <c r="M100" s="113">
        <f t="shared" si="64"/>
        <v>769</v>
      </c>
      <c r="N100" s="115"/>
      <c r="O100" s="41">
        <f t="shared" si="65"/>
        <v>769</v>
      </c>
      <c r="P100" s="117"/>
    </row>
    <row r="101" spans="1:16" s="46" customFormat="1" ht="28" hidden="1">
      <c r="A101" s="111">
        <v>3</v>
      </c>
      <c r="B101" s="293" t="s">
        <v>193</v>
      </c>
      <c r="C101" s="330"/>
      <c r="D101" s="330"/>
      <c r="E101" s="294"/>
      <c r="F101" s="332"/>
      <c r="G101" s="335"/>
      <c r="H101" s="329" t="str">
        <f t="shared" si="74"/>
        <v>WASHED BURGUNDY</v>
      </c>
      <c r="I101" s="328" t="str">
        <f t="shared" si="62"/>
        <v>BLACK</v>
      </c>
      <c r="J101" s="113" t="s">
        <v>130</v>
      </c>
      <c r="K101" s="113">
        <f t="shared" si="75"/>
        <v>0</v>
      </c>
      <c r="L101" s="113">
        <v>1</v>
      </c>
      <c r="M101" s="113">
        <f t="shared" si="64"/>
        <v>0</v>
      </c>
      <c r="N101" s="115"/>
      <c r="O101" s="41">
        <f t="shared" si="65"/>
        <v>0</v>
      </c>
      <c r="P101" s="117"/>
    </row>
    <row r="102" spans="1:16" s="46" customFormat="1" ht="28" hidden="1">
      <c r="A102" s="111">
        <v>3</v>
      </c>
      <c r="B102" s="293" t="s">
        <v>193</v>
      </c>
      <c r="C102" s="330"/>
      <c r="D102" s="330"/>
      <c r="E102" s="294"/>
      <c r="F102" s="333"/>
      <c r="G102" s="336"/>
      <c r="H102" s="329" t="str">
        <f t="shared" si="76"/>
        <v>LIME</v>
      </c>
      <c r="I102" s="328" t="str">
        <f t="shared" si="62"/>
        <v>BLACK</v>
      </c>
      <c r="J102" s="113" t="s">
        <v>130</v>
      </c>
      <c r="K102" s="113">
        <f t="shared" si="77"/>
        <v>0</v>
      </c>
      <c r="L102" s="113">
        <v>1</v>
      </c>
      <c r="M102" s="113">
        <f t="shared" si="64"/>
        <v>0</v>
      </c>
      <c r="N102" s="115"/>
      <c r="O102" s="41">
        <f t="shared" si="65"/>
        <v>0</v>
      </c>
      <c r="P102" s="117"/>
    </row>
    <row r="103" spans="1:16" s="46" customFormat="1" ht="28" hidden="1">
      <c r="A103" s="111">
        <v>4</v>
      </c>
      <c r="B103" s="293" t="s">
        <v>156</v>
      </c>
      <c r="C103" s="330"/>
      <c r="D103" s="330"/>
      <c r="E103" s="294"/>
      <c r="F103" s="112" t="s">
        <v>132</v>
      </c>
      <c r="G103" s="112"/>
      <c r="H103" s="329" t="str">
        <f t="shared" si="72"/>
        <v>BLACK</v>
      </c>
      <c r="I103" s="328" t="str">
        <f t="shared" si="62"/>
        <v>BLACK</v>
      </c>
      <c r="J103" s="113" t="s">
        <v>130</v>
      </c>
      <c r="K103" s="113">
        <f t="shared" si="63"/>
        <v>0</v>
      </c>
      <c r="L103" s="113">
        <v>1</v>
      </c>
      <c r="M103" s="113">
        <f t="shared" si="64"/>
        <v>0</v>
      </c>
      <c r="N103" s="115"/>
      <c r="O103" s="41">
        <f t="shared" si="65"/>
        <v>0</v>
      </c>
      <c r="P103" s="117"/>
    </row>
    <row r="104" spans="1:16" s="46" customFormat="1" ht="63.75" customHeight="1">
      <c r="A104" s="111">
        <v>4</v>
      </c>
      <c r="B104" s="293" t="s">
        <v>156</v>
      </c>
      <c r="C104" s="330"/>
      <c r="D104" s="330"/>
      <c r="E104" s="294"/>
      <c r="F104" s="112" t="s">
        <v>132</v>
      </c>
      <c r="G104" s="112"/>
      <c r="H104" s="329" t="str">
        <f t="shared" si="73"/>
        <v>GREY HEATHER</v>
      </c>
      <c r="I104" s="328" t="str">
        <f t="shared" si="62"/>
        <v>BLACK</v>
      </c>
      <c r="J104" s="113" t="s">
        <v>130</v>
      </c>
      <c r="K104" s="113">
        <f t="shared" si="67"/>
        <v>769</v>
      </c>
      <c r="L104" s="113">
        <v>1</v>
      </c>
      <c r="M104" s="113">
        <f t="shared" si="64"/>
        <v>769</v>
      </c>
      <c r="N104" s="115"/>
      <c r="O104" s="41">
        <f t="shared" si="65"/>
        <v>769</v>
      </c>
      <c r="P104" s="117"/>
    </row>
    <row r="105" spans="1:16" s="46" customFormat="1" ht="28" hidden="1">
      <c r="A105" s="111">
        <v>4</v>
      </c>
      <c r="B105" s="293" t="s">
        <v>156</v>
      </c>
      <c r="C105" s="330"/>
      <c r="D105" s="330"/>
      <c r="E105" s="294"/>
      <c r="F105" s="112" t="s">
        <v>132</v>
      </c>
      <c r="G105" s="112"/>
      <c r="H105" s="329" t="str">
        <f t="shared" si="74"/>
        <v>WASHED BURGUNDY</v>
      </c>
      <c r="I105" s="328" t="str">
        <f t="shared" si="62"/>
        <v>BLACK</v>
      </c>
      <c r="J105" s="113" t="s">
        <v>130</v>
      </c>
      <c r="K105" s="113">
        <f t="shared" si="75"/>
        <v>0</v>
      </c>
      <c r="L105" s="113">
        <v>1</v>
      </c>
      <c r="M105" s="113">
        <f t="shared" si="64"/>
        <v>0</v>
      </c>
      <c r="N105" s="115"/>
      <c r="O105" s="41">
        <f t="shared" si="65"/>
        <v>0</v>
      </c>
      <c r="P105" s="117"/>
    </row>
    <row r="106" spans="1:16" s="46" customFormat="1" ht="28" hidden="1">
      <c r="A106" s="111">
        <v>4</v>
      </c>
      <c r="B106" s="293" t="s">
        <v>156</v>
      </c>
      <c r="C106" s="330"/>
      <c r="D106" s="330"/>
      <c r="E106" s="294"/>
      <c r="F106" s="112" t="s">
        <v>132</v>
      </c>
      <c r="G106" s="112"/>
      <c r="H106" s="329" t="str">
        <f t="shared" si="76"/>
        <v>LIME</v>
      </c>
      <c r="I106" s="328" t="str">
        <f t="shared" si="62"/>
        <v>BLACK</v>
      </c>
      <c r="J106" s="113" t="s">
        <v>130</v>
      </c>
      <c r="K106" s="113">
        <f t="shared" si="77"/>
        <v>0</v>
      </c>
      <c r="L106" s="113">
        <v>1</v>
      </c>
      <c r="M106" s="113">
        <f t="shared" si="64"/>
        <v>0</v>
      </c>
      <c r="N106" s="115"/>
      <c r="O106" s="41">
        <f t="shared" si="65"/>
        <v>0</v>
      </c>
      <c r="P106" s="117"/>
    </row>
    <row r="107" spans="1:16" s="46" customFormat="1" ht="28" hidden="1">
      <c r="A107" s="111">
        <v>5</v>
      </c>
      <c r="B107" s="324" t="s">
        <v>133</v>
      </c>
      <c r="C107" s="325"/>
      <c r="D107" s="325"/>
      <c r="E107" s="325"/>
      <c r="F107" s="112" t="s">
        <v>55</v>
      </c>
      <c r="G107" s="112"/>
      <c r="H107" s="329" t="str">
        <f t="shared" si="72"/>
        <v>BLACK</v>
      </c>
      <c r="I107" s="328" t="str">
        <f t="shared" si="62"/>
        <v>BLACK</v>
      </c>
      <c r="J107" s="113" t="s">
        <v>130</v>
      </c>
      <c r="K107" s="113">
        <f t="shared" si="63"/>
        <v>0</v>
      </c>
      <c r="L107" s="114">
        <f>1/25</f>
        <v>0.04</v>
      </c>
      <c r="M107" s="113">
        <f t="shared" si="64"/>
        <v>0</v>
      </c>
      <c r="N107" s="115"/>
      <c r="O107" s="41">
        <f t="shared" si="65"/>
        <v>0</v>
      </c>
      <c r="P107" s="117"/>
    </row>
    <row r="108" spans="1:16" s="46" customFormat="1" ht="63.75" customHeight="1">
      <c r="A108" s="111">
        <v>5</v>
      </c>
      <c r="B108" s="324" t="s">
        <v>133</v>
      </c>
      <c r="C108" s="325"/>
      <c r="D108" s="325"/>
      <c r="E108" s="325"/>
      <c r="F108" s="112" t="s">
        <v>55</v>
      </c>
      <c r="G108" s="112"/>
      <c r="H108" s="329" t="str">
        <f t="shared" si="73"/>
        <v>GREY HEATHER</v>
      </c>
      <c r="I108" s="328" t="str">
        <f t="shared" si="62"/>
        <v>BLACK</v>
      </c>
      <c r="J108" s="113" t="s">
        <v>130</v>
      </c>
      <c r="K108" s="113">
        <f t="shared" si="67"/>
        <v>769</v>
      </c>
      <c r="L108" s="114">
        <f t="shared" ref="L108:L110" si="78">1/25</f>
        <v>0.04</v>
      </c>
      <c r="M108" s="113">
        <f t="shared" si="64"/>
        <v>30.76</v>
      </c>
      <c r="N108" s="115"/>
      <c r="O108" s="41">
        <f t="shared" si="65"/>
        <v>31</v>
      </c>
      <c r="P108" s="117"/>
    </row>
    <row r="109" spans="1:16" s="46" customFormat="1" ht="28" hidden="1">
      <c r="A109" s="111">
        <v>5</v>
      </c>
      <c r="B109" s="324" t="s">
        <v>133</v>
      </c>
      <c r="C109" s="325"/>
      <c r="D109" s="325"/>
      <c r="E109" s="325"/>
      <c r="F109" s="112" t="s">
        <v>55</v>
      </c>
      <c r="G109" s="112"/>
      <c r="H109" s="329" t="str">
        <f t="shared" si="74"/>
        <v>WASHED BURGUNDY</v>
      </c>
      <c r="I109" s="328" t="str">
        <f t="shared" si="62"/>
        <v>BLACK</v>
      </c>
      <c r="J109" s="113" t="s">
        <v>130</v>
      </c>
      <c r="K109" s="113">
        <f t="shared" si="75"/>
        <v>0</v>
      </c>
      <c r="L109" s="114">
        <f t="shared" si="78"/>
        <v>0.04</v>
      </c>
      <c r="M109" s="113">
        <f t="shared" si="64"/>
        <v>0</v>
      </c>
      <c r="N109" s="115"/>
      <c r="O109" s="41">
        <f t="shared" si="65"/>
        <v>0</v>
      </c>
      <c r="P109" s="117"/>
    </row>
    <row r="110" spans="1:16" s="46" customFormat="1" ht="28" hidden="1">
      <c r="A110" s="111">
        <v>5</v>
      </c>
      <c r="B110" s="324" t="s">
        <v>133</v>
      </c>
      <c r="C110" s="325"/>
      <c r="D110" s="325"/>
      <c r="E110" s="325"/>
      <c r="F110" s="112" t="s">
        <v>55</v>
      </c>
      <c r="G110" s="112"/>
      <c r="H110" s="329" t="str">
        <f t="shared" si="76"/>
        <v>LIME</v>
      </c>
      <c r="I110" s="328" t="str">
        <f t="shared" si="62"/>
        <v>BLACK</v>
      </c>
      <c r="J110" s="113" t="s">
        <v>130</v>
      </c>
      <c r="K110" s="113">
        <f t="shared" si="77"/>
        <v>0</v>
      </c>
      <c r="L110" s="114">
        <f t="shared" si="78"/>
        <v>0.04</v>
      </c>
      <c r="M110" s="113">
        <f t="shared" si="64"/>
        <v>0</v>
      </c>
      <c r="N110" s="115"/>
      <c r="O110" s="41">
        <f t="shared" si="65"/>
        <v>0</v>
      </c>
      <c r="P110" s="117"/>
    </row>
    <row r="111" spans="1:16" s="46" customFormat="1" ht="28" hidden="1">
      <c r="A111" s="111">
        <v>6</v>
      </c>
      <c r="B111" s="324" t="s">
        <v>134</v>
      </c>
      <c r="C111" s="325"/>
      <c r="D111" s="325"/>
      <c r="E111" s="325"/>
      <c r="F111" s="112" t="s">
        <v>55</v>
      </c>
      <c r="G111" s="112"/>
      <c r="H111" s="329" t="str">
        <f t="shared" si="72"/>
        <v>BLACK</v>
      </c>
      <c r="I111" s="328" t="str">
        <f t="shared" si="62"/>
        <v>BLACK</v>
      </c>
      <c r="J111" s="113" t="s">
        <v>130</v>
      </c>
      <c r="K111" s="113">
        <f t="shared" si="63"/>
        <v>0</v>
      </c>
      <c r="L111" s="114">
        <f>L107*2</f>
        <v>0.08</v>
      </c>
      <c r="M111" s="113">
        <f t="shared" si="64"/>
        <v>0</v>
      </c>
      <c r="N111" s="115"/>
      <c r="O111" s="41">
        <f t="shared" si="65"/>
        <v>0</v>
      </c>
      <c r="P111" s="117"/>
    </row>
    <row r="112" spans="1:16" s="46" customFormat="1" ht="63.75" customHeight="1">
      <c r="A112" s="111">
        <v>6</v>
      </c>
      <c r="B112" s="324" t="s">
        <v>134</v>
      </c>
      <c r="C112" s="325"/>
      <c r="D112" s="325"/>
      <c r="E112" s="325"/>
      <c r="F112" s="112" t="s">
        <v>55</v>
      </c>
      <c r="G112" s="112"/>
      <c r="H112" s="329" t="str">
        <f t="shared" si="73"/>
        <v>GREY HEATHER</v>
      </c>
      <c r="I112" s="328" t="str">
        <f t="shared" si="62"/>
        <v>BLACK</v>
      </c>
      <c r="J112" s="113" t="s">
        <v>130</v>
      </c>
      <c r="K112" s="113">
        <f t="shared" si="67"/>
        <v>769</v>
      </c>
      <c r="L112" s="114">
        <f>L108*2</f>
        <v>0.08</v>
      </c>
      <c r="M112" s="113">
        <f t="shared" si="64"/>
        <v>61.52</v>
      </c>
      <c r="N112" s="115"/>
      <c r="O112" s="41">
        <f t="shared" si="65"/>
        <v>62</v>
      </c>
      <c r="P112" s="117"/>
    </row>
    <row r="113" spans="1:16" s="46" customFormat="1" ht="28" hidden="1">
      <c r="A113" s="111">
        <v>6</v>
      </c>
      <c r="B113" s="324" t="s">
        <v>134</v>
      </c>
      <c r="C113" s="325"/>
      <c r="D113" s="325"/>
      <c r="E113" s="325"/>
      <c r="F113" s="112" t="s">
        <v>55</v>
      </c>
      <c r="G113" s="112"/>
      <c r="H113" s="329" t="str">
        <f t="shared" si="74"/>
        <v>WASHED BURGUNDY</v>
      </c>
      <c r="I113" s="328" t="str">
        <f t="shared" si="62"/>
        <v>BLACK</v>
      </c>
      <c r="J113" s="113" t="s">
        <v>130</v>
      </c>
      <c r="K113" s="113">
        <f t="shared" si="75"/>
        <v>0</v>
      </c>
      <c r="L113" s="114">
        <f>L109*2</f>
        <v>0.08</v>
      </c>
      <c r="M113" s="113">
        <f t="shared" si="64"/>
        <v>0</v>
      </c>
      <c r="N113" s="115"/>
      <c r="O113" s="41">
        <f t="shared" si="65"/>
        <v>0</v>
      </c>
      <c r="P113" s="117"/>
    </row>
    <row r="114" spans="1:16" s="46" customFormat="1" ht="28" hidden="1">
      <c r="A114" s="111">
        <v>6</v>
      </c>
      <c r="B114" s="324" t="s">
        <v>134</v>
      </c>
      <c r="C114" s="325"/>
      <c r="D114" s="325"/>
      <c r="E114" s="325"/>
      <c r="F114" s="112" t="s">
        <v>55</v>
      </c>
      <c r="G114" s="112"/>
      <c r="H114" s="329" t="str">
        <f t="shared" si="76"/>
        <v>LIME</v>
      </c>
      <c r="I114" s="328" t="str">
        <f t="shared" si="62"/>
        <v>BLACK</v>
      </c>
      <c r="J114" s="113" t="s">
        <v>130</v>
      </c>
      <c r="K114" s="113">
        <f t="shared" si="77"/>
        <v>0</v>
      </c>
      <c r="L114" s="114">
        <f>L110*2</f>
        <v>0.08</v>
      </c>
      <c r="M114" s="113">
        <f t="shared" si="64"/>
        <v>0</v>
      </c>
      <c r="N114" s="115"/>
      <c r="O114" s="41">
        <f t="shared" si="65"/>
        <v>0</v>
      </c>
      <c r="P114" s="117"/>
    </row>
    <row r="115" spans="1:16" s="46" customFormat="1" ht="28" hidden="1">
      <c r="A115" s="111">
        <v>7</v>
      </c>
      <c r="B115" s="324" t="s">
        <v>135</v>
      </c>
      <c r="C115" s="325"/>
      <c r="D115" s="325"/>
      <c r="E115" s="325"/>
      <c r="F115" s="112" t="s">
        <v>132</v>
      </c>
      <c r="G115" s="112"/>
      <c r="H115" s="329" t="str">
        <f t="shared" si="72"/>
        <v>BLACK</v>
      </c>
      <c r="I115" s="328" t="str">
        <f t="shared" si="62"/>
        <v>BLACK</v>
      </c>
      <c r="J115" s="113" t="s">
        <v>130</v>
      </c>
      <c r="K115" s="113">
        <f t="shared" si="63"/>
        <v>0</v>
      </c>
      <c r="L115" s="114">
        <f>L107</f>
        <v>0.04</v>
      </c>
      <c r="M115" s="113">
        <f t="shared" si="64"/>
        <v>0</v>
      </c>
      <c r="N115" s="115"/>
      <c r="O115" s="41">
        <f t="shared" si="65"/>
        <v>0</v>
      </c>
      <c r="P115" s="117"/>
    </row>
    <row r="116" spans="1:16" s="46" customFormat="1" ht="63.75" customHeight="1">
      <c r="A116" s="111">
        <v>7</v>
      </c>
      <c r="B116" s="324" t="s">
        <v>135</v>
      </c>
      <c r="C116" s="325"/>
      <c r="D116" s="325"/>
      <c r="E116" s="325"/>
      <c r="F116" s="112" t="s">
        <v>132</v>
      </c>
      <c r="G116" s="112"/>
      <c r="H116" s="329" t="str">
        <f t="shared" si="73"/>
        <v>GREY HEATHER</v>
      </c>
      <c r="I116" s="328" t="str">
        <f t="shared" si="62"/>
        <v>BLACK</v>
      </c>
      <c r="J116" s="113" t="s">
        <v>130</v>
      </c>
      <c r="K116" s="113">
        <f t="shared" si="67"/>
        <v>769</v>
      </c>
      <c r="L116" s="114">
        <f>L108</f>
        <v>0.04</v>
      </c>
      <c r="M116" s="113">
        <f t="shared" si="64"/>
        <v>30.76</v>
      </c>
      <c r="N116" s="115"/>
      <c r="O116" s="41">
        <f t="shared" si="65"/>
        <v>31</v>
      </c>
      <c r="P116" s="117"/>
    </row>
    <row r="117" spans="1:16" s="46" customFormat="1" ht="28" hidden="1">
      <c r="A117" s="111">
        <v>7</v>
      </c>
      <c r="B117" s="324" t="s">
        <v>135</v>
      </c>
      <c r="C117" s="325"/>
      <c r="D117" s="325"/>
      <c r="E117" s="325"/>
      <c r="F117" s="112" t="s">
        <v>132</v>
      </c>
      <c r="G117" s="112"/>
      <c r="H117" s="329" t="str">
        <f t="shared" si="74"/>
        <v>WASHED BURGUNDY</v>
      </c>
      <c r="I117" s="328" t="str">
        <f t="shared" si="62"/>
        <v>BLACK</v>
      </c>
      <c r="J117" s="113" t="s">
        <v>130</v>
      </c>
      <c r="K117" s="113">
        <f t="shared" si="75"/>
        <v>0</v>
      </c>
      <c r="L117" s="114">
        <f>L109</f>
        <v>0.04</v>
      </c>
      <c r="M117" s="113">
        <f t="shared" si="64"/>
        <v>0</v>
      </c>
      <c r="N117" s="115"/>
      <c r="O117" s="41">
        <f t="shared" si="65"/>
        <v>0</v>
      </c>
      <c r="P117" s="117"/>
    </row>
    <row r="118" spans="1:16" s="46" customFormat="1" ht="28" hidden="1">
      <c r="A118" s="111">
        <v>7</v>
      </c>
      <c r="B118" s="324" t="s">
        <v>135</v>
      </c>
      <c r="C118" s="325"/>
      <c r="D118" s="325"/>
      <c r="E118" s="325"/>
      <c r="F118" s="112" t="s">
        <v>132</v>
      </c>
      <c r="G118" s="112"/>
      <c r="H118" s="329" t="str">
        <f t="shared" si="76"/>
        <v>LIME</v>
      </c>
      <c r="I118" s="328" t="str">
        <f t="shared" si="62"/>
        <v>BLACK</v>
      </c>
      <c r="J118" s="113" t="s">
        <v>130</v>
      </c>
      <c r="K118" s="113">
        <f t="shared" si="77"/>
        <v>0</v>
      </c>
      <c r="L118" s="114">
        <f>L110</f>
        <v>0.04</v>
      </c>
      <c r="M118" s="113">
        <f t="shared" si="64"/>
        <v>0</v>
      </c>
      <c r="N118" s="115"/>
      <c r="O118" s="41">
        <f t="shared" si="65"/>
        <v>0</v>
      </c>
      <c r="P118" s="117"/>
    </row>
    <row r="119" spans="1:16" s="46" customFormat="1" ht="28" hidden="1">
      <c r="A119" s="111">
        <v>8</v>
      </c>
      <c r="B119" s="293" t="s">
        <v>136</v>
      </c>
      <c r="C119" s="330"/>
      <c r="D119" s="330"/>
      <c r="E119" s="294"/>
      <c r="F119" s="112" t="s">
        <v>38</v>
      </c>
      <c r="G119" s="112"/>
      <c r="H119" s="329" t="str">
        <f t="shared" si="72"/>
        <v>BLACK</v>
      </c>
      <c r="I119" s="328" t="str">
        <f t="shared" si="62"/>
        <v>BLACK</v>
      </c>
      <c r="J119" s="113" t="s">
        <v>130</v>
      </c>
      <c r="K119" s="113">
        <f t="shared" si="63"/>
        <v>0</v>
      </c>
      <c r="L119" s="113">
        <v>1</v>
      </c>
      <c r="M119" s="113">
        <f>K119*L119</f>
        <v>0</v>
      </c>
      <c r="N119" s="115"/>
      <c r="O119" s="41">
        <f t="shared" si="65"/>
        <v>0</v>
      </c>
      <c r="P119" s="117"/>
    </row>
    <row r="120" spans="1:16" s="46" customFormat="1" ht="63.75" customHeight="1">
      <c r="A120" s="111">
        <v>8</v>
      </c>
      <c r="B120" s="324" t="s">
        <v>136</v>
      </c>
      <c r="C120" s="325"/>
      <c r="D120" s="325"/>
      <c r="E120" s="325"/>
      <c r="F120" s="112" t="s">
        <v>38</v>
      </c>
      <c r="G120" s="112"/>
      <c r="H120" s="329" t="str">
        <f t="shared" si="73"/>
        <v>GREY HEATHER</v>
      </c>
      <c r="I120" s="328" t="str">
        <f t="shared" si="62"/>
        <v>BLACK</v>
      </c>
      <c r="J120" s="113" t="s">
        <v>130</v>
      </c>
      <c r="K120" s="113">
        <f t="shared" si="67"/>
        <v>769</v>
      </c>
      <c r="L120" s="113">
        <v>1</v>
      </c>
      <c r="M120" s="113">
        <f t="shared" ref="M120:M131" si="79">K120*L120</f>
        <v>769</v>
      </c>
      <c r="N120" s="115"/>
      <c r="O120" s="41">
        <f t="shared" si="65"/>
        <v>769</v>
      </c>
      <c r="P120" s="117"/>
    </row>
    <row r="121" spans="1:16" s="46" customFormat="1" ht="28" hidden="1">
      <c r="A121" s="111">
        <v>8</v>
      </c>
      <c r="B121" s="324" t="s">
        <v>136</v>
      </c>
      <c r="C121" s="325"/>
      <c r="D121" s="325"/>
      <c r="E121" s="325"/>
      <c r="F121" s="112" t="s">
        <v>38</v>
      </c>
      <c r="G121" s="112"/>
      <c r="H121" s="329" t="str">
        <f t="shared" si="74"/>
        <v>WASHED BURGUNDY</v>
      </c>
      <c r="I121" s="328" t="str">
        <f t="shared" si="62"/>
        <v>BLACK</v>
      </c>
      <c r="J121" s="113" t="s">
        <v>130</v>
      </c>
      <c r="K121" s="113">
        <f t="shared" si="75"/>
        <v>0</v>
      </c>
      <c r="L121" s="113">
        <v>1</v>
      </c>
      <c r="M121" s="113">
        <f t="shared" si="79"/>
        <v>0</v>
      </c>
      <c r="N121" s="115"/>
      <c r="O121" s="41">
        <f t="shared" si="65"/>
        <v>0</v>
      </c>
      <c r="P121" s="117"/>
    </row>
    <row r="122" spans="1:16" s="46" customFormat="1" ht="28" hidden="1">
      <c r="A122" s="111">
        <v>8</v>
      </c>
      <c r="B122" s="324" t="s">
        <v>136</v>
      </c>
      <c r="C122" s="325"/>
      <c r="D122" s="325"/>
      <c r="E122" s="325"/>
      <c r="F122" s="112" t="s">
        <v>38</v>
      </c>
      <c r="G122" s="112"/>
      <c r="H122" s="329" t="str">
        <f t="shared" si="76"/>
        <v>LIME</v>
      </c>
      <c r="I122" s="328" t="str">
        <f t="shared" si="62"/>
        <v>BLACK</v>
      </c>
      <c r="J122" s="113" t="s">
        <v>130</v>
      </c>
      <c r="K122" s="113">
        <f t="shared" si="77"/>
        <v>0</v>
      </c>
      <c r="L122" s="113">
        <v>1</v>
      </c>
      <c r="M122" s="113">
        <f t="shared" si="79"/>
        <v>0</v>
      </c>
      <c r="N122" s="115"/>
      <c r="O122" s="41">
        <f t="shared" si="65"/>
        <v>0</v>
      </c>
      <c r="P122" s="117"/>
    </row>
    <row r="123" spans="1:16" s="46" customFormat="1" ht="28" hidden="1">
      <c r="A123" s="111">
        <v>9</v>
      </c>
      <c r="B123" s="324" t="s">
        <v>137</v>
      </c>
      <c r="C123" s="325"/>
      <c r="D123" s="325"/>
      <c r="E123" s="325"/>
      <c r="F123" s="112" t="s">
        <v>132</v>
      </c>
      <c r="G123" s="112"/>
      <c r="H123" s="329" t="str">
        <f t="shared" si="72"/>
        <v>BLACK</v>
      </c>
      <c r="I123" s="328" t="str">
        <f t="shared" si="62"/>
        <v>BLACK</v>
      </c>
      <c r="J123" s="113" t="s">
        <v>130</v>
      </c>
      <c r="K123" s="113">
        <f t="shared" si="63"/>
        <v>0</v>
      </c>
      <c r="L123" s="113">
        <v>1.1000000000000001</v>
      </c>
      <c r="M123" s="113">
        <f t="shared" si="79"/>
        <v>0</v>
      </c>
      <c r="N123" s="115"/>
      <c r="O123" s="41">
        <f t="shared" si="65"/>
        <v>0</v>
      </c>
      <c r="P123" s="117"/>
    </row>
    <row r="124" spans="1:16" s="46" customFormat="1" ht="63.75" customHeight="1">
      <c r="A124" s="111">
        <v>9</v>
      </c>
      <c r="B124" s="293" t="s">
        <v>137</v>
      </c>
      <c r="C124" s="330"/>
      <c r="D124" s="330"/>
      <c r="E124" s="294"/>
      <c r="F124" s="112" t="s">
        <v>132</v>
      </c>
      <c r="G124" s="112"/>
      <c r="H124" s="329" t="str">
        <f t="shared" si="73"/>
        <v>GREY HEATHER</v>
      </c>
      <c r="I124" s="328" t="str">
        <f t="shared" si="62"/>
        <v>BLACK</v>
      </c>
      <c r="J124" s="113" t="s">
        <v>130</v>
      </c>
      <c r="K124" s="113">
        <f t="shared" si="67"/>
        <v>769</v>
      </c>
      <c r="L124" s="113">
        <v>1.1000000000000001</v>
      </c>
      <c r="M124" s="113">
        <f t="shared" si="79"/>
        <v>845.90000000000009</v>
      </c>
      <c r="N124" s="115"/>
      <c r="O124" s="41">
        <f t="shared" si="65"/>
        <v>846</v>
      </c>
      <c r="P124" s="117"/>
    </row>
    <row r="125" spans="1:16" s="46" customFormat="1" ht="28" hidden="1">
      <c r="A125" s="111">
        <v>9</v>
      </c>
      <c r="B125" s="293" t="s">
        <v>137</v>
      </c>
      <c r="C125" s="330"/>
      <c r="D125" s="330"/>
      <c r="E125" s="294"/>
      <c r="F125" s="112" t="s">
        <v>132</v>
      </c>
      <c r="G125" s="112"/>
      <c r="H125" s="329" t="str">
        <f>$D$28</f>
        <v>WASHED BURGUNDY</v>
      </c>
      <c r="I125" s="328" t="str">
        <f t="shared" si="62"/>
        <v>BLACK</v>
      </c>
      <c r="J125" s="113" t="s">
        <v>130</v>
      </c>
      <c r="K125" s="113">
        <f t="shared" si="75"/>
        <v>0</v>
      </c>
      <c r="L125" s="113">
        <v>1.1000000000000001</v>
      </c>
      <c r="M125" s="113">
        <f t="shared" si="79"/>
        <v>0</v>
      </c>
      <c r="N125" s="115"/>
      <c r="O125" s="41">
        <f t="shared" si="65"/>
        <v>0</v>
      </c>
      <c r="P125" s="117"/>
    </row>
    <row r="126" spans="1:16" s="46" customFormat="1" ht="28" hidden="1">
      <c r="A126" s="111">
        <v>9</v>
      </c>
      <c r="B126" s="293" t="s">
        <v>137</v>
      </c>
      <c r="C126" s="330"/>
      <c r="D126" s="330"/>
      <c r="E126" s="294"/>
      <c r="F126" s="112" t="s">
        <v>132</v>
      </c>
      <c r="G126" s="112"/>
      <c r="H126" s="329" t="str">
        <f>$D$33</f>
        <v>LIME</v>
      </c>
      <c r="I126" s="328" t="str">
        <f t="shared" si="62"/>
        <v>BLACK</v>
      </c>
      <c r="J126" s="113" t="s">
        <v>130</v>
      </c>
      <c r="K126" s="113">
        <f t="shared" si="77"/>
        <v>0</v>
      </c>
      <c r="L126" s="113">
        <v>1.1000000000000001</v>
      </c>
      <c r="M126" s="113">
        <f t="shared" si="79"/>
        <v>0</v>
      </c>
      <c r="N126" s="115"/>
      <c r="O126" s="41">
        <f t="shared" si="65"/>
        <v>0</v>
      </c>
      <c r="P126" s="117"/>
    </row>
    <row r="127" spans="1:16" s="46" customFormat="1" ht="46.5" customHeight="1">
      <c r="A127" s="111">
        <v>10</v>
      </c>
      <c r="B127" s="324" t="s">
        <v>150</v>
      </c>
      <c r="C127" s="325"/>
      <c r="D127" s="325"/>
      <c r="E127" s="325"/>
      <c r="F127" s="326" t="s">
        <v>151</v>
      </c>
      <c r="G127" s="112"/>
      <c r="H127" s="327" t="s">
        <v>174</v>
      </c>
      <c r="I127" s="328"/>
      <c r="J127" s="113" t="s">
        <v>130</v>
      </c>
      <c r="K127" s="113">
        <v>9</v>
      </c>
      <c r="L127" s="114">
        <f>$L$107*2</f>
        <v>0.08</v>
      </c>
      <c r="M127" s="113">
        <f t="shared" si="79"/>
        <v>0.72</v>
      </c>
      <c r="N127" s="115"/>
      <c r="O127" s="41">
        <f t="shared" si="65"/>
        <v>1</v>
      </c>
      <c r="P127" s="117"/>
    </row>
    <row r="128" spans="1:16" s="46" customFormat="1" ht="46.5" customHeight="1">
      <c r="A128" s="111">
        <v>10</v>
      </c>
      <c r="B128" s="324" t="s">
        <v>150</v>
      </c>
      <c r="C128" s="325"/>
      <c r="D128" s="325"/>
      <c r="E128" s="325"/>
      <c r="F128" s="326"/>
      <c r="G128" s="112"/>
      <c r="H128" s="327" t="s">
        <v>175</v>
      </c>
      <c r="I128" s="328"/>
      <c r="J128" s="113" t="s">
        <v>130</v>
      </c>
      <c r="K128" s="113">
        <v>24</v>
      </c>
      <c r="L128" s="114">
        <f t="shared" ref="L128:L131" si="80">$L$107*2</f>
        <v>0.08</v>
      </c>
      <c r="M128" s="113">
        <f t="shared" si="79"/>
        <v>1.92</v>
      </c>
      <c r="N128" s="115"/>
      <c r="O128" s="41">
        <f t="shared" si="65"/>
        <v>2</v>
      </c>
      <c r="P128" s="117"/>
    </row>
    <row r="129" spans="1:16" s="46" customFormat="1" ht="46.5" customHeight="1">
      <c r="A129" s="111">
        <v>10</v>
      </c>
      <c r="B129" s="324" t="s">
        <v>150</v>
      </c>
      <c r="C129" s="325"/>
      <c r="D129" s="325"/>
      <c r="E129" s="325"/>
      <c r="F129" s="326"/>
      <c r="G129" s="112"/>
      <c r="H129" s="327" t="s">
        <v>176</v>
      </c>
      <c r="I129" s="328"/>
      <c r="J129" s="113" t="s">
        <v>130</v>
      </c>
      <c r="K129" s="113">
        <v>12</v>
      </c>
      <c r="L129" s="114">
        <f t="shared" si="80"/>
        <v>0.08</v>
      </c>
      <c r="M129" s="113">
        <f t="shared" si="79"/>
        <v>0.96</v>
      </c>
      <c r="N129" s="115"/>
      <c r="O129" s="41">
        <f t="shared" si="65"/>
        <v>1</v>
      </c>
      <c r="P129" s="117"/>
    </row>
    <row r="130" spans="1:16" s="46" customFormat="1" ht="46.5" customHeight="1">
      <c r="A130" s="111">
        <v>10</v>
      </c>
      <c r="B130" s="324" t="s">
        <v>150</v>
      </c>
      <c r="C130" s="325"/>
      <c r="D130" s="325"/>
      <c r="E130" s="325"/>
      <c r="F130" s="326"/>
      <c r="G130" s="112"/>
      <c r="H130" s="327">
        <v>41</v>
      </c>
      <c r="I130" s="328"/>
      <c r="J130" s="113" t="s">
        <v>130</v>
      </c>
      <c r="K130" s="113">
        <v>30</v>
      </c>
      <c r="L130" s="114">
        <f t="shared" si="80"/>
        <v>0.08</v>
      </c>
      <c r="M130" s="113">
        <f t="shared" si="79"/>
        <v>2.4</v>
      </c>
      <c r="N130" s="115"/>
      <c r="O130" s="41">
        <f t="shared" si="65"/>
        <v>3</v>
      </c>
      <c r="P130" s="117"/>
    </row>
    <row r="131" spans="1:16" s="46" customFormat="1" ht="46.5" customHeight="1">
      <c r="A131" s="111">
        <v>10</v>
      </c>
      <c r="B131" s="324" t="s">
        <v>150</v>
      </c>
      <c r="C131" s="325"/>
      <c r="D131" s="325"/>
      <c r="E131" s="325"/>
      <c r="F131" s="326"/>
      <c r="G131" s="112"/>
      <c r="H131" s="329">
        <v>42</v>
      </c>
      <c r="I131" s="328"/>
      <c r="J131" s="113" t="s">
        <v>130</v>
      </c>
      <c r="K131" s="113">
        <v>67</v>
      </c>
      <c r="L131" s="114">
        <f t="shared" si="80"/>
        <v>0.08</v>
      </c>
      <c r="M131" s="113">
        <f t="shared" si="79"/>
        <v>5.36</v>
      </c>
      <c r="N131" s="115"/>
      <c r="O131" s="41">
        <f t="shared" si="65"/>
        <v>6</v>
      </c>
      <c r="P131" s="117"/>
    </row>
    <row r="132" spans="1:16" s="15" customFormat="1" ht="27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290" t="s">
        <v>31</v>
      </c>
      <c r="K133" s="290"/>
      <c r="L133" s="290"/>
      <c r="M133" s="290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308" t="s">
        <v>49</v>
      </c>
      <c r="C135" s="309"/>
      <c r="D135" s="309"/>
      <c r="E135" s="309"/>
      <c r="F135" s="309"/>
      <c r="G135" s="309"/>
      <c r="H135" s="309"/>
      <c r="I135" s="317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318" t="s">
        <v>139</v>
      </c>
      <c r="E136" s="318"/>
      <c r="F136" s="318" t="s">
        <v>54</v>
      </c>
      <c r="G136" s="318"/>
      <c r="H136" s="318"/>
      <c r="I136" s="318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 t="shared" ref="B137" si="81">$D$18</f>
        <v>BLACK</v>
      </c>
      <c r="C137" s="319" t="s">
        <v>162</v>
      </c>
      <c r="D137" s="321" t="s">
        <v>164</v>
      </c>
      <c r="E137" s="322"/>
      <c r="F137" s="323" t="s">
        <v>177</v>
      </c>
      <c r="G137" s="323"/>
      <c r="H137" s="323"/>
      <c r="I137" s="323"/>
      <c r="J137" s="47"/>
      <c r="K137" s="47"/>
      <c r="L137" s="47"/>
      <c r="M137" s="47"/>
      <c r="N137" s="47"/>
    </row>
    <row r="138" spans="1:16" s="15" customFormat="1" ht="55" hidden="1">
      <c r="A138" s="118"/>
      <c r="B138" s="122" t="str">
        <f t="shared" ref="B138" si="82">$D$23</f>
        <v>GREY HEATHER</v>
      </c>
      <c r="C138" s="320"/>
      <c r="D138" s="278" t="s">
        <v>165</v>
      </c>
      <c r="E138" s="280"/>
      <c r="F138" s="323" t="s">
        <v>178</v>
      </c>
      <c r="G138" s="323"/>
      <c r="H138" s="323"/>
      <c r="I138" s="323"/>
      <c r="J138" s="47"/>
      <c r="K138" s="47"/>
      <c r="L138" s="47"/>
      <c r="M138" s="47"/>
      <c r="N138" s="47"/>
    </row>
    <row r="139" spans="1:16" s="15" customFormat="1" ht="27.5" hidden="1"/>
    <row r="140" spans="1:16" s="15" customFormat="1" ht="28" hidden="1">
      <c r="A140" s="118"/>
      <c r="B140" s="308"/>
      <c r="C140" s="309"/>
      <c r="D140" s="310"/>
      <c r="E140" s="310"/>
      <c r="F140" s="310"/>
      <c r="G140" s="310"/>
      <c r="H140" s="310"/>
      <c r="I140" s="311"/>
      <c r="J140" s="47"/>
      <c r="K140" s="47"/>
    </row>
    <row r="141" spans="1:16" s="15" customFormat="1" ht="28" hidden="1">
      <c r="A141" s="118"/>
      <c r="B141" s="293"/>
      <c r="C141" s="294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312" t="s">
        <v>159</v>
      </c>
      <c r="C142" s="312"/>
      <c r="D142" s="130"/>
      <c r="E142" s="130">
        <v>2.2000000000000002</v>
      </c>
      <c r="F142" s="313">
        <v>3</v>
      </c>
      <c r="G142" s="314"/>
      <c r="H142" s="314"/>
      <c r="I142" s="315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28">
      <c r="A144" s="16">
        <v>2</v>
      </c>
      <c r="B144" s="120" t="s">
        <v>121</v>
      </c>
      <c r="C144" s="316" t="s">
        <v>195</v>
      </c>
      <c r="D144" s="316"/>
      <c r="E144" s="316"/>
      <c r="F144" s="316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28">
      <c r="A145" s="118"/>
      <c r="B145" s="308" t="s">
        <v>49</v>
      </c>
      <c r="C145" s="309"/>
      <c r="D145" s="309"/>
      <c r="E145" s="309"/>
      <c r="F145" s="309"/>
      <c r="G145" s="309"/>
      <c r="H145" s="309"/>
      <c r="I145" s="317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302" t="s">
        <v>70</v>
      </c>
      <c r="F146" s="303"/>
      <c r="G146" s="303"/>
      <c r="H146" s="303"/>
      <c r="I146" s="304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305" t="s">
        <v>201</v>
      </c>
      <c r="F147" s="306"/>
      <c r="G147" s="306"/>
      <c r="H147" s="306"/>
      <c r="I147" s="307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305" t="s">
        <v>211</v>
      </c>
      <c r="F148" s="306"/>
      <c r="G148" s="306"/>
      <c r="H148" s="306"/>
      <c r="I148" s="307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305" t="s">
        <v>201</v>
      </c>
      <c r="F149" s="306"/>
      <c r="G149" s="306"/>
      <c r="H149" s="306"/>
      <c r="I149" s="307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305" t="s">
        <v>201</v>
      </c>
      <c r="F150" s="306"/>
      <c r="G150" s="306"/>
      <c r="H150" s="306"/>
      <c r="I150" s="307"/>
      <c r="J150" s="47"/>
      <c r="K150" s="47"/>
      <c r="L150" s="47"/>
      <c r="M150" s="47"/>
      <c r="N150" s="47"/>
    </row>
    <row r="151" spans="1:16" s="15" customFormat="1" ht="28">
      <c r="A151" s="118"/>
      <c r="B151" s="308" t="s">
        <v>71</v>
      </c>
      <c r="C151" s="309"/>
      <c r="D151" s="310"/>
      <c r="E151" s="310"/>
      <c r="F151" s="310"/>
      <c r="G151" s="310"/>
      <c r="H151" s="310"/>
      <c r="I151" s="311"/>
      <c r="J151" s="47"/>
      <c r="K151" s="47"/>
    </row>
    <row r="152" spans="1:16" s="15" customFormat="1" ht="56.25" customHeight="1">
      <c r="A152" s="118"/>
      <c r="B152" s="293"/>
      <c r="C152" s="294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295" t="s">
        <v>202</v>
      </c>
      <c r="C153" s="296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297" t="s">
        <v>203</v>
      </c>
      <c r="C154" s="298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27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28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299" t="s">
        <v>72</v>
      </c>
      <c r="D157" s="300"/>
      <c r="E157" s="300"/>
      <c r="F157" s="300"/>
      <c r="G157" s="300"/>
      <c r="H157" s="300"/>
      <c r="I157" s="301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 t="shared" ref="B158" si="83">$D$18</f>
        <v>BLACK</v>
      </c>
      <c r="C158" s="278" t="s">
        <v>204</v>
      </c>
      <c r="D158" s="279"/>
      <c r="E158" s="279"/>
      <c r="F158" s="279"/>
      <c r="G158" s="279"/>
      <c r="H158" s="279"/>
      <c r="I158" s="280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 t="shared" ref="B159" si="84">$D$23</f>
        <v>GREY HEATHER</v>
      </c>
      <c r="C159" s="278" t="s">
        <v>205</v>
      </c>
      <c r="D159" s="279"/>
      <c r="E159" s="279"/>
      <c r="F159" s="279"/>
      <c r="G159" s="279"/>
      <c r="H159" s="279"/>
      <c r="I159" s="280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281" t="s">
        <v>204</v>
      </c>
      <c r="D160" s="282"/>
      <c r="E160" s="282"/>
      <c r="F160" s="282"/>
      <c r="G160" s="282"/>
      <c r="H160" s="282"/>
      <c r="I160" s="283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284"/>
      <c r="D161" s="285"/>
      <c r="E161" s="285"/>
      <c r="F161" s="285"/>
      <c r="G161" s="285"/>
      <c r="H161" s="285"/>
      <c r="I161" s="286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287"/>
      <c r="D162" s="288"/>
      <c r="E162" s="288"/>
      <c r="F162" s="288"/>
      <c r="G162" s="288"/>
      <c r="H162" s="288"/>
      <c r="I162" s="289"/>
      <c r="J162" s="47"/>
      <c r="K162" s="47"/>
      <c r="L162" s="47"/>
      <c r="M162" s="47"/>
      <c r="N162" s="47"/>
    </row>
    <row r="163" spans="1:16" s="15" customFormat="1" ht="27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290" t="s">
        <v>118</v>
      </c>
      <c r="C164" s="290"/>
      <c r="D164" s="290"/>
      <c r="E164" s="290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28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25" customHeight="1">
      <c r="A169" s="16"/>
      <c r="B169" s="48" t="s">
        <v>63</v>
      </c>
      <c r="C169" s="41">
        <f>G42</f>
        <v>133</v>
      </c>
      <c r="D169" s="41">
        <f t="shared" ref="D169:G169" si="85">H42</f>
        <v>268</v>
      </c>
      <c r="E169" s="41">
        <f t="shared" si="85"/>
        <v>248</v>
      </c>
      <c r="F169" s="41">
        <f t="shared" si="85"/>
        <v>105</v>
      </c>
      <c r="G169" s="41">
        <f t="shared" si="85"/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291"/>
      <c r="B170" s="292"/>
      <c r="C170" s="292"/>
      <c r="D170" s="292"/>
      <c r="E170" s="292"/>
      <c r="F170" s="292"/>
      <c r="G170" s="292"/>
      <c r="H170" s="292"/>
      <c r="I170" s="292"/>
      <c r="J170" s="292"/>
      <c r="K170" s="292"/>
      <c r="L170" s="292"/>
      <c r="M170" s="292"/>
      <c r="N170" s="292"/>
      <c r="O170" s="292"/>
      <c r="P170" s="292"/>
    </row>
    <row r="171" spans="1:16" s="125" customFormat="1" ht="133" customHeight="1">
      <c r="G171" s="126"/>
    </row>
    <row r="172" spans="1:16" s="125" customFormat="1" ht="27.5">
      <c r="G172" s="126"/>
    </row>
    <row r="173" spans="1:16" s="125" customFormat="1" ht="27.5">
      <c r="G173" s="126"/>
    </row>
    <row r="174" spans="1:16" s="125" customFormat="1" ht="27.5">
      <c r="G174" s="126"/>
    </row>
    <row r="175" spans="1:16" s="125" customFormat="1" ht="27.5">
      <c r="G175" s="126"/>
    </row>
    <row r="176" spans="1:16" s="125" customFormat="1" ht="27.5">
      <c r="G176" s="126"/>
    </row>
    <row r="177" spans="7:7" s="125" customFormat="1" ht="27.5">
      <c r="G177" s="126"/>
    </row>
    <row r="178" spans="7:7" s="125" customFormat="1" ht="27.5">
      <c r="G178" s="126"/>
    </row>
    <row r="179" spans="7:7" s="125" customFormat="1" ht="27.5">
      <c r="G179" s="126"/>
    </row>
    <row r="180" spans="7:7" s="125" customFormat="1" ht="27.5">
      <c r="G180" s="126"/>
    </row>
    <row r="181" spans="7:7" s="125" customFormat="1" ht="27.5">
      <c r="G181" s="126"/>
    </row>
    <row r="182" spans="7:7" s="125" customFormat="1" ht="27.5">
      <c r="G182" s="126"/>
    </row>
    <row r="183" spans="7:7" s="125" customFormat="1" ht="27.5">
      <c r="G183" s="126"/>
    </row>
    <row r="184" spans="7:7" s="125" customFormat="1" ht="27.5">
      <c r="G184" s="126"/>
    </row>
    <row r="185" spans="7:7" s="125" customFormat="1" ht="27.5">
      <c r="G185" s="126"/>
    </row>
    <row r="186" spans="7:7" s="125" customFormat="1" ht="27.5">
      <c r="G186" s="126"/>
    </row>
    <row r="187" spans="7:7" s="125" customFormat="1" ht="27.5">
      <c r="G187" s="126"/>
    </row>
    <row r="188" spans="7:7" s="125" customFormat="1" ht="27.5">
      <c r="G188" s="126"/>
    </row>
    <row r="189" spans="7:7" s="125" customFormat="1" ht="27.5">
      <c r="G189" s="126"/>
    </row>
    <row r="190" spans="7:7" s="125" customFormat="1" ht="27.5">
      <c r="G190" s="126"/>
    </row>
    <row r="191" spans="7:7" s="125" customFormat="1" ht="27.5">
      <c r="G191" s="126"/>
    </row>
    <row r="192" spans="7:7" s="125" customFormat="1" ht="27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43B3-6802-4437-85BB-507B51FAFBAB}">
  <dimension ref="A1:S19"/>
  <sheetViews>
    <sheetView tabSelected="1" view="pageBreakPreview" topLeftCell="A2" zoomScale="55" zoomScaleNormal="100" zoomScaleSheetLayoutView="55" workbookViewId="0">
      <selection activeCell="B2" sqref="B1:D1048576"/>
    </sheetView>
  </sheetViews>
  <sheetFormatPr defaultColWidth="8.81640625" defaultRowHeight="21"/>
  <cols>
    <col min="1" max="1" width="37.36328125" style="231" customWidth="1"/>
    <col min="2" max="2" width="34.81640625" style="230" customWidth="1"/>
    <col min="3" max="3" width="44.453125" style="230" customWidth="1"/>
    <col min="4" max="4" width="7.6328125" style="231" bestFit="1" customWidth="1"/>
    <col min="5" max="6" width="3.36328125" style="231" customWidth="1"/>
    <col min="7" max="7" width="25.81640625" style="231" customWidth="1"/>
    <col min="8" max="8" width="7.453125" style="231" customWidth="1"/>
    <col min="9" max="9" width="7.1796875" style="231" customWidth="1"/>
    <col min="10" max="10" width="14.36328125" style="232" customWidth="1"/>
    <col min="11" max="16" width="12.1796875" style="232" customWidth="1"/>
    <col min="17" max="17" width="42.453125" style="271" customWidth="1"/>
    <col min="18" max="18" width="2.36328125" style="231" customWidth="1"/>
    <col min="19" max="16384" width="8.81640625" style="231"/>
  </cols>
  <sheetData>
    <row r="1" spans="1:19" ht="0" hidden="1" customHeight="1">
      <c r="A1" s="229" t="s">
        <v>220</v>
      </c>
    </row>
    <row r="2" spans="1:19" ht="56.25" customHeight="1">
      <c r="A2" s="233" t="s">
        <v>221</v>
      </c>
      <c r="B2" s="234"/>
      <c r="C2" s="234"/>
      <c r="D2" s="234"/>
      <c r="E2" s="234"/>
      <c r="F2" s="234"/>
      <c r="G2" s="235" t="s">
        <v>222</v>
      </c>
      <c r="H2" s="234"/>
      <c r="I2" s="234"/>
      <c r="J2" s="236"/>
      <c r="K2" s="236"/>
      <c r="L2" s="236"/>
      <c r="M2" s="236"/>
      <c r="N2" s="236"/>
      <c r="O2" s="236"/>
      <c r="P2" s="236"/>
    </row>
    <row r="3" spans="1:19" s="240" customFormat="1" ht="35.25" customHeight="1">
      <c r="A3" s="237" t="s">
        <v>223</v>
      </c>
      <c r="B3" s="238" t="s">
        <v>224</v>
      </c>
      <c r="C3" s="238" t="s">
        <v>225</v>
      </c>
      <c r="D3" s="238"/>
      <c r="E3" s="238"/>
      <c r="F3" s="238"/>
      <c r="G3" s="238"/>
      <c r="H3" s="238"/>
      <c r="I3" s="238"/>
      <c r="J3" s="239" t="s">
        <v>226</v>
      </c>
      <c r="K3" s="239" t="s">
        <v>218</v>
      </c>
      <c r="L3" s="239" t="s">
        <v>61</v>
      </c>
      <c r="M3" s="239" t="s">
        <v>10</v>
      </c>
      <c r="N3" s="239" t="s">
        <v>58</v>
      </c>
      <c r="O3" s="239" t="s">
        <v>59</v>
      </c>
      <c r="P3" s="239" t="s">
        <v>60</v>
      </c>
      <c r="Q3" s="270" t="s">
        <v>219</v>
      </c>
    </row>
    <row r="4" spans="1:19" s="246" customFormat="1" ht="56.25" customHeight="1">
      <c r="A4" s="241" t="s">
        <v>227</v>
      </c>
      <c r="B4" s="242" t="s">
        <v>228</v>
      </c>
      <c r="C4" s="242" t="s">
        <v>229</v>
      </c>
      <c r="D4" s="243" t="s">
        <v>230</v>
      </c>
      <c r="E4" s="390" t="s">
        <v>231</v>
      </c>
      <c r="F4" s="390"/>
      <c r="G4" s="390"/>
      <c r="H4" s="243" t="s">
        <v>232</v>
      </c>
      <c r="I4" s="243" t="s">
        <v>233</v>
      </c>
      <c r="J4" s="244" t="s">
        <v>234</v>
      </c>
      <c r="K4" s="276">
        <v>25.5</v>
      </c>
      <c r="L4" s="276">
        <v>26.5</v>
      </c>
      <c r="M4" s="276">
        <v>27.5</v>
      </c>
      <c r="N4" s="277" t="s">
        <v>370</v>
      </c>
      <c r="O4" s="276">
        <v>29.5</v>
      </c>
      <c r="P4" s="276">
        <v>30.5</v>
      </c>
      <c r="Q4" s="272" t="s">
        <v>371</v>
      </c>
    </row>
    <row r="5" spans="1:19" s="246" customFormat="1" ht="56.25" customHeight="1">
      <c r="A5" s="241" t="s">
        <v>241</v>
      </c>
      <c r="B5" s="242" t="s">
        <v>242</v>
      </c>
      <c r="C5" s="242" t="s">
        <v>243</v>
      </c>
      <c r="D5" s="243" t="s">
        <v>244</v>
      </c>
      <c r="E5" s="390" t="s">
        <v>245</v>
      </c>
      <c r="F5" s="390"/>
      <c r="G5" s="390"/>
      <c r="H5" s="243" t="s">
        <v>232</v>
      </c>
      <c r="I5" s="243" t="s">
        <v>233</v>
      </c>
      <c r="J5" s="244" t="s">
        <v>234</v>
      </c>
      <c r="K5" s="276">
        <v>24.75</v>
      </c>
      <c r="L5" s="276">
        <v>25.75</v>
      </c>
      <c r="M5" s="276">
        <v>26.75</v>
      </c>
      <c r="N5" s="276">
        <v>27.75</v>
      </c>
      <c r="O5" s="276">
        <v>28.75</v>
      </c>
      <c r="P5" s="276">
        <v>29.75</v>
      </c>
      <c r="Q5" s="272" t="s">
        <v>371</v>
      </c>
    </row>
    <row r="6" spans="1:19" s="252" customFormat="1" ht="71.5" customHeight="1">
      <c r="A6" s="255" t="s">
        <v>367</v>
      </c>
      <c r="B6" s="248" t="s">
        <v>97</v>
      </c>
      <c r="C6" s="248" t="s">
        <v>253</v>
      </c>
      <c r="D6" s="249" t="s">
        <v>254</v>
      </c>
      <c r="E6" s="387" t="s">
        <v>255</v>
      </c>
      <c r="F6" s="387"/>
      <c r="G6" s="387"/>
      <c r="H6" s="249" t="s">
        <v>256</v>
      </c>
      <c r="I6" s="249" t="s">
        <v>233</v>
      </c>
      <c r="J6" s="250" t="s">
        <v>257</v>
      </c>
      <c r="K6" s="265">
        <f>L6-0.25</f>
        <v>5.25</v>
      </c>
      <c r="L6" s="266">
        <f>M6-0.25</f>
        <v>5.5</v>
      </c>
      <c r="M6" s="265">
        <f>N6-0.25</f>
        <v>5.75</v>
      </c>
      <c r="N6" s="250">
        <v>6</v>
      </c>
      <c r="O6" s="265">
        <f>N6+0.25</f>
        <v>6.25</v>
      </c>
      <c r="P6" s="266">
        <f>O6+0.25</f>
        <v>6.5</v>
      </c>
      <c r="Q6" s="273" t="s">
        <v>368</v>
      </c>
      <c r="S6" s="268" t="s">
        <v>365</v>
      </c>
    </row>
    <row r="7" spans="1:19" s="246" customFormat="1" ht="56.25" customHeight="1">
      <c r="A7" s="259" t="s">
        <v>265</v>
      </c>
      <c r="B7" s="260" t="s">
        <v>99</v>
      </c>
      <c r="C7" s="260" t="s">
        <v>253</v>
      </c>
      <c r="D7" s="261" t="s">
        <v>266</v>
      </c>
      <c r="E7" s="388" t="s">
        <v>255</v>
      </c>
      <c r="F7" s="388"/>
      <c r="G7" s="388"/>
      <c r="H7" s="261" t="s">
        <v>256</v>
      </c>
      <c r="I7" s="261" t="s">
        <v>233</v>
      </c>
      <c r="J7" s="263" t="s">
        <v>267</v>
      </c>
      <c r="K7" s="263" t="s">
        <v>268</v>
      </c>
      <c r="L7" s="263" t="s">
        <v>268</v>
      </c>
      <c r="M7" s="263" t="s">
        <v>268</v>
      </c>
      <c r="N7" s="263" t="s">
        <v>268</v>
      </c>
      <c r="O7" s="263" t="s">
        <v>268</v>
      </c>
      <c r="P7" s="263" t="s">
        <v>268</v>
      </c>
      <c r="Q7" s="272"/>
    </row>
    <row r="8" spans="1:19" s="246" customFormat="1" ht="56.25" customHeight="1">
      <c r="A8" s="259" t="s">
        <v>269</v>
      </c>
      <c r="B8" s="260" t="s">
        <v>270</v>
      </c>
      <c r="C8" s="260" t="s">
        <v>271</v>
      </c>
      <c r="D8" s="261" t="s">
        <v>272</v>
      </c>
      <c r="E8" s="388" t="s">
        <v>273</v>
      </c>
      <c r="F8" s="388"/>
      <c r="G8" s="388"/>
      <c r="H8" s="261" t="s">
        <v>256</v>
      </c>
      <c r="I8" s="261" t="s">
        <v>233</v>
      </c>
      <c r="J8" s="263" t="s">
        <v>274</v>
      </c>
      <c r="K8" s="263" t="s">
        <v>275</v>
      </c>
      <c r="L8" s="263" t="s">
        <v>276</v>
      </c>
      <c r="M8" s="263" t="s">
        <v>277</v>
      </c>
      <c r="N8" s="263" t="s">
        <v>278</v>
      </c>
      <c r="O8" s="263" t="s">
        <v>279</v>
      </c>
      <c r="P8" s="263" t="s">
        <v>280</v>
      </c>
      <c r="Q8" s="272"/>
    </row>
    <row r="9" spans="1:19" s="246" customFormat="1" ht="56.25" customHeight="1">
      <c r="A9" s="259" t="s">
        <v>281</v>
      </c>
      <c r="B9" s="260" t="s">
        <v>282</v>
      </c>
      <c r="C9" s="260" t="s">
        <v>283</v>
      </c>
      <c r="D9" s="261" t="s">
        <v>284</v>
      </c>
      <c r="E9" s="388" t="s">
        <v>285</v>
      </c>
      <c r="F9" s="388"/>
      <c r="G9" s="388"/>
      <c r="H9" s="261" t="s">
        <v>232</v>
      </c>
      <c r="I9" s="261" t="s">
        <v>286</v>
      </c>
      <c r="J9" s="263" t="s">
        <v>234</v>
      </c>
      <c r="K9" s="263" t="s">
        <v>287</v>
      </c>
      <c r="L9" s="263" t="s">
        <v>288</v>
      </c>
      <c r="M9" s="263" t="s">
        <v>289</v>
      </c>
      <c r="N9" s="263" t="s">
        <v>290</v>
      </c>
      <c r="O9" s="263" t="s">
        <v>291</v>
      </c>
      <c r="P9" s="263" t="s">
        <v>236</v>
      </c>
      <c r="Q9" s="272"/>
    </row>
    <row r="10" spans="1:19" s="246" customFormat="1" ht="56.25" customHeight="1">
      <c r="A10" s="259" t="s">
        <v>292</v>
      </c>
      <c r="B10" s="260" t="s">
        <v>293</v>
      </c>
      <c r="C10" s="260" t="s">
        <v>294</v>
      </c>
      <c r="D10" s="261" t="s">
        <v>295</v>
      </c>
      <c r="E10" s="388" t="s">
        <v>296</v>
      </c>
      <c r="F10" s="388"/>
      <c r="G10" s="388"/>
      <c r="H10" s="261" t="s">
        <v>232</v>
      </c>
      <c r="I10" s="261" t="s">
        <v>286</v>
      </c>
      <c r="J10" s="263" t="s">
        <v>234</v>
      </c>
      <c r="K10" s="263" t="s">
        <v>287</v>
      </c>
      <c r="L10" s="263" t="s">
        <v>288</v>
      </c>
      <c r="M10" s="263" t="s">
        <v>289</v>
      </c>
      <c r="N10" s="263" t="s">
        <v>290</v>
      </c>
      <c r="O10" s="263" t="s">
        <v>291</v>
      </c>
      <c r="P10" s="263" t="s">
        <v>236</v>
      </c>
      <c r="Q10" s="272"/>
    </row>
    <row r="11" spans="1:19" s="252" customFormat="1" ht="56.25" customHeight="1">
      <c r="A11" s="259" t="s">
        <v>297</v>
      </c>
      <c r="B11" s="248" t="s">
        <v>298</v>
      </c>
      <c r="C11" s="248"/>
      <c r="D11" s="249" t="s">
        <v>299</v>
      </c>
      <c r="E11" s="387" t="s">
        <v>300</v>
      </c>
      <c r="F11" s="387"/>
      <c r="G11" s="387"/>
      <c r="H11" s="249" t="s">
        <v>256</v>
      </c>
      <c r="I11" s="249" t="s">
        <v>233</v>
      </c>
      <c r="J11" s="253" t="s">
        <v>267</v>
      </c>
      <c r="K11" s="267">
        <f>L11</f>
        <v>0.75</v>
      </c>
      <c r="L11" s="267">
        <f>M11</f>
        <v>0.75</v>
      </c>
      <c r="M11" s="267">
        <f>N11</f>
        <v>0.75</v>
      </c>
      <c r="N11" s="267">
        <v>0.75</v>
      </c>
      <c r="O11" s="267">
        <f>N11</f>
        <v>0.75</v>
      </c>
      <c r="P11" s="267">
        <f>O11</f>
        <v>0.75</v>
      </c>
      <c r="Q11" s="274" t="s">
        <v>369</v>
      </c>
      <c r="S11" s="269" t="s">
        <v>366</v>
      </c>
    </row>
    <row r="12" spans="1:19" s="252" customFormat="1" ht="56.25" customHeight="1">
      <c r="A12" s="264" t="s">
        <v>302</v>
      </c>
      <c r="B12" s="260" t="s">
        <v>303</v>
      </c>
      <c r="C12" s="260" t="s">
        <v>304</v>
      </c>
      <c r="D12" s="261" t="s">
        <v>305</v>
      </c>
      <c r="E12" s="389" t="s">
        <v>306</v>
      </c>
      <c r="F12" s="388"/>
      <c r="G12" s="388"/>
      <c r="H12" s="261" t="s">
        <v>232</v>
      </c>
      <c r="I12" s="261" t="s">
        <v>233</v>
      </c>
      <c r="J12" s="262" t="s">
        <v>307</v>
      </c>
      <c r="K12" s="262" t="s">
        <v>308</v>
      </c>
      <c r="L12" s="262" t="s">
        <v>309</v>
      </c>
      <c r="M12" s="262" t="s">
        <v>310</v>
      </c>
      <c r="N12" s="262" t="s">
        <v>311</v>
      </c>
      <c r="O12" s="262" t="s">
        <v>312</v>
      </c>
      <c r="P12" s="262" t="s">
        <v>313</v>
      </c>
      <c r="Q12" s="275"/>
    </row>
    <row r="13" spans="1:19" s="246" customFormat="1" ht="56.25" customHeight="1">
      <c r="A13" s="259" t="s">
        <v>315</v>
      </c>
      <c r="B13" s="260" t="s">
        <v>316</v>
      </c>
      <c r="C13" s="260" t="s">
        <v>317</v>
      </c>
      <c r="D13" s="261" t="s">
        <v>318</v>
      </c>
      <c r="E13" s="388" t="s">
        <v>319</v>
      </c>
      <c r="F13" s="388"/>
      <c r="G13" s="388"/>
      <c r="H13" s="261" t="s">
        <v>256</v>
      </c>
      <c r="I13" s="261" t="s">
        <v>233</v>
      </c>
      <c r="J13" s="263" t="s">
        <v>274</v>
      </c>
      <c r="K13" s="263" t="s">
        <v>320</v>
      </c>
      <c r="L13" s="263" t="s">
        <v>321</v>
      </c>
      <c r="M13" s="263" t="s">
        <v>322</v>
      </c>
      <c r="N13" s="263" t="s">
        <v>323</v>
      </c>
      <c r="O13" s="263" t="s">
        <v>324</v>
      </c>
      <c r="P13" s="263" t="s">
        <v>325</v>
      </c>
      <c r="Q13" s="272"/>
    </row>
    <row r="14" spans="1:19" s="246" customFormat="1" ht="56.25" customHeight="1">
      <c r="A14" s="259" t="s">
        <v>326</v>
      </c>
      <c r="B14" s="260" t="s">
        <v>327</v>
      </c>
      <c r="C14" s="260" t="s">
        <v>283</v>
      </c>
      <c r="D14" s="261" t="s">
        <v>328</v>
      </c>
      <c r="E14" s="388" t="s">
        <v>329</v>
      </c>
      <c r="F14" s="388"/>
      <c r="G14" s="388"/>
      <c r="H14" s="261" t="s">
        <v>256</v>
      </c>
      <c r="I14" s="261" t="s">
        <v>286</v>
      </c>
      <c r="J14" s="263" t="s">
        <v>274</v>
      </c>
      <c r="K14" s="263" t="s">
        <v>330</v>
      </c>
      <c r="L14" s="263" t="s">
        <v>331</v>
      </c>
      <c r="M14" s="263" t="s">
        <v>332</v>
      </c>
      <c r="N14" s="263" t="s">
        <v>333</v>
      </c>
      <c r="O14" s="263" t="s">
        <v>334</v>
      </c>
      <c r="P14" s="263" t="s">
        <v>335</v>
      </c>
      <c r="Q14" s="272"/>
    </row>
    <row r="15" spans="1:19" s="246" customFormat="1" ht="56.25" customHeight="1">
      <c r="A15" s="259" t="s">
        <v>336</v>
      </c>
      <c r="B15" s="260" t="s">
        <v>337</v>
      </c>
      <c r="C15" s="260" t="s">
        <v>338</v>
      </c>
      <c r="D15" s="261" t="s">
        <v>339</v>
      </c>
      <c r="E15" s="388" t="s">
        <v>340</v>
      </c>
      <c r="F15" s="388"/>
      <c r="G15" s="388"/>
      <c r="H15" s="261" t="s">
        <v>256</v>
      </c>
      <c r="I15" s="261" t="s">
        <v>286</v>
      </c>
      <c r="J15" s="263" t="s">
        <v>274</v>
      </c>
      <c r="K15" s="263" t="s">
        <v>341</v>
      </c>
      <c r="L15" s="263" t="s">
        <v>342</v>
      </c>
      <c r="M15" s="263" t="s">
        <v>343</v>
      </c>
      <c r="N15" s="263" t="s">
        <v>344</v>
      </c>
      <c r="O15" s="263" t="s">
        <v>330</v>
      </c>
      <c r="P15" s="263" t="s">
        <v>345</v>
      </c>
      <c r="Q15" s="272"/>
    </row>
    <row r="16" spans="1:19" s="252" customFormat="1" ht="56.25" customHeight="1">
      <c r="A16" s="259" t="s">
        <v>346</v>
      </c>
      <c r="B16" s="248" t="s">
        <v>347</v>
      </c>
      <c r="C16" s="248" t="s">
        <v>348</v>
      </c>
      <c r="D16" s="249" t="s">
        <v>349</v>
      </c>
      <c r="E16" s="387" t="s">
        <v>350</v>
      </c>
      <c r="F16" s="387"/>
      <c r="G16" s="387"/>
      <c r="H16" s="249" t="s">
        <v>256</v>
      </c>
      <c r="I16" s="249" t="s">
        <v>233</v>
      </c>
      <c r="J16" s="253" t="s">
        <v>267</v>
      </c>
      <c r="K16" s="267">
        <f>L16</f>
        <v>0.75</v>
      </c>
      <c r="L16" s="267">
        <f>M16</f>
        <v>0.75</v>
      </c>
      <c r="M16" s="267">
        <f>N16</f>
        <v>0.75</v>
      </c>
      <c r="N16" s="267">
        <v>0.75</v>
      </c>
      <c r="O16" s="267">
        <f>N16</f>
        <v>0.75</v>
      </c>
      <c r="P16" s="267">
        <f>O16</f>
        <v>0.75</v>
      </c>
      <c r="Q16" s="274" t="s">
        <v>369</v>
      </c>
      <c r="S16" s="269" t="s">
        <v>366</v>
      </c>
    </row>
    <row r="17" spans="1:17" s="246" customFormat="1" ht="56.25" customHeight="1">
      <c r="A17" s="259" t="s">
        <v>351</v>
      </c>
      <c r="B17" s="260" t="s">
        <v>352</v>
      </c>
      <c r="C17" s="260" t="s">
        <v>353</v>
      </c>
      <c r="D17" s="261" t="s">
        <v>354</v>
      </c>
      <c r="E17" s="388" t="s">
        <v>355</v>
      </c>
      <c r="F17" s="388"/>
      <c r="G17" s="388"/>
      <c r="H17" s="261" t="s">
        <v>256</v>
      </c>
      <c r="I17" s="261" t="s">
        <v>233</v>
      </c>
      <c r="J17" s="263" t="s">
        <v>267</v>
      </c>
      <c r="K17" s="263" t="s">
        <v>356</v>
      </c>
      <c r="L17" s="263" t="s">
        <v>356</v>
      </c>
      <c r="M17" s="263" t="s">
        <v>356</v>
      </c>
      <c r="N17" s="263" t="s">
        <v>356</v>
      </c>
      <c r="O17" s="263" t="s">
        <v>356</v>
      </c>
      <c r="P17" s="263" t="s">
        <v>356</v>
      </c>
      <c r="Q17" s="272"/>
    </row>
    <row r="18" spans="1:17">
      <c r="A18" s="256"/>
      <c r="B18" s="257"/>
      <c r="C18" s="257"/>
    </row>
    <row r="19" spans="1:17">
      <c r="B19" s="258"/>
      <c r="C19" s="258"/>
    </row>
  </sheetData>
  <mergeCells count="14">
    <mergeCell ref="E9:G9"/>
    <mergeCell ref="E4:G4"/>
    <mergeCell ref="E5:G5"/>
    <mergeCell ref="E6:G6"/>
    <mergeCell ref="E7:G7"/>
    <mergeCell ref="E8:G8"/>
    <mergeCell ref="E16:G16"/>
    <mergeCell ref="E17:G17"/>
    <mergeCell ref="E10:G10"/>
    <mergeCell ref="E11:G11"/>
    <mergeCell ref="E12:G12"/>
    <mergeCell ref="E13:G13"/>
    <mergeCell ref="E14:G14"/>
    <mergeCell ref="E15:G15"/>
  </mergeCells>
  <printOptions horizontalCentered="1"/>
  <pageMargins left="0" right="0" top="0" bottom="0" header="0" footer="0"/>
  <pageSetup paperSize="9" scale="55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975-10AE-4875-9E2F-001B66548A04}">
  <sheetPr codeName="Sheet6"/>
  <dimension ref="A1:Q21"/>
  <sheetViews>
    <sheetView view="pageBreakPreview" topLeftCell="A4" zoomScale="55" zoomScaleNormal="100" zoomScaleSheetLayoutView="55" workbookViewId="0">
      <selection activeCell="K5" sqref="K5"/>
    </sheetView>
  </sheetViews>
  <sheetFormatPr defaultColWidth="8.81640625" defaultRowHeight="14.5"/>
  <cols>
    <col min="1" max="1" width="37.36328125" style="231" customWidth="1"/>
    <col min="2" max="2" width="34.81640625" style="230" customWidth="1"/>
    <col min="3" max="3" width="44.453125" style="230" customWidth="1"/>
    <col min="4" max="4" width="7.6328125" style="231" bestFit="1" customWidth="1"/>
    <col min="5" max="6" width="3.36328125" style="231" customWidth="1"/>
    <col min="7" max="7" width="25.81640625" style="231" customWidth="1"/>
    <col min="8" max="8" width="7.453125" style="231" customWidth="1"/>
    <col min="9" max="9" width="7.1796875" style="231" customWidth="1"/>
    <col min="10" max="10" width="14.36328125" style="232" customWidth="1"/>
    <col min="11" max="16" width="12.1796875" style="232" customWidth="1"/>
    <col min="17" max="17" width="29" style="231" customWidth="1"/>
    <col min="18" max="18" width="2.36328125" style="231" customWidth="1"/>
    <col min="19" max="16384" width="8.81640625" style="231"/>
  </cols>
  <sheetData>
    <row r="1" spans="1:17" ht="0" hidden="1" customHeight="1">
      <c r="A1" s="229" t="s">
        <v>220</v>
      </c>
    </row>
    <row r="2" spans="1:17" ht="56.25" customHeight="1">
      <c r="A2" s="233" t="s">
        <v>221</v>
      </c>
      <c r="B2" s="234"/>
      <c r="C2" s="234"/>
      <c r="D2" s="234"/>
      <c r="E2" s="234"/>
      <c r="F2" s="234"/>
      <c r="G2" s="235" t="s">
        <v>222</v>
      </c>
      <c r="H2" s="234"/>
      <c r="I2" s="234"/>
      <c r="J2" s="236"/>
      <c r="K2" s="236"/>
      <c r="L2" s="236"/>
      <c r="M2" s="236"/>
      <c r="N2" s="236"/>
      <c r="O2" s="236"/>
      <c r="P2" s="236"/>
    </row>
    <row r="3" spans="1:17" s="240" customFormat="1" ht="35.25" customHeight="1">
      <c r="A3" s="237" t="s">
        <v>223</v>
      </c>
      <c r="B3" s="238" t="s">
        <v>224</v>
      </c>
      <c r="C3" s="238" t="s">
        <v>225</v>
      </c>
      <c r="D3" s="238"/>
      <c r="E3" s="238"/>
      <c r="F3" s="238"/>
      <c r="G3" s="238"/>
      <c r="H3" s="238"/>
      <c r="I3" s="238"/>
      <c r="J3" s="239" t="s">
        <v>226</v>
      </c>
      <c r="K3" s="239" t="s">
        <v>218</v>
      </c>
      <c r="L3" s="239" t="s">
        <v>61</v>
      </c>
      <c r="M3" s="239" t="s">
        <v>10</v>
      </c>
      <c r="N3" s="239" t="s">
        <v>58</v>
      </c>
      <c r="O3" s="239" t="s">
        <v>59</v>
      </c>
      <c r="P3" s="239" t="s">
        <v>60</v>
      </c>
      <c r="Q3" s="239" t="s">
        <v>219</v>
      </c>
    </row>
    <row r="4" spans="1:17" s="246" customFormat="1" ht="56.25" customHeight="1">
      <c r="A4" s="241" t="s">
        <v>227</v>
      </c>
      <c r="B4" s="242" t="s">
        <v>228</v>
      </c>
      <c r="C4" s="242" t="s">
        <v>229</v>
      </c>
      <c r="D4" s="243" t="s">
        <v>230</v>
      </c>
      <c r="E4" s="390" t="s">
        <v>231</v>
      </c>
      <c r="F4" s="390"/>
      <c r="G4" s="390"/>
      <c r="H4" s="243" t="s">
        <v>232</v>
      </c>
      <c r="I4" s="243" t="s">
        <v>233</v>
      </c>
      <c r="J4" s="244" t="s">
        <v>234</v>
      </c>
      <c r="K4" s="244" t="s">
        <v>235</v>
      </c>
      <c r="L4" s="244" t="s">
        <v>236</v>
      </c>
      <c r="M4" s="244" t="s">
        <v>237</v>
      </c>
      <c r="N4" s="244" t="s">
        <v>238</v>
      </c>
      <c r="O4" s="244" t="s">
        <v>239</v>
      </c>
      <c r="P4" s="244" t="s">
        <v>240</v>
      </c>
      <c r="Q4" s="245"/>
    </row>
    <row r="5" spans="1:17" s="246" customFormat="1" ht="56.25" customHeight="1">
      <c r="A5" s="241" t="s">
        <v>241</v>
      </c>
      <c r="B5" s="242" t="s">
        <v>242</v>
      </c>
      <c r="C5" s="242" t="s">
        <v>243</v>
      </c>
      <c r="D5" s="243" t="s">
        <v>244</v>
      </c>
      <c r="E5" s="390" t="s">
        <v>245</v>
      </c>
      <c r="F5" s="390"/>
      <c r="G5" s="390"/>
      <c r="H5" s="243" t="s">
        <v>232</v>
      </c>
      <c r="I5" s="243" t="s">
        <v>233</v>
      </c>
      <c r="J5" s="244" t="s">
        <v>234</v>
      </c>
      <c r="K5" s="244" t="s">
        <v>246</v>
      </c>
      <c r="L5" s="244" t="s">
        <v>247</v>
      </c>
      <c r="M5" s="244" t="s">
        <v>248</v>
      </c>
      <c r="N5" s="244" t="s">
        <v>249</v>
      </c>
      <c r="O5" s="244" t="s">
        <v>250</v>
      </c>
      <c r="P5" s="244" t="s">
        <v>251</v>
      </c>
      <c r="Q5" s="245"/>
    </row>
    <row r="6" spans="1:17" s="252" customFormat="1" ht="56.25" customHeight="1">
      <c r="A6" s="247" t="s">
        <v>252</v>
      </c>
      <c r="B6" s="248" t="s">
        <v>97</v>
      </c>
      <c r="C6" s="248" t="s">
        <v>253</v>
      </c>
      <c r="D6" s="249" t="s">
        <v>254</v>
      </c>
      <c r="E6" s="387" t="s">
        <v>255</v>
      </c>
      <c r="F6" s="387"/>
      <c r="G6" s="387"/>
      <c r="H6" s="249" t="s">
        <v>256</v>
      </c>
      <c r="I6" s="249" t="s">
        <v>233</v>
      </c>
      <c r="J6" s="250" t="s">
        <v>257</v>
      </c>
      <c r="K6" s="250" t="s">
        <v>258</v>
      </c>
      <c r="L6" s="250" t="s">
        <v>259</v>
      </c>
      <c r="M6" s="250" t="s">
        <v>260</v>
      </c>
      <c r="N6" s="250" t="s">
        <v>261</v>
      </c>
      <c r="O6" s="250" t="s">
        <v>262</v>
      </c>
      <c r="P6" s="250" t="s">
        <v>263</v>
      </c>
      <c r="Q6" s="251" t="s">
        <v>264</v>
      </c>
    </row>
    <row r="7" spans="1:17" s="246" customFormat="1" ht="56.25" customHeight="1">
      <c r="A7" s="241" t="s">
        <v>265</v>
      </c>
      <c r="B7" s="242" t="s">
        <v>99</v>
      </c>
      <c r="C7" s="242" t="s">
        <v>253</v>
      </c>
      <c r="D7" s="243" t="s">
        <v>266</v>
      </c>
      <c r="E7" s="390" t="s">
        <v>255</v>
      </c>
      <c r="F7" s="390"/>
      <c r="G7" s="390"/>
      <c r="H7" s="243" t="s">
        <v>256</v>
      </c>
      <c r="I7" s="243" t="s">
        <v>233</v>
      </c>
      <c r="J7" s="244" t="s">
        <v>267</v>
      </c>
      <c r="K7" s="244" t="s">
        <v>268</v>
      </c>
      <c r="L7" s="244" t="s">
        <v>268</v>
      </c>
      <c r="M7" s="244" t="s">
        <v>268</v>
      </c>
      <c r="N7" s="244" t="s">
        <v>268</v>
      </c>
      <c r="O7" s="244" t="s">
        <v>268</v>
      </c>
      <c r="P7" s="244" t="s">
        <v>268</v>
      </c>
      <c r="Q7" s="245"/>
    </row>
    <row r="8" spans="1:17" s="246" customFormat="1" ht="56.25" customHeight="1">
      <c r="A8" s="241" t="s">
        <v>269</v>
      </c>
      <c r="B8" s="242" t="s">
        <v>270</v>
      </c>
      <c r="C8" s="242" t="s">
        <v>271</v>
      </c>
      <c r="D8" s="243" t="s">
        <v>272</v>
      </c>
      <c r="E8" s="390" t="s">
        <v>273</v>
      </c>
      <c r="F8" s="390"/>
      <c r="G8" s="390"/>
      <c r="H8" s="243" t="s">
        <v>256</v>
      </c>
      <c r="I8" s="243" t="s">
        <v>233</v>
      </c>
      <c r="J8" s="244" t="s">
        <v>274</v>
      </c>
      <c r="K8" s="244" t="s">
        <v>275</v>
      </c>
      <c r="L8" s="244" t="s">
        <v>276</v>
      </c>
      <c r="M8" s="244" t="s">
        <v>277</v>
      </c>
      <c r="N8" s="244" t="s">
        <v>278</v>
      </c>
      <c r="O8" s="244" t="s">
        <v>279</v>
      </c>
      <c r="P8" s="244" t="s">
        <v>280</v>
      </c>
      <c r="Q8" s="245"/>
    </row>
    <row r="9" spans="1:17" s="246" customFormat="1" ht="56.25" customHeight="1">
      <c r="A9" s="241" t="s">
        <v>281</v>
      </c>
      <c r="B9" s="242" t="s">
        <v>282</v>
      </c>
      <c r="C9" s="242" t="s">
        <v>283</v>
      </c>
      <c r="D9" s="243" t="s">
        <v>284</v>
      </c>
      <c r="E9" s="390" t="s">
        <v>285</v>
      </c>
      <c r="F9" s="390"/>
      <c r="G9" s="390"/>
      <c r="H9" s="243" t="s">
        <v>232</v>
      </c>
      <c r="I9" s="243" t="s">
        <v>286</v>
      </c>
      <c r="J9" s="244" t="s">
        <v>234</v>
      </c>
      <c r="K9" s="244" t="s">
        <v>287</v>
      </c>
      <c r="L9" s="244" t="s">
        <v>288</v>
      </c>
      <c r="M9" s="244" t="s">
        <v>289</v>
      </c>
      <c r="N9" s="244" t="s">
        <v>290</v>
      </c>
      <c r="O9" s="244" t="s">
        <v>291</v>
      </c>
      <c r="P9" s="244" t="s">
        <v>236</v>
      </c>
      <c r="Q9" s="245"/>
    </row>
    <row r="10" spans="1:17" s="246" customFormat="1" ht="56.25" customHeight="1">
      <c r="A10" s="241" t="s">
        <v>292</v>
      </c>
      <c r="B10" s="242" t="s">
        <v>293</v>
      </c>
      <c r="C10" s="242" t="s">
        <v>294</v>
      </c>
      <c r="D10" s="243" t="s">
        <v>295</v>
      </c>
      <c r="E10" s="390" t="s">
        <v>296</v>
      </c>
      <c r="F10" s="390"/>
      <c r="G10" s="390"/>
      <c r="H10" s="243" t="s">
        <v>232</v>
      </c>
      <c r="I10" s="243" t="s">
        <v>286</v>
      </c>
      <c r="J10" s="244" t="s">
        <v>234</v>
      </c>
      <c r="K10" s="244" t="s">
        <v>287</v>
      </c>
      <c r="L10" s="244" t="s">
        <v>288</v>
      </c>
      <c r="M10" s="244" t="s">
        <v>289</v>
      </c>
      <c r="N10" s="244" t="s">
        <v>290</v>
      </c>
      <c r="O10" s="244" t="s">
        <v>291</v>
      </c>
      <c r="P10" s="244" t="s">
        <v>236</v>
      </c>
      <c r="Q10" s="245"/>
    </row>
    <row r="11" spans="1:17" s="252" customFormat="1" ht="56.25" customHeight="1">
      <c r="A11" s="247" t="s">
        <v>297</v>
      </c>
      <c r="B11" s="248" t="s">
        <v>298</v>
      </c>
      <c r="C11" s="248"/>
      <c r="D11" s="249" t="s">
        <v>299</v>
      </c>
      <c r="E11" s="387" t="s">
        <v>300</v>
      </c>
      <c r="F11" s="387"/>
      <c r="G11" s="387"/>
      <c r="H11" s="249" t="s">
        <v>256</v>
      </c>
      <c r="I11" s="249" t="s">
        <v>233</v>
      </c>
      <c r="J11" s="253" t="s">
        <v>267</v>
      </c>
      <c r="K11" s="254">
        <v>0.5</v>
      </c>
      <c r="L11" s="254">
        <v>0.5</v>
      </c>
      <c r="M11" s="254">
        <v>0.5</v>
      </c>
      <c r="N11" s="254">
        <v>0.5</v>
      </c>
      <c r="O11" s="254">
        <v>0.5</v>
      </c>
      <c r="P11" s="254">
        <v>0.5</v>
      </c>
      <c r="Q11" s="251" t="s">
        <v>301</v>
      </c>
    </row>
    <row r="12" spans="1:17" s="252" customFormat="1" ht="56.25" customHeight="1">
      <c r="A12" s="255" t="s">
        <v>302</v>
      </c>
      <c r="B12" s="248" t="s">
        <v>303</v>
      </c>
      <c r="C12" s="248" t="s">
        <v>304</v>
      </c>
      <c r="D12" s="249" t="s">
        <v>305</v>
      </c>
      <c r="E12" s="393" t="s">
        <v>306</v>
      </c>
      <c r="F12" s="387"/>
      <c r="G12" s="387"/>
      <c r="H12" s="249" t="s">
        <v>232</v>
      </c>
      <c r="I12" s="249" t="s">
        <v>233</v>
      </c>
      <c r="J12" s="250" t="s">
        <v>307</v>
      </c>
      <c r="K12" s="250" t="s">
        <v>308</v>
      </c>
      <c r="L12" s="250" t="s">
        <v>309</v>
      </c>
      <c r="M12" s="250" t="s">
        <v>310</v>
      </c>
      <c r="N12" s="250" t="s">
        <v>311</v>
      </c>
      <c r="O12" s="250" t="s">
        <v>312</v>
      </c>
      <c r="P12" s="250" t="s">
        <v>313</v>
      </c>
      <c r="Q12" s="251" t="s">
        <v>314</v>
      </c>
    </row>
    <row r="13" spans="1:17" s="246" customFormat="1" ht="56.25" customHeight="1">
      <c r="A13" s="241" t="s">
        <v>315</v>
      </c>
      <c r="B13" s="242" t="s">
        <v>316</v>
      </c>
      <c r="C13" s="242" t="s">
        <v>317</v>
      </c>
      <c r="D13" s="243" t="s">
        <v>318</v>
      </c>
      <c r="E13" s="390" t="s">
        <v>319</v>
      </c>
      <c r="F13" s="390"/>
      <c r="G13" s="390"/>
      <c r="H13" s="243" t="s">
        <v>256</v>
      </c>
      <c r="I13" s="243" t="s">
        <v>233</v>
      </c>
      <c r="J13" s="244" t="s">
        <v>274</v>
      </c>
      <c r="K13" s="244" t="s">
        <v>320</v>
      </c>
      <c r="L13" s="244" t="s">
        <v>321</v>
      </c>
      <c r="M13" s="244" t="s">
        <v>322</v>
      </c>
      <c r="N13" s="244" t="s">
        <v>323</v>
      </c>
      <c r="O13" s="244" t="s">
        <v>324</v>
      </c>
      <c r="P13" s="244" t="s">
        <v>325</v>
      </c>
      <c r="Q13" s="245"/>
    </row>
    <row r="14" spans="1:17" s="246" customFormat="1" ht="56.25" customHeight="1">
      <c r="A14" s="241" t="s">
        <v>326</v>
      </c>
      <c r="B14" s="242" t="s">
        <v>327</v>
      </c>
      <c r="C14" s="242" t="s">
        <v>283</v>
      </c>
      <c r="D14" s="243" t="s">
        <v>328</v>
      </c>
      <c r="E14" s="390" t="s">
        <v>329</v>
      </c>
      <c r="F14" s="390"/>
      <c r="G14" s="390"/>
      <c r="H14" s="243" t="s">
        <v>256</v>
      </c>
      <c r="I14" s="243" t="s">
        <v>286</v>
      </c>
      <c r="J14" s="244" t="s">
        <v>274</v>
      </c>
      <c r="K14" s="244" t="s">
        <v>330</v>
      </c>
      <c r="L14" s="244" t="s">
        <v>331</v>
      </c>
      <c r="M14" s="244" t="s">
        <v>332</v>
      </c>
      <c r="N14" s="244" t="s">
        <v>333</v>
      </c>
      <c r="O14" s="244" t="s">
        <v>334</v>
      </c>
      <c r="P14" s="244" t="s">
        <v>335</v>
      </c>
      <c r="Q14" s="245"/>
    </row>
    <row r="15" spans="1:17" s="246" customFormat="1" ht="56.25" customHeight="1">
      <c r="A15" s="241" t="s">
        <v>336</v>
      </c>
      <c r="B15" s="242" t="s">
        <v>337</v>
      </c>
      <c r="C15" s="242" t="s">
        <v>338</v>
      </c>
      <c r="D15" s="243" t="s">
        <v>339</v>
      </c>
      <c r="E15" s="390" t="s">
        <v>340</v>
      </c>
      <c r="F15" s="390"/>
      <c r="G15" s="390"/>
      <c r="H15" s="243" t="s">
        <v>256</v>
      </c>
      <c r="I15" s="243" t="s">
        <v>286</v>
      </c>
      <c r="J15" s="244" t="s">
        <v>274</v>
      </c>
      <c r="K15" s="244" t="s">
        <v>341</v>
      </c>
      <c r="L15" s="244" t="s">
        <v>342</v>
      </c>
      <c r="M15" s="244" t="s">
        <v>343</v>
      </c>
      <c r="N15" s="244" t="s">
        <v>344</v>
      </c>
      <c r="O15" s="244" t="s">
        <v>330</v>
      </c>
      <c r="P15" s="244" t="s">
        <v>345</v>
      </c>
      <c r="Q15" s="245"/>
    </row>
    <row r="16" spans="1:17" s="252" customFormat="1" ht="56.25" customHeight="1">
      <c r="A16" s="247" t="s">
        <v>346</v>
      </c>
      <c r="B16" s="248" t="s">
        <v>347</v>
      </c>
      <c r="C16" s="248" t="s">
        <v>348</v>
      </c>
      <c r="D16" s="249" t="s">
        <v>349</v>
      </c>
      <c r="E16" s="387" t="s">
        <v>350</v>
      </c>
      <c r="F16" s="387"/>
      <c r="G16" s="387"/>
      <c r="H16" s="249" t="s">
        <v>256</v>
      </c>
      <c r="I16" s="249" t="s">
        <v>233</v>
      </c>
      <c r="J16" s="253" t="s">
        <v>267</v>
      </c>
      <c r="K16" s="254">
        <v>0.5</v>
      </c>
      <c r="L16" s="254">
        <v>0.5</v>
      </c>
      <c r="M16" s="254">
        <v>0.5</v>
      </c>
      <c r="N16" s="254">
        <v>0.5</v>
      </c>
      <c r="O16" s="254">
        <v>0.5</v>
      </c>
      <c r="P16" s="254">
        <v>0.5</v>
      </c>
      <c r="Q16" s="251" t="s">
        <v>301</v>
      </c>
    </row>
    <row r="17" spans="1:17" s="246" customFormat="1" ht="56.25" customHeight="1">
      <c r="A17" s="241" t="s">
        <v>351</v>
      </c>
      <c r="B17" s="242" t="s">
        <v>352</v>
      </c>
      <c r="C17" s="242" t="s">
        <v>353</v>
      </c>
      <c r="D17" s="243" t="s">
        <v>354</v>
      </c>
      <c r="E17" s="390" t="s">
        <v>355</v>
      </c>
      <c r="F17" s="390"/>
      <c r="G17" s="390"/>
      <c r="H17" s="243" t="s">
        <v>256</v>
      </c>
      <c r="I17" s="243" t="s">
        <v>233</v>
      </c>
      <c r="J17" s="244" t="s">
        <v>267</v>
      </c>
      <c r="K17" s="244" t="s">
        <v>356</v>
      </c>
      <c r="L17" s="244" t="s">
        <v>356</v>
      </c>
      <c r="M17" s="244" t="s">
        <v>356</v>
      </c>
      <c r="N17" s="244" t="s">
        <v>356</v>
      </c>
      <c r="O17" s="244" t="s">
        <v>356</v>
      </c>
      <c r="P17" s="244" t="s">
        <v>356</v>
      </c>
      <c r="Q17" s="245"/>
    </row>
    <row r="18" spans="1:17" s="252" customFormat="1" ht="56.25" customHeight="1">
      <c r="A18" s="247" t="s">
        <v>357</v>
      </c>
      <c r="B18" s="248" t="s">
        <v>358</v>
      </c>
      <c r="C18" s="248"/>
      <c r="D18" s="249" t="s">
        <v>359</v>
      </c>
      <c r="E18" s="387"/>
      <c r="F18" s="387"/>
      <c r="G18" s="387"/>
      <c r="H18" s="249" t="s">
        <v>256</v>
      </c>
      <c r="I18" s="249" t="s">
        <v>233</v>
      </c>
      <c r="J18" s="253" t="s">
        <v>267</v>
      </c>
      <c r="K18" s="250" t="s">
        <v>360</v>
      </c>
      <c r="L18" s="250" t="s">
        <v>360</v>
      </c>
      <c r="M18" s="250" t="s">
        <v>360</v>
      </c>
      <c r="N18" s="250" t="s">
        <v>360</v>
      </c>
      <c r="O18" s="250" t="s">
        <v>360</v>
      </c>
      <c r="P18" s="250" t="s">
        <v>360</v>
      </c>
      <c r="Q18" s="251" t="s">
        <v>361</v>
      </c>
    </row>
    <row r="19" spans="1:17" ht="60.75" customHeight="1">
      <c r="A19" s="391" t="s">
        <v>362</v>
      </c>
      <c r="B19" s="391"/>
      <c r="C19" s="391"/>
      <c r="K19" s="392" t="s">
        <v>363</v>
      </c>
      <c r="L19" s="392"/>
      <c r="M19" s="392"/>
      <c r="N19" s="392" t="s">
        <v>364</v>
      </c>
      <c r="O19" s="392"/>
      <c r="P19" s="392"/>
    </row>
    <row r="20" spans="1:17" ht="18">
      <c r="A20" s="256"/>
      <c r="B20" s="257"/>
      <c r="C20" s="257"/>
    </row>
    <row r="21" spans="1:17">
      <c r="B21" s="258"/>
      <c r="C21" s="258"/>
    </row>
  </sheetData>
  <mergeCells count="18">
    <mergeCell ref="E11:G11"/>
    <mergeCell ref="E12:G12"/>
    <mergeCell ref="E4:G4"/>
    <mergeCell ref="E5:G5"/>
    <mergeCell ref="E6:G6"/>
    <mergeCell ref="E7:G7"/>
    <mergeCell ref="E8:G8"/>
    <mergeCell ref="E9:G9"/>
    <mergeCell ref="E10:G10"/>
    <mergeCell ref="E18:G18"/>
    <mergeCell ref="A19:C19"/>
    <mergeCell ref="K19:M19"/>
    <mergeCell ref="N19:P19"/>
    <mergeCell ref="E13:G13"/>
    <mergeCell ref="E14:G14"/>
    <mergeCell ref="E15:G15"/>
    <mergeCell ref="E16:G16"/>
    <mergeCell ref="E17:G17"/>
  </mergeCells>
  <printOptions horizontalCentered="1"/>
  <pageMargins left="0" right="0" top="0" bottom="0" header="0" footer="0"/>
  <pageSetup paperSize="9" scale="55" orientation="landscape" r:id="rId1"/>
  <colBreaks count="2" manualBreakCount="2">
    <brk id="16" max="1048575" man="1"/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97" customWidth="1"/>
    <col min="2" max="2" width="81.36328125" style="98" hidden="1" customWidth="1"/>
    <col min="3" max="3" width="206" style="98" customWidth="1"/>
    <col min="4" max="4" width="70.6328125" style="98" hidden="1" customWidth="1"/>
    <col min="5" max="5" width="74.81640625" style="98" hidden="1" customWidth="1"/>
    <col min="6" max="16384" width="9.17968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e">
        <f>#REF!</f>
        <v>#REF!</v>
      </c>
      <c r="B2" s="87" t="e">
        <f>#REF!</f>
        <v>#REF!</v>
      </c>
      <c r="C2" s="87" t="s">
        <v>180</v>
      </c>
      <c r="D2" s="87"/>
      <c r="E2" s="87"/>
    </row>
    <row r="3" spans="1:12" s="88" customFormat="1" ht="37.5" customHeight="1">
      <c r="A3" s="89" t="e">
        <f>#REF!</f>
        <v>#REF!</v>
      </c>
      <c r="B3" s="89" t="e">
        <f>#REF!</f>
        <v>#REF!</v>
      </c>
      <c r="C3" s="89" t="s">
        <v>181</v>
      </c>
      <c r="D3" s="89"/>
      <c r="E3" s="89"/>
    </row>
    <row r="4" spans="1:12" s="88" customFormat="1" ht="37.5" customHeight="1">
      <c r="A4" s="89" t="e">
        <f>#REF!</f>
        <v>#REF!</v>
      </c>
      <c r="B4" s="89" t="e">
        <f>#REF!</f>
        <v>#REF!</v>
      </c>
      <c r="C4" s="89" t="s">
        <v>182</v>
      </c>
      <c r="D4" s="89"/>
      <c r="E4" s="89"/>
    </row>
    <row r="5" spans="1:12" s="88" customFormat="1" ht="76" customHeight="1">
      <c r="A5" s="90"/>
      <c r="B5" s="109" t="e">
        <f>#REF!</f>
        <v>#REF!</v>
      </c>
      <c r="C5" s="189" t="e">
        <f>#REF!</f>
        <v>#REF!</v>
      </c>
      <c r="D5" s="109" t="e">
        <f>#REF!</f>
        <v>#REF!</v>
      </c>
      <c r="E5" s="109" t="e">
        <f>#REF!</f>
        <v>#REF!</v>
      </c>
    </row>
    <row r="6" spans="1:12" s="92" customFormat="1" ht="69.75" customHeight="1">
      <c r="A6" s="91" t="s">
        <v>32</v>
      </c>
      <c r="B6" s="191" t="e">
        <f>#REF!</f>
        <v>#REF!</v>
      </c>
      <c r="C6" s="191" t="e">
        <f>#REF!</f>
        <v>#REF!</v>
      </c>
      <c r="D6" s="191" t="e">
        <f>#REF!</f>
        <v>#REF!</v>
      </c>
      <c r="E6" s="191" t="e">
        <f>#REF!</f>
        <v>#REF!</v>
      </c>
    </row>
    <row r="7" spans="1:12" s="92" customFormat="1" ht="75" customHeight="1">
      <c r="A7" s="93" t="s">
        <v>33</v>
      </c>
      <c r="B7" s="423" t="e">
        <f>#REF!</f>
        <v>#REF!</v>
      </c>
      <c r="C7" s="424"/>
      <c r="D7" s="424"/>
      <c r="E7" s="425"/>
    </row>
    <row r="8" spans="1:12" s="92" customFormat="1" ht="409.5" customHeight="1">
      <c r="A8" s="94" t="e">
        <f>#REF!</f>
        <v>#REF!</v>
      </c>
      <c r="B8" s="426"/>
      <c r="C8" s="427"/>
      <c r="D8" s="428"/>
      <c r="E8" s="429"/>
      <c r="L8" s="95"/>
    </row>
    <row r="9" spans="1:12" s="92" customFormat="1" ht="94.5" customHeight="1">
      <c r="A9" s="91" t="e">
        <f>#REF!</f>
        <v>#REF!</v>
      </c>
      <c r="B9" s="191" t="e">
        <f>#REF!</f>
        <v>#REF!</v>
      </c>
      <c r="C9" s="191" t="e">
        <f>#REF!</f>
        <v>#REF!</v>
      </c>
      <c r="D9" s="191" t="e">
        <f>#REF!</f>
        <v>#REF!</v>
      </c>
      <c r="E9" s="191" t="e">
        <f>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#REF!</f>
        <v>#REF!</v>
      </c>
      <c r="B11" s="191" t="e">
        <f>#REF!</f>
        <v>#REF!</v>
      </c>
      <c r="C11" s="191" t="e">
        <f>#REF!</f>
        <v>#REF!</v>
      </c>
      <c r="D11" s="191" t="e">
        <f>#REF!</f>
        <v>#REF!</v>
      </c>
      <c r="E11" s="91" t="e">
        <f>#REF!</f>
        <v>#REF!</v>
      </c>
    </row>
    <row r="12" spans="1:12" s="92" customFormat="1" ht="409.5" customHeight="1">
      <c r="A12" s="94" t="e">
        <f>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#REF!</f>
        <v>#REF!</v>
      </c>
      <c r="B13" s="430" t="e">
        <f>#REF!</f>
        <v>#REF!</v>
      </c>
      <c r="C13" s="424"/>
      <c r="D13" s="431"/>
      <c r="E13" s="91" t="e">
        <f>#REF!</f>
        <v>#REF!</v>
      </c>
    </row>
    <row r="14" spans="1:12" s="92" customFormat="1" ht="409.5" hidden="1" customHeight="1">
      <c r="A14" s="94" t="e">
        <f>#REF!</f>
        <v>#REF!</v>
      </c>
      <c r="B14" s="426"/>
      <c r="C14" s="427"/>
      <c r="D14" s="428"/>
      <c r="E14" s="134"/>
      <c r="L14" s="95"/>
    </row>
    <row r="15" spans="1:12" s="92" customFormat="1" ht="74.25" customHeight="1">
      <c r="A15" s="91" t="s">
        <v>52</v>
      </c>
      <c r="B15" s="195" t="e">
        <f>#REF!</f>
        <v>#REF!</v>
      </c>
      <c r="C15" s="195" t="e">
        <f>#REF!</f>
        <v>#REF!</v>
      </c>
      <c r="D15" s="195" t="e">
        <f>#REF!</f>
        <v>#REF!</v>
      </c>
      <c r="E15" s="127" t="e">
        <f>#REF!</f>
        <v>#REF!</v>
      </c>
    </row>
    <row r="16" spans="1:12" s="92" customFormat="1" ht="115.5" customHeight="1">
      <c r="A16" s="94" t="s">
        <v>41</v>
      </c>
      <c r="B16" s="190" t="e">
        <f>#REF!</f>
        <v>#REF!</v>
      </c>
      <c r="C16" s="190" t="e">
        <f>#REF!</f>
        <v>#REF!</v>
      </c>
      <c r="D16" s="190" t="e">
        <f>#REF!</f>
        <v>#REF!</v>
      </c>
      <c r="E16" s="190" t="e">
        <f>#REF!</f>
        <v>#REF!</v>
      </c>
    </row>
    <row r="17" spans="1:5" s="92" customFormat="1" ht="115.5" customHeight="1">
      <c r="A17" s="94" t="e">
        <f>#REF!</f>
        <v>#REF!</v>
      </c>
      <c r="B17" s="432" t="e">
        <f>#REF!</f>
        <v>#REF!</v>
      </c>
      <c r="C17" s="433"/>
      <c r="D17" s="434"/>
      <c r="E17" s="435"/>
    </row>
    <row r="18" spans="1:5" s="92" customFormat="1" ht="90" customHeight="1">
      <c r="A18" s="91" t="e">
        <f>#REF!</f>
        <v>#REF!</v>
      </c>
      <c r="B18" s="408" t="e">
        <f>#REF!</f>
        <v>#REF!</v>
      </c>
      <c r="C18" s="403"/>
      <c r="D18" s="403"/>
      <c r="E18" s="409"/>
    </row>
    <row r="19" spans="1:5" s="92" customFormat="1" ht="409.5" customHeight="1">
      <c r="A19" s="196" t="s">
        <v>206</v>
      </c>
      <c r="B19" s="405"/>
      <c r="C19" s="406"/>
      <c r="D19" s="407"/>
      <c r="E19" s="407"/>
    </row>
    <row r="20" spans="1:5" s="92" customFormat="1" ht="79.5" customHeight="1">
      <c r="A20" s="91" t="e">
        <f>#REF!</f>
        <v>#REF!</v>
      </c>
      <c r="B20" s="408" t="e">
        <f>#REF!</f>
        <v>#REF!</v>
      </c>
      <c r="C20" s="403"/>
      <c r="D20" s="403"/>
      <c r="E20" s="409"/>
    </row>
    <row r="21" spans="1:5" s="92" customFormat="1" ht="346.5" customHeight="1">
      <c r="A21" s="94" t="s">
        <v>157</v>
      </c>
      <c r="B21" s="410"/>
      <c r="C21" s="411"/>
      <c r="D21" s="412"/>
      <c r="E21" s="413"/>
    </row>
    <row r="22" spans="1:5" s="92" customFormat="1" ht="35">
      <c r="A22" s="91" t="e">
        <f>#REF!</f>
        <v>#REF!</v>
      </c>
      <c r="B22" s="402" t="e">
        <f>#REF!</f>
        <v>#REF!</v>
      </c>
      <c r="C22" s="403"/>
      <c r="D22" s="404"/>
      <c r="E22" s="131"/>
    </row>
    <row r="23" spans="1:5" s="92" customFormat="1" ht="299.25" customHeight="1">
      <c r="A23" s="96" t="s">
        <v>140</v>
      </c>
      <c r="B23" s="414"/>
      <c r="C23" s="415"/>
      <c r="D23" s="416"/>
      <c r="E23" s="416"/>
    </row>
    <row r="24" spans="1:5" s="92" customFormat="1" ht="101.5" customHeight="1">
      <c r="A24" s="91" t="e">
        <f>#REF!</f>
        <v>#REF!</v>
      </c>
      <c r="B24" s="402" t="e">
        <f>#REF!</f>
        <v>#REF!</v>
      </c>
      <c r="C24" s="403"/>
      <c r="D24" s="404"/>
      <c r="E24" s="131"/>
    </row>
    <row r="25" spans="1:5" s="92" customFormat="1" ht="362.25" customHeight="1">
      <c r="A25" s="96" t="s">
        <v>212</v>
      </c>
      <c r="B25" s="417" t="s">
        <v>213</v>
      </c>
      <c r="C25" s="418"/>
      <c r="D25" s="419"/>
      <c r="E25" s="143"/>
    </row>
    <row r="26" spans="1:5" s="92" customFormat="1" ht="109.5" customHeight="1">
      <c r="A26" s="91" t="s">
        <v>141</v>
      </c>
      <c r="B26" s="402" t="e">
        <f>#REF!</f>
        <v>#REF!</v>
      </c>
      <c r="C26" s="403"/>
      <c r="D26" s="404"/>
      <c r="E26" s="132"/>
    </row>
    <row r="27" spans="1:5" s="92" customFormat="1" ht="282" customHeight="1">
      <c r="A27" s="96" t="s">
        <v>142</v>
      </c>
      <c r="B27" s="420" t="s">
        <v>207</v>
      </c>
      <c r="C27" s="421"/>
      <c r="D27" s="422"/>
      <c r="E27" s="422"/>
    </row>
    <row r="28" spans="1:5" s="92" customFormat="1" ht="93.75" customHeight="1">
      <c r="A28" s="91" t="e">
        <f>#REF!</f>
        <v>#REF!</v>
      </c>
      <c r="B28" s="402" t="e">
        <f>#REF!</f>
        <v>#REF!</v>
      </c>
      <c r="C28" s="403"/>
      <c r="D28" s="404"/>
      <c r="E28" s="132"/>
    </row>
    <row r="29" spans="1:5" s="92" customFormat="1" ht="273" customHeight="1">
      <c r="A29" s="94" t="s">
        <v>143</v>
      </c>
      <c r="B29" s="394"/>
      <c r="C29" s="395"/>
      <c r="D29" s="396"/>
      <c r="E29" s="396"/>
    </row>
    <row r="30" spans="1:5" s="92" customFormat="1" ht="95.25" customHeight="1">
      <c r="A30" s="91" t="e">
        <f>#REF!</f>
        <v>#REF!</v>
      </c>
      <c r="B30" s="402" t="e">
        <f>#REF!</f>
        <v>#REF!</v>
      </c>
      <c r="C30" s="403"/>
      <c r="D30" s="404"/>
      <c r="E30" s="132"/>
    </row>
    <row r="31" spans="1:5" s="92" customFormat="1" ht="324.75" customHeight="1">
      <c r="A31" s="94"/>
      <c r="B31" s="394"/>
      <c r="C31" s="395"/>
      <c r="D31" s="396"/>
      <c r="E31" s="396"/>
    </row>
    <row r="32" spans="1:5" s="92" customFormat="1" ht="119.5" customHeight="1">
      <c r="A32" s="91" t="s">
        <v>145</v>
      </c>
      <c r="B32" s="402" t="e">
        <f>#REF!</f>
        <v>#REF!</v>
      </c>
      <c r="C32" s="403"/>
      <c r="D32" s="404"/>
      <c r="E32" s="132"/>
    </row>
    <row r="33" spans="1:9" s="92" customFormat="1" ht="287.25" customHeight="1">
      <c r="A33" s="94" t="s">
        <v>146</v>
      </c>
      <c r="B33" s="394"/>
      <c r="C33" s="395"/>
      <c r="D33" s="396"/>
      <c r="E33" s="396"/>
    </row>
    <row r="34" spans="1:9" s="92" customFormat="1" ht="71.5" customHeight="1">
      <c r="A34" s="91" t="s">
        <v>136</v>
      </c>
      <c r="B34" s="402" t="s">
        <v>38</v>
      </c>
      <c r="C34" s="403"/>
      <c r="D34" s="404"/>
      <c r="E34" s="132"/>
    </row>
    <row r="35" spans="1:9" s="92" customFormat="1" ht="87" customHeight="1">
      <c r="A35" s="94" t="s">
        <v>144</v>
      </c>
      <c r="B35" s="394"/>
      <c r="C35" s="395"/>
      <c r="D35" s="396"/>
      <c r="E35" s="396"/>
    </row>
    <row r="36" spans="1:9" s="92" customFormat="1" ht="63.75" customHeight="1">
      <c r="A36" s="91" t="s">
        <v>137</v>
      </c>
      <c r="B36" s="402" t="s">
        <v>132</v>
      </c>
      <c r="C36" s="403"/>
      <c r="D36" s="404"/>
      <c r="E36" s="132"/>
    </row>
    <row r="37" spans="1:9" s="92" customFormat="1" ht="97.5" customHeight="1">
      <c r="A37" s="94" t="s">
        <v>144</v>
      </c>
      <c r="B37" s="394"/>
      <c r="C37" s="395"/>
      <c r="D37" s="396"/>
      <c r="E37" s="396"/>
    </row>
    <row r="38" spans="1:9" s="92" customFormat="1" ht="97.5" customHeight="1">
      <c r="A38" s="128" t="e">
        <f>#REF!</f>
        <v>#REF!</v>
      </c>
      <c r="B38" s="397" t="e">
        <f>#REF!</f>
        <v>#REF!</v>
      </c>
      <c r="C38" s="398"/>
      <c r="D38" s="399"/>
      <c r="E38" s="133"/>
    </row>
    <row r="39" spans="1:9" s="92" customFormat="1" ht="221.5" customHeight="1">
      <c r="A39" s="94"/>
      <c r="B39" s="400"/>
      <c r="C39" s="401"/>
      <c r="D39" s="400"/>
      <c r="E39" s="400"/>
    </row>
    <row r="43" spans="1:9">
      <c r="I43" s="9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5"/>
    <col min="18" max="18" width="80.36328125" style="55" customWidth="1"/>
    <col min="19" max="16384" width="9.17968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1796875" style="2" customWidth="1"/>
    <col min="2" max="2" width="39.453125" style="2" bestFit="1" customWidth="1"/>
    <col min="3" max="3" width="53.453125" style="2" bestFit="1" customWidth="1"/>
    <col min="4" max="9" width="16.453125" style="2" customWidth="1"/>
    <col min="10" max="10" width="21" style="2" bestFit="1" customWidth="1"/>
    <col min="11" max="11" width="9.1796875" style="2" customWidth="1"/>
    <col min="12" max="25" width="8" style="2" customWidth="1"/>
    <col min="26" max="16384" width="14.453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436" t="s">
        <v>74</v>
      </c>
      <c r="E1" s="436"/>
      <c r="F1" s="436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437" t="s">
        <v>77</v>
      </c>
      <c r="E2" s="437"/>
      <c r="F2" s="437"/>
      <c r="G2" s="437"/>
      <c r="H2" s="437"/>
      <c r="I2" s="438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69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13545F-41D3-4376-B79E-76DFB1CCC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BCB4F5-28A6-4417-8DEA-3516563D19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3F1EAD-F6DE-4DE8-AECC-F1C856738239}">
  <ds:schemaRefs>
    <ds:schemaRef ds:uri="http://purl.org/dc/terms/"/>
    <ds:schemaRef ds:uri="http://www.w3.org/XML/1998/namespace"/>
    <ds:schemaRef ds:uri="4bf10b48-52f7-4ad4-b1e1-de514cec68e0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c099e4b-e381-4360-bcff-5e1f51ab48d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GREY</vt:lpstr>
      <vt:lpstr>UA-13-11-2024</vt:lpstr>
      <vt:lpstr>SPEC</vt:lpstr>
      <vt:lpstr>2. TRIM CARD (GREY)</vt:lpstr>
      <vt:lpstr>3. ĐỊNH VỊ HÌNH IN.THÊU</vt:lpstr>
      <vt:lpstr>4. THÔNG SỐ SẢN XUẤT</vt:lpstr>
      <vt:lpstr>'2. TRIM CARD (GREY)'!Print_Area</vt:lpstr>
      <vt:lpstr>GREY!Print_Area</vt:lpstr>
      <vt:lpstr>SPEC!Print_Area</vt:lpstr>
      <vt:lpstr>'UA-13-11-2024'!Print_Area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2024-06-06T04:16:09Z</cp:lastPrinted>
  <dcterms:created xsi:type="dcterms:W3CDTF">2016-05-06T01:47:29Z</dcterms:created>
  <dcterms:modified xsi:type="dcterms:W3CDTF">2024-11-16T01:42:22Z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