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ch.nguyen\OneDrive - CONG TY TNHH UN-AVAILABLE\2-CUSTOMER-FOLDER\CORTEIZ\7-SS26\2-PRODUCTION\2-STYLE-FILE\1. TECH PACK\CRTZ_1164\"/>
    </mc:Choice>
  </mc:AlternateContent>
  <xr:revisionPtr revIDLastSave="0" documentId="13_ncr:1_{5CBBE165-F521-4EE1-AA20-C19779C241FF}" xr6:coauthVersionLast="47" xr6:coauthVersionMax="47" xr10:uidLastSave="{00000000-0000-0000-0000-000000000000}"/>
  <bookViews>
    <workbookView xWindow="-110" yWindow="-110" windowWidth="19420" windowHeight="10300" tabRatio="753" firstSheet="1" activeTab="3" xr2:uid="{00000000-000D-0000-FFFF-FFFF00000000}"/>
  </bookViews>
  <sheets>
    <sheet name="GREY" sheetId="16" state="hidden" r:id="rId1"/>
    <sheet name="1. CUTTING DOCKET" sheetId="1" r:id="rId2"/>
    <sheet name="2. TRIM CARD" sheetId="5" r:id="rId3"/>
    <sheet name="SPEC" sheetId="20" r:id="rId4"/>
    <sheet name="PP MEETING" sheetId="21" r:id="rId5"/>
    <sheet name="2. TRIM CARD (GREY)" sheetId="17" state="hidden" r:id="rId6"/>
    <sheet name="3. ĐỊNH VỊ HÌNH IN.THÊU" sheetId="7" state="hidden" r:id="rId7"/>
    <sheet name="4. THÔNG SỐ SẢN XUẤT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__SCM40" localSheetId="4">'[1]Raw material movement'!#REF!</definedName>
    <definedName name="____SCM40">'[1]Raw material movement'!#REF!</definedName>
    <definedName name="___SCM40" localSheetId="4">'[2]Raw material movement'!#REF!</definedName>
    <definedName name="___SCM40">'[2]Raw material movement'!#REF!</definedName>
    <definedName name="__SCM40" localSheetId="4">'[3]Raw material movement'!#REF!</definedName>
    <definedName name="__SCM40">'[3]Raw material movement'!#REF!</definedName>
    <definedName name="_1CAP002" localSheetId="4">#REF!</definedName>
    <definedName name="_1CAP002">[4]MTP!#REF!</definedName>
    <definedName name="_2DATA_DATA2_L" localSheetId="4">'[5]#REF'!#REF!</definedName>
    <definedName name="_2DATA_DATA2_L">'[5]#REF'!#REF!</definedName>
    <definedName name="_2STREO7" localSheetId="4">#REF!</definedName>
    <definedName name="_2STREO7">[6]MTP!#REF!</definedName>
    <definedName name="_4GOIC01" localSheetId="4">#REF!</definedName>
    <definedName name="_4GOIC01">[7]MTP!#REF!</definedName>
    <definedName name="_4OSLCTT" localSheetId="4">#REF!</definedName>
    <definedName name="_4OSLCTT">[7]MTP!#REF!</definedName>
    <definedName name="_6BNTTTH" localSheetId="4">#REF!</definedName>
    <definedName name="_6BNTTTH">[6]MTP1!#REF!</definedName>
    <definedName name="_6DCTTBO" localSheetId="4">#REF!</definedName>
    <definedName name="_6DCTTBO">[6]MTP1!#REF!</definedName>
    <definedName name="_6DD24TT" localSheetId="4">#REF!</definedName>
    <definedName name="_6DD24TT">[6]MTP1!#REF!</definedName>
    <definedName name="_6FCOTBU" localSheetId="4">#REF!</definedName>
    <definedName name="_6FCOTBU">[6]MTP1!#REF!</definedName>
    <definedName name="_6LATUBU" localSheetId="4">#REF!</definedName>
    <definedName name="_6LATUBU">[6]MTP1!#REF!</definedName>
    <definedName name="_6SDTT24" localSheetId="4">#REF!</definedName>
    <definedName name="_6SDTT24">[6]MTP1!#REF!</definedName>
    <definedName name="_6TBUDTT" localSheetId="4">#REF!</definedName>
    <definedName name="_6TBUDTT">[6]MTP1!#REF!</definedName>
    <definedName name="_6TDDDTT" localSheetId="4">#REF!</definedName>
    <definedName name="_6TDDDTT">[6]MTP1!#REF!</definedName>
    <definedName name="_6TLTTTH" localSheetId="4">#REF!</definedName>
    <definedName name="_6TLTTTH">[6]MTP1!#REF!</definedName>
    <definedName name="_6TUBUTT" localSheetId="4">#REF!</definedName>
    <definedName name="_6TUBUTT">[6]MTP1!#REF!</definedName>
    <definedName name="_6UCLVIS" localSheetId="4">#REF!</definedName>
    <definedName name="_6UCLVIS">[6]MTP1!#REF!</definedName>
    <definedName name="_7DNCABC" localSheetId="4">#REF!</definedName>
    <definedName name="_7DNCABC">[6]MTP1!#REF!</definedName>
    <definedName name="_7HDCTBU" localSheetId="4">#REF!</definedName>
    <definedName name="_7HDCTBU">[6]MTP1!#REF!</definedName>
    <definedName name="_7PKTUBU" localSheetId="4">#REF!</definedName>
    <definedName name="_7PKTUBU">[6]MTP1!#REF!</definedName>
    <definedName name="_7TBHT20" localSheetId="4">#REF!</definedName>
    <definedName name="_7TBHT20">[6]MTP1!#REF!</definedName>
    <definedName name="_7TBHT30" localSheetId="4">#REF!</definedName>
    <definedName name="_7TBHT30">[6]MTP1!#REF!</definedName>
    <definedName name="_7TDCABC" localSheetId="4">#REF!</definedName>
    <definedName name="_7TDCABC">[6]MTP1!#REF!</definedName>
    <definedName name="_dao1" localSheetId="4">#REF!</definedName>
    <definedName name="_dao1">'[8]CT Thang Mo'!$B$189:$H$189</definedName>
    <definedName name="_dao2" localSheetId="4">#REF!</definedName>
    <definedName name="_dao2">'[8]CT Thang Mo'!$B$161:$H$161</definedName>
    <definedName name="_dap2" localSheetId="4">#REF!</definedName>
    <definedName name="_dap2">'[8]CT Thang Mo'!$B$162:$H$162</definedName>
    <definedName name="_DATA_DATA2_L" localSheetId="4">'[9]#REF'!#REF!</definedName>
    <definedName name="_DATA_DATA2_L">'[9]#REF'!#REF!</definedName>
    <definedName name="_day1" localSheetId="4">#REF!</definedName>
    <definedName name="_day1">'[10]Chiet tinh dz22'!#REF!</definedName>
    <definedName name="_day2" localSheetId="4">#REF!</definedName>
    <definedName name="_day2">'[11]Chiet tinh dz35'!$H$3</definedName>
    <definedName name="_dbu1" localSheetId="4">#REF!</definedName>
    <definedName name="_dbu1">'[8]CT Thang Mo'!#REF!</definedName>
    <definedName name="_dbu2" localSheetId="4">#REF!</definedName>
    <definedName name="_dbu2">'[8]CT Thang Mo'!$B$93:$F$93</definedName>
    <definedName name="_Fill" localSheetId="2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1" hidden="1">'1. CUTTING DOCKET'!$A$42:$R$60</definedName>
    <definedName name="_xlnm._FilterDatabase" localSheetId="0" hidden="1">GREY!$A$64:$Q$131</definedName>
    <definedName name="_lap1" localSheetId="4">#REF!</definedName>
    <definedName name="_lap1">#REF!</definedName>
    <definedName name="_lap2" localSheetId="4">#REF!</definedName>
    <definedName name="_lap2">#REF!</definedName>
    <definedName name="_SCM40" localSheetId="4">'[2]Raw material movement'!#REF!</definedName>
    <definedName name="_SCM40">'[2]Raw material movement'!#REF!</definedName>
    <definedName name="_vc1" localSheetId="4">#REF!</definedName>
    <definedName name="_vc1">'[8]CT Thang Mo'!$B$34:$H$34</definedName>
    <definedName name="_vc2" localSheetId="4">#REF!</definedName>
    <definedName name="_vc2">'[8]CT Thang Mo'!$B$35:$H$35</definedName>
    <definedName name="_vc3" localSheetId="4">#REF!</definedName>
    <definedName name="_vc3">'[8]CT Thang Mo'!$B$36:$H$36</definedName>
    <definedName name="AB" localSheetId="4">#REF!</definedName>
    <definedName name="AB">#REF!</definedName>
    <definedName name="Area_Print" localSheetId="4">#REF!</definedName>
    <definedName name="Area_Print">[12]LB!$B$1:$R$28</definedName>
    <definedName name="B_Giaù" localSheetId="4">#REF!</definedName>
    <definedName name="B_Giaù">#REF!</definedName>
    <definedName name="Bang_TK" localSheetId="4">#REF!</definedName>
    <definedName name="Bang_TK">[12]TK!$A:$IV</definedName>
    <definedName name="Bang_TK1" localSheetId="4">#REF!</definedName>
    <definedName name="Bang_TK1">[12]TK!$B$11:$Q$60</definedName>
    <definedName name="Baõng_Kieåm_Tra" localSheetId="4">#REF!</definedName>
    <definedName name="Baõng_Kieåm_Tra">[13]TK!$A$61:$E$65</definedName>
    <definedName name="Baûng_giaù" localSheetId="4">#REF!</definedName>
    <definedName name="Baûng_giaù">[13]QT!$R$2:$U$5</definedName>
    <definedName name="Baûng_HS" localSheetId="4">#REF!</definedName>
    <definedName name="Baûng_HS">[12]HS!$C$3:$C$49</definedName>
    <definedName name="Baûng_Kieåm_Tra" localSheetId="4">#REF!</definedName>
    <definedName name="Baûng_Kieåm_Tra">[12]TK!$E$62:$F$65</definedName>
    <definedName name="Baûng_QT" localSheetId="4">#REF!</definedName>
    <definedName name="Baûng_QT">[12]QT!$A$5:$K$88</definedName>
    <definedName name="Caáp_Baäc" localSheetId="4">#REF!</definedName>
    <definedName name="Caáp_Baäc">[13]QT!$D$7:$M$42</definedName>
    <definedName name="Caáp_Baät" localSheetId="4">#REF!</definedName>
    <definedName name="Caáp_Baät">#REF!</definedName>
    <definedName name="cap" localSheetId="4">#REF!</definedName>
    <definedName name="cap">#REF!</definedName>
    <definedName name="cap0.7" localSheetId="4">#REF!</definedName>
    <definedName name="cap0.7">#REF!</definedName>
    <definedName name="CCNK" localSheetId="4">#REF!</definedName>
    <definedName name="CCNK">[14]QMCT!#REF!</definedName>
    <definedName name="CL" localSheetId="4">#REF!</definedName>
    <definedName name="CL">#REF!</definedName>
    <definedName name="CLTMP" localSheetId="4">#REF!</definedName>
    <definedName name="CLTMP">[14]QMCT!#REF!</definedName>
    <definedName name="CODE">[15]CODE!$A$6:$B$156</definedName>
    <definedName name="ctdn9697" localSheetId="4">#REF!</definedName>
    <definedName name="ctdn9697">#REF!</definedName>
    <definedName name="DA" localSheetId="4">'[16]Raw material movement'!#REF!</definedName>
    <definedName name="DA">'[16]Raw material movement'!#REF!</definedName>
    <definedName name="daotd" localSheetId="4">#REF!</definedName>
    <definedName name="daotd">'[8]CT Thang Mo'!$B$323:$H$323</definedName>
    <definedName name="dap" localSheetId="4">#REF!</definedName>
    <definedName name="dap">'[8]CT Thang Mo'!$B$39:$H$39</definedName>
    <definedName name="daptd" localSheetId="4">#REF!</definedName>
    <definedName name="daptd">'[8]CT Thang Mo'!$B$324:$H$324</definedName>
    <definedName name="DATA_DATA2_List" localSheetId="4">#REF!</definedName>
    <definedName name="DATA_DATA2_List">#REF!</definedName>
    <definedName name="_xlnm.Database" localSheetId="4">#REF!</definedName>
    <definedName name="_xlnm.Database">#REF!</definedName>
    <definedName name="DDAY" localSheetId="4">#REF!</definedName>
    <definedName name="DDAY">#REF!</definedName>
    <definedName name="df" localSheetId="4">'[2]Raw material movement'!#REF!</definedName>
    <definedName name="df">'[2]Raw material movement'!#REF!</definedName>
    <definedName name="DM" localSheetId="4">#REF!</definedName>
    <definedName name="DM">#REF!</definedName>
    <definedName name="DM_1" localSheetId="4">#REF!</definedName>
    <definedName name="DM_1">[12]TK!$E$11:$E$60</definedName>
    <definedName name="DM_2" localSheetId="4">#REF!</definedName>
    <definedName name="DM_2">[12]TK!$M$11:$M$60</definedName>
    <definedName name="dobt" localSheetId="4">#REF!</definedName>
    <definedName name="dobt">#REF!</definedName>
    <definedName name="Döõ_Lieäu_Thoâ" localSheetId="4">#REF!,#REF!,#REF!,#REF!</definedName>
    <definedName name="Döõ_Lieäu_Thoâ">[12]TK!$E$11:$E$60,[12]TK!$G$11:$G$60,[12]TK!$M$11:$M$60,[12]TK!$Q$11:$Q$60</definedName>
    <definedName name="dsdf" localSheetId="4">'[1]Raw material movement'!#REF!</definedName>
    <definedName name="dsdf">'[1]Raw material movement'!#REF!</definedName>
    <definedName name="dulieu" localSheetId="4">#REF!</definedName>
    <definedName name="dulieu">#REF!</definedName>
    <definedName name="FHT" localSheetId="4">#REF!</definedName>
    <definedName name="FHT">#REF!</definedName>
    <definedName name="Full" localSheetId="4">#REF!</definedName>
    <definedName name="Full">[14]QMCT!#REF!</definedName>
    <definedName name="GDFD" localSheetId="4">'[17]Raw material movement'!#REF!</definedName>
    <definedName name="GDFD">'[17]Raw material movement'!#REF!</definedName>
    <definedName name="giaca" localSheetId="4">#REF!</definedName>
    <definedName name="giaca">'[18]dg-VTu'!$C$6:$F$55</definedName>
    <definedName name="HDCCT" localSheetId="4">#REF!</definedName>
    <definedName name="HDCCT">[14]QMCT!#REF!</definedName>
    <definedName name="HDCD" localSheetId="4">#REF!</definedName>
    <definedName name="HDCD">[14]QMCT!#REF!</definedName>
    <definedName name="Heâ_Soá" localSheetId="4">#REF!</definedName>
    <definedName name="Heâ_Soá">'[19]He so'!$A$1:$AU$1</definedName>
    <definedName name="Heä_Soá_NS" localSheetId="4">#REF!</definedName>
    <definedName name="Heä_Soá_NS">#REF!</definedName>
    <definedName name="Heä_Soá_TC" localSheetId="4">#REF!</definedName>
    <definedName name="Heä_Soá_TC">[12]HS!$C$66:$E$79</definedName>
    <definedName name="HS_1" localSheetId="4">#REF!</definedName>
    <definedName name="HS_1">[12]HS!#REF!</definedName>
    <definedName name="HS_2" localSheetId="4">#REF!</definedName>
    <definedName name="HS_2">[12]HS!#REF!</definedName>
    <definedName name="HS_3" localSheetId="4">#REF!</definedName>
    <definedName name="HS_3">[12]HS!#REF!</definedName>
    <definedName name="HS_4" localSheetId="4">#REF!</definedName>
    <definedName name="HS_4">[12]HS!#REF!</definedName>
    <definedName name="HS_5" localSheetId="4">#REF!</definedName>
    <definedName name="HS_5">[12]HS!#REF!</definedName>
    <definedName name="HS_6" localSheetId="4">#REF!</definedName>
    <definedName name="HS_6">[12]HS!#REF!</definedName>
    <definedName name="HS_7" localSheetId="4">#REF!</definedName>
    <definedName name="HS_7">[12]HS!#REF!</definedName>
    <definedName name="HS_8" localSheetId="4">#REF!</definedName>
    <definedName name="HS_8">[12]HS!#REF!</definedName>
    <definedName name="HS_9" localSheetId="4">#REF!</definedName>
    <definedName name="HS_9">[12]HS!#REF!</definedName>
    <definedName name="IB" localSheetId="4">#REF!</definedName>
    <definedName name="IB">#REF!</definedName>
    <definedName name="INTERNAL_INVOICE" localSheetId="4">[20]UN!#REF!</definedName>
    <definedName name="INTERNAL_INVOICE">[20]UN!#REF!</definedName>
    <definedName name="K" localSheetId="4">#REF!</definedName>
    <definedName name="K">#REF!</definedName>
    <definedName name="K_1" localSheetId="4">#REF!</definedName>
    <definedName name="K_1">[21]!K_1</definedName>
    <definedName name="K_2" localSheetId="4">#REF!</definedName>
    <definedName name="K_2">[21]!K_2</definedName>
    <definedName name="Khaû_Naêng" localSheetId="4">#REF!</definedName>
    <definedName name="Khaû_Naêng">#REF!</definedName>
    <definedName name="KN" localSheetId="4">#REF!</definedName>
    <definedName name="KN">#REF!</definedName>
    <definedName name="KNIT" localSheetId="4">#REF!</definedName>
    <definedName name="KNIT">'[22]GENERAL (K)'!$C$7:$C$4072</definedName>
    <definedName name="KVC" localSheetId="4">#REF!</definedName>
    <definedName name="KVC">#REF!</definedName>
    <definedName name="L" localSheetId="4">#REF!</definedName>
    <definedName name="L">#REF!</definedName>
    <definedName name="lapa" localSheetId="4">#REF!</definedName>
    <definedName name="lapa">'[8]CT Thang Mo'!$B$350:$H$350</definedName>
    <definedName name="lapb" localSheetId="4">#REF!</definedName>
    <definedName name="lapb">'[8]CT Thang Mo'!$B$370:$H$370</definedName>
    <definedName name="lapc" localSheetId="4">#REF!</definedName>
    <definedName name="lapc">'[8]CT Thang Mo'!$B$390:$H$390</definedName>
    <definedName name="LÑP" localSheetId="4">#REF!</definedName>
    <definedName name="LÑP">#REF!</definedName>
    <definedName name="lVC" localSheetId="4">#REF!</definedName>
    <definedName name="lVC">#REF!</definedName>
    <definedName name="MAHANG" localSheetId="4">#REF!</definedName>
    <definedName name="MAHANG">#REF!</definedName>
    <definedName name="Maõ_CÑ" localSheetId="4">#REF!</definedName>
    <definedName name="Maõ_CÑ">#REF!</definedName>
    <definedName name="Maõ_Haøng" localSheetId="4">#REF!</definedName>
    <definedName name="Maõ_Haøng">#REF!</definedName>
    <definedName name="mat" localSheetId="4">#REF!</definedName>
    <definedName name="mat">[23]Tke!$AD$10:$AR$96</definedName>
    <definedName name="MAVT">[24]Code!$A$7:$A$73</definedName>
    <definedName name="May" localSheetId="4">#REF!</definedName>
    <definedName name="May">#REF!</definedName>
    <definedName name="Naêng_Suaát_BQ" localSheetId="4">#REF!</definedName>
    <definedName name="Naêng_Suaát_BQ">[13]QT!$P$3</definedName>
    <definedName name="Naêng_suaát_BQ__taïm" localSheetId="4">#REF!</definedName>
    <definedName name="Naêng_suaát_BQ__taïm">#REF!</definedName>
    <definedName name="Naêng_suaát_QÑ" localSheetId="4">#REF!</definedName>
    <definedName name="Naêng_suaát_QÑ">#REF!</definedName>
    <definedName name="NCcap0.7" localSheetId="4">#REF!</definedName>
    <definedName name="NCcap0.7">#REF!</definedName>
    <definedName name="NCcap1" localSheetId="4">#REF!</definedName>
    <definedName name="NCcap1">#REF!</definedName>
    <definedName name="ÑG" localSheetId="4">#REF!</definedName>
    <definedName name="ÑG">[13]QT!$K$6</definedName>
    <definedName name="Ngaøy_thaùng_HH" localSheetId="4">#REF!</definedName>
    <definedName name="Ngaøy_thaùng_HH">#REF!</definedName>
    <definedName name="NHÃN_CHÍNH_GẮN_CHIP_NFC_70MM_x_38MM" localSheetId="4">#REF!</definedName>
    <definedName name="Ñinh_Möùc_BQ" localSheetId="4">#REF!</definedName>
    <definedName name="Ñinh_Möùc_BQ">[13]QT!$B$5</definedName>
    <definedName name="ÑMTB" localSheetId="4">#REF!</definedName>
    <definedName name="ÑMTB">#REF!</definedName>
    <definedName name="Ñoåi_teân" localSheetId="4">#REF!</definedName>
    <definedName name="Ñoåi_teân">[12]HS!#REF!</definedName>
    <definedName name="Ñôn_Giaù_Duyeät" localSheetId="4">#REF!</definedName>
    <definedName name="Ñôn_Giaù_Duyeät">#REF!</definedName>
    <definedName name="Ñònh_Möùc_BQ" localSheetId="4">#REF!</definedName>
    <definedName name="Ñònh_Möùc_BQ">#REF!</definedName>
    <definedName name="NSNM" localSheetId="4">#REF!</definedName>
    <definedName name="NSNM">#REF!</definedName>
    <definedName name="NToS" localSheetId="4">#REF!</definedName>
    <definedName name="NToS">[25]!NToS</definedName>
    <definedName name="PRICE" localSheetId="4">#REF!</definedName>
    <definedName name="PRICE">#REF!</definedName>
    <definedName name="_xlnm.Print_Area" localSheetId="2">'2. TRIM CARD'!$A$1:$C$38</definedName>
    <definedName name="_xlnm.Print_Area" localSheetId="5">'2. TRIM CARD (GREY)'!$A$1:$E$39</definedName>
    <definedName name="_xlnm.Print_Area" localSheetId="0">GREY!$A$1:$P$169</definedName>
    <definedName name="_xlnm.Print_Area" localSheetId="4">'PP MEETING'!$A$1:$H$23</definedName>
    <definedName name="_xlnm.Print_Area" localSheetId="3">SPEC!$A$1:$K$41</definedName>
    <definedName name="Print_erea" localSheetId="4">#REF!</definedName>
    <definedName name="Print_erea">[13]QT!$A$1:$U$54</definedName>
    <definedName name="_xlnm.Print_Titles" localSheetId="1">'1. CUTTING DOCKET'!$1:$15</definedName>
    <definedName name="_xlnm.Print_Titles" localSheetId="2">'2. TRIM CARD'!$1:$5</definedName>
    <definedName name="_xlnm.Print_Titles" localSheetId="5">'2. TRIM CARD (GREY)'!$1:$5</definedName>
    <definedName name="_xlnm.Print_Titles" localSheetId="0">GREY!$1:$15</definedName>
    <definedName name="Quyõ_TG_SX" localSheetId="4">#REF!</definedName>
    <definedName name="Quyõ_TG_SX">#REF!</definedName>
    <definedName name="Quyõ_TGTB" localSheetId="4">#REF!</definedName>
    <definedName name="Quyõ_TGTB">#REF!</definedName>
    <definedName name="S_löôïng_BQ1toå" localSheetId="4">#REF!</definedName>
    <definedName name="S_löôïng_BQ1toå">#REF!</definedName>
    <definedName name="sau" localSheetId="4">#REF!</definedName>
    <definedName name="sau">'[11]Chiet tinh dz35'!$H$4</definedName>
    <definedName name="SDDL" localSheetId="4">#REF!</definedName>
    <definedName name="SDDL">[14]QMCT!#REF!</definedName>
    <definedName name="Soá_Giôø_TC" localSheetId="4">#REF!</definedName>
    <definedName name="Soá_Giôø_TC">#REF!</definedName>
    <definedName name="Soá_Löôïng" localSheetId="4">#REF!</definedName>
    <definedName name="Soá_Löôïng">#REF!</definedName>
    <definedName name="Soá_ngaøy_SX" localSheetId="4">#REF!</definedName>
    <definedName name="Soá_ngaøy_SX">#REF!</definedName>
    <definedName name="Soá_TT" localSheetId="4">#REF!</definedName>
    <definedName name="Soá_TT">#REF!</definedName>
    <definedName name="style" localSheetId="4">#REF!</definedName>
    <definedName name="style">#REF!</definedName>
    <definedName name="TableStart" localSheetId="4">#REF!</definedName>
    <definedName name="TableStart">[26]Tables!$C$3</definedName>
    <definedName name="tablestart1" localSheetId="4">#REF!</definedName>
    <definedName name="tablestart1">[27]Tables!$C$3</definedName>
    <definedName name="TAMTINH" localSheetId="4">#REF!</definedName>
    <definedName name="TAMTINH">#REF!</definedName>
    <definedName name="TG_Bthöôøng" localSheetId="4">#REF!</definedName>
    <definedName name="TG_Bthöôøng">#REF!</definedName>
    <definedName name="Thôøi_gian_SX" localSheetId="4">#REF!</definedName>
    <definedName name="Thôøi_gian_SX">#REF!</definedName>
    <definedName name="TRAM" localSheetId="4">#REF!</definedName>
    <definedName name="TRAM">#REF!</definedName>
    <definedName name="ttbt" localSheetId="4">#REF!</definedName>
    <definedName name="ttbt">#REF!</definedName>
    <definedName name="ttt" localSheetId="4">#REF!</definedName>
    <definedName name="ttt">'[8]CT Thang Mo'!$B$309:$M$309</definedName>
    <definedName name="tttb" localSheetId="4">#REF!</definedName>
    <definedName name="tttb">'[8]CT Thang Mo'!$B$431:$I$431</definedName>
    <definedName name="UH" localSheetId="4">#REF!</definedName>
    <definedName name="UH">#REF!</definedName>
    <definedName name="vc3." localSheetId="4">#REF!</definedName>
    <definedName name="vc3.">'[8]CT  PL'!$B$125:$H$125</definedName>
    <definedName name="vca" localSheetId="4">#REF!</definedName>
    <definedName name="vca">'[8]CT  PL'!$B$25:$H$25</definedName>
    <definedName name="vccot" localSheetId="4">#REF!</definedName>
    <definedName name="vccot">#REF!</definedName>
    <definedName name="vccot." localSheetId="4">#REF!</definedName>
    <definedName name="vccot.">'[8]CT  PL'!$B$8:$H$8</definedName>
    <definedName name="vcdbt" localSheetId="4">#REF!</definedName>
    <definedName name="vcdbt">'[8]CT Thang Mo'!$B$220:$I$220</definedName>
    <definedName name="vcdc." localSheetId="4">#REF!</definedName>
    <definedName name="vcdc.">'[28]Chi tiet'!#REF!</definedName>
    <definedName name="vcdd" localSheetId="4">#REF!</definedName>
    <definedName name="vcdd">'[8]CT Thang Mo'!$B$182:$H$182</definedName>
    <definedName name="vcdt" localSheetId="4">#REF!</definedName>
    <definedName name="vcdt">'[8]CT Thang Mo'!$B$406:$I$406</definedName>
    <definedName name="vcdtb" localSheetId="4">#REF!</definedName>
    <definedName name="vcdtb">'[8]CT Thang Mo'!$B$432:$I$432</definedName>
    <definedName name="vctb" localSheetId="4">#REF!</definedName>
    <definedName name="vctb">#REF!</definedName>
    <definedName name="vctt" localSheetId="4">#REF!</definedName>
    <definedName name="vctt">'[8]CT  PL'!$B$288:$H$288</definedName>
    <definedName name="VDCLY" localSheetId="4">#REF!</definedName>
    <definedName name="VDCLY">[14]QMCT!#REF!</definedName>
    <definedName name="Vlcap0.7" localSheetId="4">#REF!</definedName>
    <definedName name="Vlcap0.7">#REF!</definedName>
    <definedName name="VLcap1" localSheetId="4">#REF!</definedName>
    <definedName name="VLcap1">#REF!</definedName>
    <definedName name="WAFORD" localSheetId="4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G38" i="1" l="1"/>
  <c r="I38" i="1" s="1"/>
  <c r="E38" i="1"/>
  <c r="I36" i="1"/>
  <c r="J36" i="1" s="1"/>
  <c r="M36" i="1" s="1"/>
  <c r="J19" i="1"/>
  <c r="I19" i="1"/>
  <c r="J38" i="1" l="1"/>
  <c r="M38" i="1" s="1"/>
  <c r="E36" i="1" l="1"/>
  <c r="K19" i="1"/>
  <c r="H19" i="1"/>
  <c r="C15" i="21"/>
  <c r="C14" i="21"/>
  <c r="C13" i="21"/>
  <c r="D8" i="21"/>
  <c r="G8" i="21"/>
  <c r="G6" i="21"/>
  <c r="D6" i="21"/>
  <c r="D4" i="21"/>
  <c r="A46" i="1" l="1"/>
  <c r="B19" i="5" l="1"/>
  <c r="A19" i="5"/>
  <c r="B17" i="5" l="1"/>
  <c r="A16" i="5"/>
  <c r="A9" i="5"/>
  <c r="B11" i="5"/>
  <c r="A11" i="5"/>
  <c r="D20" i="1"/>
  <c r="B5" i="5"/>
  <c r="A25" i="5"/>
  <c r="B25" i="5"/>
  <c r="B27" i="5" l="1"/>
  <c r="G55" i="1" l="1"/>
  <c r="H55" i="1"/>
  <c r="H56" i="1"/>
  <c r="H49" i="1"/>
  <c r="H48" i="1"/>
  <c r="H47" i="1"/>
  <c r="H46" i="1"/>
  <c r="H45" i="1"/>
  <c r="H44" i="1"/>
  <c r="H43" i="1"/>
  <c r="L43" i="1" l="1"/>
  <c r="L45" i="1"/>
  <c r="L44" i="1"/>
  <c r="G40" i="20" l="1"/>
  <c r="H40" i="20" s="1"/>
  <c r="I40" i="20" s="1"/>
  <c r="E40" i="20"/>
  <c r="D40" i="20" s="1"/>
  <c r="G39" i="20"/>
  <c r="H39" i="20" s="1"/>
  <c r="I39" i="20" s="1"/>
  <c r="D39" i="20"/>
  <c r="G38" i="20"/>
  <c r="H38" i="20" s="1"/>
  <c r="I38" i="20" s="1"/>
  <c r="E38" i="20"/>
  <c r="D38" i="20" s="1"/>
  <c r="G37" i="20"/>
  <c r="H37" i="20" s="1"/>
  <c r="I37" i="20" s="1"/>
  <c r="E37" i="20"/>
  <c r="D37" i="20" s="1"/>
  <c r="G36" i="20"/>
  <c r="H36" i="20" s="1"/>
  <c r="I36" i="20" s="1"/>
  <c r="E36" i="20"/>
  <c r="D36" i="20" s="1"/>
  <c r="G34" i="20"/>
  <c r="H34" i="20" s="1"/>
  <c r="I34" i="20" s="1"/>
  <c r="E34" i="20"/>
  <c r="D34" i="20" s="1"/>
  <c r="G33" i="20"/>
  <c r="H33" i="20" s="1"/>
  <c r="I33" i="20" s="1"/>
  <c r="E33" i="20"/>
  <c r="D33" i="20" s="1"/>
  <c r="G32" i="20"/>
  <c r="H32" i="20" s="1"/>
  <c r="I32" i="20" s="1"/>
  <c r="E32" i="20"/>
  <c r="D32" i="20" s="1"/>
  <c r="G31" i="20"/>
  <c r="H31" i="20" s="1"/>
  <c r="I31" i="20" s="1"/>
  <c r="E31" i="20"/>
  <c r="D31" i="20" s="1"/>
  <c r="G30" i="20"/>
  <c r="H30" i="20" s="1"/>
  <c r="I30" i="20" s="1"/>
  <c r="E30" i="20"/>
  <c r="D30" i="20" s="1"/>
  <c r="G28" i="20"/>
  <c r="H28" i="20" s="1"/>
  <c r="I28" i="20" s="1"/>
  <c r="E28" i="20"/>
  <c r="D28" i="20" s="1"/>
  <c r="G27" i="20"/>
  <c r="H27" i="20" s="1"/>
  <c r="I27" i="20" s="1"/>
  <c r="E27" i="20"/>
  <c r="D27" i="20" s="1"/>
  <c r="G26" i="20"/>
  <c r="H26" i="20" s="1"/>
  <c r="I26" i="20" s="1"/>
  <c r="E26" i="20"/>
  <c r="D26" i="20" s="1"/>
  <c r="G25" i="20"/>
  <c r="H25" i="20" s="1"/>
  <c r="I25" i="20" s="1"/>
  <c r="E25" i="20"/>
  <c r="D25" i="20" s="1"/>
  <c r="G24" i="20"/>
  <c r="H24" i="20" s="1"/>
  <c r="I24" i="20" s="1"/>
  <c r="E24" i="20"/>
  <c r="D24" i="20" s="1"/>
  <c r="G23" i="20"/>
  <c r="H23" i="20" s="1"/>
  <c r="I23" i="20" s="1"/>
  <c r="E23" i="20"/>
  <c r="D23" i="20" s="1"/>
  <c r="G22" i="20"/>
  <c r="H22" i="20" s="1"/>
  <c r="I22" i="20" s="1"/>
  <c r="E22" i="20"/>
  <c r="D22" i="20" s="1"/>
  <c r="G21" i="20"/>
  <c r="H21" i="20" s="1"/>
  <c r="I21" i="20" s="1"/>
  <c r="E21" i="20"/>
  <c r="D21" i="20" s="1"/>
  <c r="G20" i="20"/>
  <c r="H20" i="20" s="1"/>
  <c r="I20" i="20" s="1"/>
  <c r="E20" i="20"/>
  <c r="D20" i="20" s="1"/>
  <c r="G19" i="20"/>
  <c r="H19" i="20" s="1"/>
  <c r="I19" i="20" s="1"/>
  <c r="E19" i="20"/>
  <c r="D19" i="20" s="1"/>
  <c r="G18" i="20"/>
  <c r="H18" i="20" s="1"/>
  <c r="I18" i="20" s="1"/>
  <c r="E18" i="20"/>
  <c r="D18" i="20" s="1"/>
  <c r="G17" i="20"/>
  <c r="H17" i="20" s="1"/>
  <c r="I17" i="20" s="1"/>
  <c r="E17" i="20"/>
  <c r="D17" i="20" s="1"/>
  <c r="G16" i="20"/>
  <c r="H16" i="20" s="1"/>
  <c r="I16" i="20" s="1"/>
  <c r="E16" i="20"/>
  <c r="D16" i="20" s="1"/>
  <c r="G15" i="20"/>
  <c r="H15" i="20" s="1"/>
  <c r="I15" i="20" s="1"/>
  <c r="E15" i="20"/>
  <c r="D15" i="20" s="1"/>
  <c r="G14" i="20"/>
  <c r="H14" i="20" s="1"/>
  <c r="I14" i="20" s="1"/>
  <c r="E14" i="20"/>
  <c r="D14" i="20" s="1"/>
  <c r="G13" i="20"/>
  <c r="H13" i="20" s="1"/>
  <c r="I13" i="20" s="1"/>
  <c r="E13" i="20"/>
  <c r="D13" i="20" s="1"/>
  <c r="G12" i="20"/>
  <c r="H12" i="20" s="1"/>
  <c r="I12" i="20" s="1"/>
  <c r="E12" i="20"/>
  <c r="D12" i="20" s="1"/>
  <c r="G11" i="20"/>
  <c r="H11" i="20" s="1"/>
  <c r="I11" i="20" s="1"/>
  <c r="E11" i="20"/>
  <c r="D11" i="20" s="1"/>
  <c r="G10" i="20"/>
  <c r="H10" i="20" s="1"/>
  <c r="I10" i="20" s="1"/>
  <c r="E10" i="20"/>
  <c r="D10" i="20" s="1"/>
  <c r="G9" i="20"/>
  <c r="H9" i="20" s="1"/>
  <c r="E9" i="20"/>
  <c r="D9" i="20" s="1"/>
  <c r="D41" i="20" s="1"/>
  <c r="H41" i="20" l="1"/>
  <c r="I9" i="20"/>
  <c r="B23" i="5"/>
  <c r="A23" i="5"/>
  <c r="A12" i="5" l="1"/>
  <c r="B37" i="5" l="1"/>
  <c r="A37" i="5"/>
  <c r="B35" i="5"/>
  <c r="A35" i="5"/>
  <c r="B33" i="5"/>
  <c r="A33" i="5"/>
  <c r="B31" i="5"/>
  <c r="A31" i="5"/>
  <c r="A29" i="5"/>
  <c r="L58" i="1" l="1"/>
  <c r="L60" i="1"/>
  <c r="L59" i="1" s="1"/>
  <c r="H60" i="1"/>
  <c r="B76" i="1" s="1"/>
  <c r="B87" i="1" s="1"/>
  <c r="H59" i="1"/>
  <c r="H58" i="1"/>
  <c r="H57" i="1"/>
  <c r="H54" i="1"/>
  <c r="H53" i="1"/>
  <c r="I28" i="1" l="1"/>
  <c r="H28" i="1" l="1"/>
  <c r="J28" i="1"/>
  <c r="K28" i="1"/>
  <c r="L28" i="1"/>
  <c r="G19" i="1"/>
  <c r="G28" i="1" l="1"/>
  <c r="Q19" i="1"/>
  <c r="B21" i="5"/>
  <c r="A21" i="5"/>
  <c r="A17" i="5"/>
  <c r="A44" i="1" l="1"/>
  <c r="E37" i="1" l="1"/>
  <c r="B9" i="5" s="1"/>
  <c r="E35" i="1"/>
  <c r="F43" i="1" s="1"/>
  <c r="B15" i="5" l="1"/>
  <c r="B14" i="5"/>
  <c r="A15" i="5"/>
  <c r="A14" i="5"/>
  <c r="A10" i="5"/>
  <c r="I24" i="1" l="1"/>
  <c r="J24" i="1"/>
  <c r="K24" i="1"/>
  <c r="L24" i="1"/>
  <c r="H24" i="1"/>
  <c r="G24" i="1" l="1"/>
  <c r="B3" i="5" l="1"/>
  <c r="H25" i="1" l="1"/>
  <c r="I25" i="1"/>
  <c r="J25" i="1"/>
  <c r="K25" i="1"/>
  <c r="L25" i="1"/>
  <c r="H95" i="1" l="1"/>
  <c r="G95" i="1"/>
  <c r="E95" i="1"/>
  <c r="D95" i="1"/>
  <c r="F95" i="1"/>
  <c r="Q26" i="1"/>
  <c r="Q20" i="1"/>
  <c r="C87" i="1"/>
  <c r="C66" i="1"/>
  <c r="C76" i="1"/>
  <c r="D24" i="1"/>
  <c r="D25" i="1" s="1"/>
  <c r="Q23" i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5" i="5" l="1"/>
  <c r="B67" i="1"/>
  <c r="Q24" i="1"/>
  <c r="Q25" i="1" s="1"/>
  <c r="G25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H97" i="16"/>
  <c r="H96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C14" i="5"/>
  <c r="L95" i="16" l="1"/>
  <c r="P20" i="16"/>
  <c r="K65" i="16" s="1"/>
  <c r="M65" i="16" s="1"/>
  <c r="O65" i="16" s="1"/>
  <c r="L96" i="16"/>
  <c r="L97" i="16"/>
  <c r="P35" i="16"/>
  <c r="K118" i="16" s="1"/>
  <c r="M118" i="16" s="1"/>
  <c r="O118" i="16" s="1"/>
  <c r="P40" i="16"/>
  <c r="G42" i="16"/>
  <c r="C169" i="16" s="1"/>
  <c r="I42" i="16"/>
  <c r="E169" i="16" s="1"/>
  <c r="P30" i="16"/>
  <c r="K93" i="16" s="1"/>
  <c r="M93" i="16" s="1"/>
  <c r="O93" i="16" s="1"/>
  <c r="K42" i="16"/>
  <c r="G169" i="16" s="1"/>
  <c r="H42" i="16"/>
  <c r="D169" i="16" s="1"/>
  <c r="J42" i="16"/>
  <c r="F169" i="16" s="1"/>
  <c r="K107" i="16"/>
  <c r="M107" i="16" s="1"/>
  <c r="O107" i="16" s="1"/>
  <c r="K95" i="16"/>
  <c r="K85" i="16"/>
  <c r="M85" i="16" s="1"/>
  <c r="O85" i="16" s="1"/>
  <c r="K77" i="16"/>
  <c r="M77" i="16" s="1"/>
  <c r="O77" i="16" s="1"/>
  <c r="G48" i="16"/>
  <c r="I48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71" i="16"/>
  <c r="M71" i="16" s="1"/>
  <c r="O71" i="16" s="1"/>
  <c r="K83" i="16"/>
  <c r="M83" i="16" s="1"/>
  <c r="O83" i="16" s="1"/>
  <c r="K125" i="16"/>
  <c r="M125" i="16" s="1"/>
  <c r="O125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K81" i="16" l="1"/>
  <c r="M81" i="16" s="1"/>
  <c r="O81" i="16" s="1"/>
  <c r="K99" i="16"/>
  <c r="M99" i="16" s="1"/>
  <c r="O99" i="16" s="1"/>
  <c r="K111" i="16"/>
  <c r="K109" i="16"/>
  <c r="M109" i="16" s="1"/>
  <c r="O109" i="16" s="1"/>
  <c r="K115" i="16"/>
  <c r="K105" i="16"/>
  <c r="M105" i="16" s="1"/>
  <c r="O105" i="16" s="1"/>
  <c r="K75" i="16"/>
  <c r="M75" i="16" s="1"/>
  <c r="O75" i="16" s="1"/>
  <c r="G60" i="16"/>
  <c r="I60" i="16" s="1"/>
  <c r="K67" i="16"/>
  <c r="M67" i="16" s="1"/>
  <c r="O67" i="16" s="1"/>
  <c r="K119" i="16"/>
  <c r="M119" i="16" s="1"/>
  <c r="O119" i="16" s="1"/>
  <c r="G57" i="16"/>
  <c r="I57" i="16" s="1"/>
  <c r="G59" i="16"/>
  <c r="I59" i="16" s="1"/>
  <c r="M95" i="16"/>
  <c r="O95" i="16" s="1"/>
  <c r="K79" i="16"/>
  <c r="M79" i="16" s="1"/>
  <c r="O79" i="16" s="1"/>
  <c r="K87" i="16"/>
  <c r="M87" i="16" s="1"/>
  <c r="O87" i="16" s="1"/>
  <c r="K97" i="16"/>
  <c r="M97" i="16" s="1"/>
  <c r="O97" i="16" s="1"/>
  <c r="H169" i="16"/>
  <c r="K101" i="16"/>
  <c r="M101" i="16" s="1"/>
  <c r="O101" i="16" s="1"/>
  <c r="K113" i="16"/>
  <c r="M113" i="16" s="1"/>
  <c r="O113" i="16" s="1"/>
  <c r="K121" i="16"/>
  <c r="M121" i="16" s="1"/>
  <c r="O121" i="16" s="1"/>
  <c r="K117" i="16"/>
  <c r="M117" i="16" s="1"/>
  <c r="O117" i="16" s="1"/>
  <c r="K68" i="16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1" i="16"/>
  <c r="O111" i="16" s="1"/>
  <c r="J52" i="16" l="1"/>
  <c r="L52" i="16" s="1"/>
  <c r="L53" i="16"/>
  <c r="L51" i="16"/>
  <c r="B35" i="1"/>
  <c r="B36" i="1" s="1"/>
  <c r="C95" i="1" l="1"/>
  <c r="D6" i="17"/>
  <c r="E6" i="17"/>
  <c r="I95" i="1" l="1"/>
  <c r="D9" i="17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6" i="5"/>
  <c r="C9" i="17" l="1"/>
  <c r="C11" i="17" l="1"/>
  <c r="D19" i="1" l="1"/>
  <c r="A8" i="5"/>
  <c r="Q18" i="1"/>
  <c r="B2" i="5"/>
  <c r="A4" i="5"/>
  <c r="A3" i="5"/>
  <c r="A2" i="5"/>
  <c r="B4" i="5"/>
  <c r="Q28" i="1" l="1"/>
  <c r="G39" i="1" s="1"/>
  <c r="I39" i="1" s="1"/>
  <c r="B66" i="1"/>
  <c r="B5" i="17"/>
  <c r="A34" i="1"/>
  <c r="J39" i="1" l="1"/>
  <c r="M39" i="1" s="1"/>
  <c r="G35" i="1"/>
  <c r="K56" i="1"/>
  <c r="M56" i="1" s="1"/>
  <c r="O56" i="1" s="1"/>
  <c r="K55" i="1"/>
  <c r="M55" i="1" s="1"/>
  <c r="O55" i="1" s="1"/>
  <c r="K60" i="1"/>
  <c r="M60" i="1" s="1"/>
  <c r="O60" i="1" s="1"/>
  <c r="K44" i="1"/>
  <c r="M44" i="1" s="1"/>
  <c r="O44" i="1" s="1"/>
  <c r="K59" i="1"/>
  <c r="M59" i="1" s="1"/>
  <c r="O59" i="1" s="1"/>
  <c r="K43" i="1"/>
  <c r="K58" i="1"/>
  <c r="M58" i="1" s="1"/>
  <c r="O58" i="1" s="1"/>
  <c r="K57" i="1"/>
  <c r="M57" i="1" s="1"/>
  <c r="O57" i="1" s="1"/>
  <c r="K54" i="1"/>
  <c r="M54" i="1" s="1"/>
  <c r="O54" i="1" s="1"/>
  <c r="K53" i="1"/>
  <c r="M53" i="1" s="1"/>
  <c r="O53" i="1" s="1"/>
  <c r="K49" i="1"/>
  <c r="M49" i="1" s="1"/>
  <c r="O49" i="1" s="1"/>
  <c r="K48" i="1"/>
  <c r="M48" i="1" s="1"/>
  <c r="O48" i="1" s="1"/>
  <c r="K47" i="1"/>
  <c r="M47" i="1" s="1"/>
  <c r="O47" i="1" s="1"/>
  <c r="K46" i="1"/>
  <c r="M46" i="1" s="1"/>
  <c r="O46" i="1" s="1"/>
  <c r="K45" i="1"/>
  <c r="M45" i="1" s="1"/>
  <c r="O45" i="1" s="1"/>
  <c r="C13" i="5"/>
  <c r="B13" i="5"/>
  <c r="I35" i="1" l="1"/>
  <c r="J35" i="1" s="1"/>
  <c r="G37" i="1"/>
  <c r="I37" i="1" s="1"/>
  <c r="M43" i="1"/>
  <c r="O43" i="1" s="1"/>
  <c r="B15" i="17"/>
  <c r="C15" i="17"/>
  <c r="M35" i="1" l="1"/>
  <c r="J37" i="1"/>
  <c r="M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 Tran Thi Linh</author>
  </authors>
  <commentList>
    <comment ref="D77" authorId="0" shapeId="0" xr:uid="{FE79A065-1205-4804-A8AC-0E001A36C546}">
      <text>
        <r>
          <rPr>
            <b/>
            <sz val="15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
</t>
        </r>
      </text>
    </comment>
  </commentList>
</comments>
</file>

<file path=xl/sharedStrings.xml><?xml version="1.0" encoding="utf-8"?>
<sst xmlns="http://schemas.openxmlformats.org/spreadsheetml/2006/main" count="955" uniqueCount="440">
  <si>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</si>
  <si>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</si>
  <si>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</si>
  <si>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</si>
  <si>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</si>
  <si>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</si>
  <si>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</si>
  <si>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</si>
  <si>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</si>
  <si>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</si>
  <si>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</si>
  <si>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</si>
  <si>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</si>
  <si>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</si>
  <si>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</si>
  <si>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</si>
  <si>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</si>
  <si>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</si>
  <si>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</si>
  <si>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</si>
  <si>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</si>
  <si>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</si>
  <si>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</si>
  <si>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</si>
  <si>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</si>
  <si>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</si>
  <si>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</si>
  <si>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</si>
  <si>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</si>
  <si>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</si>
  <si>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</si>
  <si>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</si>
  <si>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</si>
  <si>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</si>
  <si>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</si>
  <si>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</si>
  <si>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</si>
  <si>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</si>
  <si>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</si>
  <si>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</si>
  <si>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</si>
  <si>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</si>
  <si>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</si>
  <si>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</si>
  <si>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</si>
  <si>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</si>
  <si>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</si>
  <si>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</si>
  <si>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</si>
  <si>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</si>
  <si>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</si>
  <si>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</si>
  <si>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</si>
  <si>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</si>
  <si>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</si>
  <si>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</si>
  <si>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</si>
  <si>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</si>
  <si>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</si>
  <si>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</si>
  <si>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</si>
  <si>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</si>
  <si>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</si>
  <si>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</si>
  <si>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</si>
  <si>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</si>
  <si>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</si>
  <si>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</si>
  <si>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</si>
  <si>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</si>
  <si>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</si>
  <si>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</si>
  <si>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</si>
  <si>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</si>
  <si>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</si>
  <si>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</si>
  <si>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</si>
  <si>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</si>
  <si>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</si>
  <si>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</si>
  <si>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</si>
  <si>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</si>
  <si>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</si>
  <si>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</si>
  <si>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</si>
  <si>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</si>
  <si>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</si>
  <si>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</si>
  <si>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</si>
  <si>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</si>
  <si>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</si>
  <si>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</si>
  <si>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</si>
  <si>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</si>
  <si>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</si>
  <si>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</si>
  <si>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</si>
  <si>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</si>
  <si>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</si>
  <si>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</si>
  <si>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</si>
  <si>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</si>
  <si>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</si>
  <si>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</si>
  <si>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</si>
  <si>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</si>
  <si>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</si>
  <si>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</si>
  <si>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</si>
  <si>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</si>
  <si>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</si>
  <si>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</si>
  <si>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</si>
  <si>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</si>
  <si>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</si>
  <si>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</si>
  <si>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</si>
  <si>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</si>
  <si>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</si>
  <si>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</si>
  <si>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</si>
  <si>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</si>
  <si>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</si>
  <si>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</si>
  <si>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</si>
  <si>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</si>
  <si>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</si>
  <si>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</si>
  <si>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</si>
  <si>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</si>
  <si>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</si>
  <si>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</si>
  <si>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</si>
  <si>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</si>
  <si>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</si>
  <si>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</si>
  <si>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</si>
  <si>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</si>
  <si>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</si>
  <si>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</si>
  <si>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</si>
  <si>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</si>
  <si>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</si>
  <si>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</si>
  <si>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</si>
  <si>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</si>
  <si>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</si>
  <si>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</si>
  <si>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</si>
  <si>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</si>
  <si>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</si>
  <si>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</si>
  <si>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</si>
  <si>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</si>
  <si>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</si>
  <si>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</si>
  <si>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</si>
  <si>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</si>
  <si>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</si>
  <si>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</si>
  <si>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</si>
  <si>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</si>
  <si>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</si>
  <si>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</si>
  <si>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</si>
  <si>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</si>
  <si>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</si>
  <si>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</si>
  <si>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</si>
  <si>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</si>
  <si>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</si>
  <si>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</si>
  <si>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</si>
  <si>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</si>
  <si>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</si>
  <si>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</si>
  <si>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</si>
  <si>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</si>
  <si>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</si>
  <si>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</si>
  <si>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</si>
  <si>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</si>
  <si>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</si>
  <si>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</si>
  <si>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</si>
  <si>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</si>
  <si>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</si>
  <si>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</si>
  <si>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</si>
  <si>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</si>
  <si>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</si>
  <si>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</si>
  <si>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</si>
  <si>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</si>
  <si>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</si>
  <si>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</si>
  <si>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</si>
  <si>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</si>
  <si>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</si>
  <si>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</si>
  <si>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</si>
  <si>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</si>
  <si>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</si>
  <si>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</si>
  <si>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</si>
  <si>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</si>
  <si>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</si>
  <si>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</si>
  <si>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</si>
  <si>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</si>
  <si>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</si>
  <si>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</si>
  <si>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</si>
  <si>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</si>
  <si>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</si>
  <si>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</si>
  <si>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</si>
  <si>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</si>
  <si>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</si>
  <si>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</si>
  <si>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</si>
  <si>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 xml:space="preserve">ĐỊNH VỊ HÌNH IN: </t>
  </si>
  <si>
    <t>XS</t>
  </si>
  <si>
    <t>SHIPPING SAMPLE REQUIRED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</si>
  <si>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</si>
  <si>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</si>
  <si>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</si>
  <si>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</si>
  <si>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</si>
  <si>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</si>
  <si>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</si>
  <si>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</si>
  <si>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</si>
  <si>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</si>
  <si>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</si>
  <si>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</si>
  <si>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</si>
  <si>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</si>
  <si>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</si>
  <si>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</si>
  <si>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</si>
  <si>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DUYỆT HÌNH INTHEO</t>
  </si>
  <si>
    <t xml:space="preserve">KHÔNG IN </t>
  </si>
  <si>
    <t xml:space="preserve"> </t>
  </si>
  <si>
    <t>CORTEIZ</t>
  </si>
  <si>
    <t>POLYBAG STICKER 2” (L) x 1” (W)</t>
  </si>
  <si>
    <t>GIẤY CHỐNG ẨM</t>
  </si>
  <si>
    <t>BAO LỚN (100CMX120CM)</t>
  </si>
  <si>
    <t>LÓT THÙNG</t>
  </si>
  <si>
    <t>THÙNG CARTON</t>
  </si>
  <si>
    <t>DÂY TREO THẺ BÀI</t>
  </si>
  <si>
    <t>LÓT BÊN TRONG THÙNG</t>
  </si>
  <si>
    <t>DÁN TẠI GÓC PHẢI BÊN DƯỚI MẶT TRƯỚC BAO POLYBAG</t>
  </si>
  <si>
    <t>182CM</t>
  </si>
  <si>
    <t xml:space="preserve">                                        </t>
  </si>
  <si>
    <t>HOODIE</t>
  </si>
  <si>
    <t>BO TAY/BO LAI</t>
  </si>
  <si>
    <t>THẺ BÀI VVS 4.2998” H X 3" W</t>
  </si>
  <si>
    <t>MAY TẠI SƯỜN TRÁI NGƯỜI MẶC, TỪ MÉP LAI LÊN 9CM</t>
  </si>
  <si>
    <t>Season</t>
  </si>
  <si>
    <t>Date Created</t>
  </si>
  <si>
    <t>Style Name</t>
  </si>
  <si>
    <t xml:space="preserve">CODE </t>
  </si>
  <si>
    <t>Block</t>
  </si>
  <si>
    <t>DESCRIPTION</t>
  </si>
  <si>
    <t>GRADING</t>
  </si>
  <si>
    <t>TOLERANCE +/-</t>
  </si>
  <si>
    <t>A</t>
  </si>
  <si>
    <t>LENGTH FROM SIDE NECK POINT TO HEM</t>
  </si>
  <si>
    <t>DÀI ÁO TỪ ĐIỂM CỔ ĐẾN LAI ÁO</t>
  </si>
  <si>
    <t>B</t>
  </si>
  <si>
    <t>1/2 CHEST AT ARMPIT</t>
  </si>
  <si>
    <t xml:space="preserve">1/2 NGỰC Ở NÁCH </t>
  </si>
  <si>
    <t>C1</t>
  </si>
  <si>
    <t>1/2 BASE  STRETCHED FLAT</t>
  </si>
  <si>
    <t xml:space="preserve">1/2 LAI DƯỚI ĐƯỜNG MAY RIB </t>
  </si>
  <si>
    <t>C2</t>
  </si>
  <si>
    <t xml:space="preserve">1/2 LAI DO ÊM </t>
  </si>
  <si>
    <t>D1</t>
  </si>
  <si>
    <t>D2</t>
  </si>
  <si>
    <t>UNDERARM</t>
  </si>
  <si>
    <t>DÀI TAY CẠNH  TRONG</t>
  </si>
  <si>
    <t>E</t>
  </si>
  <si>
    <t>SHOULDER TO SHOULDER</t>
  </si>
  <si>
    <t xml:space="preserve">NGANG VAI </t>
  </si>
  <si>
    <t>F1</t>
  </si>
  <si>
    <t xml:space="preserve">NGỰC DƯỚI ĐỈNH VAI 18.5CM </t>
  </si>
  <si>
    <t>F2</t>
  </si>
  <si>
    <t xml:space="preserve">NGANG SUA DƯỚI ĐỈNH VAI 18.5CM </t>
  </si>
  <si>
    <t>G1</t>
  </si>
  <si>
    <t>BICEP (2CM BELOW UNDERARM POINT)</t>
  </si>
  <si>
    <t xml:space="preserve">BẮP TAY DƯỚI NÁCH 2CM </t>
  </si>
  <si>
    <t>G2</t>
  </si>
  <si>
    <t>H</t>
  </si>
  <si>
    <t>ELBOW  WIDTH- half way down underarm</t>
  </si>
  <si>
    <t>RỘNG KHỦY TAY (TỪ 1/2 DÀI TAY TRONG)</t>
  </si>
  <si>
    <t>J1</t>
  </si>
  <si>
    <t>CUFF WIDTH STRETCHED FLAT - 2cm above rib</t>
  </si>
  <si>
    <t xml:space="preserve">RỘNG CỬA TAY CÁCH ĐƯỜNG MAY RIB 2CM </t>
  </si>
  <si>
    <t>J2</t>
  </si>
  <si>
    <t>CUFF WIDTH RELAXED</t>
  </si>
  <si>
    <t xml:space="preserve">RỘNG CỬA TAY ĐO ÊM </t>
  </si>
  <si>
    <t>CUFF HEIGHT</t>
  </si>
  <si>
    <t xml:space="preserve">TO BẢN LAI TAY </t>
  </si>
  <si>
    <t>BOTTOM HEM DEPTH</t>
  </si>
  <si>
    <t xml:space="preserve">TO BẢN LAI ÁO </t>
  </si>
  <si>
    <t>P</t>
  </si>
  <si>
    <t>NECK WIDTH</t>
  </si>
  <si>
    <t xml:space="preserve">RỘNG CỔ </t>
  </si>
  <si>
    <t>Q</t>
  </si>
  <si>
    <t xml:space="preserve">SIDE NECK LEVEL TO BACK NECK DROP </t>
  </si>
  <si>
    <t xml:space="preserve">HẠ CỔ SAU </t>
  </si>
  <si>
    <t>R</t>
  </si>
  <si>
    <t>SIDE NECK LEVEL TO FRONT NECK DROP</t>
  </si>
  <si>
    <t xml:space="preserve">HẠ CỔ TRƯỚC </t>
  </si>
  <si>
    <t>SHOULDER SEAM AHEAD</t>
  </si>
  <si>
    <t xml:space="preserve">CHỒM VAI </t>
  </si>
  <si>
    <t>HOOD MEASUREMENTS - STANDARD HOOD</t>
  </si>
  <si>
    <t>HOOD HEIGHT (FRONT EDGE)</t>
  </si>
  <si>
    <t>CAO NÓN  (CẠNH TRƯỚC)</t>
  </si>
  <si>
    <t>T</t>
  </si>
  <si>
    <t>HOOD HEIGHT FROM SIDE NECKPOINT</t>
  </si>
  <si>
    <t>CAO NÓN TỪ ĐIỂM SƯỜN CỔ</t>
  </si>
  <si>
    <t>U</t>
  </si>
  <si>
    <t>HOOD WIDTH - ACROSS CENTRE</t>
  </si>
  <si>
    <t xml:space="preserve">RỘNG NÓN TẠI ĐIỂM GIỮA </t>
  </si>
  <si>
    <t>V</t>
  </si>
  <si>
    <t>OVERHEAD</t>
  </si>
  <si>
    <t>SÓNG NÓN NGUYÊN VÒNG</t>
  </si>
  <si>
    <t>N</t>
  </si>
  <si>
    <t>CF TO CB NECKLINE</t>
  </si>
  <si>
    <t xml:space="preserve">CỔ TỪ GIỮA TRƯỚC ĐẾN GIỮA SAU </t>
  </si>
  <si>
    <t>POCKET MEASUREMENTS - FLAT OPENINGS - OPTIONAL - FOR POCKET STYLES</t>
  </si>
  <si>
    <t>X1</t>
  </si>
  <si>
    <t>WIDTH OF POCKET TOP EDGE</t>
  </si>
  <si>
    <t xml:space="preserve">RỘNG TÚI CẠNH TRÊN </t>
  </si>
  <si>
    <t>X2</t>
  </si>
  <si>
    <t>WIDTH OF POCKET WIDEST</t>
  </si>
  <si>
    <t>RỘNG TÚI Ở ĐIỂM RỘNG NHẤT</t>
  </si>
  <si>
    <t>POCKET OPENING</t>
  </si>
  <si>
    <t>MIENG TUI</t>
  </si>
  <si>
    <t>Y1</t>
  </si>
  <si>
    <t>POCKET HEIGHT</t>
  </si>
  <si>
    <t xml:space="preserve">CAO TÚI </t>
  </si>
  <si>
    <t>Y2</t>
  </si>
  <si>
    <t>POCKET HEIGHT AT SIDES</t>
  </si>
  <si>
    <t xml:space="preserve">CAO CẠNH SƯỜN TÚI </t>
  </si>
  <si>
    <t>GẬP ĐÔI, MAY VÀO ĐƯỜNG TRA GIỮA CỔ SAU</t>
  </si>
  <si>
    <t>FLEECE 100%COTTON_CM40S/1+CM20S/1+CD10S/1_410GSM_VTK5946-1MB</t>
  </si>
  <si>
    <t>RIB 1X1_100%COTTON_CM20S/2_415GSM_VTK5947M</t>
  </si>
  <si>
    <t>CRTZ-1164</t>
  </si>
  <si>
    <t>HMP THERMAL ZIP HOODIE</t>
  </si>
  <si>
    <t>HXUN2041-1 WAFFLE 47.5% COTTON 50.8% POLYESTER 1.7% SPANDEX</t>
  </si>
  <si>
    <t>LÓT TRONG</t>
  </si>
  <si>
    <t>PRISTINE</t>
  </si>
  <si>
    <t>DÂY KÉO GIỮA TRƯỚC</t>
  </si>
  <si>
    <t>-SỐ LƯỢNG DÂY KÉO NHƯ SAU :</t>
  </si>
  <si>
    <t>TẠI GIỮA TRƯỚC</t>
  </si>
  <si>
    <t>12.18.2023</t>
  </si>
  <si>
    <t>REVISED 1.12.24</t>
  </si>
  <si>
    <t>CRTZ BOXY HOODIE</t>
  </si>
  <si>
    <t>Created by</t>
  </si>
  <si>
    <t>Jack</t>
  </si>
  <si>
    <t>UA COMMENTS</t>
  </si>
  <si>
    <t>CREATED /CHECK BY JACK 12.18.2023</t>
  </si>
  <si>
    <t>X</t>
  </si>
  <si>
    <t>1/2 BASE (RIB) RELAXED</t>
  </si>
  <si>
    <t>OVERARM -SNP TO CUFF HEM</t>
  </si>
  <si>
    <t>DÀI TAY NGOÀI - TỪ ĐỈNH VAI TỚI LAI TAY</t>
  </si>
  <si>
    <t>UA SUGGESTED</t>
  </si>
  <si>
    <t>UA SUGGESTED BASED ON OVERARM - BICEP - ARMHOLE</t>
  </si>
  <si>
    <t>REMOVE BECAUSE THIS IS RAGLAN GARMENT</t>
  </si>
  <si>
    <r>
      <rPr>
        <sz val="8"/>
        <color theme="1"/>
        <rFont val="Arial"/>
        <family val="2"/>
      </rPr>
      <t xml:space="preserve">X CHEST </t>
    </r>
    <r>
      <rPr>
        <sz val="8"/>
        <color rgb="FFFF0000"/>
        <rFont val="Arial"/>
        <family val="2"/>
      </rPr>
      <t>18.5cms</t>
    </r>
    <r>
      <rPr>
        <sz val="8"/>
        <color theme="1"/>
        <rFont val="Arial"/>
        <family val="2"/>
      </rPr>
      <t xml:space="preserve"> Down from SNP</t>
    </r>
  </si>
  <si>
    <r>
      <rPr>
        <sz val="8"/>
        <color theme="1"/>
        <rFont val="Arial"/>
        <family val="2"/>
      </rPr>
      <t xml:space="preserve">X BACK </t>
    </r>
    <r>
      <rPr>
        <sz val="8"/>
        <color rgb="FFFF0000"/>
        <rFont val="Arial"/>
        <family val="2"/>
      </rPr>
      <t>18.5cms</t>
    </r>
    <r>
      <rPr>
        <sz val="8"/>
        <color theme="1"/>
        <rFont val="Arial"/>
        <family val="2"/>
      </rPr>
      <t xml:space="preserve"> Down from SNP</t>
    </r>
  </si>
  <si>
    <t>ARMHOLE (STRAIGHT)- SNP TO UNDERARM</t>
  </si>
  <si>
    <t>NÁCH ĐO THẲNG - TỪ ĐỈNH VAI TỚI NÁCH</t>
  </si>
  <si>
    <t>UA SUGGESTED BASED ON NECK DROP - NECK WIDTH</t>
  </si>
  <si>
    <t>REMOVE BECAUSE ALREADY HAS NECK DROP - NECK WIDTH</t>
  </si>
  <si>
    <t>ZIPPER LENGTH</t>
  </si>
  <si>
    <t>DÀI DÂY KÉO THÂN TRƯỚC</t>
  </si>
  <si>
    <t>CUSTOMER</t>
  </si>
  <si>
    <t>Pattern-Marker
&amp; Cutting</t>
  </si>
  <si>
    <t>-MAY THEO MẪU ĐÃ DUYỆT</t>
  </si>
  <si>
    <t>Outsource</t>
  </si>
  <si>
    <t>QA/QC
(CFA)</t>
  </si>
  <si>
    <t>THÊU BÁN THÀNH PHẨM TẠI THÂN TRƯỚC TRÁI</t>
  </si>
  <si>
    <t>DUYỆT CHẤT LƯỢNG, HIỆU ỨNG , MÀU SẮC GARMENT WASH THEO ÁO MẪU 1ST PROTO SAMPLE CRTZ-1164 , SIZE L, MÀU HEATHER GREY CHUYỂN CÙNG TÁC NGHIỆP</t>
  </si>
  <si>
    <t>PHOTOSHOOT</t>
  </si>
  <si>
    <t>C21  FW24   G2739</t>
  </si>
  <si>
    <t>BÍCH/ QUỲNH 251</t>
  </si>
  <si>
    <t>FW24</t>
  </si>
  <si>
    <t>DROP 6</t>
  </si>
  <si>
    <t>CHỈ MAY CHÍNH 40/2 - CHỈ MAY CHÍNH + DIỄU</t>
  </si>
  <si>
    <t>BLACK 1500</t>
  </si>
  <si>
    <t>CHỈ MAY CHÍNH 40/2 - CHỈ MAY PHỐI</t>
  </si>
  <si>
    <t>CREAM</t>
  </si>
  <si>
    <t>K1004</t>
  </si>
  <si>
    <t>CHỈ MAY CHÍNH 40/2 - CHỈ MAY NHÃN</t>
  </si>
  <si>
    <t>K8399</t>
  </si>
  <si>
    <t>BDSS24CHI1 (CẤP HẾT)  +
PALACE TỒN</t>
  </si>
  <si>
    <t>NHÃN THÀNH PHẦN 100%COTTON
PO# 00229
CRTZ_1164</t>
  </si>
  <si>
    <t>VJ548</t>
  </si>
  <si>
    <t>XS = 54.5CM</t>
  </si>
  <si>
    <t>S =  56.5CM</t>
  </si>
  <si>
    <t>M = 59CM</t>
  </si>
  <si>
    <t>L =  61CM</t>
  </si>
  <si>
    <t>XL = 63.5CM</t>
  </si>
  <si>
    <t>XXL =  65.5CM</t>
  </si>
  <si>
    <t xml:space="preserve"> POLYBAG MAINLINE 	370mm X 470mm - CÓ CHỮ HMP</t>
  </si>
  <si>
    <t>C21-0455</t>
  </si>
  <si>
    <t>KHAKI</t>
  </si>
  <si>
    <t>THẺ BÀI + DÂY TREO</t>
  </si>
  <si>
    <t>GẮN TẠI NHÃN CHÍNH</t>
  </si>
  <si>
    <t>CÓ CHỮ HMP</t>
  </si>
  <si>
    <t>NHÃN CHÍNH +SIZE HMP</t>
  </si>
  <si>
    <t>TỪ ĐƯỜNG MAY GIỮA CỔ SAU ĐẾN NHÃN 1" MAY 4 CẠNH</t>
  </si>
  <si>
    <t>NHÃN TRANG TRÍ HMP 2" X2"</t>
  </si>
  <si>
    <t>C21-0444</t>
  </si>
  <si>
    <r>
      <t>IN :</t>
    </r>
    <r>
      <rPr>
        <b/>
        <sz val="30"/>
        <rFont val="Muli"/>
      </rPr>
      <t xml:space="preserve"> </t>
    </r>
  </si>
  <si>
    <r>
      <t>THÊU :</t>
    </r>
    <r>
      <rPr>
        <b/>
        <sz val="30"/>
        <rFont val="Muli"/>
      </rPr>
      <t xml:space="preserve"> </t>
    </r>
  </si>
  <si>
    <r>
      <t>WASH:</t>
    </r>
    <r>
      <rPr>
        <sz val="30"/>
        <rFont val="Muli"/>
      </rPr>
      <t xml:space="preserve"> </t>
    </r>
  </si>
  <si>
    <t>ĐỊNH VỊ HÌNH THÊU: CANH GIỮA THÂN TRƯỚC TRÁI , TỪ GIỮA TRƯỚC TRÁI VÀO</t>
  </si>
  <si>
    <t>ĐỊNH VỊ HÌNH THÊU: TỪ ĐỈNH VAI XUỐNG ĐỈNH HÌNH THÊU</t>
  </si>
  <si>
    <t>-DUYỆT CHẤT LƯỢNG,MÀU SẮC HÌNH THÊU: THEO ÁO MẪU 1ST PROTO SAMPLE CRTZ-1164 , SIZE L , MÀU BLACK CHUYỂN CÙNG TÁC NGHIỆP</t>
  </si>
  <si>
    <t xml:space="preserve">- CUNG CẤP RẬP FULL SIZE </t>
  </si>
  <si>
    <t>CTFW24P0424001A00K
'DC5054 ÁNH C CẤP ĐỦ</t>
  </si>
  <si>
    <t>CTFW24P0437001U00F
'H14082759 ÁNH A CẤP ĐỦ</t>
  </si>
  <si>
    <t>CTFW24P0424002A00K
'DC5233 ÁNH D CẤP ĐỦ- DÙNG CHO MAIN ÁNH D</t>
  </si>
  <si>
    <t>CTFW24P0424002A00K
'3524 ÁNH C CẤP ĐỦ- DÙNG CHO MAIN ÁNH C</t>
  </si>
  <si>
    <t>W: 6 CM</t>
  </si>
  <si>
    <t>8.25"</t>
  </si>
  <si>
    <t>8.5"</t>
  </si>
  <si>
    <t>8.75"</t>
  </si>
  <si>
    <t>2.5"</t>
  </si>
  <si>
    <t>2.75"</t>
  </si>
  <si>
    <t>C21-0472- DÙNG TRƯỚC TỚI PO C21-0441</t>
  </si>
  <si>
    <t>THAM KHẢO CÁCH MAY: ÁO MẪU 1ST PROTO SAMPLE MÃ HÀNG CRTZ-1164 , BLACK SIZE L, CHUYỂN CÙNG TÁC NGHIỆP 01.10.24</t>
  </si>
  <si>
    <t>LƯU Ý: BỌC ĐẦU DÂY KÉO TRƯỚC KHI CHUYỂN QUA WASH</t>
  </si>
  <si>
    <t>KHÔNG WASH</t>
  </si>
  <si>
    <t>CTFW24P0424001A00K
'DC5269B ÁNH D CẤP TRIỆT TIÊU
ĐI SƠ ĐỘ CỤM NGẮN ĐỐI 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</si>
</sst>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\ ?/8"/>
    <numFmt numFmtId="177" formatCode="#\ ?/4"/>
    <numFmt numFmtId="178" formatCode="#\ ?/2"/>
    <numFmt numFmtId="179" formatCode="m/d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15"/>
      <color indexed="81"/>
      <name val="Tahoma"/>
      <family val="2"/>
    </font>
    <font>
      <b/>
      <sz val="15"/>
      <color indexed="81"/>
      <name val="Tahoma"/>
      <family val="2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sz val="11"/>
      <name val="Muli"/>
    </font>
    <font>
      <b/>
      <sz val="18"/>
      <name val="Muli"/>
    </font>
    <font>
      <sz val="8"/>
      <color theme="1"/>
      <name val="Arial"/>
      <family val="2"/>
    </font>
    <font>
      <b/>
      <sz val="8"/>
      <color rgb="FF17365D"/>
      <name val="Arial"/>
      <family val="2"/>
    </font>
    <font>
      <sz val="9"/>
      <color theme="1"/>
      <name val="Helvetica Neue"/>
    </font>
    <font>
      <b/>
      <sz val="8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trike/>
      <sz val="8"/>
      <color theme="1"/>
      <name val="Calibri"/>
      <family val="2"/>
    </font>
    <font>
      <strike/>
      <sz val="9"/>
      <color theme="1"/>
      <name val="Calibri"/>
      <family val="2"/>
    </font>
    <font>
      <b/>
      <strike/>
      <sz val="8"/>
      <color theme="1"/>
      <name val="Calibri"/>
      <family val="2"/>
    </font>
    <font>
      <sz val="8"/>
      <color rgb="FFFF0000"/>
      <name val="Arial"/>
      <family val="2"/>
    </font>
    <font>
      <sz val="8"/>
      <color theme="1"/>
      <name val="Helvetica Neue"/>
    </font>
    <font>
      <b/>
      <sz val="8"/>
      <color theme="1"/>
      <name val="Helvetica Neue"/>
    </font>
    <font>
      <sz val="8"/>
      <color theme="1"/>
      <name val="Arimo"/>
    </font>
    <font>
      <b/>
      <sz val="8"/>
      <color rgb="FF000000"/>
      <name val="Helvetica Neue"/>
    </font>
    <font>
      <strike/>
      <sz val="8"/>
      <color theme="1"/>
      <name val="Helvetica Neue"/>
    </font>
    <font>
      <b/>
      <strike/>
      <sz val="8"/>
      <color rgb="FF000000"/>
      <name val="Helvetica Neue"/>
    </font>
    <font>
      <b/>
      <sz val="14"/>
      <color theme="1"/>
      <name val="Helvetica Neue"/>
    </font>
    <font>
      <b/>
      <sz val="22"/>
      <color theme="1"/>
      <name val="Helvetica Neue"/>
    </font>
    <font>
      <sz val="11"/>
      <color theme="1"/>
      <name val="Helvetica Neue"/>
    </font>
    <font>
      <b/>
      <sz val="11"/>
      <color theme="1"/>
      <name val="Helvetica Neue"/>
    </font>
    <font>
      <b/>
      <sz val="11"/>
      <color rgb="FF000000"/>
      <name val="Helvetica Neue"/>
    </font>
    <font>
      <b/>
      <sz val="11"/>
      <color theme="1"/>
      <name val="Arial"/>
      <family val="2"/>
    </font>
    <font>
      <b/>
      <sz val="8"/>
      <color theme="1"/>
      <name val="Muli"/>
    </font>
    <font>
      <sz val="8"/>
      <color theme="1"/>
      <name val="Muli"/>
    </font>
    <font>
      <sz val="30"/>
      <name val="Muli"/>
    </font>
    <font>
      <b/>
      <u/>
      <sz val="30"/>
      <name val="Muli"/>
    </font>
    <font>
      <b/>
      <sz val="30"/>
      <color theme="1"/>
      <name val="Muli"/>
    </font>
    <font>
      <b/>
      <i/>
      <sz val="30"/>
      <name val="Muli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</fills>
  <borders count="95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8" fillId="0" borderId="0"/>
    <xf numFmtId="0" fontId="99" fillId="0" borderId="0"/>
    <xf numFmtId="0" fontId="61" fillId="0" borderId="0"/>
  </cellStyleXfs>
  <cellXfs count="733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5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5" fontId="37" fillId="0" borderId="41" xfId="0" applyNumberFormat="1" applyFont="1" applyBorder="1" applyAlignment="1">
      <alignment horizontal="center"/>
    </xf>
    <xf numFmtId="165" fontId="37" fillId="0" borderId="42" xfId="0" applyNumberFormat="1" applyFont="1" applyBorder="1" applyAlignment="1">
      <alignment horizontal="center" wrapText="1"/>
    </xf>
    <xf numFmtId="165" fontId="37" fillId="0" borderId="42" xfId="0" applyNumberFormat="1" applyFont="1" applyBorder="1" applyAlignment="1">
      <alignment horizontal="center"/>
    </xf>
    <xf numFmtId="165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5" fontId="37" fillId="0" borderId="43" xfId="0" applyNumberFormat="1" applyFont="1" applyBorder="1" applyAlignment="1">
      <alignment horizontal="center"/>
    </xf>
    <xf numFmtId="165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5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3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5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5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5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48" fillId="0" borderId="54" xfId="2" applyFont="1" applyBorder="1" applyAlignment="1">
      <alignment horizontal="center" vertical="center"/>
    </xf>
    <xf numFmtId="0" fontId="50" fillId="5" borderId="54" xfId="2" applyFont="1" applyFill="1" applyBorder="1" applyAlignment="1">
      <alignment horizontal="center" vertical="center"/>
    </xf>
    <xf numFmtId="0" fontId="53" fillId="4" borderId="2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3" fillId="2" borderId="3" xfId="0" applyFont="1" applyFill="1" applyBorder="1" applyAlignment="1">
      <alignment horizontal="left" vertical="center"/>
    </xf>
    <xf numFmtId="0" fontId="53" fillId="2" borderId="3" xfId="0" applyFont="1" applyFill="1" applyBorder="1" applyAlignment="1">
      <alignment vertical="center"/>
    </xf>
    <xf numFmtId="0" fontId="53" fillId="2" borderId="3" xfId="0" applyFont="1" applyFill="1" applyBorder="1" applyAlignment="1">
      <alignment horizontal="center" vertical="center"/>
    </xf>
    <xf numFmtId="3" fontId="53" fillId="2" borderId="3" xfId="0" applyNumberFormat="1" applyFont="1" applyFill="1" applyBorder="1" applyAlignment="1">
      <alignment horizontal="center" vertical="center"/>
    </xf>
    <xf numFmtId="0" fontId="53" fillId="2" borderId="3" xfId="62" applyNumberFormat="1" applyFont="1" applyFill="1" applyBorder="1" applyAlignment="1">
      <alignment horizontal="center" vertical="center"/>
    </xf>
    <xf numFmtId="0" fontId="53" fillId="13" borderId="3" xfId="0" applyFont="1" applyFill="1" applyBorder="1" applyAlignment="1">
      <alignment horizontal="center" vertical="center"/>
    </xf>
    <xf numFmtId="0" fontId="53" fillId="5" borderId="3" xfId="0" applyFont="1" applyFill="1" applyBorder="1" applyAlignment="1">
      <alignment vertical="center"/>
    </xf>
    <xf numFmtId="1" fontId="53" fillId="13" borderId="3" xfId="0" applyNumberFormat="1" applyFont="1" applyFill="1" applyBorder="1" applyAlignment="1">
      <alignment vertical="center"/>
    </xf>
    <xf numFmtId="1" fontId="53" fillId="13" borderId="3" xfId="0" applyNumberFormat="1" applyFont="1" applyFill="1" applyBorder="1" applyAlignment="1">
      <alignment horizontal="center" vertical="center"/>
    </xf>
    <xf numFmtId="0" fontId="53" fillId="5" borderId="2" xfId="0" quotePrefix="1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3" fillId="3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 wrapText="1"/>
    </xf>
    <xf numFmtId="0" fontId="53" fillId="2" borderId="4" xfId="0" applyFont="1" applyFill="1" applyBorder="1" applyAlignment="1">
      <alignment vertical="center" wrapText="1"/>
    </xf>
    <xf numFmtId="0" fontId="53" fillId="2" borderId="2" xfId="0" applyFont="1" applyFill="1" applyBorder="1" applyAlignment="1">
      <alignment horizontal="right" vertical="center"/>
    </xf>
    <xf numFmtId="0" fontId="53" fillId="13" borderId="2" xfId="0" quotePrefix="1" applyFont="1" applyFill="1" applyBorder="1" applyAlignment="1">
      <alignment horizontal="center" vertical="center"/>
    </xf>
    <xf numFmtId="0" fontId="53" fillId="14" borderId="0" xfId="0" applyFont="1" applyFill="1" applyAlignment="1">
      <alignment horizontal="left" vertical="center"/>
    </xf>
    <xf numFmtId="0" fontId="53" fillId="14" borderId="0" xfId="0" applyFont="1" applyFill="1" applyAlignment="1">
      <alignment horizontal="center" vertical="center"/>
    </xf>
    <xf numFmtId="1" fontId="53" fillId="14" borderId="0" xfId="0" applyNumberFormat="1" applyFont="1" applyFill="1" applyAlignment="1">
      <alignment horizontal="right" vertical="center"/>
    </xf>
    <xf numFmtId="1" fontId="53" fillId="14" borderId="0" xfId="0" applyNumberFormat="1" applyFont="1" applyFill="1" applyAlignment="1">
      <alignment horizontal="center" vertical="center"/>
    </xf>
    <xf numFmtId="0" fontId="37" fillId="0" borderId="0" xfId="59" applyFont="1"/>
    <xf numFmtId="0" fontId="93" fillId="0" borderId="0" xfId="59" applyFont="1" applyAlignment="1">
      <alignment vertical="center"/>
    </xf>
    <xf numFmtId="0" fontId="93" fillId="5" borderId="71" xfId="59" applyFont="1" applyFill="1" applyBorder="1" applyAlignment="1">
      <alignment horizontal="left" vertical="center"/>
    </xf>
    <xf numFmtId="14" fontId="93" fillId="49" borderId="71" xfId="59" applyNumberFormat="1" applyFont="1" applyFill="1" applyBorder="1" applyAlignment="1">
      <alignment horizontal="center" vertical="center"/>
    </xf>
    <xf numFmtId="0" fontId="93" fillId="0" borderId="6" xfId="59" applyFont="1" applyBorder="1" applyAlignment="1">
      <alignment horizontal="center" vertical="center"/>
    </xf>
    <xf numFmtId="0" fontId="93" fillId="49" borderId="71" xfId="59" applyFont="1" applyFill="1" applyBorder="1" applyAlignment="1">
      <alignment horizontal="center" vertical="center"/>
    </xf>
    <xf numFmtId="0" fontId="93" fillId="0" borderId="0" xfId="59" applyFont="1" applyAlignment="1">
      <alignment horizontal="left" vertical="center"/>
    </xf>
    <xf numFmtId="0" fontId="93" fillId="0" borderId="0" xfId="59" applyFont="1" applyAlignment="1">
      <alignment horizontal="center" vertical="center"/>
    </xf>
    <xf numFmtId="0" fontId="0" fillId="0" borderId="26" xfId="0" applyBorder="1"/>
    <xf numFmtId="0" fontId="37" fillId="0" borderId="24" xfId="59" applyFont="1" applyBorder="1"/>
    <xf numFmtId="0" fontId="38" fillId="5" borderId="71" xfId="59" applyFont="1" applyFill="1" applyBorder="1" applyAlignment="1">
      <alignment horizontal="center" vertical="center"/>
    </xf>
    <xf numFmtId="0" fontId="38" fillId="5" borderId="71" xfId="59" applyFont="1" applyFill="1" applyBorder="1" applyAlignment="1">
      <alignment horizontal="center" vertical="center" wrapText="1"/>
    </xf>
    <xf numFmtId="0" fontId="93" fillId="0" borderId="0" xfId="59" applyFont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59" applyFont="1" applyAlignment="1">
      <alignment horizontal="center" vertical="top"/>
    </xf>
    <xf numFmtId="0" fontId="37" fillId="0" borderId="0" xfId="59" applyFont="1" applyAlignment="1">
      <alignment vertical="center"/>
    </xf>
    <xf numFmtId="1" fontId="29" fillId="0" borderId="54" xfId="2" applyNumberFormat="1" applyFont="1" applyBorder="1" applyAlignment="1">
      <alignment horizontal="left" vertical="center" wrapText="1"/>
    </xf>
    <xf numFmtId="1" fontId="26" fillId="0" borderId="54" xfId="2" applyNumberFormat="1" applyFont="1" applyBorder="1" applyAlignment="1">
      <alignment horizontal="center" vertical="top" wrapText="1"/>
    </xf>
    <xf numFmtId="0" fontId="53" fillId="15" borderId="0" xfId="0" applyFont="1" applyFill="1"/>
    <xf numFmtId="0" fontId="51" fillId="0" borderId="54" xfId="2" quotePrefix="1" applyFont="1" applyBorder="1" applyAlignment="1">
      <alignment horizontal="left" vertical="center" wrapText="1"/>
    </xf>
    <xf numFmtId="0" fontId="52" fillId="0" borderId="54" xfId="2" applyFont="1" applyBorder="1" applyAlignment="1">
      <alignment wrapText="1"/>
    </xf>
    <xf numFmtId="0" fontId="53" fillId="2" borderId="2" xfId="0" applyFont="1" applyFill="1" applyBorder="1" applyAlignment="1">
      <alignment horizontal="center" vertical="center"/>
    </xf>
    <xf numFmtId="0" fontId="53" fillId="3" borderId="0" xfId="0" applyFont="1" applyFill="1" applyAlignment="1">
      <alignment vertical="center"/>
    </xf>
    <xf numFmtId="0" fontId="53" fillId="2" borderId="2" xfId="0" applyFont="1" applyFill="1" applyBorder="1" applyAlignment="1">
      <alignment horizontal="left" vertical="center"/>
    </xf>
    <xf numFmtId="0" fontId="65" fillId="48" borderId="2" xfId="0" applyFont="1" applyFill="1" applyBorder="1" applyAlignment="1">
      <alignment horizontal="left" vertical="center"/>
    </xf>
    <xf numFmtId="0" fontId="65" fillId="48" borderId="4" xfId="0" applyFont="1" applyFill="1" applyBorder="1" applyAlignment="1">
      <alignment horizontal="center" vertical="center"/>
    </xf>
    <xf numFmtId="0" fontId="65" fillId="48" borderId="0" xfId="0" applyFont="1" applyFill="1" applyAlignment="1">
      <alignment horizontal="center" vertical="center"/>
    </xf>
    <xf numFmtId="0" fontId="65" fillId="48" borderId="0" xfId="0" applyFont="1" applyFill="1" applyAlignment="1">
      <alignment horizontal="center" vertical="center" wrapText="1"/>
    </xf>
    <xf numFmtId="0" fontId="65" fillId="48" borderId="4" xfId="0" applyFont="1" applyFill="1" applyBorder="1" applyAlignment="1">
      <alignment horizontal="center" vertical="center" wrapText="1"/>
    </xf>
    <xf numFmtId="0" fontId="65" fillId="48" borderId="2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100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101" fillId="5" borderId="54" xfId="0" applyFont="1" applyFill="1" applyBorder="1" applyAlignment="1">
      <alignment horizontal="center" vertical="center" wrapText="1"/>
    </xf>
    <xf numFmtId="0" fontId="101" fillId="5" borderId="55" xfId="0" applyFont="1" applyFill="1" applyBorder="1" applyAlignment="1">
      <alignment horizontal="center" vertical="center" wrapText="1"/>
    </xf>
    <xf numFmtId="0" fontId="101" fillId="5" borderId="54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1" fontId="29" fillId="0" borderId="51" xfId="1" applyNumberFormat="1" applyFont="1" applyBorder="1" applyAlignment="1">
      <alignment horizontal="center" vertical="center" wrapText="1"/>
    </xf>
    <xf numFmtId="1" fontId="26" fillId="0" borderId="54" xfId="1" applyNumberFormat="1" applyFont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/>
    </xf>
    <xf numFmtId="2" fontId="29" fillId="2" borderId="54" xfId="0" applyNumberFormat="1" applyFont="1" applyFill="1" applyBorder="1" applyAlignment="1">
      <alignment horizontal="center" vertical="center"/>
    </xf>
    <xf numFmtId="165" fontId="29" fillId="2" borderId="54" xfId="0" applyNumberFormat="1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/>
    </xf>
    <xf numFmtId="1" fontId="29" fillId="0" borderId="54" xfId="1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1" fontId="26" fillId="0" borderId="51" xfId="1" applyNumberFormat="1" applyFont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1" fontId="26" fillId="0" borderId="53" xfId="2" applyNumberFormat="1" applyFont="1" applyBorder="1" applyAlignment="1">
      <alignment horizontal="center" vertical="top" wrapText="1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vertical="center"/>
    </xf>
    <xf numFmtId="0" fontId="102" fillId="0" borderId="0" xfId="0" applyFont="1" applyAlignment="1">
      <alignment horizontal="center" vertical="center"/>
    </xf>
    <xf numFmtId="15" fontId="102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4" fillId="0" borderId="0" xfId="0" applyFont="1" applyAlignment="1">
      <alignment vertical="center"/>
    </xf>
    <xf numFmtId="0" fontId="102" fillId="0" borderId="73" xfId="0" applyFont="1" applyBorder="1" applyAlignment="1">
      <alignment horizontal="left" vertical="center"/>
    </xf>
    <xf numFmtId="0" fontId="103" fillId="0" borderId="74" xfId="0" applyFont="1" applyBorder="1" applyAlignment="1">
      <alignment vertical="center"/>
    </xf>
    <xf numFmtId="0" fontId="102" fillId="0" borderId="36" xfId="0" applyFont="1" applyBorder="1" applyAlignment="1">
      <alignment horizontal="center" vertical="center"/>
    </xf>
    <xf numFmtId="0" fontId="105" fillId="50" borderId="36" xfId="0" applyFont="1" applyFill="1" applyBorder="1" applyAlignment="1">
      <alignment horizontal="left" vertical="center"/>
    </xf>
    <xf numFmtId="15" fontId="102" fillId="50" borderId="36" xfId="0" applyNumberFormat="1" applyFont="1" applyFill="1" applyBorder="1" applyAlignment="1">
      <alignment horizontal="center" vertical="center"/>
    </xf>
    <xf numFmtId="15" fontId="102" fillId="0" borderId="36" xfId="0" applyNumberFormat="1" applyFont="1" applyBorder="1" applyAlignment="1">
      <alignment horizontal="center" vertical="center"/>
    </xf>
    <xf numFmtId="0" fontId="102" fillId="0" borderId="79" xfId="0" applyFont="1" applyBorder="1" applyAlignment="1">
      <alignment horizontal="left" vertical="center"/>
    </xf>
    <xf numFmtId="0" fontId="103" fillId="0" borderId="80" xfId="0" applyFont="1" applyBorder="1" applyAlignment="1">
      <alignment horizontal="right" vertical="center"/>
    </xf>
    <xf numFmtId="0" fontId="103" fillId="0" borderId="80" xfId="0" applyFont="1" applyBorder="1" applyAlignment="1">
      <alignment horizontal="left" vertical="center"/>
    </xf>
    <xf numFmtId="0" fontId="102" fillId="0" borderId="41" xfId="0" applyFont="1" applyBorder="1" applyAlignment="1">
      <alignment horizontal="center" vertical="center"/>
    </xf>
    <xf numFmtId="0" fontId="102" fillId="0" borderId="41" xfId="0" applyFont="1" applyBorder="1" applyAlignment="1">
      <alignment horizontal="left" vertical="center"/>
    </xf>
    <xf numFmtId="0" fontId="103" fillId="0" borderId="80" xfId="0" applyFont="1" applyBorder="1" applyAlignment="1">
      <alignment vertical="center"/>
    </xf>
    <xf numFmtId="15" fontId="102" fillId="0" borderId="41" xfId="0" applyNumberFormat="1" applyFont="1" applyBorder="1" applyAlignment="1">
      <alignment horizontal="center" vertical="center"/>
    </xf>
    <xf numFmtId="0" fontId="102" fillId="0" borderId="84" xfId="0" applyFont="1" applyBorder="1" applyAlignment="1">
      <alignment horizontal="left" vertical="center"/>
    </xf>
    <xf numFmtId="0" fontId="102" fillId="51" borderId="33" xfId="0" applyFont="1" applyFill="1" applyBorder="1"/>
    <xf numFmtId="0" fontId="102" fillId="0" borderId="85" xfId="0" applyFont="1" applyBorder="1" applyAlignment="1">
      <alignment horizontal="center" vertical="center"/>
    </xf>
    <xf numFmtId="0" fontId="102" fillId="0" borderId="85" xfId="0" applyFont="1" applyBorder="1" applyAlignment="1">
      <alignment horizontal="left" vertical="center"/>
    </xf>
    <xf numFmtId="0" fontId="102" fillId="0" borderId="89" xfId="0" applyFont="1" applyBorder="1" applyAlignment="1">
      <alignment horizontal="left" vertical="center"/>
    </xf>
    <xf numFmtId="0" fontId="102" fillId="0" borderId="0" xfId="0" applyFont="1"/>
    <xf numFmtId="0" fontId="104" fillId="0" borderId="82" xfId="0" applyFont="1" applyBorder="1" applyAlignment="1">
      <alignment horizontal="center" vertical="center"/>
    </xf>
    <xf numFmtId="0" fontId="107" fillId="0" borderId="0" xfId="0" applyFont="1"/>
    <xf numFmtId="0" fontId="105" fillId="0" borderId="93" xfId="0" applyFont="1" applyBorder="1" applyAlignment="1">
      <alignment horizontal="center" vertical="center"/>
    </xf>
    <xf numFmtId="0" fontId="105" fillId="0" borderId="94" xfId="0" applyFont="1" applyBorder="1" applyAlignment="1">
      <alignment horizontal="left" vertical="center"/>
    </xf>
    <xf numFmtId="0" fontId="105" fillId="0" borderId="94" xfId="0" applyFont="1" applyBorder="1" applyAlignment="1">
      <alignment horizontal="center" vertical="center"/>
    </xf>
    <xf numFmtId="0" fontId="105" fillId="0" borderId="75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9" fillId="0" borderId="0" xfId="0" applyFont="1"/>
    <xf numFmtId="0" fontId="102" fillId="0" borderId="54" xfId="0" applyFont="1" applyBorder="1" applyAlignment="1">
      <alignment horizontal="center"/>
    </xf>
    <xf numFmtId="0" fontId="102" fillId="0" borderId="54" xfId="0" applyFont="1" applyBorder="1" applyAlignment="1">
      <alignment vertical="center"/>
    </xf>
    <xf numFmtId="0" fontId="102" fillId="0" borderId="54" xfId="0" applyFont="1" applyBorder="1" applyAlignment="1">
      <alignment horizontal="left" vertical="center"/>
    </xf>
    <xf numFmtId="12" fontId="102" fillId="0" borderId="54" xfId="0" applyNumberFormat="1" applyFont="1" applyBorder="1" applyAlignment="1">
      <alignment horizontal="center" vertical="center"/>
    </xf>
    <xf numFmtId="165" fontId="102" fillId="0" borderId="54" xfId="0" applyNumberFormat="1" applyFont="1" applyBorder="1" applyAlignment="1">
      <alignment horizontal="center" vertical="center"/>
    </xf>
    <xf numFmtId="179" fontId="102" fillId="0" borderId="54" xfId="0" applyNumberFormat="1" applyFont="1" applyBorder="1" applyAlignment="1">
      <alignment horizontal="center" vertical="center"/>
    </xf>
    <xf numFmtId="0" fontId="110" fillId="0" borderId="54" xfId="0" applyFont="1" applyBorder="1"/>
    <xf numFmtId="0" fontId="110" fillId="0" borderId="0" xfId="0" applyFont="1"/>
    <xf numFmtId="12" fontId="102" fillId="0" borderId="54" xfId="0" applyNumberFormat="1" applyFont="1" applyBorder="1" applyAlignment="1">
      <alignment horizontal="center"/>
    </xf>
    <xf numFmtId="12" fontId="105" fillId="0" borderId="54" xfId="0" applyNumberFormat="1" applyFont="1" applyBorder="1" applyAlignment="1">
      <alignment horizontal="center"/>
    </xf>
    <xf numFmtId="0" fontId="111" fillId="0" borderId="0" xfId="0" applyFont="1" applyAlignment="1">
      <alignment vertical="center" wrapText="1"/>
    </xf>
    <xf numFmtId="12" fontId="110" fillId="0" borderId="0" xfId="0" applyNumberFormat="1" applyFont="1"/>
    <xf numFmtId="165" fontId="110" fillId="0" borderId="0" xfId="0" applyNumberFormat="1" applyFont="1"/>
    <xf numFmtId="0" fontId="112" fillId="0" borderId="54" xfId="0" applyFont="1" applyBorder="1" applyAlignment="1">
      <alignment vertical="center"/>
    </xf>
    <xf numFmtId="0" fontId="112" fillId="0" borderId="54" xfId="0" applyFont="1" applyBorder="1" applyAlignment="1">
      <alignment horizontal="left" vertical="center" wrapText="1"/>
    </xf>
    <xf numFmtId="12" fontId="105" fillId="0" borderId="54" xfId="0" applyNumberFormat="1" applyFont="1" applyBorder="1" applyAlignment="1">
      <alignment horizontal="center" vertical="center"/>
    </xf>
    <xf numFmtId="0" fontId="1" fillId="0" borderId="54" xfId="0" applyFont="1" applyBorder="1"/>
    <xf numFmtId="0" fontId="113" fillId="0" borderId="54" xfId="0" applyFont="1" applyBorder="1" applyAlignment="1">
      <alignment vertical="center"/>
    </xf>
    <xf numFmtId="0" fontId="114" fillId="0" borderId="54" xfId="0" applyFont="1" applyBorder="1" applyAlignment="1">
      <alignment horizontal="left" vertical="center"/>
    </xf>
    <xf numFmtId="12" fontId="113" fillId="0" borderId="54" xfId="0" applyNumberFormat="1" applyFont="1" applyBorder="1" applyAlignment="1">
      <alignment horizontal="center" vertical="center"/>
    </xf>
    <xf numFmtId="12" fontId="115" fillId="0" borderId="54" xfId="0" applyNumberFormat="1" applyFont="1" applyBorder="1" applyAlignment="1">
      <alignment horizontal="center" vertical="center"/>
    </xf>
    <xf numFmtId="165" fontId="113" fillId="0" borderId="54" xfId="0" applyNumberFormat="1" applyFont="1" applyBorder="1" applyAlignment="1">
      <alignment horizontal="center" vertical="center"/>
    </xf>
    <xf numFmtId="0" fontId="104" fillId="0" borderId="54" xfId="0" applyFont="1" applyBorder="1" applyAlignment="1">
      <alignment horizontal="left" vertical="center"/>
    </xf>
    <xf numFmtId="177" fontId="102" fillId="0" borderId="54" xfId="0" applyNumberFormat="1" applyFont="1" applyBorder="1" applyAlignment="1">
      <alignment horizontal="center" vertical="center"/>
    </xf>
    <xf numFmtId="176" fontId="102" fillId="0" borderId="54" xfId="0" applyNumberFormat="1" applyFont="1" applyBorder="1" applyAlignment="1">
      <alignment horizontal="center" vertical="center"/>
    </xf>
    <xf numFmtId="12" fontId="117" fillId="0" borderId="54" xfId="0" applyNumberFormat="1" applyFont="1" applyBorder="1" applyAlignment="1">
      <alignment horizontal="center" vertical="center"/>
    </xf>
    <xf numFmtId="178" fontId="102" fillId="0" borderId="54" xfId="0" applyNumberFormat="1" applyFont="1" applyBorder="1" applyAlignment="1">
      <alignment horizontal="center" vertical="center"/>
    </xf>
    <xf numFmtId="177" fontId="117" fillId="0" borderId="54" xfId="0" applyNumberFormat="1" applyFont="1" applyBorder="1" applyAlignment="1">
      <alignment horizontal="center" vertical="center"/>
    </xf>
    <xf numFmtId="0" fontId="117" fillId="0" borderId="54" xfId="0" applyFont="1" applyBorder="1" applyAlignment="1">
      <alignment horizontal="center"/>
    </xf>
    <xf numFmtId="0" fontId="117" fillId="0" borderId="54" xfId="0" applyFont="1" applyBorder="1"/>
    <xf numFmtId="0" fontId="117" fillId="0" borderId="54" xfId="0" applyFont="1" applyBorder="1" applyAlignment="1">
      <alignment horizontal="left" vertical="center"/>
    </xf>
    <xf numFmtId="12" fontId="117" fillId="0" borderId="54" xfId="0" applyNumberFormat="1" applyFont="1" applyBorder="1" applyAlignment="1">
      <alignment horizontal="center"/>
    </xf>
    <xf numFmtId="12" fontId="118" fillId="0" borderId="54" xfId="0" applyNumberFormat="1" applyFont="1" applyBorder="1" applyAlignment="1">
      <alignment horizontal="center"/>
    </xf>
    <xf numFmtId="165" fontId="117" fillId="0" borderId="54" xfId="0" applyNumberFormat="1" applyFont="1" applyBorder="1" applyAlignment="1">
      <alignment horizontal="center" vertical="center"/>
    </xf>
    <xf numFmtId="12" fontId="118" fillId="0" borderId="54" xfId="0" applyNumberFormat="1" applyFont="1" applyBorder="1" applyAlignment="1">
      <alignment horizontal="center" vertical="center"/>
    </xf>
    <xf numFmtId="176" fontId="117" fillId="0" borderId="54" xfId="0" applyNumberFormat="1" applyFont="1" applyBorder="1" applyAlignment="1">
      <alignment horizontal="center"/>
    </xf>
    <xf numFmtId="0" fontId="119" fillId="0" borderId="54" xfId="0" applyFont="1" applyBorder="1"/>
    <xf numFmtId="0" fontId="119" fillId="0" borderId="54" xfId="0" applyFont="1" applyBorder="1" applyAlignment="1">
      <alignment horizontal="left" vertical="center"/>
    </xf>
    <xf numFmtId="12" fontId="117" fillId="0" borderId="54" xfId="0" applyNumberFormat="1" applyFont="1" applyBorder="1"/>
    <xf numFmtId="12" fontId="118" fillId="0" borderId="54" xfId="0" applyNumberFormat="1" applyFont="1" applyBorder="1"/>
    <xf numFmtId="0" fontId="118" fillId="0" borderId="54" xfId="0" applyFont="1" applyBorder="1" applyAlignment="1">
      <alignment horizontal="center" vertical="center"/>
    </xf>
    <xf numFmtId="0" fontId="104" fillId="0" borderId="54" xfId="0" applyFont="1" applyBorder="1" applyAlignment="1">
      <alignment vertical="center"/>
    </xf>
    <xf numFmtId="0" fontId="0" fillId="0" borderId="54" xfId="0" applyBorder="1"/>
    <xf numFmtId="0" fontId="117" fillId="0" borderId="54" xfId="0" applyFont="1" applyBorder="1" applyAlignment="1">
      <alignment horizontal="center" vertical="center"/>
    </xf>
    <xf numFmtId="12" fontId="120" fillId="0" borderId="54" xfId="0" applyNumberFormat="1" applyFont="1" applyBorder="1" applyAlignment="1">
      <alignment horizontal="center" vertical="center"/>
    </xf>
    <xf numFmtId="0" fontId="117" fillId="0" borderId="54" xfId="0" applyFont="1" applyBorder="1" applyAlignment="1">
      <alignment vertical="center"/>
    </xf>
    <xf numFmtId="176" fontId="117" fillId="0" borderId="54" xfId="0" applyNumberFormat="1" applyFont="1" applyBorder="1" applyAlignment="1">
      <alignment horizontal="center" vertical="center"/>
    </xf>
    <xf numFmtId="0" fontId="117" fillId="0" borderId="0" xfId="0" applyFont="1" applyAlignment="1">
      <alignment vertical="center"/>
    </xf>
    <xf numFmtId="0" fontId="121" fillId="0" borderId="54" xfId="0" applyFont="1" applyBorder="1" applyAlignment="1">
      <alignment horizontal="center" vertical="center"/>
    </xf>
    <xf numFmtId="0" fontId="121" fillId="0" borderId="54" xfId="0" applyFont="1" applyBorder="1" applyAlignment="1">
      <alignment vertical="center"/>
    </xf>
    <xf numFmtId="0" fontId="121" fillId="0" borderId="54" xfId="0" applyFont="1" applyBorder="1" applyAlignment="1">
      <alignment horizontal="left" vertical="center"/>
    </xf>
    <xf numFmtId="177" fontId="121" fillId="0" borderId="54" xfId="0" applyNumberFormat="1" applyFont="1" applyBorder="1" applyAlignment="1">
      <alignment horizontal="center" vertical="center"/>
    </xf>
    <xf numFmtId="176" fontId="121" fillId="0" borderId="54" xfId="0" applyNumberFormat="1" applyFont="1" applyBorder="1" applyAlignment="1">
      <alignment horizontal="center" vertical="center"/>
    </xf>
    <xf numFmtId="12" fontId="122" fillId="0" borderId="54" xfId="0" applyNumberFormat="1" applyFont="1" applyBorder="1" applyAlignment="1">
      <alignment horizontal="center" vertical="center"/>
    </xf>
    <xf numFmtId="12" fontId="121" fillId="0" borderId="54" xfId="0" applyNumberFormat="1" applyFont="1" applyBorder="1" applyAlignment="1">
      <alignment horizontal="center" vertical="center"/>
    </xf>
    <xf numFmtId="0" fontId="117" fillId="0" borderId="89" xfId="0" applyFont="1" applyBorder="1" applyAlignment="1">
      <alignment horizontal="center" vertical="center"/>
    </xf>
    <xf numFmtId="0" fontId="123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16" fontId="117" fillId="0" borderId="0" xfId="0" applyNumberFormat="1" applyFont="1" applyAlignment="1">
      <alignment horizontal="center" vertical="center"/>
    </xf>
    <xf numFmtId="0" fontId="125" fillId="0" borderId="89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25" fillId="0" borderId="0" xfId="0" applyFont="1" applyAlignment="1">
      <alignment horizontal="center" vertical="center"/>
    </xf>
    <xf numFmtId="0" fontId="127" fillId="0" borderId="0" xfId="0" applyFont="1" applyAlignment="1">
      <alignment horizontal="center" vertical="center"/>
    </xf>
    <xf numFmtId="0" fontId="125" fillId="0" borderId="0" xfId="0" applyFont="1" applyAlignment="1">
      <alignment vertical="center"/>
    </xf>
    <xf numFmtId="0" fontId="125" fillId="0" borderId="0" xfId="0" applyFont="1" applyAlignment="1">
      <alignment horizontal="left" vertical="center"/>
    </xf>
    <xf numFmtId="0" fontId="128" fillId="0" borderId="0" xfId="0" applyFont="1" applyAlignment="1">
      <alignment horizontal="center" vertical="center"/>
    </xf>
    <xf numFmtId="0" fontId="129" fillId="9" borderId="54" xfId="0" applyFont="1" applyFill="1" applyBorder="1" applyAlignment="1">
      <alignment vertical="center"/>
    </xf>
    <xf numFmtId="0" fontId="130" fillId="0" borderId="54" xfId="0" applyFont="1" applyBorder="1" applyAlignment="1">
      <alignment horizontal="center"/>
    </xf>
    <xf numFmtId="0" fontId="130" fillId="0" borderId="54" xfId="0" quotePrefix="1" applyFont="1" applyBorder="1" applyAlignment="1">
      <alignment horizontal="center"/>
    </xf>
    <xf numFmtId="16" fontId="130" fillId="0" borderId="54" xfId="0" quotePrefix="1" applyNumberFormat="1" applyFont="1" applyBorder="1" applyAlignment="1">
      <alignment horizontal="center"/>
    </xf>
    <xf numFmtId="0" fontId="93" fillId="0" borderId="71" xfId="59" applyFont="1" applyBorder="1" applyAlignment="1">
      <alignment horizontal="center" vertical="center"/>
    </xf>
    <xf numFmtId="0" fontId="93" fillId="0" borderId="71" xfId="59" applyFont="1" applyBorder="1" applyAlignment="1">
      <alignment horizontal="center" vertical="center" wrapText="1"/>
    </xf>
    <xf numFmtId="1" fontId="29" fillId="0" borderId="54" xfId="2" quotePrefix="1" applyNumberFormat="1" applyFont="1" applyBorder="1" applyAlignment="1">
      <alignment horizontal="center" vertical="center" wrapText="1"/>
    </xf>
    <xf numFmtId="0" fontId="65" fillId="48" borderId="4" xfId="0" applyFont="1" applyFill="1" applyBorder="1" applyAlignment="1">
      <alignment horizontal="left" vertical="center"/>
    </xf>
    <xf numFmtId="0" fontId="131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131" fillId="2" borderId="0" xfId="0" applyFont="1" applyFill="1" applyAlignment="1">
      <alignment horizontal="left" vertical="center"/>
    </xf>
    <xf numFmtId="0" fontId="131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166" fontId="131" fillId="2" borderId="0" xfId="0" applyNumberFormat="1" applyFont="1" applyFill="1" applyAlignment="1">
      <alignment horizontal="center" vertical="center"/>
    </xf>
    <xf numFmtId="0" fontId="131" fillId="2" borderId="0" xfId="0" applyFont="1" applyFill="1" applyAlignment="1">
      <alignment horizontal="center" vertical="center"/>
    </xf>
    <xf numFmtId="0" fontId="132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131" fillId="2" borderId="52" xfId="0" quotePrefix="1" applyFont="1" applyFill="1" applyBorder="1" applyAlignment="1">
      <alignment horizontal="center" vertical="center" wrapText="1"/>
    </xf>
    <xf numFmtId="0" fontId="35" fillId="0" borderId="11" xfId="0" quotePrefix="1" applyFont="1" applyBorder="1" applyAlignment="1">
      <alignment horizontal="center" vertical="center"/>
    </xf>
    <xf numFmtId="1" fontId="131" fillId="2" borderId="52" xfId="0" applyNumberFormat="1" applyFont="1" applyFill="1" applyBorder="1" applyAlignment="1">
      <alignment horizontal="left" vertical="center" wrapText="1"/>
    </xf>
    <xf numFmtId="0" fontId="133" fillId="0" borderId="54" xfId="0" quotePrefix="1" applyFont="1" applyBorder="1" applyAlignment="1">
      <alignment horizontal="center" vertical="center"/>
    </xf>
    <xf numFmtId="12" fontId="133" fillId="0" borderId="54" xfId="0" quotePrefix="1" applyNumberFormat="1" applyFont="1" applyBorder="1" applyAlignment="1">
      <alignment horizontal="center" vertical="center" wrapText="1"/>
    </xf>
    <xf numFmtId="0" fontId="131" fillId="2" borderId="0" xfId="0" quotePrefix="1" applyFont="1" applyFill="1" applyAlignment="1">
      <alignment horizontal="left" vertical="center"/>
    </xf>
    <xf numFmtId="0" fontId="35" fillId="2" borderId="14" xfId="0" quotePrefix="1" applyFont="1" applyFill="1" applyBorder="1" applyAlignment="1">
      <alignment horizontal="left" vertical="center"/>
    </xf>
    <xf numFmtId="0" fontId="35" fillId="2" borderId="14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166" fontId="35" fillId="2" borderId="0" xfId="0" applyNumberFormat="1" applyFont="1" applyFill="1" applyAlignment="1">
      <alignment horizontal="center" vertical="center"/>
    </xf>
    <xf numFmtId="1" fontId="35" fillId="2" borderId="14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0" fontId="131" fillId="0" borderId="0" xfId="0" applyFont="1" applyAlignment="1">
      <alignment vertical="center" wrapText="1"/>
    </xf>
    <xf numFmtId="0" fontId="35" fillId="2" borderId="0" xfId="0" applyFont="1" applyFill="1" applyAlignment="1">
      <alignment horizontal="left" vertical="center" wrapText="1"/>
    </xf>
    <xf numFmtId="0" fontId="35" fillId="3" borderId="14" xfId="0" applyFont="1" applyFill="1" applyBorder="1" applyAlignment="1">
      <alignment horizontal="center" vertical="center"/>
    </xf>
    <xf numFmtId="0" fontId="35" fillId="2" borderId="1" xfId="0" applyFont="1" applyFill="1" applyBorder="1" applyAlignment="1" applyProtection="1">
      <alignment vertical="center"/>
      <protection hidden="1"/>
    </xf>
    <xf numFmtId="0" fontId="134" fillId="2" borderId="50" xfId="0" applyFont="1" applyFill="1" applyBorder="1" applyAlignment="1">
      <alignment horizontal="left" vertical="center"/>
    </xf>
    <xf numFmtId="0" fontId="134" fillId="2" borderId="1" xfId="0" applyFont="1" applyFill="1" applyBorder="1" applyAlignment="1">
      <alignment horizontal="left" vertical="center"/>
    </xf>
    <xf numFmtId="0" fontId="134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vertical="center"/>
    </xf>
    <xf numFmtId="0" fontId="35" fillId="2" borderId="50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left" vertical="center"/>
    </xf>
    <xf numFmtId="15" fontId="35" fillId="2" borderId="1" xfId="0" applyNumberFormat="1" applyFont="1" applyFill="1" applyBorder="1" applyAlignment="1">
      <alignment horizontal="left" vertical="center"/>
    </xf>
    <xf numFmtId="15" fontId="35" fillId="2" borderId="1" xfId="0" applyNumberFormat="1" applyFont="1" applyFill="1" applyBorder="1" applyAlignment="1">
      <alignment horizontal="left" vertical="center" wrapText="1"/>
    </xf>
    <xf numFmtId="164" fontId="35" fillId="2" borderId="1" xfId="0" quotePrefix="1" applyNumberFormat="1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35" fillId="3" borderId="0" xfId="0" applyFont="1" applyFill="1" applyAlignment="1">
      <alignment horizontal="left" vertical="center"/>
    </xf>
    <xf numFmtId="0" fontId="132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5" fillId="3" borderId="0" xfId="0" applyFont="1" applyFill="1" applyAlignment="1">
      <alignment horizontal="left" vertical="center" wrapText="1"/>
    </xf>
    <xf numFmtId="0" fontId="131" fillId="2" borderId="54" xfId="0" applyFont="1" applyFill="1" applyBorder="1" applyAlignment="1">
      <alignment horizontal="center" vertical="center"/>
    </xf>
    <xf numFmtId="0" fontId="131" fillId="2" borderId="54" xfId="0" applyFont="1" applyFill="1" applyBorder="1" applyAlignment="1">
      <alignment horizontal="center" vertical="center" wrapText="1"/>
    </xf>
    <xf numFmtId="1" fontId="131" fillId="2" borderId="54" xfId="0" applyNumberFormat="1" applyFont="1" applyFill="1" applyBorder="1" applyAlignment="1">
      <alignment horizontal="center" vertical="center" wrapText="1"/>
    </xf>
    <xf numFmtId="0" fontId="131" fillId="0" borderId="54" xfId="0" applyFont="1" applyBorder="1" applyAlignment="1">
      <alignment horizontal="center" vertical="center"/>
    </xf>
    <xf numFmtId="165" fontId="131" fillId="0" borderId="54" xfId="0" applyNumberFormat="1" applyFont="1" applyBorder="1" applyAlignment="1">
      <alignment horizontal="center" vertical="center"/>
    </xf>
    <xf numFmtId="4" fontId="131" fillId="2" borderId="54" xfId="0" applyNumberFormat="1" applyFont="1" applyFill="1" applyBorder="1" applyAlignment="1">
      <alignment horizontal="center" vertical="center"/>
    </xf>
    <xf numFmtId="3" fontId="131" fillId="0" borderId="54" xfId="0" applyNumberFormat="1" applyFont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12" fontId="0" fillId="0" borderId="0" xfId="0" applyNumberFormat="1"/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1" fontId="26" fillId="2" borderId="55" xfId="0" quotePrefix="1" applyNumberFormat="1" applyFont="1" applyFill="1" applyBorder="1" applyAlignment="1">
      <alignment horizontal="center" vertical="center"/>
    </xf>
    <xf numFmtId="1" fontId="26" fillId="2" borderId="53" xfId="0" applyNumberFormat="1" applyFont="1" applyFill="1" applyBorder="1" applyAlignment="1">
      <alignment horizontal="center" vertical="center"/>
    </xf>
    <xf numFmtId="1" fontId="131" fillId="2" borderId="54" xfId="0" applyNumberFormat="1" applyFont="1" applyFill="1" applyBorder="1" applyAlignment="1">
      <alignment horizontal="left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/>
    </xf>
    <xf numFmtId="0" fontId="35" fillId="3" borderId="15" xfId="0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vertical="center" wrapText="1"/>
    </xf>
    <xf numFmtId="0" fontId="35" fillId="3" borderId="30" xfId="0" applyFont="1" applyFill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131" fillId="2" borderId="55" xfId="0" quotePrefix="1" applyFont="1" applyFill="1" applyBorder="1" applyAlignment="1">
      <alignment horizontal="center" vertical="center" wrapText="1"/>
    </xf>
    <xf numFmtId="0" fontId="131" fillId="2" borderId="52" xfId="0" quotePrefix="1" applyFont="1" applyFill="1" applyBorder="1" applyAlignment="1">
      <alignment horizontal="center" vertical="center" wrapText="1"/>
    </xf>
    <xf numFmtId="0" fontId="131" fillId="2" borderId="53" xfId="0" quotePrefix="1" applyFont="1" applyFill="1" applyBorder="1" applyAlignment="1">
      <alignment horizontal="center" vertical="center" wrapText="1"/>
    </xf>
    <xf numFmtId="0" fontId="131" fillId="2" borderId="15" xfId="0" applyFont="1" applyFill="1" applyBorder="1" applyAlignment="1">
      <alignment horizontal="center" vertical="center" wrapText="1"/>
    </xf>
    <xf numFmtId="0" fontId="131" fillId="2" borderId="13" xfId="0" applyFont="1" applyFill="1" applyBorder="1" applyAlignment="1">
      <alignment horizontal="center" vertical="center" wrapText="1"/>
    </xf>
    <xf numFmtId="0" fontId="131" fillId="9" borderId="55" xfId="0" applyFont="1" applyFill="1" applyBorder="1" applyAlignment="1">
      <alignment horizontal="left" vertical="center" wrapText="1"/>
    </xf>
    <xf numFmtId="0" fontId="131" fillId="9" borderId="53" xfId="0" applyFont="1" applyFill="1" applyBorder="1" applyAlignment="1">
      <alignment horizontal="left" vertical="center" wrapText="1"/>
    </xf>
    <xf numFmtId="0" fontId="131" fillId="2" borderId="61" xfId="0" applyFont="1" applyFill="1" applyBorder="1" applyAlignment="1">
      <alignment horizontal="center" vertical="center" wrapText="1"/>
    </xf>
    <xf numFmtId="0" fontId="131" fillId="2" borderId="0" xfId="0" applyFont="1" applyFill="1" applyAlignment="1">
      <alignment horizontal="center" vertical="center" wrapText="1"/>
    </xf>
    <xf numFmtId="0" fontId="35" fillId="0" borderId="55" xfId="0" quotePrefix="1" applyFont="1" applyBorder="1" applyAlignment="1">
      <alignment horizontal="center" vertical="center"/>
    </xf>
    <xf numFmtId="0" fontId="35" fillId="0" borderId="52" xfId="0" quotePrefix="1" applyFont="1" applyBorder="1" applyAlignment="1">
      <alignment horizontal="center" vertical="center"/>
    </xf>
    <xf numFmtId="0" fontId="35" fillId="0" borderId="53" xfId="0" quotePrefix="1" applyFont="1" applyBorder="1" applyAlignment="1">
      <alignment horizontal="center" vertical="center"/>
    </xf>
    <xf numFmtId="0" fontId="131" fillId="2" borderId="55" xfId="0" applyFont="1" applyFill="1" applyBorder="1" applyAlignment="1">
      <alignment horizontal="center" vertical="center" wrapText="1"/>
    </xf>
    <xf numFmtId="0" fontId="131" fillId="2" borderId="53" xfId="0" applyFont="1" applyFill="1" applyBorder="1" applyAlignment="1">
      <alignment horizontal="center" vertical="center" wrapText="1"/>
    </xf>
    <xf numFmtId="1" fontId="26" fillId="2" borderId="54" xfId="0" applyNumberFormat="1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131" fillId="9" borderId="14" xfId="0" applyFont="1" applyFill="1" applyBorder="1" applyAlignment="1">
      <alignment horizontal="left" vertical="center" wrapText="1"/>
    </xf>
    <xf numFmtId="1" fontId="29" fillId="2" borderId="55" xfId="0" applyNumberFormat="1" applyFont="1" applyFill="1" applyBorder="1" applyAlignment="1">
      <alignment horizontal="center" vertical="center" wrapText="1"/>
    </xf>
    <xf numFmtId="1" fontId="29" fillId="2" borderId="53" xfId="0" applyNumberFormat="1" applyFont="1" applyFill="1" applyBorder="1" applyAlignment="1">
      <alignment horizontal="center" vertical="center" wrapText="1"/>
    </xf>
    <xf numFmtId="12" fontId="35" fillId="0" borderId="55" xfId="0" quotePrefix="1" applyNumberFormat="1" applyFont="1" applyBorder="1" applyAlignment="1">
      <alignment horizontal="center" vertical="center" wrapText="1"/>
    </xf>
    <xf numFmtId="12" fontId="35" fillId="0" borderId="52" xfId="0" quotePrefix="1" applyNumberFormat="1" applyFont="1" applyBorder="1" applyAlignment="1">
      <alignment horizontal="center" vertical="center" wrapText="1"/>
    </xf>
    <xf numFmtId="12" fontId="35" fillId="0" borderId="53" xfId="0" quotePrefix="1" applyNumberFormat="1" applyFont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  <xf numFmtId="0" fontId="101" fillId="5" borderId="54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 wrapText="1"/>
    </xf>
    <xf numFmtId="0" fontId="32" fillId="10" borderId="5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101" fillId="5" borderId="72" xfId="0" applyFont="1" applyFill="1" applyBorder="1" applyAlignment="1">
      <alignment horizontal="center" vertical="center"/>
    </xf>
    <xf numFmtId="0" fontId="101" fillId="5" borderId="52" xfId="0" applyFont="1" applyFill="1" applyBorder="1" applyAlignment="1">
      <alignment horizontal="center" vertical="center"/>
    </xf>
    <xf numFmtId="0" fontId="101" fillId="5" borderId="53" xfId="0" applyFont="1" applyFill="1" applyBorder="1" applyAlignment="1">
      <alignment horizontal="center" vertical="center"/>
    </xf>
    <xf numFmtId="0" fontId="101" fillId="5" borderId="54" xfId="0" applyFont="1" applyFill="1" applyBorder="1" applyAlignment="1">
      <alignment horizontal="center" vertical="center" wrapText="1"/>
    </xf>
    <xf numFmtId="1" fontId="26" fillId="2" borderId="55" xfId="0" applyNumberFormat="1" applyFont="1" applyFill="1" applyBorder="1" applyAlignment="1">
      <alignment horizontal="center" vertical="center"/>
    </xf>
    <xf numFmtId="0" fontId="101" fillId="5" borderId="55" xfId="0" applyFont="1" applyFill="1" applyBorder="1" applyAlignment="1">
      <alignment horizontal="center" vertical="center" wrapText="1"/>
    </xf>
    <xf numFmtId="0" fontId="101" fillId="5" borderId="53" xfId="0" applyFont="1" applyFill="1" applyBorder="1" applyAlignment="1">
      <alignment horizontal="center" vertical="center" wrapText="1"/>
    </xf>
    <xf numFmtId="0" fontId="101" fillId="5" borderId="60" xfId="0" applyFont="1" applyFill="1" applyBorder="1" applyAlignment="1">
      <alignment horizontal="center" vertical="center" wrapText="1"/>
    </xf>
    <xf numFmtId="0" fontId="101" fillId="5" borderId="29" xfId="0" applyFont="1" applyFill="1" applyBorder="1" applyAlignment="1">
      <alignment horizontal="center" vertical="center" wrapText="1"/>
    </xf>
    <xf numFmtId="1" fontId="26" fillId="2" borderId="55" xfId="0" quotePrefix="1" applyNumberFormat="1" applyFont="1" applyFill="1" applyBorder="1" applyAlignment="1">
      <alignment horizontal="center" vertical="center" wrapText="1"/>
    </xf>
    <xf numFmtId="1" fontId="26" fillId="2" borderId="53" xfId="0" applyNumberFormat="1" applyFont="1" applyFill="1" applyBorder="1" applyAlignment="1">
      <alignment horizontal="center" vertical="center" wrapText="1"/>
    </xf>
    <xf numFmtId="1" fontId="35" fillId="0" borderId="55" xfId="0" applyNumberFormat="1" applyFont="1" applyBorder="1" applyAlignment="1">
      <alignment horizontal="center" vertical="center" wrapText="1"/>
    </xf>
    <xf numFmtId="1" fontId="35" fillId="0" borderId="52" xfId="0" applyNumberFormat="1" applyFont="1" applyBorder="1" applyAlignment="1">
      <alignment horizontal="center" vertical="center" wrapText="1"/>
    </xf>
    <xf numFmtId="1" fontId="35" fillId="0" borderId="53" xfId="0" applyNumberFormat="1" applyFont="1" applyBorder="1" applyAlignment="1">
      <alignment horizontal="center" vertical="center" wrapText="1"/>
    </xf>
    <xf numFmtId="1" fontId="35" fillId="0" borderId="54" xfId="0" applyNumberFormat="1" applyFont="1" applyBorder="1" applyAlignment="1">
      <alignment horizontal="center" vertical="center" wrapText="1"/>
    </xf>
    <xf numFmtId="1" fontId="26" fillId="2" borderId="55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131" fillId="2" borderId="54" xfId="0" applyFont="1" applyFill="1" applyBorder="1" applyAlignment="1">
      <alignment horizontal="center" vertical="center" wrapText="1"/>
    </xf>
    <xf numFmtId="0" fontId="65" fillId="0" borderId="23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27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28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16" fontId="34" fillId="0" borderId="14" xfId="0" quotePrefix="1" applyNumberFormat="1" applyFont="1" applyBorder="1" applyAlignment="1">
      <alignment horizontal="center" vertical="center"/>
    </xf>
    <xf numFmtId="0" fontId="35" fillId="3" borderId="0" xfId="0" applyFont="1" applyFill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15" fontId="35" fillId="2" borderId="1" xfId="0" quotePrefix="1" applyNumberFormat="1" applyFont="1" applyFill="1" applyBorder="1" applyAlignment="1">
      <alignment horizontal="left" vertical="center"/>
    </xf>
    <xf numFmtId="15" fontId="35" fillId="2" borderId="1" xfId="0" applyNumberFormat="1" applyFont="1" applyFill="1" applyBorder="1" applyAlignment="1">
      <alignment horizontal="left" vertical="center"/>
    </xf>
    <xf numFmtId="0" fontId="35" fillId="15" borderId="0" xfId="0" applyFont="1" applyFill="1" applyAlignment="1">
      <alignment horizontal="left" vertical="center" wrapText="1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1" fontId="50" fillId="0" borderId="55" xfId="2" applyNumberFormat="1" applyFont="1" applyBorder="1" applyAlignment="1">
      <alignment horizontal="center" vertical="center" wrapText="1"/>
    </xf>
    <xf numFmtId="1" fontId="50" fillId="0" borderId="53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102" fillId="0" borderId="75" xfId="0" applyFont="1" applyBorder="1" applyAlignment="1">
      <alignment horizontal="center" vertical="center"/>
    </xf>
    <xf numFmtId="0" fontId="106" fillId="0" borderId="76" xfId="0" applyFont="1" applyBorder="1"/>
    <xf numFmtId="0" fontId="106" fillId="0" borderId="77" xfId="0" applyFont="1" applyBorder="1"/>
    <xf numFmtId="0" fontId="106" fillId="0" borderId="81" xfId="0" applyFont="1" applyBorder="1"/>
    <xf numFmtId="0" fontId="0" fillId="0" borderId="0" xfId="0"/>
    <xf numFmtId="0" fontId="106" fillId="0" borderId="82" xfId="0" applyFont="1" applyBorder="1"/>
    <xf numFmtId="0" fontId="106" fillId="0" borderId="86" xfId="0" applyFont="1" applyBorder="1"/>
    <xf numFmtId="0" fontId="106" fillId="0" borderId="33" xfId="0" applyFont="1" applyBorder="1"/>
    <xf numFmtId="0" fontId="106" fillId="0" borderId="87" xfId="0" applyFont="1" applyBorder="1"/>
    <xf numFmtId="0" fontId="104" fillId="0" borderId="78" xfId="0" applyFont="1" applyBorder="1" applyAlignment="1">
      <alignment horizontal="center" vertical="center"/>
    </xf>
    <xf numFmtId="0" fontId="106" fillId="0" borderId="83" xfId="0" applyFont="1" applyBorder="1"/>
    <xf numFmtId="0" fontId="106" fillId="0" borderId="88" xfId="0" applyFont="1" applyBorder="1"/>
    <xf numFmtId="0" fontId="102" fillId="52" borderId="90" xfId="0" applyFont="1" applyFill="1" applyBorder="1" applyAlignment="1">
      <alignment horizontal="center" vertical="center"/>
    </xf>
    <xf numFmtId="0" fontId="106" fillId="0" borderId="91" xfId="0" applyFont="1" applyBorder="1"/>
    <xf numFmtId="0" fontId="106" fillId="0" borderId="92" xfId="0" applyFont="1" applyBorder="1"/>
    <xf numFmtId="0" fontId="1" fillId="0" borderId="54" xfId="0" applyFont="1" applyBorder="1" applyAlignment="1">
      <alignment horizontal="left" vertical="center"/>
    </xf>
    <xf numFmtId="0" fontId="110" fillId="0" borderId="54" xfId="0" applyFont="1" applyBorder="1" applyAlignment="1">
      <alignment horizontal="left" vertical="center"/>
    </xf>
    <xf numFmtId="0" fontId="101" fillId="0" borderId="71" xfId="59" quotePrefix="1" applyFont="1" applyBorder="1" applyAlignment="1">
      <alignment horizontal="left" vertical="center" wrapText="1"/>
    </xf>
    <xf numFmtId="0" fontId="101" fillId="0" borderId="71" xfId="59" applyFont="1" applyBorder="1" applyAlignment="1">
      <alignment horizontal="left" vertical="center" wrapText="1"/>
    </xf>
    <xf numFmtId="0" fontId="93" fillId="0" borderId="0" xfId="59" applyFont="1" applyAlignment="1">
      <alignment horizontal="left" vertical="center" wrapText="1"/>
    </xf>
    <xf numFmtId="0" fontId="93" fillId="0" borderId="71" xfId="59" applyFont="1" applyBorder="1" applyAlignment="1">
      <alignment horizontal="center" vertical="center"/>
    </xf>
    <xf numFmtId="0" fontId="101" fillId="0" borderId="71" xfId="59" quotePrefix="1" applyFont="1" applyBorder="1" applyAlignment="1">
      <alignment vertical="center" wrapText="1"/>
    </xf>
    <xf numFmtId="0" fontId="101" fillId="0" borderId="71" xfId="59" applyFont="1" applyBorder="1" applyAlignment="1">
      <alignment vertical="center" wrapText="1"/>
    </xf>
    <xf numFmtId="0" fontId="27" fillId="0" borderId="71" xfId="59" quotePrefix="1" applyFont="1" applyBorder="1" applyAlignment="1">
      <alignment horizontal="left" vertical="center" wrapText="1"/>
    </xf>
    <xf numFmtId="0" fontId="27" fillId="0" borderId="71" xfId="59" applyFont="1" applyBorder="1" applyAlignment="1">
      <alignment horizontal="left" vertical="center" wrapText="1"/>
    </xf>
    <xf numFmtId="0" fontId="38" fillId="5" borderId="71" xfId="59" applyFont="1" applyFill="1" applyBorder="1" applyAlignment="1">
      <alignment horizontal="center" vertical="center"/>
    </xf>
    <xf numFmtId="0" fontId="93" fillId="5" borderId="71" xfId="59" applyFont="1" applyFill="1" applyBorder="1" applyAlignment="1">
      <alignment horizontal="left" vertical="center"/>
    </xf>
    <xf numFmtId="0" fontId="93" fillId="0" borderId="6" xfId="59" applyFont="1" applyBorder="1" applyAlignment="1">
      <alignment vertical="center"/>
    </xf>
    <xf numFmtId="0" fontId="93" fillId="0" borderId="6" xfId="59" applyFont="1" applyBorder="1" applyAlignment="1">
      <alignment horizontal="left" vertic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customXml" Target="../customXml/item2.xml"/><Relationship Id="rId20" Type="http://schemas.openxmlformats.org/officeDocument/2006/relationships/externalLink" Target="externalLinks/externalLink12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29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8.emf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1.emf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187325</xdr:colOff>
      <xdr:row>62</xdr:row>
      <xdr:rowOff>444501</xdr:rowOff>
    </xdr:from>
    <xdr:to>
      <xdr:col>16</xdr:col>
      <xdr:colOff>1517649</xdr:colOff>
      <xdr:row>80</xdr:row>
      <xdr:rowOff>131932</xdr:rowOff>
    </xdr:to>
    <xdr:pic>
      <xdr:nvPicPr>
        <xdr:cNvPr id="2" name="Picture 1" descr="A grey box with white text&#10;&#10;Description automatically generated">
          <a:extLst>
            <a:ext uri="{FF2B5EF4-FFF2-40B4-BE49-F238E27FC236}">
              <a16:creationId xmlns:a16="http://schemas.microsoft.com/office/drawing/2014/main" id="{766CFE11-E9DE-6C05-0CC1-4E747988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48450" y="55657751"/>
          <a:ext cx="9553574" cy="6958181"/>
        </a:xfrm>
        <a:prstGeom prst="rect">
          <a:avLst/>
        </a:prstGeom>
      </xdr:spPr>
    </xdr:pic>
    <xdr:clientData/>
  </xdr:twoCellAnchor>
  <xdr:twoCellAnchor editAs="oneCell">
    <xdr:from>
      <xdr:col>11</xdr:col>
      <xdr:colOff>403226</xdr:colOff>
      <xdr:row>4</xdr:row>
      <xdr:rowOff>123480</xdr:rowOff>
    </xdr:from>
    <xdr:to>
      <xdr:col>16</xdr:col>
      <xdr:colOff>968376</xdr:colOff>
      <xdr:row>7</xdr:row>
      <xdr:rowOff>1130300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DA9EA-778D-4FD1-B59C-77919FA7B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99601" y="2060230"/>
          <a:ext cx="6153150" cy="3197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2524125</xdr:colOff>
      <xdr:row>29</xdr:row>
      <xdr:rowOff>174625</xdr:rowOff>
    </xdr:from>
    <xdr:to>
      <xdr:col>2</xdr:col>
      <xdr:colOff>5137571</xdr:colOff>
      <xdr:row>30</xdr:row>
      <xdr:rowOff>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1A3923E-99B3-447D-A299-120191511D81}"/>
            </a:ext>
          </a:extLst>
        </xdr:cNvPr>
        <xdr:cNvGrpSpPr/>
      </xdr:nvGrpSpPr>
      <xdr:grpSpPr>
        <a:xfrm>
          <a:off x="20385128" y="56657061"/>
          <a:ext cx="0" cy="2739862"/>
          <a:chOff x="7239000" y="39481125"/>
          <a:chExt cx="2613446" cy="2714625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9694665-F853-2BEE-9F01-FC5339058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659923" y="39671625"/>
            <a:ext cx="1192523" cy="2216134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C6BCA9E0-761D-AFC9-14DB-CED1BF8CAD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-1" r="75581" b="890"/>
          <a:stretch/>
        </xdr:blipFill>
        <xdr:spPr>
          <a:xfrm>
            <a:off x="7239000" y="39481125"/>
            <a:ext cx="1333500" cy="271462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4786923</xdr:colOff>
      <xdr:row>29</xdr:row>
      <xdr:rowOff>154680</xdr:rowOff>
    </xdr:from>
    <xdr:to>
      <xdr:col>1</xdr:col>
      <xdr:colOff>9902822</xdr:colOff>
      <xdr:row>29</xdr:row>
      <xdr:rowOff>2741115</xdr:rowOff>
    </xdr:to>
    <xdr:pic>
      <xdr:nvPicPr>
        <xdr:cNvPr id="6" name="Picture 5" descr="A black text on a white background&#10;&#10;Description automatically generated">
          <a:extLst>
            <a:ext uri="{FF2B5EF4-FFF2-40B4-BE49-F238E27FC236}">
              <a16:creationId xmlns:a16="http://schemas.microsoft.com/office/drawing/2014/main" id="{6045DA35-3240-439C-9625-E356BAE15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2949" y="53901731"/>
          <a:ext cx="5115899" cy="258643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</xdr:row>
      <xdr:rowOff>174625</xdr:rowOff>
    </xdr:from>
    <xdr:to>
      <xdr:col>2</xdr:col>
      <xdr:colOff>0</xdr:colOff>
      <xdr:row>28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1398CCE-215D-48E6-BD48-BF53676A5249}"/>
            </a:ext>
          </a:extLst>
        </xdr:cNvPr>
        <xdr:cNvGrpSpPr/>
      </xdr:nvGrpSpPr>
      <xdr:grpSpPr>
        <a:xfrm>
          <a:off x="20385128" y="52472574"/>
          <a:ext cx="0" cy="2739862"/>
          <a:chOff x="7239000" y="39481125"/>
          <a:chExt cx="2613446" cy="271462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AC7BA5E-C0A6-6D2C-D7BA-BDCB7DDA3C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659923" y="39671625"/>
            <a:ext cx="1192523" cy="2216134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BFF7599-2764-26A3-84D7-3711CDE2FA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-1" r="75581" b="890"/>
          <a:stretch/>
        </xdr:blipFill>
        <xdr:spPr>
          <a:xfrm>
            <a:off x="7239000" y="39481125"/>
            <a:ext cx="1333500" cy="2714625"/>
          </a:xfrm>
          <a:prstGeom prst="rect">
            <a:avLst/>
          </a:prstGeom>
        </xdr:spPr>
      </xdr:pic>
    </xdr:grpSp>
    <xdr:clientData/>
  </xdr:twoCellAnchor>
  <xdr:oneCellAnchor>
    <xdr:from>
      <xdr:col>1</xdr:col>
      <xdr:colOff>5275384</xdr:colOff>
      <xdr:row>27</xdr:row>
      <xdr:rowOff>72657</xdr:rowOff>
    </xdr:from>
    <xdr:ext cx="4542366" cy="2685575"/>
    <xdr:pic>
      <xdr:nvPicPr>
        <xdr:cNvPr id="7" name="Picture 6" descr="A close up of a tag&#10;&#10;Description automatically generated">
          <a:extLst>
            <a:ext uri="{FF2B5EF4-FFF2-40B4-BE49-F238E27FC236}">
              <a16:creationId xmlns:a16="http://schemas.microsoft.com/office/drawing/2014/main" id="{24B789B4-E663-478D-8267-B7859C5B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81410" y="56424836"/>
          <a:ext cx="4542366" cy="2685575"/>
        </a:xfrm>
        <a:prstGeom prst="rect">
          <a:avLst/>
        </a:prstGeom>
      </xdr:spPr>
    </xdr:pic>
    <xdr:clientData/>
  </xdr:oneCellAnchor>
  <xdr:twoCellAnchor editAs="oneCell">
    <xdr:from>
      <xdr:col>1</xdr:col>
      <xdr:colOff>4852051</xdr:colOff>
      <xdr:row>25</xdr:row>
      <xdr:rowOff>358206</xdr:rowOff>
    </xdr:from>
    <xdr:to>
      <xdr:col>1</xdr:col>
      <xdr:colOff>9728278</xdr:colOff>
      <xdr:row>25</xdr:row>
      <xdr:rowOff>3259027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5F1F-2515-4693-AB53-F0AFE2C8E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58077" y="44303462"/>
          <a:ext cx="4876227" cy="2900821"/>
        </a:xfrm>
        <a:prstGeom prst="rect">
          <a:avLst/>
        </a:prstGeom>
      </xdr:spPr>
    </xdr:pic>
    <xdr:clientData/>
  </xdr:twoCellAnchor>
  <xdr:twoCellAnchor editAs="oneCell">
    <xdr:from>
      <xdr:col>1</xdr:col>
      <xdr:colOff>8450383</xdr:colOff>
      <xdr:row>0</xdr:row>
      <xdr:rowOff>81410</xdr:rowOff>
    </xdr:from>
    <xdr:to>
      <xdr:col>1</xdr:col>
      <xdr:colOff>12528748</xdr:colOff>
      <xdr:row>3</xdr:row>
      <xdr:rowOff>292891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2D3C9F-F32B-4A64-BA05-C9EABC8B0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56409" y="81410"/>
          <a:ext cx="4078365" cy="2132763"/>
        </a:xfrm>
        <a:prstGeom prst="rect">
          <a:avLst/>
        </a:prstGeom>
      </xdr:spPr>
    </xdr:pic>
    <xdr:clientData/>
  </xdr:twoCellAnchor>
  <xdr:twoCellAnchor>
    <xdr:from>
      <xdr:col>1</xdr:col>
      <xdr:colOff>2909032</xdr:colOff>
      <xdr:row>17</xdr:row>
      <xdr:rowOff>113978</xdr:rowOff>
    </xdr:from>
    <xdr:to>
      <xdr:col>1</xdr:col>
      <xdr:colOff>10908973</xdr:colOff>
      <xdr:row>17</xdr:row>
      <xdr:rowOff>3549826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A48BF212-507E-43F7-A6D4-16C8D28D34A5}"/>
            </a:ext>
          </a:extLst>
        </xdr:cNvPr>
        <xdr:cNvGrpSpPr/>
      </xdr:nvGrpSpPr>
      <xdr:grpSpPr>
        <a:xfrm rot="5400000">
          <a:off x="12697105" y="23704110"/>
          <a:ext cx="3435848" cy="7999941"/>
          <a:chOff x="9911616" y="136070"/>
          <a:chExt cx="2626653" cy="4363357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217208F-2AA5-5F0C-1FB5-594B35D78F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9911616" y="136070"/>
            <a:ext cx="2626653" cy="4363357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BC6747CD-9E67-9E75-9C85-627604993B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737115" y="2932796"/>
            <a:ext cx="1563742" cy="29575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6805897</xdr:colOff>
      <xdr:row>19</xdr:row>
      <xdr:rowOff>309359</xdr:rowOff>
    </xdr:from>
    <xdr:to>
      <xdr:col>1</xdr:col>
      <xdr:colOff>10192563</xdr:colOff>
      <xdr:row>19</xdr:row>
      <xdr:rowOff>3761836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48BFA9D-5448-4654-8489-59009E33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11923" y="31131282"/>
          <a:ext cx="3386666" cy="34524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440871</xdr:colOff>
      <xdr:row>1</xdr:row>
      <xdr:rowOff>68036</xdr:rowOff>
    </xdr:from>
    <xdr:to>
      <xdr:col>8</xdr:col>
      <xdr:colOff>482537</xdr:colOff>
      <xdr:row>4</xdr:row>
      <xdr:rowOff>62594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493E9-A9B0-4B65-8844-E543A8FA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9228" y="244929"/>
          <a:ext cx="572345" cy="5252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CORTEIZ\2023\2%20-%20PRODUCTION\3.%20STYLE%20FILE%20-%20COMMENTS\CUTTING%20DOCKETS\BULK\DROP%208\CORTEIZ_FW23__CRTZ-1143_SUPERIOR%20ROYALE%20TEE_CUTTING%20DOCKET%20_%20BLACK.XLSX" TargetMode="External"/><Relationship Id="rId2" Type="http://schemas.microsoft.com/office/2019/04/relationships/externalLinkLongPath" Target="https://unavailablevn.sharepoint.com/Merchandising/CUSTOMERS/2%20-%20NEW%20FOLDER%20SYSTEM/CUSTOMERS/CORTEIZ/2023/2%20-%20PRODUCTION/3.%20STYLE%20FILE%20-%20COMMENTS/CUTTING%20DOCKETS/BULK/DROP%208/CORTEIZ_FW23__CRTZ-1143_SUPERIOR%20ROYALE%20TEE_CUTTING%20DOCKET%20_%20BLACK.XLSX?02382601" TargetMode="External"/><Relationship Id="rId1" Type="http://schemas.openxmlformats.org/officeDocument/2006/relationships/externalLinkPath" Target="file:///\\02382601\CORTEIZ_FW23__CRTZ-1143_SUPERIOR%20ROYALE%20TEE_CUTTING%20DOCKET%20_%20BLAC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CORTEIZ\2023\2%20-%20PRODUCTION\3.%20STYLE%20FILE%20-%20COMMENTS\CUTTING%20DOCKETS\BULK\DROP%205\CORTEIZ_FW23__CRTZ1109A4_CUTTING%20DOCKET%20.XLSX" TargetMode="External"/><Relationship Id="rId2" Type="http://schemas.microsoft.com/office/2019/04/relationships/externalLinkLongPath" Target="https://unavailablevn.sharepoint.com/Merchandising/CUSTOMERS/2%20-%20NEW%20FOLDER%20SYSTEM/CUSTOMERS/CORTEIZ/2023/2%20-%20PRODUCTION/3.%20STYLE%20FILE%20-%20COMMENTS/CUTTING%20DOCKETS/BULK/DROP%205/CORTEIZ_FW23__CRTZ1109A4_CUTTING%20DOCKET%20.XLSX?D3E62022" TargetMode="External"/><Relationship Id="rId1" Type="http://schemas.openxmlformats.org/officeDocument/2006/relationships/externalLinkPath" Target="file:///\\D3E62022\CORTEIZ_FW23__CRTZ1109A4_CUTTING%20DOCKET%20.XLSX" TargetMode="External"/></Relationships>
</file>

<file path=xl/externalLinks/_rels/externalLink3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CORTEIZ/2-FW23/2-PRODUCTION/2-STYLE-FILE/CUTTING%20DOCKETS/BULK/DROP%2011/CRTZ%20BLANK%20HOODIEHEATHER%20GREY-%20CRTZ-1168A%20-%20BLACK.xlsx" TargetMode="External"/><Relationship Id="rId2" Type="http://schemas.microsoft.com/office/2019/04/relationships/externalLinkLongPath" Target="https://unavailablevn.sharepoint.com/sites/COMMERCIAL/Shared%20Documents/General/2-CUSTOMER-FOLDER/CORTEIZ/2-FW23/2-PRODUCTION/2-STYLE-FILE/CUTTING%20DOCKETS/BULK/DROP%2011/CRTZ%20BLANK%20HOODIEHEATHER%20GREY-%20CRTZ-1168A%20-%20BLACK.xlsx?01602774" TargetMode="External"/><Relationship Id="rId1" Type="http://schemas.openxmlformats.org/officeDocument/2006/relationships/externalLinkPath" Target="file:///\\01602774\CRTZ%20BLANK%20HOODIEHEATHER%20GREY-%20CRTZ-1168A%20-%20BLACK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CORTEIZ/4-FW24/2-PRODUCTION/2-STYLE-FILE/2.%20CUTTING%20DOCKET/DROP%206/CRTZ-1286%20-%20NAVY.xlsx" TargetMode="External"/><Relationship Id="rId1" Type="http://schemas.openxmlformats.org/officeDocument/2006/relationships/externalLinkPath" Target="https://unavailablevn.sharepoint.com/sites/COMMERCIAL/Shared%20Documents/General/2-CUSTOMER-FOLDER/CORTEIZ/4-FW24/2-PRODUCTION/2-STYLE-FILE/2.%20CUTTING%20DOCKET/DROP%206/CRTZ-1286%20-%20NAV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REY"/>
      <sheetName val="1. CUTTING DOCKET"/>
      <sheetName val="2. TRIM CARD"/>
      <sheetName val="SPEC"/>
      <sheetName val="BB HỌP PP"/>
      <sheetName val="2. TRIM CARD (GREY)"/>
      <sheetName val="3. ĐỊNH VỊ HÌNH IN.THÊU"/>
      <sheetName val="4. THÔNG SỐ SẢN XUẤT"/>
    </sheetNames>
    <sheetDataSet>
      <sheetData sheetId="0"/>
      <sheetData sheetId="1">
        <row r="45">
          <cell r="B45" t="str">
            <v xml:space="preserve"> POLYBAG MAINLINE 	370mm X 470mm </v>
          </cell>
        </row>
        <row r="46">
          <cell r="B46" t="str">
            <v>POLYBAG STICKER 2” (L) x 1” (W)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REY"/>
      <sheetName val="1. CUTTING DOCKET"/>
      <sheetName val="2. TRIM CARD"/>
      <sheetName val="SPEC"/>
      <sheetName val="BB HỌP PP"/>
      <sheetName val="2. TRIM CARD (GREY)"/>
      <sheetName val="3. ĐỊNH VỊ HÌNH IN.THÊU"/>
      <sheetName val="4. THÔNG SỐ SẢN XUẤT"/>
    </sheetNames>
    <sheetDataSet>
      <sheetData sheetId="0"/>
      <sheetData sheetId="1">
        <row r="63">
          <cell r="B63" t="str">
            <v>GIẤY CHỐNG ẨM</v>
          </cell>
          <cell r="G63" t="str">
            <v>WHITE</v>
          </cell>
        </row>
        <row r="65">
          <cell r="B65" t="str">
            <v>BAO LỚN (100CMX120CM)</v>
          </cell>
          <cell r="G65" t="str">
            <v>CLEAR</v>
          </cell>
        </row>
        <row r="66">
          <cell r="B66" t="str">
            <v>LÓT THÙNG</v>
          </cell>
          <cell r="G66" t="str">
            <v>NATURAL</v>
          </cell>
        </row>
        <row r="67">
          <cell r="B67" t="str">
            <v>THÙNG CARTON</v>
          </cell>
          <cell r="G67" t="str">
            <v>NATURAL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"/>
      <sheetName val="2. TRIM"/>
      <sheetName val="UA CHINH THEO NON MAU  120623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>
        <row r="14">
          <cell r="M14" t="str">
            <v>CORTEIZ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"/>
      <sheetName val="2. TRIM"/>
      <sheetName val="CRTZ-1132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>
        <row r="9">
          <cell r="D9" t="str">
            <v>FW24</v>
          </cell>
        </row>
        <row r="10">
          <cell r="L10" t="str">
            <v>DROP 6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6.5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2695312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568" t="s">
        <v>113</v>
      </c>
      <c r="N1" s="568" t="s">
        <v>113</v>
      </c>
      <c r="O1" s="569" t="s">
        <v>114</v>
      </c>
      <c r="P1" s="569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568" t="s">
        <v>115</v>
      </c>
      <c r="N2" s="568" t="s">
        <v>115</v>
      </c>
      <c r="O2" s="570" t="s">
        <v>116</v>
      </c>
      <c r="P2" s="570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568" t="s">
        <v>117</v>
      </c>
      <c r="N3" s="568" t="s">
        <v>117</v>
      </c>
      <c r="O3" s="571" t="s">
        <v>119</v>
      </c>
      <c r="P3" s="569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554" t="s">
        <v>179</v>
      </c>
      <c r="H5" s="555"/>
      <c r="I5" s="555"/>
      <c r="J5" s="555"/>
      <c r="K5" s="555"/>
      <c r="L5" s="556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557"/>
      <c r="H6" s="558"/>
      <c r="I6" s="558"/>
      <c r="J6" s="558"/>
      <c r="K6" s="558"/>
      <c r="L6" s="559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557"/>
      <c r="H7" s="558"/>
      <c r="I7" s="558"/>
      <c r="J7" s="558"/>
      <c r="K7" s="558"/>
      <c r="L7" s="559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563" t="s">
        <v>182</v>
      </c>
      <c r="E8" s="563"/>
      <c r="F8" s="563"/>
      <c r="G8" s="560"/>
      <c r="H8" s="561"/>
      <c r="I8" s="561"/>
      <c r="J8" s="561"/>
      <c r="K8" s="561"/>
      <c r="L8" s="562"/>
      <c r="M8" s="13"/>
      <c r="N8" s="13"/>
      <c r="O8" s="13"/>
      <c r="P8" s="13"/>
    </row>
    <row r="9" spans="1:16" s="15" customFormat="1" ht="32.5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5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564">
        <v>44964</v>
      </c>
      <c r="E11" s="565"/>
      <c r="F11" s="565"/>
      <c r="G11" s="25"/>
      <c r="H11" s="26"/>
      <c r="I11" s="23"/>
      <c r="J11" s="23" t="s">
        <v>4</v>
      </c>
      <c r="K11" s="23"/>
      <c r="L11" s="566" t="s">
        <v>168</v>
      </c>
      <c r="M11" s="566"/>
      <c r="N11" s="566"/>
      <c r="O11" s="566"/>
      <c r="P11" s="566"/>
    </row>
    <row r="12" spans="1:16" s="15" customFormat="1" ht="32.5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32.5">
      <c r="B13" s="567"/>
      <c r="C13" s="567"/>
      <c r="D13" s="567"/>
      <c r="E13" s="567"/>
      <c r="F13" s="567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32.5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545" t="s">
        <v>187</v>
      </c>
      <c r="E28" s="545"/>
      <c r="F28" s="545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545" t="str">
        <f>+D28</f>
        <v>WASHED BURGUNDY</v>
      </c>
      <c r="E29" s="545"/>
      <c r="F29" s="545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546" t="str">
        <f>+D29</f>
        <v>WASHED BURGUNDY</v>
      </c>
      <c r="E30" s="546"/>
      <c r="F30" s="546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9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547" t="s">
        <v>170</v>
      </c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</row>
    <row r="44" spans="1:16" s="4" customFormat="1" ht="59.15" customHeight="1" thickBot="1">
      <c r="B44" s="105" t="s">
        <v>14</v>
      </c>
      <c r="C44" s="35"/>
      <c r="D44" s="548"/>
      <c r="E44" s="548"/>
      <c r="F44" s="548"/>
      <c r="G44" s="548"/>
      <c r="H44" s="548"/>
      <c r="I44" s="548"/>
      <c r="J44" s="548"/>
      <c r="K44" s="548"/>
      <c r="L44" s="548"/>
      <c r="M44" s="548"/>
      <c r="N44" s="548"/>
      <c r="O44" s="548"/>
      <c r="P44" s="548"/>
    </row>
    <row r="45" spans="1:16" s="36" customFormat="1" ht="120.5" thickBot="1">
      <c r="A45" s="549" t="s">
        <v>15</v>
      </c>
      <c r="B45" s="550"/>
      <c r="C45" s="550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551" t="s">
        <v>51</v>
      </c>
      <c r="N45" s="552"/>
      <c r="O45" s="552"/>
      <c r="P45" s="553"/>
    </row>
    <row r="46" spans="1:16" s="46" customFormat="1" ht="45.75" hidden="1" customHeight="1">
      <c r="A46" s="542" t="str">
        <f>D18</f>
        <v>BLACK</v>
      </c>
      <c r="B46" s="543"/>
      <c r="C46" s="543"/>
      <c r="D46" s="543"/>
      <c r="E46" s="543"/>
      <c r="F46" s="543"/>
      <c r="G46" s="543"/>
      <c r="H46" s="543"/>
      <c r="I46" s="543"/>
      <c r="J46" s="543"/>
      <c r="K46" s="543"/>
      <c r="L46" s="543"/>
      <c r="M46" s="543"/>
      <c r="N46" s="543"/>
      <c r="O46" s="543"/>
      <c r="P46" s="544"/>
    </row>
    <row r="47" spans="1:16" s="169" customFormat="1" ht="120" hidden="1" customHeight="1">
      <c r="A47" s="145">
        <v>1</v>
      </c>
      <c r="B47" s="537" t="str">
        <f>$L$11</f>
        <v>100% DRY COTTON FLEECE 410GSM</v>
      </c>
      <c r="C47" s="537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538"/>
      <c r="N47" s="539"/>
      <c r="O47" s="539"/>
      <c r="P47" s="540"/>
    </row>
    <row r="48" spans="1:16" s="169" customFormat="1" ht="89.25" hidden="1" customHeight="1">
      <c r="A48" s="174">
        <v>2</v>
      </c>
      <c r="B48" s="537" t="s">
        <v>189</v>
      </c>
      <c r="C48" s="537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538"/>
      <c r="N48" s="539"/>
      <c r="O48" s="539"/>
      <c r="P48" s="540"/>
    </row>
    <row r="49" spans="1:16" s="169" customFormat="1" ht="129" hidden="1" customHeight="1">
      <c r="A49" s="145">
        <v>3</v>
      </c>
      <c r="B49" s="541" t="s">
        <v>166</v>
      </c>
      <c r="C49" s="541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538"/>
      <c r="N49" s="539"/>
      <c r="O49" s="539"/>
      <c r="P49" s="540"/>
    </row>
    <row r="50" spans="1:16" s="46" customFormat="1" ht="51.75" customHeight="1">
      <c r="A50" s="534" t="str">
        <f>D23</f>
        <v>GREY HEATHER</v>
      </c>
      <c r="B50" s="535"/>
      <c r="C50" s="535"/>
      <c r="D50" s="535"/>
      <c r="E50" s="535"/>
      <c r="F50" s="535"/>
      <c r="G50" s="535"/>
      <c r="H50" s="535"/>
      <c r="I50" s="535"/>
      <c r="J50" s="535"/>
      <c r="K50" s="535"/>
      <c r="L50" s="535"/>
      <c r="M50" s="535"/>
      <c r="N50" s="535"/>
      <c r="O50" s="535"/>
      <c r="P50" s="536"/>
    </row>
    <row r="51" spans="1:16" s="169" customFormat="1" ht="186.75" customHeight="1">
      <c r="A51" s="145">
        <v>1</v>
      </c>
      <c r="B51" s="537" t="str">
        <f>$L$11</f>
        <v>100% DRY COTTON FLEECE 410GSM</v>
      </c>
      <c r="C51" s="537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538" t="s">
        <v>217</v>
      </c>
      <c r="N51" s="539"/>
      <c r="O51" s="539"/>
      <c r="P51" s="540"/>
    </row>
    <row r="52" spans="1:16" s="169" customFormat="1" ht="186.75" customHeight="1">
      <c r="A52" s="174">
        <v>2</v>
      </c>
      <c r="B52" s="537" t="s">
        <v>189</v>
      </c>
      <c r="C52" s="537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538" t="s">
        <v>208</v>
      </c>
      <c r="N52" s="539"/>
      <c r="O52" s="539"/>
      <c r="P52" s="540"/>
    </row>
    <row r="53" spans="1:16" s="169" customFormat="1" ht="186.75" customHeight="1">
      <c r="A53" s="145">
        <v>3</v>
      </c>
      <c r="B53" s="541" t="s">
        <v>166</v>
      </c>
      <c r="C53" s="541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538" t="s">
        <v>209</v>
      </c>
      <c r="N53" s="539"/>
      <c r="O53" s="539"/>
      <c r="P53" s="540"/>
    </row>
    <row r="54" spans="1:16" s="46" customFormat="1" ht="51.75" hidden="1" customHeight="1">
      <c r="A54" s="534" t="str">
        <f>D28</f>
        <v>WASHED BURGUNDY</v>
      </c>
      <c r="B54" s="535"/>
      <c r="C54" s="535"/>
      <c r="D54" s="535"/>
      <c r="E54" s="535"/>
      <c r="F54" s="535"/>
      <c r="G54" s="535"/>
      <c r="H54" s="535"/>
      <c r="I54" s="535"/>
      <c r="J54" s="535"/>
      <c r="K54" s="535"/>
      <c r="L54" s="535"/>
      <c r="M54" s="535"/>
      <c r="N54" s="535"/>
      <c r="O54" s="535"/>
      <c r="P54" s="536"/>
    </row>
    <row r="55" spans="1:16" s="169" customFormat="1" ht="96.75" hidden="1" customHeight="1">
      <c r="A55" s="145">
        <v>1</v>
      </c>
      <c r="B55" s="537" t="str">
        <f>$L$11</f>
        <v>100% DRY COTTON FLEECE 410GSM</v>
      </c>
      <c r="C55" s="537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538"/>
      <c r="N55" s="539"/>
      <c r="O55" s="539"/>
      <c r="P55" s="540"/>
    </row>
    <row r="56" spans="1:16" s="169" customFormat="1" ht="70.5" hidden="1" customHeight="1">
      <c r="A56" s="174">
        <v>2</v>
      </c>
      <c r="B56" s="537" t="s">
        <v>189</v>
      </c>
      <c r="C56" s="537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538"/>
      <c r="N56" s="539"/>
      <c r="O56" s="539"/>
      <c r="P56" s="540"/>
    </row>
    <row r="57" spans="1:16" s="169" customFormat="1" ht="125.25" hidden="1" customHeight="1">
      <c r="A57" s="145">
        <v>3</v>
      </c>
      <c r="B57" s="541" t="s">
        <v>166</v>
      </c>
      <c r="C57" s="541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538"/>
      <c r="N57" s="539"/>
      <c r="O57" s="539"/>
      <c r="P57" s="540"/>
    </row>
    <row r="58" spans="1:16" s="46" customFormat="1" ht="51.75" hidden="1" customHeight="1">
      <c r="A58" s="534" t="str">
        <f>D33</f>
        <v>LIME</v>
      </c>
      <c r="B58" s="535"/>
      <c r="C58" s="535"/>
      <c r="D58" s="535"/>
      <c r="E58" s="535"/>
      <c r="F58" s="535"/>
      <c r="G58" s="535"/>
      <c r="H58" s="535"/>
      <c r="I58" s="535"/>
      <c r="J58" s="535"/>
      <c r="K58" s="535"/>
      <c r="L58" s="535"/>
      <c r="M58" s="535"/>
      <c r="N58" s="535"/>
      <c r="O58" s="535"/>
      <c r="P58" s="536"/>
    </row>
    <row r="59" spans="1:16" s="169" customFormat="1" ht="96.75" hidden="1" customHeight="1">
      <c r="A59" s="145">
        <v>1</v>
      </c>
      <c r="B59" s="537" t="str">
        <f>$L$11</f>
        <v>100% DRY COTTON FLEECE 410GSM</v>
      </c>
      <c r="C59" s="537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538"/>
      <c r="N59" s="539"/>
      <c r="O59" s="539"/>
      <c r="P59" s="540"/>
    </row>
    <row r="60" spans="1:16" s="169" customFormat="1" ht="70.5" hidden="1" customHeight="1">
      <c r="A60" s="174">
        <v>2</v>
      </c>
      <c r="B60" s="537" t="s">
        <v>189</v>
      </c>
      <c r="C60" s="537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538"/>
      <c r="N60" s="539"/>
      <c r="O60" s="539"/>
      <c r="P60" s="540"/>
    </row>
    <row r="61" spans="1:16" s="169" customFormat="1" ht="125.25" hidden="1" customHeight="1">
      <c r="A61" s="145">
        <v>3</v>
      </c>
      <c r="B61" s="541" t="s">
        <v>166</v>
      </c>
      <c r="C61" s="541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538"/>
      <c r="N61" s="539"/>
      <c r="O61" s="539"/>
      <c r="P61" s="540"/>
    </row>
    <row r="62" spans="1:16" s="46" customFormat="1" ht="21.75" customHeight="1">
      <c r="A62" s="534"/>
      <c r="B62" s="535"/>
      <c r="C62" s="535"/>
      <c r="D62" s="535"/>
      <c r="E62" s="535"/>
      <c r="F62" s="535"/>
      <c r="G62" s="535"/>
      <c r="H62" s="535"/>
      <c r="I62" s="535"/>
      <c r="J62" s="535"/>
      <c r="K62" s="535"/>
      <c r="L62" s="535"/>
      <c r="M62" s="535"/>
      <c r="N62" s="535"/>
      <c r="O62" s="535"/>
      <c r="P62" s="536"/>
    </row>
    <row r="63" spans="1:16" s="37" customFormat="1" ht="33" thickBot="1">
      <c r="B63" s="105" t="s">
        <v>21</v>
      </c>
      <c r="C63" s="38"/>
      <c r="D63" s="38"/>
      <c r="E63" s="38"/>
      <c r="G63" s="39"/>
      <c r="P63" s="40"/>
    </row>
    <row r="64" spans="1:16" s="54" customFormat="1" ht="96">
      <c r="A64" s="522" t="s">
        <v>22</v>
      </c>
      <c r="B64" s="523"/>
      <c r="C64" s="523"/>
      <c r="D64" s="523"/>
      <c r="E64" s="524"/>
      <c r="F64" s="102" t="s">
        <v>47</v>
      </c>
      <c r="G64" s="102" t="s">
        <v>23</v>
      </c>
      <c r="H64" s="525" t="s">
        <v>42</v>
      </c>
      <c r="I64" s="526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510" t="s">
        <v>41</v>
      </c>
      <c r="C65" s="510"/>
      <c r="D65" s="510"/>
      <c r="E65" s="510"/>
      <c r="F65" s="112" t="str">
        <f>H65</f>
        <v>BLACK</v>
      </c>
      <c r="G65" s="142"/>
      <c r="H65" s="514" t="str">
        <f>$D$18</f>
        <v>BLACK</v>
      </c>
      <c r="I65" s="513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510" t="s">
        <v>41</v>
      </c>
      <c r="C66" s="510"/>
      <c r="D66" s="510"/>
      <c r="E66" s="510"/>
      <c r="F66" s="112" t="str">
        <f t="shared" ref="F66:F68" si="18">H66</f>
        <v>GREY HEATHER</v>
      </c>
      <c r="G66" s="142" t="s">
        <v>216</v>
      </c>
      <c r="H66" s="514" t="str">
        <f>$D$23</f>
        <v>GREY HEATHER</v>
      </c>
      <c r="I66" s="513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510" t="s">
        <v>41</v>
      </c>
      <c r="C67" s="510"/>
      <c r="D67" s="510"/>
      <c r="E67" s="510"/>
      <c r="F67" s="112" t="str">
        <f t="shared" si="18"/>
        <v>WASHED BURGUNDY</v>
      </c>
      <c r="G67" s="142"/>
      <c r="H67" s="514" t="str">
        <f>$D$28</f>
        <v>WASHED BURGUNDY</v>
      </c>
      <c r="I67" s="513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510" t="s">
        <v>41</v>
      </c>
      <c r="C68" s="510"/>
      <c r="D68" s="510"/>
      <c r="E68" s="510"/>
      <c r="F68" s="112" t="str">
        <f t="shared" si="18"/>
        <v>LIME</v>
      </c>
      <c r="G68" s="142"/>
      <c r="H68" s="514" t="str">
        <f>$D$33</f>
        <v>LIME</v>
      </c>
      <c r="I68" s="513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510" t="s">
        <v>163</v>
      </c>
      <c r="C69" s="510"/>
      <c r="D69" s="510"/>
      <c r="E69" s="510"/>
      <c r="F69" s="516" t="s">
        <v>39</v>
      </c>
      <c r="G69" s="519" t="s">
        <v>171</v>
      </c>
      <c r="H69" s="531" t="str">
        <f t="shared" ref="H69" si="19">$D$18</f>
        <v>BLACK</v>
      </c>
      <c r="I69" s="532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510" t="s">
        <v>163</v>
      </c>
      <c r="C70" s="510"/>
      <c r="D70" s="510"/>
      <c r="E70" s="510"/>
      <c r="F70" s="529" t="s">
        <v>39</v>
      </c>
      <c r="G70" s="530" t="s">
        <v>171</v>
      </c>
      <c r="H70" s="533" t="str">
        <f t="shared" ref="H70" si="21">$D$23</f>
        <v>GREY HEATHER</v>
      </c>
      <c r="I70" s="533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510" t="s">
        <v>163</v>
      </c>
      <c r="C71" s="510"/>
      <c r="D71" s="510"/>
      <c r="E71" s="510"/>
      <c r="F71" s="517" t="s">
        <v>39</v>
      </c>
      <c r="G71" s="520" t="s">
        <v>171</v>
      </c>
      <c r="H71" s="527" t="str">
        <f t="shared" ref="H71" si="23">$D$28</f>
        <v>WASHED BURGUNDY</v>
      </c>
      <c r="I71" s="528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510" t="s">
        <v>163</v>
      </c>
      <c r="C72" s="510"/>
      <c r="D72" s="510"/>
      <c r="E72" s="510"/>
      <c r="F72" s="518" t="s">
        <v>39</v>
      </c>
      <c r="G72" s="521" t="s">
        <v>171</v>
      </c>
      <c r="H72" s="514" t="str">
        <f t="shared" ref="H72" si="25">$D$33</f>
        <v>LIME</v>
      </c>
      <c r="I72" s="513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509" t="s">
        <v>191</v>
      </c>
      <c r="C73" s="510"/>
      <c r="D73" s="510"/>
      <c r="E73" s="510"/>
      <c r="F73" s="516" t="s">
        <v>147</v>
      </c>
      <c r="G73" s="519" t="s">
        <v>192</v>
      </c>
      <c r="H73" s="531" t="str">
        <f t="shared" ref="H73" si="27">$D$18</f>
        <v>BLACK</v>
      </c>
      <c r="I73" s="532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509" t="s">
        <v>191</v>
      </c>
      <c r="C74" s="510"/>
      <c r="D74" s="510"/>
      <c r="E74" s="510"/>
      <c r="F74" s="529"/>
      <c r="G74" s="530"/>
      <c r="H74" s="533" t="str">
        <f t="shared" ref="H74" si="30">$D$23</f>
        <v>GREY HEATHER</v>
      </c>
      <c r="I74" s="533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509" t="s">
        <v>191</v>
      </c>
      <c r="C75" s="510"/>
      <c r="D75" s="510"/>
      <c r="E75" s="510"/>
      <c r="F75" s="517"/>
      <c r="G75" s="520"/>
      <c r="H75" s="527" t="str">
        <f t="shared" ref="H75" si="32">$D$28</f>
        <v>WASHED BURGUNDY</v>
      </c>
      <c r="I75" s="528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509" t="s">
        <v>191</v>
      </c>
      <c r="C76" s="510"/>
      <c r="D76" s="510"/>
      <c r="E76" s="510"/>
      <c r="F76" s="518"/>
      <c r="G76" s="521"/>
      <c r="H76" s="514" t="str">
        <f t="shared" ref="H76" si="34">$D$33</f>
        <v>LIME</v>
      </c>
      <c r="I76" s="513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509" t="s">
        <v>125</v>
      </c>
      <c r="C77" s="510"/>
      <c r="D77" s="510"/>
      <c r="E77" s="510"/>
      <c r="F77" s="516" t="s">
        <v>147</v>
      </c>
      <c r="G77" s="519" t="s">
        <v>126</v>
      </c>
      <c r="H77" s="531" t="str">
        <f t="shared" ref="H77" si="36">$D$18</f>
        <v>BLACK</v>
      </c>
      <c r="I77" s="532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509" t="s">
        <v>125</v>
      </c>
      <c r="C78" s="510"/>
      <c r="D78" s="510"/>
      <c r="E78" s="510"/>
      <c r="F78" s="529"/>
      <c r="G78" s="530"/>
      <c r="H78" s="533" t="str">
        <f t="shared" ref="H78" si="38">$D$23</f>
        <v>GREY HEATHER</v>
      </c>
      <c r="I78" s="533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509" t="s">
        <v>125</v>
      </c>
      <c r="C79" s="510"/>
      <c r="D79" s="510"/>
      <c r="E79" s="510"/>
      <c r="F79" s="517"/>
      <c r="G79" s="520"/>
      <c r="H79" s="527" t="str">
        <f t="shared" ref="H79" si="40">$D$28</f>
        <v>WASHED BURGUNDY</v>
      </c>
      <c r="I79" s="528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509" t="s">
        <v>125</v>
      </c>
      <c r="C80" s="510"/>
      <c r="D80" s="510"/>
      <c r="E80" s="510"/>
      <c r="F80" s="518"/>
      <c r="G80" s="521"/>
      <c r="H80" s="514" t="str">
        <f t="shared" ref="H80" si="42">$D$33</f>
        <v>LIME</v>
      </c>
      <c r="I80" s="513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509" t="s">
        <v>154</v>
      </c>
      <c r="C81" s="510"/>
      <c r="D81" s="510"/>
      <c r="E81" s="510"/>
      <c r="F81" s="516" t="s">
        <v>129</v>
      </c>
      <c r="G81" s="519"/>
      <c r="H81" s="531" t="str">
        <f t="shared" ref="H81" si="44">$D$18</f>
        <v>BLACK</v>
      </c>
      <c r="I81" s="532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509" t="s">
        <v>154</v>
      </c>
      <c r="C82" s="510"/>
      <c r="D82" s="510"/>
      <c r="E82" s="510"/>
      <c r="F82" s="529"/>
      <c r="G82" s="530"/>
      <c r="H82" s="533" t="str">
        <f t="shared" ref="H82" si="46">$D$23</f>
        <v>GREY HEATHER</v>
      </c>
      <c r="I82" s="533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509" t="s">
        <v>154</v>
      </c>
      <c r="C83" s="510"/>
      <c r="D83" s="510"/>
      <c r="E83" s="510"/>
      <c r="F83" s="517"/>
      <c r="G83" s="520"/>
      <c r="H83" s="527" t="str">
        <f t="shared" ref="H83" si="48">$D$28</f>
        <v>WASHED BURGUNDY</v>
      </c>
      <c r="I83" s="528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509" t="s">
        <v>154</v>
      </c>
      <c r="C84" s="510"/>
      <c r="D84" s="510"/>
      <c r="E84" s="510"/>
      <c r="F84" s="518"/>
      <c r="G84" s="521"/>
      <c r="H84" s="514" t="str">
        <f t="shared" ref="H84" si="50">$D$33</f>
        <v>LIME</v>
      </c>
      <c r="I84" s="513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510" t="s">
        <v>127</v>
      </c>
      <c r="C85" s="510"/>
      <c r="D85" s="510"/>
      <c r="E85" s="510"/>
      <c r="F85" s="516" t="s">
        <v>148</v>
      </c>
      <c r="G85" s="519" t="s">
        <v>128</v>
      </c>
      <c r="H85" s="531" t="str">
        <f t="shared" ref="H85" si="52">$D$18</f>
        <v>BLACK</v>
      </c>
      <c r="I85" s="532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510" t="s">
        <v>127</v>
      </c>
      <c r="C86" s="510"/>
      <c r="D86" s="510"/>
      <c r="E86" s="510"/>
      <c r="F86" s="529"/>
      <c r="G86" s="530"/>
      <c r="H86" s="533" t="str">
        <f t="shared" ref="H86" si="55">$D$23</f>
        <v>GREY HEATHER</v>
      </c>
      <c r="I86" s="533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32.5" hidden="1">
      <c r="A87" s="111">
        <v>6</v>
      </c>
      <c r="B87" s="510" t="s">
        <v>127</v>
      </c>
      <c r="C87" s="510"/>
      <c r="D87" s="510"/>
      <c r="E87" s="510"/>
      <c r="F87" s="517"/>
      <c r="G87" s="520"/>
      <c r="H87" s="527" t="str">
        <f t="shared" ref="H87" si="57">$D$28</f>
        <v>WASHED BURGUNDY</v>
      </c>
      <c r="I87" s="528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32.5" hidden="1">
      <c r="A88" s="111">
        <v>6</v>
      </c>
      <c r="B88" s="510" t="s">
        <v>127</v>
      </c>
      <c r="C88" s="510"/>
      <c r="D88" s="510"/>
      <c r="E88" s="510"/>
      <c r="F88" s="518"/>
      <c r="G88" s="521"/>
      <c r="H88" s="514" t="str">
        <f t="shared" ref="H88" si="59">$D$33</f>
        <v>LIME</v>
      </c>
      <c r="I88" s="513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33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96">
      <c r="A90" s="522" t="s">
        <v>22</v>
      </c>
      <c r="B90" s="523"/>
      <c r="C90" s="523"/>
      <c r="D90" s="523"/>
      <c r="E90" s="524"/>
      <c r="F90" s="102" t="s">
        <v>47</v>
      </c>
      <c r="G90" s="102" t="s">
        <v>23</v>
      </c>
      <c r="H90" s="525" t="s">
        <v>42</v>
      </c>
      <c r="I90" s="526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32.5" hidden="1">
      <c r="A91" s="111">
        <v>1</v>
      </c>
      <c r="B91" s="509" t="s">
        <v>172</v>
      </c>
      <c r="C91" s="510"/>
      <c r="D91" s="510"/>
      <c r="E91" s="510"/>
      <c r="F91" s="516" t="s">
        <v>129</v>
      </c>
      <c r="G91" s="519" t="s">
        <v>158</v>
      </c>
      <c r="H91" s="514" t="str">
        <f t="shared" ref="H91" si="61">$D$18</f>
        <v>BLACK</v>
      </c>
      <c r="I91" s="513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509" t="s">
        <v>172</v>
      </c>
      <c r="C92" s="510"/>
      <c r="D92" s="510"/>
      <c r="E92" s="510"/>
      <c r="F92" s="517"/>
      <c r="G92" s="520"/>
      <c r="H92" s="514" t="str">
        <f t="shared" ref="H92" si="66">$D$23</f>
        <v>GREY HEATHER</v>
      </c>
      <c r="I92" s="513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32.5" hidden="1">
      <c r="A93" s="111">
        <v>1</v>
      </c>
      <c r="B93" s="509" t="s">
        <v>172</v>
      </c>
      <c r="C93" s="510"/>
      <c r="D93" s="510"/>
      <c r="E93" s="510"/>
      <c r="F93" s="517"/>
      <c r="G93" s="520"/>
      <c r="H93" s="514" t="str">
        <f t="shared" ref="H93" si="68">$D$28</f>
        <v>WASHED BURGUNDY</v>
      </c>
      <c r="I93" s="513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32.5" hidden="1">
      <c r="A94" s="111">
        <v>1</v>
      </c>
      <c r="B94" s="509" t="s">
        <v>172</v>
      </c>
      <c r="C94" s="510"/>
      <c r="D94" s="510"/>
      <c r="E94" s="510"/>
      <c r="F94" s="518"/>
      <c r="G94" s="521"/>
      <c r="H94" s="514" t="str">
        <f t="shared" ref="H94" si="70">$D$33</f>
        <v>LIME</v>
      </c>
      <c r="I94" s="513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32.5" hidden="1">
      <c r="A95" s="111">
        <v>2</v>
      </c>
      <c r="B95" s="478" t="s">
        <v>173</v>
      </c>
      <c r="C95" s="515"/>
      <c r="D95" s="515"/>
      <c r="E95" s="479"/>
      <c r="F95" s="516" t="s">
        <v>129</v>
      </c>
      <c r="G95" s="519" t="s">
        <v>158</v>
      </c>
      <c r="H95" s="514" t="str">
        <f t="shared" ref="H95:H123" si="72">$D$18</f>
        <v>BLACK</v>
      </c>
      <c r="I95" s="513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478" t="s">
        <v>173</v>
      </c>
      <c r="C96" s="515"/>
      <c r="D96" s="515"/>
      <c r="E96" s="479"/>
      <c r="F96" s="517"/>
      <c r="G96" s="520"/>
      <c r="H96" s="514" t="str">
        <f t="shared" ref="H96:H124" si="73">$D$23</f>
        <v>GREY HEATHER</v>
      </c>
      <c r="I96" s="513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32.5" hidden="1">
      <c r="A97" s="111">
        <v>2</v>
      </c>
      <c r="B97" s="478" t="s">
        <v>173</v>
      </c>
      <c r="C97" s="515"/>
      <c r="D97" s="515"/>
      <c r="E97" s="479"/>
      <c r="F97" s="517"/>
      <c r="G97" s="520"/>
      <c r="H97" s="514" t="str">
        <f t="shared" ref="H97:H121" si="74">$D$28</f>
        <v>WASHED BURGUNDY</v>
      </c>
      <c r="I97" s="513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32.5" hidden="1">
      <c r="A98" s="111">
        <v>2</v>
      </c>
      <c r="B98" s="478" t="s">
        <v>173</v>
      </c>
      <c r="C98" s="515"/>
      <c r="D98" s="515"/>
      <c r="E98" s="479"/>
      <c r="F98" s="518"/>
      <c r="G98" s="521"/>
      <c r="H98" s="514" t="str">
        <f t="shared" ref="H98:H122" si="76">$D$33</f>
        <v>LIME</v>
      </c>
      <c r="I98" s="513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32.5" hidden="1">
      <c r="A99" s="111">
        <v>3</v>
      </c>
      <c r="B99" s="478" t="s">
        <v>193</v>
      </c>
      <c r="C99" s="515"/>
      <c r="D99" s="515"/>
      <c r="E99" s="479"/>
      <c r="F99" s="516" t="s">
        <v>131</v>
      </c>
      <c r="G99" s="519" t="s">
        <v>214</v>
      </c>
      <c r="H99" s="514" t="str">
        <f t="shared" si="72"/>
        <v>BLACK</v>
      </c>
      <c r="I99" s="513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478" t="s">
        <v>193</v>
      </c>
      <c r="C100" s="515"/>
      <c r="D100" s="515"/>
      <c r="E100" s="479"/>
      <c r="F100" s="517"/>
      <c r="G100" s="520"/>
      <c r="H100" s="514" t="str">
        <f t="shared" si="73"/>
        <v>GREY HEATHER</v>
      </c>
      <c r="I100" s="513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32.5" hidden="1">
      <c r="A101" s="111">
        <v>3</v>
      </c>
      <c r="B101" s="478" t="s">
        <v>193</v>
      </c>
      <c r="C101" s="515"/>
      <c r="D101" s="515"/>
      <c r="E101" s="479"/>
      <c r="F101" s="517"/>
      <c r="G101" s="520"/>
      <c r="H101" s="514" t="str">
        <f t="shared" si="74"/>
        <v>WASHED BURGUNDY</v>
      </c>
      <c r="I101" s="513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32.5" hidden="1">
      <c r="A102" s="111">
        <v>3</v>
      </c>
      <c r="B102" s="478" t="s">
        <v>193</v>
      </c>
      <c r="C102" s="515"/>
      <c r="D102" s="515"/>
      <c r="E102" s="479"/>
      <c r="F102" s="518"/>
      <c r="G102" s="521"/>
      <c r="H102" s="514" t="str">
        <f t="shared" si="76"/>
        <v>LIME</v>
      </c>
      <c r="I102" s="513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32.5" hidden="1">
      <c r="A103" s="111">
        <v>4</v>
      </c>
      <c r="B103" s="478" t="s">
        <v>156</v>
      </c>
      <c r="C103" s="515"/>
      <c r="D103" s="515"/>
      <c r="E103" s="479"/>
      <c r="F103" s="112" t="s">
        <v>132</v>
      </c>
      <c r="G103" s="112"/>
      <c r="H103" s="514" t="str">
        <f t="shared" si="72"/>
        <v>BLACK</v>
      </c>
      <c r="I103" s="513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478" t="s">
        <v>156</v>
      </c>
      <c r="C104" s="515"/>
      <c r="D104" s="515"/>
      <c r="E104" s="479"/>
      <c r="F104" s="112" t="s">
        <v>132</v>
      </c>
      <c r="G104" s="112"/>
      <c r="H104" s="514" t="str">
        <f t="shared" si="73"/>
        <v>GREY HEATHER</v>
      </c>
      <c r="I104" s="513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32.5" hidden="1">
      <c r="A105" s="111">
        <v>4</v>
      </c>
      <c r="B105" s="478" t="s">
        <v>156</v>
      </c>
      <c r="C105" s="515"/>
      <c r="D105" s="515"/>
      <c r="E105" s="479"/>
      <c r="F105" s="112" t="s">
        <v>132</v>
      </c>
      <c r="G105" s="112"/>
      <c r="H105" s="514" t="str">
        <f t="shared" si="74"/>
        <v>WASHED BURGUNDY</v>
      </c>
      <c r="I105" s="513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32.5" hidden="1">
      <c r="A106" s="111">
        <v>4</v>
      </c>
      <c r="B106" s="478" t="s">
        <v>156</v>
      </c>
      <c r="C106" s="515"/>
      <c r="D106" s="515"/>
      <c r="E106" s="479"/>
      <c r="F106" s="112" t="s">
        <v>132</v>
      </c>
      <c r="G106" s="112"/>
      <c r="H106" s="514" t="str">
        <f t="shared" si="76"/>
        <v>LIME</v>
      </c>
      <c r="I106" s="513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32.5" hidden="1">
      <c r="A107" s="111">
        <v>5</v>
      </c>
      <c r="B107" s="509" t="s">
        <v>133</v>
      </c>
      <c r="C107" s="510"/>
      <c r="D107" s="510"/>
      <c r="E107" s="510"/>
      <c r="F107" s="112" t="s">
        <v>55</v>
      </c>
      <c r="G107" s="112"/>
      <c r="H107" s="514" t="str">
        <f t="shared" si="72"/>
        <v>BLACK</v>
      </c>
      <c r="I107" s="513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509" t="s">
        <v>133</v>
      </c>
      <c r="C108" s="510"/>
      <c r="D108" s="510"/>
      <c r="E108" s="510"/>
      <c r="F108" s="112" t="s">
        <v>55</v>
      </c>
      <c r="G108" s="112"/>
      <c r="H108" s="514" t="str">
        <f t="shared" si="73"/>
        <v>GREY HEATHER</v>
      </c>
      <c r="I108" s="513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32.5" hidden="1">
      <c r="A109" s="111">
        <v>5</v>
      </c>
      <c r="B109" s="509" t="s">
        <v>133</v>
      </c>
      <c r="C109" s="510"/>
      <c r="D109" s="510"/>
      <c r="E109" s="510"/>
      <c r="F109" s="112" t="s">
        <v>55</v>
      </c>
      <c r="G109" s="112"/>
      <c r="H109" s="514" t="str">
        <f t="shared" si="74"/>
        <v>WASHED BURGUNDY</v>
      </c>
      <c r="I109" s="513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32.5" hidden="1">
      <c r="A110" s="111">
        <v>5</v>
      </c>
      <c r="B110" s="509" t="s">
        <v>133</v>
      </c>
      <c r="C110" s="510"/>
      <c r="D110" s="510"/>
      <c r="E110" s="510"/>
      <c r="F110" s="112" t="s">
        <v>55</v>
      </c>
      <c r="G110" s="112"/>
      <c r="H110" s="514" t="str">
        <f t="shared" si="76"/>
        <v>LIME</v>
      </c>
      <c r="I110" s="513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32.5" hidden="1">
      <c r="A111" s="111">
        <v>6</v>
      </c>
      <c r="B111" s="509" t="s">
        <v>134</v>
      </c>
      <c r="C111" s="510"/>
      <c r="D111" s="510"/>
      <c r="E111" s="510"/>
      <c r="F111" s="112" t="s">
        <v>55</v>
      </c>
      <c r="G111" s="112"/>
      <c r="H111" s="514" t="str">
        <f t="shared" si="72"/>
        <v>BLACK</v>
      </c>
      <c r="I111" s="513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509" t="s">
        <v>134</v>
      </c>
      <c r="C112" s="510"/>
      <c r="D112" s="510"/>
      <c r="E112" s="510"/>
      <c r="F112" s="112" t="s">
        <v>55</v>
      </c>
      <c r="G112" s="112"/>
      <c r="H112" s="514" t="str">
        <f t="shared" si="73"/>
        <v>GREY HEATHER</v>
      </c>
      <c r="I112" s="513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32.5" hidden="1">
      <c r="A113" s="111">
        <v>6</v>
      </c>
      <c r="B113" s="509" t="s">
        <v>134</v>
      </c>
      <c r="C113" s="510"/>
      <c r="D113" s="510"/>
      <c r="E113" s="510"/>
      <c r="F113" s="112" t="s">
        <v>55</v>
      </c>
      <c r="G113" s="112"/>
      <c r="H113" s="514" t="str">
        <f t="shared" si="74"/>
        <v>WASHED BURGUNDY</v>
      </c>
      <c r="I113" s="513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32.5" hidden="1">
      <c r="A114" s="111">
        <v>6</v>
      </c>
      <c r="B114" s="509" t="s">
        <v>134</v>
      </c>
      <c r="C114" s="510"/>
      <c r="D114" s="510"/>
      <c r="E114" s="510"/>
      <c r="F114" s="112" t="s">
        <v>55</v>
      </c>
      <c r="G114" s="112"/>
      <c r="H114" s="514" t="str">
        <f t="shared" si="76"/>
        <v>LIME</v>
      </c>
      <c r="I114" s="513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32.5" hidden="1">
      <c r="A115" s="111">
        <v>7</v>
      </c>
      <c r="B115" s="509" t="s">
        <v>135</v>
      </c>
      <c r="C115" s="510"/>
      <c r="D115" s="510"/>
      <c r="E115" s="510"/>
      <c r="F115" s="112" t="s">
        <v>132</v>
      </c>
      <c r="G115" s="112"/>
      <c r="H115" s="514" t="str">
        <f t="shared" si="72"/>
        <v>BLACK</v>
      </c>
      <c r="I115" s="513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509" t="s">
        <v>135</v>
      </c>
      <c r="C116" s="510"/>
      <c r="D116" s="510"/>
      <c r="E116" s="510"/>
      <c r="F116" s="112" t="s">
        <v>132</v>
      </c>
      <c r="G116" s="112"/>
      <c r="H116" s="514" t="str">
        <f t="shared" si="73"/>
        <v>GREY HEATHER</v>
      </c>
      <c r="I116" s="513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32.5" hidden="1">
      <c r="A117" s="111">
        <v>7</v>
      </c>
      <c r="B117" s="509" t="s">
        <v>135</v>
      </c>
      <c r="C117" s="510"/>
      <c r="D117" s="510"/>
      <c r="E117" s="510"/>
      <c r="F117" s="112" t="s">
        <v>132</v>
      </c>
      <c r="G117" s="112"/>
      <c r="H117" s="514" t="str">
        <f t="shared" si="74"/>
        <v>WASHED BURGUNDY</v>
      </c>
      <c r="I117" s="513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32.5" hidden="1">
      <c r="A118" s="111">
        <v>7</v>
      </c>
      <c r="B118" s="509" t="s">
        <v>135</v>
      </c>
      <c r="C118" s="510"/>
      <c r="D118" s="510"/>
      <c r="E118" s="510"/>
      <c r="F118" s="112" t="s">
        <v>132</v>
      </c>
      <c r="G118" s="112"/>
      <c r="H118" s="514" t="str">
        <f t="shared" si="76"/>
        <v>LIME</v>
      </c>
      <c r="I118" s="513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32.5" hidden="1">
      <c r="A119" s="111">
        <v>8</v>
      </c>
      <c r="B119" s="478" t="s">
        <v>136</v>
      </c>
      <c r="C119" s="515"/>
      <c r="D119" s="515"/>
      <c r="E119" s="479"/>
      <c r="F119" s="112" t="s">
        <v>38</v>
      </c>
      <c r="G119" s="112"/>
      <c r="H119" s="514" t="str">
        <f t="shared" si="72"/>
        <v>BLACK</v>
      </c>
      <c r="I119" s="513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509" t="s">
        <v>136</v>
      </c>
      <c r="C120" s="510"/>
      <c r="D120" s="510"/>
      <c r="E120" s="510"/>
      <c r="F120" s="112" t="s">
        <v>38</v>
      </c>
      <c r="G120" s="112"/>
      <c r="H120" s="514" t="str">
        <f t="shared" si="73"/>
        <v>GREY HEATHER</v>
      </c>
      <c r="I120" s="513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32.5" hidden="1">
      <c r="A121" s="111">
        <v>8</v>
      </c>
      <c r="B121" s="509" t="s">
        <v>136</v>
      </c>
      <c r="C121" s="510"/>
      <c r="D121" s="510"/>
      <c r="E121" s="510"/>
      <c r="F121" s="112" t="s">
        <v>38</v>
      </c>
      <c r="G121" s="112"/>
      <c r="H121" s="514" t="str">
        <f t="shared" si="74"/>
        <v>WASHED BURGUNDY</v>
      </c>
      <c r="I121" s="513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32.5" hidden="1">
      <c r="A122" s="111">
        <v>8</v>
      </c>
      <c r="B122" s="509" t="s">
        <v>136</v>
      </c>
      <c r="C122" s="510"/>
      <c r="D122" s="510"/>
      <c r="E122" s="510"/>
      <c r="F122" s="112" t="s">
        <v>38</v>
      </c>
      <c r="G122" s="112"/>
      <c r="H122" s="514" t="str">
        <f t="shared" si="76"/>
        <v>LIME</v>
      </c>
      <c r="I122" s="513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32.5" hidden="1">
      <c r="A123" s="111">
        <v>9</v>
      </c>
      <c r="B123" s="509" t="s">
        <v>137</v>
      </c>
      <c r="C123" s="510"/>
      <c r="D123" s="510"/>
      <c r="E123" s="510"/>
      <c r="F123" s="112" t="s">
        <v>132</v>
      </c>
      <c r="G123" s="112"/>
      <c r="H123" s="514" t="str">
        <f t="shared" si="72"/>
        <v>BLACK</v>
      </c>
      <c r="I123" s="513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478" t="s">
        <v>137</v>
      </c>
      <c r="C124" s="515"/>
      <c r="D124" s="515"/>
      <c r="E124" s="479"/>
      <c r="F124" s="112" t="s">
        <v>132</v>
      </c>
      <c r="G124" s="112"/>
      <c r="H124" s="514" t="str">
        <f t="shared" si="73"/>
        <v>GREY HEATHER</v>
      </c>
      <c r="I124" s="513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32.5" hidden="1">
      <c r="A125" s="111">
        <v>9</v>
      </c>
      <c r="B125" s="478" t="s">
        <v>137</v>
      </c>
      <c r="C125" s="515"/>
      <c r="D125" s="515"/>
      <c r="E125" s="479"/>
      <c r="F125" s="112" t="s">
        <v>132</v>
      </c>
      <c r="G125" s="112"/>
      <c r="H125" s="514" t="str">
        <f>$D$28</f>
        <v>WASHED BURGUNDY</v>
      </c>
      <c r="I125" s="513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32.5" hidden="1">
      <c r="A126" s="111">
        <v>9</v>
      </c>
      <c r="B126" s="478" t="s">
        <v>137</v>
      </c>
      <c r="C126" s="515"/>
      <c r="D126" s="515"/>
      <c r="E126" s="479"/>
      <c r="F126" s="112" t="s">
        <v>132</v>
      </c>
      <c r="G126" s="112"/>
      <c r="H126" s="514" t="str">
        <f>$D$33</f>
        <v>LIME</v>
      </c>
      <c r="I126" s="513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509" t="s">
        <v>150</v>
      </c>
      <c r="C127" s="510"/>
      <c r="D127" s="510"/>
      <c r="E127" s="510"/>
      <c r="F127" s="511" t="s">
        <v>151</v>
      </c>
      <c r="G127" s="112"/>
      <c r="H127" s="512" t="s">
        <v>174</v>
      </c>
      <c r="I127" s="513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509" t="s">
        <v>150</v>
      </c>
      <c r="C128" s="510"/>
      <c r="D128" s="510"/>
      <c r="E128" s="510"/>
      <c r="F128" s="511"/>
      <c r="G128" s="112"/>
      <c r="H128" s="512" t="s">
        <v>175</v>
      </c>
      <c r="I128" s="513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509" t="s">
        <v>150</v>
      </c>
      <c r="C129" s="510"/>
      <c r="D129" s="510"/>
      <c r="E129" s="510"/>
      <c r="F129" s="511"/>
      <c r="G129" s="112"/>
      <c r="H129" s="512" t="s">
        <v>176</v>
      </c>
      <c r="I129" s="513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509" t="s">
        <v>150</v>
      </c>
      <c r="C130" s="510"/>
      <c r="D130" s="510"/>
      <c r="E130" s="510"/>
      <c r="F130" s="511"/>
      <c r="G130" s="112"/>
      <c r="H130" s="512">
        <v>41</v>
      </c>
      <c r="I130" s="513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509" t="s">
        <v>150</v>
      </c>
      <c r="C131" s="510"/>
      <c r="D131" s="510"/>
      <c r="E131" s="510"/>
      <c r="F131" s="511"/>
      <c r="G131" s="112"/>
      <c r="H131" s="514">
        <v>42</v>
      </c>
      <c r="I131" s="513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32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475" t="s">
        <v>31</v>
      </c>
      <c r="K133" s="475"/>
      <c r="L133" s="475"/>
      <c r="M133" s="475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493" t="s">
        <v>49</v>
      </c>
      <c r="C135" s="494"/>
      <c r="D135" s="494"/>
      <c r="E135" s="494"/>
      <c r="F135" s="494"/>
      <c r="G135" s="494"/>
      <c r="H135" s="494"/>
      <c r="I135" s="502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503" t="s">
        <v>139</v>
      </c>
      <c r="E136" s="503"/>
      <c r="F136" s="503" t="s">
        <v>54</v>
      </c>
      <c r="G136" s="503"/>
      <c r="H136" s="503"/>
      <c r="I136" s="503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504" t="s">
        <v>162</v>
      </c>
      <c r="D137" s="506" t="s">
        <v>164</v>
      </c>
      <c r="E137" s="507"/>
      <c r="F137" s="508" t="s">
        <v>177</v>
      </c>
      <c r="G137" s="508"/>
      <c r="H137" s="508"/>
      <c r="I137" s="508"/>
      <c r="J137" s="47"/>
      <c r="K137" s="47"/>
      <c r="L137" s="47"/>
      <c r="M137" s="47"/>
      <c r="N137" s="47"/>
    </row>
    <row r="138" spans="1:16" s="15" customFormat="1" ht="65" hidden="1">
      <c r="A138" s="118"/>
      <c r="B138" s="122" t="str">
        <f t="shared" ref="B138" si="82">$D$23</f>
        <v>GREY HEATHER</v>
      </c>
      <c r="C138" s="505"/>
      <c r="D138" s="463" t="s">
        <v>165</v>
      </c>
      <c r="E138" s="465"/>
      <c r="F138" s="508" t="s">
        <v>178</v>
      </c>
      <c r="G138" s="508"/>
      <c r="H138" s="508"/>
      <c r="I138" s="508"/>
      <c r="J138" s="47"/>
      <c r="K138" s="47"/>
      <c r="L138" s="47"/>
      <c r="M138" s="47"/>
      <c r="N138" s="47"/>
    </row>
    <row r="139" spans="1:16" s="15" customFormat="1" ht="32.5" hidden="1"/>
    <row r="140" spans="1:16" s="15" customFormat="1" ht="32.5" hidden="1">
      <c r="A140" s="118"/>
      <c r="B140" s="493"/>
      <c r="C140" s="494"/>
      <c r="D140" s="495"/>
      <c r="E140" s="495"/>
      <c r="F140" s="495"/>
      <c r="G140" s="495"/>
      <c r="H140" s="495"/>
      <c r="I140" s="496"/>
      <c r="J140" s="47"/>
      <c r="K140" s="47"/>
    </row>
    <row r="141" spans="1:16" s="15" customFormat="1" ht="32.5" hidden="1">
      <c r="A141" s="118"/>
      <c r="B141" s="478"/>
      <c r="C141" s="479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497" t="s">
        <v>159</v>
      </c>
      <c r="C142" s="497"/>
      <c r="D142" s="130"/>
      <c r="E142" s="130">
        <v>2.2000000000000002</v>
      </c>
      <c r="F142" s="498">
        <v>3</v>
      </c>
      <c r="G142" s="499"/>
      <c r="H142" s="499"/>
      <c r="I142" s="500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32.5">
      <c r="A144" s="16">
        <v>2</v>
      </c>
      <c r="B144" s="120" t="s">
        <v>121</v>
      </c>
      <c r="C144" s="501" t="s">
        <v>195</v>
      </c>
      <c r="D144" s="501"/>
      <c r="E144" s="501"/>
      <c r="F144" s="501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32.5">
      <c r="A145" s="118"/>
      <c r="B145" s="493" t="s">
        <v>49</v>
      </c>
      <c r="C145" s="494"/>
      <c r="D145" s="494"/>
      <c r="E145" s="494"/>
      <c r="F145" s="494"/>
      <c r="G145" s="494"/>
      <c r="H145" s="494"/>
      <c r="I145" s="502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487" t="s">
        <v>70</v>
      </c>
      <c r="F146" s="488"/>
      <c r="G146" s="488"/>
      <c r="H146" s="488"/>
      <c r="I146" s="489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490" t="s">
        <v>201</v>
      </c>
      <c r="F147" s="491"/>
      <c r="G147" s="491"/>
      <c r="H147" s="491"/>
      <c r="I147" s="492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490" t="s">
        <v>211</v>
      </c>
      <c r="F148" s="491"/>
      <c r="G148" s="491"/>
      <c r="H148" s="491"/>
      <c r="I148" s="492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490" t="s">
        <v>201</v>
      </c>
      <c r="F149" s="491"/>
      <c r="G149" s="491"/>
      <c r="H149" s="491"/>
      <c r="I149" s="492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490" t="s">
        <v>201</v>
      </c>
      <c r="F150" s="491"/>
      <c r="G150" s="491"/>
      <c r="H150" s="491"/>
      <c r="I150" s="492"/>
      <c r="J150" s="47"/>
      <c r="K150" s="47"/>
      <c r="L150" s="47"/>
      <c r="M150" s="47"/>
      <c r="N150" s="47"/>
    </row>
    <row r="151" spans="1:16" s="15" customFormat="1" ht="32.5">
      <c r="A151" s="118"/>
      <c r="B151" s="493" t="s">
        <v>71</v>
      </c>
      <c r="C151" s="494"/>
      <c r="D151" s="495"/>
      <c r="E151" s="495"/>
      <c r="F151" s="495"/>
      <c r="G151" s="495"/>
      <c r="H151" s="495"/>
      <c r="I151" s="496"/>
      <c r="J151" s="47"/>
      <c r="K151" s="47"/>
    </row>
    <row r="152" spans="1:16" s="15" customFormat="1" ht="56.25" customHeight="1">
      <c r="A152" s="118"/>
      <c r="B152" s="478"/>
      <c r="C152" s="479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480" t="s">
        <v>202</v>
      </c>
      <c r="C153" s="481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482" t="s">
        <v>203</v>
      </c>
      <c r="C154" s="483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32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32.5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484" t="s">
        <v>72</v>
      </c>
      <c r="D157" s="485"/>
      <c r="E157" s="485"/>
      <c r="F157" s="485"/>
      <c r="G157" s="485"/>
      <c r="H157" s="485"/>
      <c r="I157" s="486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463" t="s">
        <v>204</v>
      </c>
      <c r="D158" s="464"/>
      <c r="E158" s="464"/>
      <c r="F158" s="464"/>
      <c r="G158" s="464"/>
      <c r="H158" s="464"/>
      <c r="I158" s="465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463" t="s">
        <v>205</v>
      </c>
      <c r="D159" s="464"/>
      <c r="E159" s="464"/>
      <c r="F159" s="464"/>
      <c r="G159" s="464"/>
      <c r="H159" s="464"/>
      <c r="I159" s="465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466" t="s">
        <v>204</v>
      </c>
      <c r="D160" s="467"/>
      <c r="E160" s="467"/>
      <c r="F160" s="467"/>
      <c r="G160" s="467"/>
      <c r="H160" s="467"/>
      <c r="I160" s="468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469"/>
      <c r="D161" s="470"/>
      <c r="E161" s="470"/>
      <c r="F161" s="470"/>
      <c r="G161" s="470"/>
      <c r="H161" s="470"/>
      <c r="I161" s="471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472"/>
      <c r="D162" s="473"/>
      <c r="E162" s="473"/>
      <c r="F162" s="473"/>
      <c r="G162" s="473"/>
      <c r="H162" s="473"/>
      <c r="I162" s="474"/>
      <c r="J162" s="47"/>
      <c r="K162" s="47"/>
      <c r="L162" s="47"/>
      <c r="M162" s="47"/>
      <c r="N162" s="47"/>
    </row>
    <row r="163" spans="1:16" s="15" customFormat="1" ht="32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475" t="s">
        <v>118</v>
      </c>
      <c r="C164" s="475"/>
      <c r="D164" s="475"/>
      <c r="E164" s="475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32.5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476"/>
      <c r="B170" s="477"/>
      <c r="C170" s="477"/>
      <c r="D170" s="477"/>
      <c r="E170" s="477"/>
      <c r="F170" s="477"/>
      <c r="G170" s="477"/>
      <c r="H170" s="477"/>
      <c r="I170" s="477"/>
      <c r="J170" s="477"/>
      <c r="K170" s="477"/>
      <c r="L170" s="477"/>
      <c r="M170" s="477"/>
      <c r="N170" s="477"/>
      <c r="O170" s="477"/>
      <c r="P170" s="477"/>
    </row>
    <row r="171" spans="1:16" s="125" customFormat="1" ht="133" customHeight="1">
      <c r="G171" s="126"/>
    </row>
    <row r="172" spans="1:16" s="125" customFormat="1" ht="32.5">
      <c r="G172" s="126"/>
    </row>
    <row r="173" spans="1:16" s="125" customFormat="1" ht="32.5">
      <c r="G173" s="126"/>
    </row>
    <row r="174" spans="1:16" s="125" customFormat="1" ht="32.5">
      <c r="G174" s="126"/>
    </row>
    <row r="175" spans="1:16" s="125" customFormat="1" ht="32.5">
      <c r="G175" s="126"/>
    </row>
    <row r="176" spans="1:16" s="125" customFormat="1" ht="32.5">
      <c r="G176" s="126"/>
    </row>
    <row r="177" spans="7:7" s="125" customFormat="1" ht="32.5">
      <c r="G177" s="126"/>
    </row>
    <row r="178" spans="7:7" s="125" customFormat="1" ht="32.5">
      <c r="G178" s="126"/>
    </row>
    <row r="179" spans="7:7" s="125" customFormat="1" ht="32.5">
      <c r="G179" s="126"/>
    </row>
    <row r="180" spans="7:7" s="125" customFormat="1" ht="32.5">
      <c r="G180" s="126"/>
    </row>
    <row r="181" spans="7:7" s="125" customFormat="1" ht="32.5">
      <c r="G181" s="126"/>
    </row>
    <row r="182" spans="7:7" s="125" customFormat="1" ht="32.5">
      <c r="G182" s="126"/>
    </row>
    <row r="183" spans="7:7" s="125" customFormat="1" ht="32.5">
      <c r="G183" s="126"/>
    </row>
    <row r="184" spans="7:7" s="125" customFormat="1" ht="32.5">
      <c r="G184" s="126"/>
    </row>
    <row r="185" spans="7:7" s="125" customFormat="1" ht="32.5">
      <c r="G185" s="126"/>
    </row>
    <row r="186" spans="7:7" s="125" customFormat="1" ht="32.5">
      <c r="G186" s="126"/>
    </row>
    <row r="187" spans="7:7" s="125" customFormat="1" ht="32.5">
      <c r="G187" s="126"/>
    </row>
    <row r="188" spans="7:7" s="125" customFormat="1" ht="32.5">
      <c r="G188" s="126"/>
    </row>
    <row r="189" spans="7:7" s="125" customFormat="1" ht="32.5">
      <c r="G189" s="126"/>
    </row>
    <row r="190" spans="7:7" s="125" customFormat="1" ht="32.5">
      <c r="G190" s="126"/>
    </row>
    <row r="191" spans="7:7" s="125" customFormat="1" ht="32.5">
      <c r="G191" s="126"/>
    </row>
    <row r="192" spans="7:7" s="125" customFormat="1" ht="32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109"/>
  <sheetViews>
    <sheetView view="pageBreakPreview" topLeftCell="A47" zoomScale="25" zoomScaleNormal="41" zoomScaleSheetLayoutView="25" zoomScalePageLayoutView="25" workbookViewId="0">
      <selection activeCell="B26" sqref="B26"/>
    </sheetView>
  </sheetViews>
  <sheetFormatPr defaultColWidth="9.1796875" defaultRowHeight="16.5"/>
  <cols>
    <col min="1" max="1" width="11" style="287" customWidth="1"/>
    <col min="2" max="2" width="50.90625" style="287" customWidth="1"/>
    <col min="3" max="3" width="34.453125" style="287" customWidth="1"/>
    <col min="4" max="4" width="33.36328125" style="287" customWidth="1"/>
    <col min="5" max="5" width="29.36328125" style="287" customWidth="1"/>
    <col min="6" max="6" width="28.453125" style="287" customWidth="1"/>
    <col min="7" max="7" width="37.26953125" style="288" customWidth="1"/>
    <col min="8" max="8" width="32.90625" style="287" customWidth="1"/>
    <col min="9" max="9" width="26.81640625" style="287" customWidth="1"/>
    <col min="10" max="10" width="19.08984375" style="287" customWidth="1"/>
    <col min="11" max="11" width="18.7265625" style="287" customWidth="1"/>
    <col min="12" max="12" width="22.1796875" style="287" customWidth="1"/>
    <col min="13" max="13" width="21.1796875" style="287" customWidth="1"/>
    <col min="14" max="14" width="13.453125" style="287" customWidth="1"/>
    <col min="15" max="15" width="18.36328125" style="287" customWidth="1"/>
    <col min="16" max="16" width="4.7265625" style="287" customWidth="1"/>
    <col min="17" max="17" width="33.26953125" style="287" customWidth="1"/>
    <col min="18" max="18" width="9.1796875" style="287"/>
    <col min="19" max="19" width="24.1796875" style="287" customWidth="1"/>
    <col min="20" max="16384" width="9.1796875" style="287"/>
  </cols>
  <sheetData>
    <row r="1" spans="1:19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85"/>
      <c r="N1" s="568" t="s">
        <v>113</v>
      </c>
      <c r="O1" s="568" t="s">
        <v>113</v>
      </c>
      <c r="P1" s="647" t="s">
        <v>114</v>
      </c>
      <c r="Q1" s="647"/>
    </row>
    <row r="2" spans="1:19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568" t="s">
        <v>115</v>
      </c>
      <c r="O2" s="568" t="s">
        <v>115</v>
      </c>
      <c r="P2" s="648" t="s">
        <v>116</v>
      </c>
      <c r="Q2" s="648"/>
    </row>
    <row r="3" spans="1:19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85"/>
      <c r="N3" s="568" t="s">
        <v>117</v>
      </c>
      <c r="O3" s="568" t="s">
        <v>117</v>
      </c>
      <c r="P3" s="649" t="s">
        <v>119</v>
      </c>
      <c r="Q3" s="647"/>
    </row>
    <row r="4" spans="1:19" s="5" customFormat="1" ht="33" customHeight="1" thickBot="1">
      <c r="B4" s="413" t="s">
        <v>389</v>
      </c>
      <c r="C4" s="412"/>
      <c r="D4" s="412"/>
      <c r="E4" s="412"/>
      <c r="F4" s="412"/>
      <c r="G4" s="7"/>
    </row>
    <row r="5" spans="1:19" s="5" customFormat="1" ht="58" customHeight="1">
      <c r="B5" s="450" t="s">
        <v>0</v>
      </c>
      <c r="C5" s="450"/>
      <c r="D5" s="413"/>
      <c r="E5" s="412"/>
      <c r="F5" s="420"/>
      <c r="G5" s="638" t="s">
        <v>436</v>
      </c>
      <c r="H5" s="639"/>
      <c r="I5" s="639"/>
      <c r="J5" s="639"/>
      <c r="K5" s="640"/>
      <c r="L5" s="642"/>
      <c r="M5" s="642"/>
      <c r="N5" s="642"/>
      <c r="O5" s="642"/>
      <c r="P5" s="642"/>
    </row>
    <row r="6" spans="1:19" s="10" customFormat="1" ht="58" customHeight="1">
      <c r="B6" s="451" t="s">
        <v>43</v>
      </c>
      <c r="C6" s="451"/>
      <c r="D6" s="449" t="s">
        <v>388</v>
      </c>
      <c r="E6" s="452"/>
      <c r="F6" s="451"/>
      <c r="G6" s="641"/>
      <c r="H6" s="642"/>
      <c r="I6" s="642"/>
      <c r="J6" s="642"/>
      <c r="K6" s="643"/>
      <c r="L6" s="642"/>
      <c r="M6" s="642"/>
      <c r="N6" s="642"/>
      <c r="O6" s="642"/>
      <c r="P6" s="642"/>
      <c r="Q6" s="13"/>
    </row>
    <row r="7" spans="1:19" s="10" customFormat="1" ht="58" customHeight="1">
      <c r="B7" s="451" t="s">
        <v>44</v>
      </c>
      <c r="C7" s="451"/>
      <c r="D7" s="449" t="s">
        <v>350</v>
      </c>
      <c r="E7" s="449"/>
      <c r="F7" s="451"/>
      <c r="G7" s="641"/>
      <c r="H7" s="642"/>
      <c r="I7" s="642"/>
      <c r="J7" s="642"/>
      <c r="K7" s="643"/>
      <c r="L7" s="642"/>
      <c r="M7" s="642"/>
      <c r="N7" s="642"/>
      <c r="O7" s="642"/>
      <c r="P7" s="642"/>
      <c r="Q7" s="13"/>
    </row>
    <row r="8" spans="1:19" s="10" customFormat="1" ht="114.75" customHeight="1" thickBot="1">
      <c r="B8" s="451" t="s">
        <v>45</v>
      </c>
      <c r="C8" s="451"/>
      <c r="D8" s="650" t="s">
        <v>351</v>
      </c>
      <c r="E8" s="650"/>
      <c r="F8" s="650"/>
      <c r="G8" s="644"/>
      <c r="H8" s="645"/>
      <c r="I8" s="645"/>
      <c r="J8" s="645"/>
      <c r="K8" s="646"/>
      <c r="L8" s="642"/>
      <c r="M8" s="642"/>
      <c r="N8" s="642"/>
      <c r="O8" s="642"/>
      <c r="P8" s="642"/>
      <c r="Q8" s="13"/>
    </row>
    <row r="9" spans="1:19" s="15" customFormat="1" ht="32.5">
      <c r="B9" s="16" t="s">
        <v>1</v>
      </c>
      <c r="C9" s="16"/>
      <c r="D9" s="17" t="s">
        <v>390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S9" s="15" t="s">
        <v>243</v>
      </c>
    </row>
    <row r="10" spans="1:19" s="412" customFormat="1" ht="57" customHeight="1">
      <c r="B10" s="436" t="s">
        <v>2</v>
      </c>
      <c r="C10" s="436"/>
      <c r="D10" s="437" t="s">
        <v>255</v>
      </c>
      <c r="E10" s="438"/>
      <c r="F10" s="438"/>
      <c r="G10" s="439"/>
      <c r="H10" s="438"/>
      <c r="I10" s="440"/>
      <c r="J10" s="440" t="s">
        <v>46</v>
      </c>
      <c r="K10" s="440"/>
      <c r="L10" s="441"/>
      <c r="M10" s="440" t="s">
        <v>391</v>
      </c>
      <c r="N10" s="442"/>
      <c r="O10" s="442"/>
      <c r="P10" s="442"/>
      <c r="Q10" s="442"/>
    </row>
    <row r="11" spans="1:19" s="412" customFormat="1" ht="131" customHeight="1">
      <c r="B11" s="440" t="s">
        <v>3</v>
      </c>
      <c r="C11" s="440"/>
      <c r="D11" s="652">
        <v>45546</v>
      </c>
      <c r="E11" s="653"/>
      <c r="F11" s="653"/>
      <c r="G11" s="444"/>
      <c r="H11" s="443"/>
      <c r="I11" s="440"/>
      <c r="J11" s="440" t="s">
        <v>4</v>
      </c>
      <c r="K11" s="440"/>
      <c r="L11" s="441"/>
      <c r="M11" s="651" t="s">
        <v>348</v>
      </c>
      <c r="N11" s="651"/>
      <c r="O11" s="651"/>
      <c r="P11" s="651"/>
      <c r="Q11" s="651"/>
    </row>
    <row r="12" spans="1:19" s="412" customFormat="1" ht="57" customHeight="1">
      <c r="B12" s="440" t="s">
        <v>5</v>
      </c>
      <c r="C12" s="440"/>
      <c r="D12" s="445"/>
      <c r="E12" s="440"/>
      <c r="F12" s="440"/>
      <c r="G12" s="446"/>
      <c r="H12" s="447"/>
      <c r="I12" s="440"/>
      <c r="J12" s="440" t="s">
        <v>40</v>
      </c>
      <c r="M12" s="440" t="s">
        <v>152</v>
      </c>
      <c r="N12" s="440"/>
      <c r="O12" s="447"/>
      <c r="P12" s="447"/>
      <c r="Q12" s="442"/>
    </row>
    <row r="13" spans="1:19" s="412" customFormat="1" ht="57" customHeight="1">
      <c r="B13" s="636"/>
      <c r="C13" s="636"/>
      <c r="D13" s="636"/>
      <c r="E13" s="636"/>
      <c r="F13" s="636"/>
      <c r="G13" s="446"/>
      <c r="H13" s="447"/>
      <c r="I13" s="440"/>
      <c r="J13" s="440" t="s">
        <v>6</v>
      </c>
      <c r="K13" s="440"/>
      <c r="L13" s="441"/>
      <c r="M13" s="440" t="s">
        <v>253</v>
      </c>
      <c r="N13" s="447"/>
      <c r="O13" s="442"/>
      <c r="P13" s="442"/>
      <c r="Q13" s="447"/>
    </row>
    <row r="14" spans="1:19" s="412" customFormat="1" ht="57" customHeight="1">
      <c r="B14" s="440" t="s">
        <v>50</v>
      </c>
      <c r="C14" s="440"/>
      <c r="D14" s="440" t="s">
        <v>7</v>
      </c>
      <c r="E14" s="440"/>
      <c r="F14" s="440"/>
      <c r="G14" s="448"/>
      <c r="H14" s="440"/>
      <c r="I14" s="440"/>
      <c r="J14" s="440" t="s">
        <v>8</v>
      </c>
      <c r="K14" s="440"/>
      <c r="L14" s="441"/>
      <c r="M14" s="442" t="s">
        <v>244</v>
      </c>
      <c r="N14" s="442"/>
      <c r="O14" s="442"/>
      <c r="P14" s="442"/>
      <c r="Q14" s="442"/>
    </row>
    <row r="15" spans="1:19" s="412" customFormat="1" ht="57" customHeight="1">
      <c r="B15" s="449" t="s">
        <v>65</v>
      </c>
      <c r="C15" s="449"/>
      <c r="D15" s="449"/>
      <c r="E15" s="416"/>
      <c r="F15" s="416"/>
      <c r="G15" s="434"/>
      <c r="H15" s="416"/>
      <c r="I15" s="416"/>
      <c r="J15" s="416"/>
      <c r="K15" s="416"/>
      <c r="L15" s="416"/>
      <c r="M15" s="416"/>
      <c r="N15" s="416"/>
      <c r="O15" s="416"/>
      <c r="P15" s="416"/>
      <c r="Q15" s="416"/>
    </row>
    <row r="16" spans="1:19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2:17" s="232" customFormat="1" ht="72.5" customHeight="1">
      <c r="B17" s="275"/>
      <c r="C17" s="276" t="s">
        <v>112</v>
      </c>
      <c r="D17" s="276" t="s">
        <v>9</v>
      </c>
      <c r="E17" s="231" t="s">
        <v>57</v>
      </c>
      <c r="F17" s="231"/>
      <c r="G17" s="231" t="s">
        <v>222</v>
      </c>
      <c r="H17" s="231" t="s">
        <v>61</v>
      </c>
      <c r="I17" s="231" t="s">
        <v>10</v>
      </c>
      <c r="J17" s="231" t="s">
        <v>58</v>
      </c>
      <c r="K17" s="231" t="s">
        <v>59</v>
      </c>
      <c r="L17" s="231" t="s">
        <v>60</v>
      </c>
      <c r="M17" s="231"/>
      <c r="N17" s="231"/>
      <c r="O17" s="231"/>
      <c r="P17" s="231"/>
      <c r="Q17" s="248" t="s">
        <v>11</v>
      </c>
    </row>
    <row r="18" spans="2:17" s="232" customFormat="1" ht="72.5" customHeight="1">
      <c r="B18" s="277" t="s">
        <v>12</v>
      </c>
      <c r="C18" s="277"/>
      <c r="D18" s="233" t="s">
        <v>39</v>
      </c>
      <c r="E18" s="234"/>
      <c r="F18" s="235"/>
      <c r="G18" s="235">
        <v>38</v>
      </c>
      <c r="H18" s="235">
        <v>209</v>
      </c>
      <c r="I18" s="235">
        <v>399</v>
      </c>
      <c r="J18" s="235">
        <v>228</v>
      </c>
      <c r="K18" s="235">
        <v>57</v>
      </c>
      <c r="L18" s="235">
        <v>19</v>
      </c>
      <c r="M18" s="235"/>
      <c r="N18" s="235"/>
      <c r="O18" s="235"/>
      <c r="P18" s="235"/>
      <c r="Q18" s="236">
        <f>SUM(E18:P18)</f>
        <v>950</v>
      </c>
    </row>
    <row r="19" spans="2:17" s="232" customFormat="1" ht="72.5" customHeight="1">
      <c r="B19" s="277" t="s">
        <v>64</v>
      </c>
      <c r="C19" s="277"/>
      <c r="D19" s="234" t="str">
        <f>+D18</f>
        <v>BLACK</v>
      </c>
      <c r="E19" s="234"/>
      <c r="F19" s="235"/>
      <c r="G19" s="237">
        <f>ROUNDUP(G18*5%,0)</f>
        <v>2</v>
      </c>
      <c r="H19" s="237">
        <f>ROUNDUP(H18*5%,0)-H20</f>
        <v>9</v>
      </c>
      <c r="I19" s="237">
        <f>ROUNDUP(I18*5%,0)-I20-1</f>
        <v>16</v>
      </c>
      <c r="J19" s="237">
        <f>ROUNDUP(J18*5%,0)-J20-1</f>
        <v>8</v>
      </c>
      <c r="K19" s="237">
        <f t="shared" ref="K19" si="0">ROUNDUP(K18*5%,0)-K20</f>
        <v>2</v>
      </c>
      <c r="L19" s="237">
        <v>2</v>
      </c>
      <c r="M19" s="237"/>
      <c r="N19" s="237"/>
      <c r="O19" s="237"/>
      <c r="P19" s="237"/>
      <c r="Q19" s="236">
        <f>SUM(E19:P19)</f>
        <v>39</v>
      </c>
    </row>
    <row r="20" spans="2:17" s="243" customFormat="1" ht="72.5" customHeight="1">
      <c r="B20" s="278" t="s">
        <v>387</v>
      </c>
      <c r="C20" s="279"/>
      <c r="D20" s="411" t="str">
        <f>D18</f>
        <v>BLACK</v>
      </c>
      <c r="E20" s="280"/>
      <c r="F20" s="280"/>
      <c r="G20" s="281">
        <v>1</v>
      </c>
      <c r="H20" s="281">
        <v>2</v>
      </c>
      <c r="I20" s="281">
        <v>3</v>
      </c>
      <c r="J20" s="281">
        <v>3</v>
      </c>
      <c r="K20" s="281">
        <v>1</v>
      </c>
      <c r="L20" s="280">
        <v>1</v>
      </c>
      <c r="M20" s="282"/>
      <c r="N20" s="282"/>
      <c r="O20" s="282"/>
      <c r="P20" s="282"/>
      <c r="Q20" s="283">
        <f>SUM(G20:P20)</f>
        <v>11</v>
      </c>
    </row>
    <row r="21" spans="2:17" s="232" customFormat="1" ht="53.5">
      <c r="B21" s="244"/>
      <c r="C21" s="244"/>
      <c r="D21" s="244"/>
      <c r="E21" s="245"/>
      <c r="F21" s="245"/>
      <c r="G21" s="246"/>
      <c r="H21" s="245"/>
      <c r="I21" s="245"/>
      <c r="J21" s="245"/>
      <c r="K21" s="245"/>
      <c r="L21" s="245"/>
      <c r="M21" s="247"/>
      <c r="N21" s="247"/>
      <c r="O21" s="247"/>
      <c r="P21" s="247"/>
      <c r="Q21" s="248"/>
    </row>
    <row r="22" spans="2:17" s="232" customFormat="1" ht="53.5" hidden="1">
      <c r="B22" s="275"/>
      <c r="C22" s="276" t="s">
        <v>112</v>
      </c>
      <c r="D22" s="276" t="s">
        <v>9</v>
      </c>
      <c r="E22" s="249" t="s">
        <v>57</v>
      </c>
      <c r="F22" s="249"/>
      <c r="G22" s="231" t="s">
        <v>222</v>
      </c>
      <c r="H22" s="231" t="s">
        <v>61</v>
      </c>
      <c r="I22" s="231" t="s">
        <v>10</v>
      </c>
      <c r="J22" s="231" t="s">
        <v>58</v>
      </c>
      <c r="K22" s="231" t="s">
        <v>59</v>
      </c>
      <c r="L22" s="231" t="s">
        <v>60</v>
      </c>
      <c r="M22" s="249"/>
      <c r="N22" s="249"/>
      <c r="O22" s="249"/>
      <c r="P22" s="249"/>
      <c r="Q22" s="248" t="s">
        <v>11</v>
      </c>
    </row>
    <row r="23" spans="2:17" s="232" customFormat="1" ht="53.5" hidden="1">
      <c r="B23" s="277" t="s">
        <v>12</v>
      </c>
      <c r="C23" s="277"/>
      <c r="D23" s="233" t="s">
        <v>38</v>
      </c>
      <c r="E23" s="234"/>
      <c r="F23" s="235"/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/>
      <c r="N23" s="235"/>
      <c r="O23" s="235"/>
      <c r="P23" s="235"/>
      <c r="Q23" s="236">
        <f>SUM(E23:P23)</f>
        <v>0</v>
      </c>
    </row>
    <row r="24" spans="2:17" s="232" customFormat="1" ht="53.5" hidden="1">
      <c r="B24" s="277" t="s">
        <v>64</v>
      </c>
      <c r="C24" s="277"/>
      <c r="D24" s="234" t="str">
        <f>+D23</f>
        <v>WHITE</v>
      </c>
      <c r="E24" s="234"/>
      <c r="F24" s="235"/>
      <c r="G24" s="237">
        <f>ROUNDUP(G23*0%,0)</f>
        <v>0</v>
      </c>
      <c r="H24" s="237">
        <f>ROUNDUP(H23*0%,0)</f>
        <v>0</v>
      </c>
      <c r="I24" s="237">
        <f t="shared" ref="I24:L24" si="1">ROUNDUP(I23*0%,0)</f>
        <v>0</v>
      </c>
      <c r="J24" s="237">
        <f t="shared" si="1"/>
        <v>0</v>
      </c>
      <c r="K24" s="237">
        <f t="shared" si="1"/>
        <v>0</v>
      </c>
      <c r="L24" s="237">
        <f t="shared" si="1"/>
        <v>0</v>
      </c>
      <c r="M24" s="237"/>
      <c r="N24" s="237"/>
      <c r="O24" s="237"/>
      <c r="P24" s="237"/>
      <c r="Q24" s="236">
        <f>SUM(E24:P24)</f>
        <v>0</v>
      </c>
    </row>
    <row r="25" spans="2:17" s="243" customFormat="1" ht="53.5" hidden="1">
      <c r="B25" s="238" t="s">
        <v>13</v>
      </c>
      <c r="C25" s="238"/>
      <c r="D25" s="239" t="str">
        <f>+D24</f>
        <v>WHITE</v>
      </c>
      <c r="E25" s="240"/>
      <c r="F25" s="241"/>
      <c r="G25" s="242">
        <f>SUM(G23:G24)</f>
        <v>0</v>
      </c>
      <c r="H25" s="242">
        <f t="shared" ref="H25:L25" si="2">SUM(H23:H24)</f>
        <v>0</v>
      </c>
      <c r="I25" s="242">
        <f t="shared" si="2"/>
        <v>0</v>
      </c>
      <c r="J25" s="242">
        <f t="shared" si="2"/>
        <v>0</v>
      </c>
      <c r="K25" s="242">
        <f t="shared" si="2"/>
        <v>0</v>
      </c>
      <c r="L25" s="242">
        <f t="shared" si="2"/>
        <v>0</v>
      </c>
      <c r="M25" s="241"/>
      <c r="N25" s="241"/>
      <c r="O25" s="241"/>
      <c r="P25" s="241"/>
      <c r="Q25" s="241">
        <f>SUM(Q23:Q24)</f>
        <v>0</v>
      </c>
    </row>
    <row r="26" spans="2:17" s="243" customFormat="1" ht="58.5" hidden="1">
      <c r="B26" s="278" t="s">
        <v>223</v>
      </c>
      <c r="C26" s="279"/>
      <c r="D26" s="279"/>
      <c r="E26" s="280"/>
      <c r="F26" s="280"/>
      <c r="G26" s="281">
        <v>0</v>
      </c>
      <c r="H26" s="280">
        <v>0</v>
      </c>
      <c r="I26" s="280">
        <v>0</v>
      </c>
      <c r="J26" s="280">
        <v>1</v>
      </c>
      <c r="K26" s="280">
        <v>0</v>
      </c>
      <c r="L26" s="280">
        <v>0</v>
      </c>
      <c r="M26" s="282"/>
      <c r="N26" s="282"/>
      <c r="O26" s="282"/>
      <c r="P26" s="282"/>
      <c r="Q26" s="283">
        <f>SUM(G26:P26)</f>
        <v>1</v>
      </c>
    </row>
    <row r="27" spans="2:17" s="232" customFormat="1" ht="53.5" hidden="1">
      <c r="B27" s="244"/>
      <c r="C27" s="244"/>
      <c r="D27" s="244"/>
      <c r="E27" s="245"/>
      <c r="F27" s="245"/>
      <c r="G27" s="246"/>
      <c r="H27" s="245"/>
      <c r="I27" s="245"/>
      <c r="J27" s="245"/>
      <c r="K27" s="245"/>
      <c r="L27" s="245"/>
      <c r="M27" s="247"/>
      <c r="N27" s="247"/>
      <c r="O27" s="247"/>
      <c r="P27" s="247"/>
      <c r="Q27" s="248"/>
    </row>
    <row r="28" spans="2:17" s="243" customFormat="1" ht="53.5">
      <c r="B28" s="250" t="s">
        <v>161</v>
      </c>
      <c r="C28" s="251"/>
      <c r="D28" s="250"/>
      <c r="E28" s="252"/>
      <c r="F28" s="253"/>
      <c r="G28" s="253">
        <f>SUM(G18:G20)</f>
        <v>41</v>
      </c>
      <c r="H28" s="253">
        <f t="shared" ref="H28:K28" si="3">SUM(H18:H20)</f>
        <v>220</v>
      </c>
      <c r="I28" s="253">
        <f t="shared" si="3"/>
        <v>418</v>
      </c>
      <c r="J28" s="253">
        <f t="shared" si="3"/>
        <v>239</v>
      </c>
      <c r="K28" s="253">
        <f t="shared" si="3"/>
        <v>60</v>
      </c>
      <c r="L28" s="253">
        <f>SUM(L18:L20)</f>
        <v>22</v>
      </c>
      <c r="M28" s="253"/>
      <c r="N28" s="253"/>
      <c r="O28" s="253"/>
      <c r="P28" s="253"/>
      <c r="Q28" s="253">
        <f>SUM(Q18:Q20)</f>
        <v>1000</v>
      </c>
    </row>
    <row r="29" spans="2:17" s="135" customFormat="1" ht="20.25" customHeight="1">
      <c r="B29" s="136"/>
      <c r="C29" s="137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</row>
    <row r="30" spans="2:17" s="135" customFormat="1" ht="84.75" hidden="1" customHeight="1">
      <c r="B30" s="654"/>
      <c r="C30" s="654"/>
      <c r="D30" s="654"/>
      <c r="E30" s="654"/>
      <c r="F30" s="654"/>
      <c r="G30" s="654"/>
      <c r="H30" s="654"/>
      <c r="I30" s="654"/>
      <c r="J30" s="654"/>
      <c r="K30" s="654"/>
      <c r="L30" s="654"/>
      <c r="M30" s="654"/>
      <c r="N30" s="654"/>
      <c r="O30" s="654"/>
      <c r="P30" s="654"/>
      <c r="Q30" s="654"/>
    </row>
    <row r="31" spans="2:17" s="135" customFormat="1" ht="37.5" customHeight="1">
      <c r="B31" s="136"/>
      <c r="C31" s="137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</row>
    <row r="32" spans="2:17" s="4" customFormat="1" ht="59.15" customHeight="1">
      <c r="B32" s="18" t="s">
        <v>14</v>
      </c>
      <c r="C32" s="284"/>
      <c r="D32" s="272" t="s">
        <v>170</v>
      </c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</row>
    <row r="33" spans="1:17" s="54" customFormat="1" ht="168.5" customHeight="1">
      <c r="A33" s="616" t="s">
        <v>15</v>
      </c>
      <c r="B33" s="616"/>
      <c r="C33" s="616"/>
      <c r="D33" s="291" t="s">
        <v>16</v>
      </c>
      <c r="E33" s="291" t="s">
        <v>17</v>
      </c>
      <c r="F33" s="291" t="s">
        <v>18</v>
      </c>
      <c r="G33" s="289" t="s">
        <v>19</v>
      </c>
      <c r="H33" s="289" t="s">
        <v>20</v>
      </c>
      <c r="I33" s="289" t="s">
        <v>34</v>
      </c>
      <c r="J33" s="289" t="s">
        <v>220</v>
      </c>
      <c r="K33" s="289" t="s">
        <v>218</v>
      </c>
      <c r="L33" s="289" t="s">
        <v>219</v>
      </c>
      <c r="M33" s="289" t="s">
        <v>36</v>
      </c>
      <c r="N33" s="623" t="s">
        <v>51</v>
      </c>
      <c r="O33" s="623"/>
      <c r="P33" s="623"/>
      <c r="Q33" s="623"/>
    </row>
    <row r="34" spans="1:17" s="46" customFormat="1" ht="139.5" customHeight="1">
      <c r="A34" s="618" t="e">
        <f>#REF!</f>
        <v>#REF!</v>
      </c>
      <c r="B34" s="618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</row>
    <row r="35" spans="1:17" s="412" customFormat="1" ht="279.75" customHeight="1">
      <c r="A35" s="453">
        <v>1</v>
      </c>
      <c r="B35" s="637" t="str">
        <f>$M$11</f>
        <v>FLEECE 100%COTTON_CM40S/1+CM20S/1+CD10S/1_410GSM_VTK5946-1MB</v>
      </c>
      <c r="C35" s="637"/>
      <c r="D35" s="454" t="s">
        <v>153</v>
      </c>
      <c r="E35" s="454" t="str">
        <f>$D$18</f>
        <v>BLACK</v>
      </c>
      <c r="F35" s="453" t="s">
        <v>10</v>
      </c>
      <c r="G35" s="455">
        <f>Q28-G36</f>
        <v>353</v>
      </c>
      <c r="H35" s="456">
        <v>1.1599999999999999</v>
      </c>
      <c r="I35" s="457">
        <f>H35*G35</f>
        <v>409.47999999999996</v>
      </c>
      <c r="J35" s="458">
        <f>I35*6.3%+(I35/30)*0.5</f>
        <v>32.621906666666668</v>
      </c>
      <c r="K35" s="458">
        <v>0</v>
      </c>
      <c r="L35" s="458">
        <v>3</v>
      </c>
      <c r="M35" s="459">
        <f>ROUNDUP(SUM(I35:J35),0)</f>
        <v>443</v>
      </c>
      <c r="N35" s="634" t="s">
        <v>425</v>
      </c>
      <c r="O35" s="634"/>
      <c r="P35" s="634"/>
      <c r="Q35" s="634"/>
    </row>
    <row r="36" spans="1:17" s="412" customFormat="1" ht="279.75" customHeight="1">
      <c r="A36" s="453">
        <v>2</v>
      </c>
      <c r="B36" s="601" t="str">
        <f>B35</f>
        <v>FLEECE 100%COTTON_CM40S/1+CM20S/1+CD10S/1_410GSM_VTK5946-1MB</v>
      </c>
      <c r="C36" s="602"/>
      <c r="D36" s="454" t="s">
        <v>153</v>
      </c>
      <c r="E36" s="454" t="str">
        <f>$D$18</f>
        <v>BLACK</v>
      </c>
      <c r="F36" s="453" t="s">
        <v>10</v>
      </c>
      <c r="G36" s="455">
        <v>647</v>
      </c>
      <c r="H36" s="456">
        <v>1.53</v>
      </c>
      <c r="I36" s="457">
        <f>H36*G36</f>
        <v>989.91</v>
      </c>
      <c r="J36" s="458">
        <f>I36*6%+(I36/30)*0.5-1</f>
        <v>74.893100000000004</v>
      </c>
      <c r="K36" s="458">
        <v>0</v>
      </c>
      <c r="L36" s="458">
        <v>0</v>
      </c>
      <c r="M36" s="459">
        <f>ROUNDUP(SUM(I36:J36),0)</f>
        <v>1065</v>
      </c>
      <c r="N36" s="631" t="s">
        <v>439</v>
      </c>
      <c r="O36" s="632"/>
      <c r="P36" s="632"/>
      <c r="Q36" s="633"/>
    </row>
    <row r="37" spans="1:17" s="412" customFormat="1" ht="275" customHeight="1">
      <c r="A37" s="453">
        <v>3</v>
      </c>
      <c r="B37" s="601" t="s">
        <v>349</v>
      </c>
      <c r="C37" s="602"/>
      <c r="D37" s="454" t="s">
        <v>256</v>
      </c>
      <c r="E37" s="454" t="str">
        <f>$D$18</f>
        <v>BLACK</v>
      </c>
      <c r="F37" s="453" t="s">
        <v>10</v>
      </c>
      <c r="G37" s="455">
        <f>G35</f>
        <v>353</v>
      </c>
      <c r="H37" s="456">
        <v>0.24</v>
      </c>
      <c r="I37" s="457">
        <f>H37*G37</f>
        <v>84.72</v>
      </c>
      <c r="J37" s="458">
        <f>I37*4.1%+(I37/30)*0.5</f>
        <v>4.8855199999999996</v>
      </c>
      <c r="K37" s="458">
        <v>0</v>
      </c>
      <c r="L37" s="458">
        <v>0</v>
      </c>
      <c r="M37" s="459">
        <f>ROUNDUP(SUM(I37:J37),0)</f>
        <v>90</v>
      </c>
      <c r="N37" s="634" t="s">
        <v>428</v>
      </c>
      <c r="O37" s="634"/>
      <c r="P37" s="634"/>
      <c r="Q37" s="634"/>
    </row>
    <row r="38" spans="1:17" s="412" customFormat="1" ht="331" customHeight="1">
      <c r="A38" s="453">
        <v>4</v>
      </c>
      <c r="B38" s="601" t="s">
        <v>349</v>
      </c>
      <c r="C38" s="602"/>
      <c r="D38" s="454" t="s">
        <v>256</v>
      </c>
      <c r="E38" s="454" t="str">
        <f>$D$18</f>
        <v>BLACK</v>
      </c>
      <c r="F38" s="453" t="s">
        <v>10</v>
      </c>
      <c r="G38" s="455">
        <f>G36</f>
        <v>647</v>
      </c>
      <c r="H38" s="456">
        <v>0.24</v>
      </c>
      <c r="I38" s="457">
        <f>H38*G38</f>
        <v>155.28</v>
      </c>
      <c r="J38" s="458">
        <f>I38*0.7%+(I38/30)*0.5</f>
        <v>3.67496</v>
      </c>
      <c r="K38" s="458">
        <v>0</v>
      </c>
      <c r="L38" s="458">
        <v>0</v>
      </c>
      <c r="M38" s="459">
        <f>ROUNDUP(SUM(I38:J38),0)</f>
        <v>159</v>
      </c>
      <c r="N38" s="634" t="s">
        <v>427</v>
      </c>
      <c r="O38" s="634"/>
      <c r="P38" s="634"/>
      <c r="Q38" s="634"/>
    </row>
    <row r="39" spans="1:17" s="412" customFormat="1" ht="267" customHeight="1">
      <c r="A39" s="453">
        <v>5</v>
      </c>
      <c r="B39" s="601" t="s">
        <v>352</v>
      </c>
      <c r="C39" s="602"/>
      <c r="D39" s="454" t="s">
        <v>353</v>
      </c>
      <c r="E39" s="454" t="s">
        <v>354</v>
      </c>
      <c r="F39" s="453" t="s">
        <v>10</v>
      </c>
      <c r="G39" s="455">
        <f>Q28</f>
        <v>1000</v>
      </c>
      <c r="H39" s="456">
        <v>1.1599999999999999</v>
      </c>
      <c r="I39" s="457">
        <f>H39*G39</f>
        <v>1160</v>
      </c>
      <c r="J39" s="458">
        <f>I39*3.5%+(I39/30)*0.5</f>
        <v>59.933333333333337</v>
      </c>
      <c r="K39" s="458">
        <v>0</v>
      </c>
      <c r="L39" s="458">
        <v>0</v>
      </c>
      <c r="M39" s="459">
        <f>ROUNDUP(SUM(I39:J39),0)</f>
        <v>1220</v>
      </c>
      <c r="N39" s="631" t="s">
        <v>426</v>
      </c>
      <c r="O39" s="632"/>
      <c r="P39" s="632"/>
      <c r="Q39" s="633"/>
    </row>
    <row r="40" spans="1:17" s="46" customFormat="1" ht="21.75" customHeight="1">
      <c r="A40" s="618"/>
      <c r="B40" s="618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</row>
    <row r="41" spans="1:17" s="37" customFormat="1" ht="65" customHeight="1">
      <c r="B41" s="18" t="s">
        <v>21</v>
      </c>
      <c r="G41" s="39"/>
      <c r="P41" s="619"/>
      <c r="Q41" s="619"/>
    </row>
    <row r="42" spans="1:17" s="54" customFormat="1" ht="84" customHeight="1">
      <c r="A42" s="620" t="s">
        <v>22</v>
      </c>
      <c r="B42" s="621"/>
      <c r="C42" s="621"/>
      <c r="D42" s="621"/>
      <c r="E42" s="622"/>
      <c r="F42" s="289" t="s">
        <v>47</v>
      </c>
      <c r="G42" s="289" t="s">
        <v>23</v>
      </c>
      <c r="H42" s="625" t="s">
        <v>42</v>
      </c>
      <c r="I42" s="626"/>
      <c r="J42" s="291" t="s">
        <v>18</v>
      </c>
      <c r="K42" s="289" t="s">
        <v>48</v>
      </c>
      <c r="L42" s="289" t="s">
        <v>24</v>
      </c>
      <c r="M42" s="290" t="s">
        <v>25</v>
      </c>
      <c r="N42" s="290" t="s">
        <v>26</v>
      </c>
      <c r="O42" s="290" t="s">
        <v>27</v>
      </c>
      <c r="P42" s="627" t="s">
        <v>28</v>
      </c>
      <c r="Q42" s="628"/>
    </row>
    <row r="43" spans="1:17" s="5" customFormat="1" ht="95.25" customHeight="1">
      <c r="A43" s="292">
        <v>1</v>
      </c>
      <c r="B43" s="575" t="s">
        <v>392</v>
      </c>
      <c r="C43" s="576"/>
      <c r="D43" s="576"/>
      <c r="E43" s="577"/>
      <c r="F43" s="293" t="str">
        <f>E35</f>
        <v>BLACK</v>
      </c>
      <c r="G43" s="294" t="s">
        <v>393</v>
      </c>
      <c r="H43" s="608" t="str">
        <f>$D$18</f>
        <v>BLACK</v>
      </c>
      <c r="I43" s="609"/>
      <c r="J43" s="295" t="s">
        <v>29</v>
      </c>
      <c r="K43" s="295">
        <f>$Q$28</f>
        <v>1000</v>
      </c>
      <c r="L43" s="296">
        <f>(380+220)/5000</f>
        <v>0.12</v>
      </c>
      <c r="M43" s="297">
        <f>K43*L43</f>
        <v>120</v>
      </c>
      <c r="N43" s="297"/>
      <c r="O43" s="298">
        <f>ROUNDUP(N43+M43,0)</f>
        <v>120</v>
      </c>
      <c r="P43" s="624"/>
      <c r="Q43" s="573"/>
    </row>
    <row r="44" spans="1:17" s="5" customFormat="1" ht="181" customHeight="1">
      <c r="A44" s="292">
        <f>A43+1</f>
        <v>2</v>
      </c>
      <c r="B44" s="575" t="s">
        <v>394</v>
      </c>
      <c r="C44" s="576"/>
      <c r="D44" s="576"/>
      <c r="E44" s="577"/>
      <c r="F44" s="293" t="s">
        <v>395</v>
      </c>
      <c r="G44" s="294" t="s">
        <v>396</v>
      </c>
      <c r="H44" s="608" t="str">
        <f t="shared" ref="H44:H49" si="4">$D$18</f>
        <v>BLACK</v>
      </c>
      <c r="I44" s="609"/>
      <c r="J44" s="295" t="s">
        <v>29</v>
      </c>
      <c r="K44" s="295">
        <f t="shared" ref="K44:K49" si="5">$Q$28</f>
        <v>1000</v>
      </c>
      <c r="L44" s="296">
        <f>160/5000</f>
        <v>3.2000000000000001E-2</v>
      </c>
      <c r="M44" s="297">
        <f>K44*L44</f>
        <v>32</v>
      </c>
      <c r="N44" s="297"/>
      <c r="O44" s="298">
        <f>ROUNDUP(N44+M44,0)</f>
        <v>32</v>
      </c>
      <c r="P44" s="635" t="s">
        <v>399</v>
      </c>
      <c r="Q44" s="573"/>
    </row>
    <row r="45" spans="1:17" s="5" customFormat="1" ht="95.25" customHeight="1">
      <c r="A45" s="292">
        <v>2</v>
      </c>
      <c r="B45" s="575" t="s">
        <v>397</v>
      </c>
      <c r="C45" s="576"/>
      <c r="D45" s="576"/>
      <c r="E45" s="577"/>
      <c r="F45" s="293" t="s">
        <v>55</v>
      </c>
      <c r="G45" s="294" t="s">
        <v>398</v>
      </c>
      <c r="H45" s="608" t="str">
        <f t="shared" si="4"/>
        <v>BLACK</v>
      </c>
      <c r="I45" s="609"/>
      <c r="J45" s="295" t="s">
        <v>29</v>
      </c>
      <c r="K45" s="295">
        <f t="shared" si="5"/>
        <v>1000</v>
      </c>
      <c r="L45" s="296">
        <f>1/5000</f>
        <v>2.0000000000000001E-4</v>
      </c>
      <c r="M45" s="297">
        <f>K45*L45</f>
        <v>0.2</v>
      </c>
      <c r="N45" s="297"/>
      <c r="O45" s="298">
        <f>ROUNDUP(N45+M45,0)</f>
        <v>1</v>
      </c>
      <c r="P45" s="624"/>
      <c r="Q45" s="573"/>
    </row>
    <row r="46" spans="1:17" s="5" customFormat="1" ht="115" customHeight="1">
      <c r="A46" s="292">
        <f>A45+1</f>
        <v>3</v>
      </c>
      <c r="B46" s="575" t="s">
        <v>414</v>
      </c>
      <c r="C46" s="576"/>
      <c r="D46" s="576"/>
      <c r="E46" s="577"/>
      <c r="F46" s="293" t="s">
        <v>55</v>
      </c>
      <c r="G46" s="301" t="s">
        <v>39</v>
      </c>
      <c r="H46" s="608" t="str">
        <f t="shared" si="4"/>
        <v>BLACK</v>
      </c>
      <c r="I46" s="609"/>
      <c r="J46" s="295" t="s">
        <v>29</v>
      </c>
      <c r="K46" s="295">
        <f t="shared" si="5"/>
        <v>1000</v>
      </c>
      <c r="L46" s="296">
        <v>1</v>
      </c>
      <c r="M46" s="297">
        <f t="shared" ref="M46:M47" si="6">K46*L46</f>
        <v>1000</v>
      </c>
      <c r="N46" s="297"/>
      <c r="O46" s="298">
        <f t="shared" ref="O46:O47" si="7">ROUNDUP(N46+M46,0)</f>
        <v>1000</v>
      </c>
      <c r="P46" s="624"/>
      <c r="Q46" s="573"/>
    </row>
    <row r="47" spans="1:17" s="5" customFormat="1" ht="168.75" customHeight="1">
      <c r="A47" s="292">
        <v>4</v>
      </c>
      <c r="B47" s="575" t="s">
        <v>400</v>
      </c>
      <c r="C47" s="614"/>
      <c r="D47" s="614"/>
      <c r="E47" s="615"/>
      <c r="F47" s="293" t="s">
        <v>38</v>
      </c>
      <c r="G47" s="301" t="s">
        <v>38</v>
      </c>
      <c r="H47" s="608" t="str">
        <f t="shared" si="4"/>
        <v>BLACK</v>
      </c>
      <c r="I47" s="609"/>
      <c r="J47" s="295" t="s">
        <v>130</v>
      </c>
      <c r="K47" s="295">
        <f t="shared" si="5"/>
        <v>1000</v>
      </c>
      <c r="L47" s="296">
        <v>1</v>
      </c>
      <c r="M47" s="297">
        <f t="shared" si="6"/>
        <v>1000</v>
      </c>
      <c r="N47" s="297"/>
      <c r="O47" s="298">
        <f t="shared" si="7"/>
        <v>1000</v>
      </c>
      <c r="P47" s="624"/>
      <c r="Q47" s="573"/>
    </row>
    <row r="48" spans="1:17" s="5" customFormat="1" ht="95.25" customHeight="1">
      <c r="A48" s="292">
        <v>5</v>
      </c>
      <c r="B48" s="575" t="s">
        <v>416</v>
      </c>
      <c r="C48" s="576"/>
      <c r="D48" s="576"/>
      <c r="E48" s="577"/>
      <c r="F48" s="293" t="s">
        <v>55</v>
      </c>
      <c r="G48" s="301" t="s">
        <v>55</v>
      </c>
      <c r="H48" s="608" t="str">
        <f t="shared" si="4"/>
        <v>BLACK</v>
      </c>
      <c r="I48" s="609"/>
      <c r="J48" s="295" t="s">
        <v>29</v>
      </c>
      <c r="K48" s="295">
        <f t="shared" si="5"/>
        <v>1000</v>
      </c>
      <c r="L48" s="296">
        <v>1</v>
      </c>
      <c r="M48" s="297">
        <f t="shared" ref="M48:M49" si="8">K48*L48</f>
        <v>1000</v>
      </c>
      <c r="N48" s="297"/>
      <c r="O48" s="298">
        <f t="shared" ref="O48:O49" si="9">ROUNDUP(N48+M48,0)</f>
        <v>1000</v>
      </c>
      <c r="P48" s="624"/>
      <c r="Q48" s="573"/>
    </row>
    <row r="49" spans="1:17" s="5" customFormat="1" ht="205" customHeight="1">
      <c r="A49" s="292">
        <v>6</v>
      </c>
      <c r="B49" s="575" t="s">
        <v>355</v>
      </c>
      <c r="C49" s="576"/>
      <c r="D49" s="576"/>
      <c r="E49" s="577"/>
      <c r="F49" s="293" t="s">
        <v>39</v>
      </c>
      <c r="G49" s="301" t="s">
        <v>401</v>
      </c>
      <c r="H49" s="608" t="str">
        <f t="shared" si="4"/>
        <v>BLACK</v>
      </c>
      <c r="I49" s="609"/>
      <c r="J49" s="295" t="s">
        <v>29</v>
      </c>
      <c r="K49" s="295">
        <f t="shared" si="5"/>
        <v>1000</v>
      </c>
      <c r="L49" s="296">
        <v>1</v>
      </c>
      <c r="M49" s="297">
        <f t="shared" si="8"/>
        <v>1000</v>
      </c>
      <c r="N49" s="297"/>
      <c r="O49" s="298">
        <f t="shared" si="9"/>
        <v>1000</v>
      </c>
      <c r="P49" s="629" t="s">
        <v>435</v>
      </c>
      <c r="Q49" s="630"/>
    </row>
    <row r="50" spans="1:17" s="46" customFormat="1" ht="21.75" customHeight="1">
      <c r="A50" s="618"/>
      <c r="B50" s="618"/>
      <c r="C50" s="618"/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</row>
    <row r="51" spans="1:17" s="37" customFormat="1" ht="39" customHeight="1">
      <c r="B51" s="18" t="s">
        <v>66</v>
      </c>
      <c r="F51" s="42"/>
      <c r="G51" s="43"/>
      <c r="H51" s="42"/>
      <c r="I51" s="42"/>
      <c r="J51" s="42"/>
      <c r="K51" s="42"/>
      <c r="L51" s="42"/>
      <c r="M51" s="42"/>
      <c r="N51" s="42"/>
      <c r="O51" s="42"/>
      <c r="Q51" s="40"/>
    </row>
    <row r="52" spans="1:17" s="54" customFormat="1" ht="115.5" customHeight="1">
      <c r="A52" s="616" t="s">
        <v>22</v>
      </c>
      <c r="B52" s="616"/>
      <c r="C52" s="616"/>
      <c r="D52" s="616"/>
      <c r="E52" s="616"/>
      <c r="F52" s="289" t="s">
        <v>47</v>
      </c>
      <c r="G52" s="289" t="s">
        <v>23</v>
      </c>
      <c r="H52" s="623" t="s">
        <v>42</v>
      </c>
      <c r="I52" s="623"/>
      <c r="J52" s="291" t="s">
        <v>18</v>
      </c>
      <c r="K52" s="289" t="s">
        <v>48</v>
      </c>
      <c r="L52" s="289" t="s">
        <v>24</v>
      </c>
      <c r="M52" s="289" t="s">
        <v>25</v>
      </c>
      <c r="N52" s="289" t="s">
        <v>26</v>
      </c>
      <c r="O52" s="289" t="s">
        <v>27</v>
      </c>
      <c r="P52" s="623" t="s">
        <v>28</v>
      </c>
      <c r="Q52" s="623"/>
    </row>
    <row r="53" spans="1:17" s="300" customFormat="1" ht="110.5" customHeight="1">
      <c r="A53" s="292">
        <v>1</v>
      </c>
      <c r="B53" s="575" t="s">
        <v>408</v>
      </c>
      <c r="C53" s="576"/>
      <c r="D53" s="576"/>
      <c r="E53" s="577"/>
      <c r="F53" s="299" t="s">
        <v>132</v>
      </c>
      <c r="G53" s="294" t="s">
        <v>132</v>
      </c>
      <c r="H53" s="608" t="str">
        <f t="shared" ref="H53:H60" si="10">$D$18</f>
        <v>BLACK</v>
      </c>
      <c r="I53" s="609"/>
      <c r="J53" s="295" t="s">
        <v>30</v>
      </c>
      <c r="K53" s="295">
        <f t="shared" ref="K53:K60" si="11">$Q$28</f>
        <v>1000</v>
      </c>
      <c r="L53" s="296">
        <v>1</v>
      </c>
      <c r="M53" s="295">
        <f>K53*L53</f>
        <v>1000</v>
      </c>
      <c r="N53" s="297"/>
      <c r="O53" s="298">
        <f>ROUNDUP(N53+M53,0)</f>
        <v>1000</v>
      </c>
      <c r="P53" s="603"/>
      <c r="Q53" s="603"/>
    </row>
    <row r="54" spans="1:17" s="300" customFormat="1" ht="110.5" customHeight="1">
      <c r="A54" s="292">
        <v>2</v>
      </c>
      <c r="B54" s="604" t="s">
        <v>245</v>
      </c>
      <c r="C54" s="605"/>
      <c r="D54" s="605"/>
      <c r="E54" s="606"/>
      <c r="F54" s="299" t="s">
        <v>38</v>
      </c>
      <c r="G54" s="294" t="s">
        <v>38</v>
      </c>
      <c r="H54" s="608" t="str">
        <f t="shared" si="10"/>
        <v>BLACK</v>
      </c>
      <c r="I54" s="609"/>
      <c r="J54" s="295" t="s">
        <v>30</v>
      </c>
      <c r="K54" s="295">
        <f t="shared" si="11"/>
        <v>1000</v>
      </c>
      <c r="L54" s="296">
        <v>1</v>
      </c>
      <c r="M54" s="295">
        <f t="shared" ref="M54:M60" si="12">K54*L54</f>
        <v>1000</v>
      </c>
      <c r="N54" s="297"/>
      <c r="O54" s="298">
        <f t="shared" ref="O54:O60" si="13">ROUNDUP(N54+M54,0)</f>
        <v>1000</v>
      </c>
      <c r="P54" s="603" t="s">
        <v>417</v>
      </c>
      <c r="Q54" s="603"/>
    </row>
    <row r="55" spans="1:17" s="300" customFormat="1" ht="110.5" customHeight="1">
      <c r="A55" s="292">
        <v>3</v>
      </c>
      <c r="B55" s="575" t="s">
        <v>257</v>
      </c>
      <c r="C55" s="576"/>
      <c r="D55" s="576"/>
      <c r="E55" s="577"/>
      <c r="F55" s="299" t="s">
        <v>410</v>
      </c>
      <c r="G55" s="294" t="str">
        <f>F55</f>
        <v>KHAKI</v>
      </c>
      <c r="H55" s="608" t="str">
        <f t="shared" si="10"/>
        <v>BLACK</v>
      </c>
      <c r="I55" s="609"/>
      <c r="J55" s="295" t="s">
        <v>30</v>
      </c>
      <c r="K55" s="295">
        <f t="shared" si="11"/>
        <v>1000</v>
      </c>
      <c r="L55" s="296">
        <v>1</v>
      </c>
      <c r="M55" s="295">
        <f t="shared" si="12"/>
        <v>1000</v>
      </c>
      <c r="N55" s="297"/>
      <c r="O55" s="298">
        <f t="shared" si="13"/>
        <v>1000</v>
      </c>
      <c r="P55" s="572" t="s">
        <v>409</v>
      </c>
      <c r="Q55" s="573"/>
    </row>
    <row r="56" spans="1:17" s="300" customFormat="1" ht="110.5" customHeight="1">
      <c r="A56" s="292">
        <v>4</v>
      </c>
      <c r="B56" s="575" t="s">
        <v>250</v>
      </c>
      <c r="C56" s="576"/>
      <c r="D56" s="576"/>
      <c r="E56" s="577"/>
      <c r="F56" s="299" t="s">
        <v>38</v>
      </c>
      <c r="G56" s="294" t="s">
        <v>38</v>
      </c>
      <c r="H56" s="608" t="str">
        <f t="shared" si="10"/>
        <v>BLACK</v>
      </c>
      <c r="I56" s="609"/>
      <c r="J56" s="295" t="s">
        <v>30</v>
      </c>
      <c r="K56" s="295">
        <f t="shared" si="11"/>
        <v>1000</v>
      </c>
      <c r="L56" s="296">
        <v>1</v>
      </c>
      <c r="M56" s="295">
        <f t="shared" si="12"/>
        <v>1000</v>
      </c>
      <c r="N56" s="297"/>
      <c r="O56" s="298">
        <f t="shared" si="13"/>
        <v>1000</v>
      </c>
      <c r="P56" s="572" t="s">
        <v>409</v>
      </c>
      <c r="Q56" s="573"/>
    </row>
    <row r="57" spans="1:17" s="300" customFormat="1" ht="110.5" customHeight="1">
      <c r="A57" s="292">
        <v>5</v>
      </c>
      <c r="B57" s="604" t="s">
        <v>246</v>
      </c>
      <c r="C57" s="605"/>
      <c r="D57" s="605"/>
      <c r="E57" s="606"/>
      <c r="F57" s="299" t="s">
        <v>38</v>
      </c>
      <c r="G57" s="294" t="s">
        <v>38</v>
      </c>
      <c r="H57" s="608" t="str">
        <f t="shared" si="10"/>
        <v>BLACK</v>
      </c>
      <c r="I57" s="609"/>
      <c r="J57" s="295" t="s">
        <v>30</v>
      </c>
      <c r="K57" s="295">
        <f t="shared" si="11"/>
        <v>1000</v>
      </c>
      <c r="L57" s="296">
        <v>1</v>
      </c>
      <c r="M57" s="295">
        <f t="shared" si="12"/>
        <v>1000</v>
      </c>
      <c r="N57" s="297"/>
      <c r="O57" s="298">
        <f t="shared" si="13"/>
        <v>1000</v>
      </c>
      <c r="P57" s="603"/>
      <c r="Q57" s="603"/>
    </row>
    <row r="58" spans="1:17" s="300" customFormat="1" ht="110.5" customHeight="1">
      <c r="A58" s="292">
        <v>6</v>
      </c>
      <c r="B58" s="604" t="s">
        <v>247</v>
      </c>
      <c r="C58" s="605"/>
      <c r="D58" s="605"/>
      <c r="E58" s="606"/>
      <c r="F58" s="299" t="s">
        <v>132</v>
      </c>
      <c r="G58" s="294" t="s">
        <v>132</v>
      </c>
      <c r="H58" s="608" t="str">
        <f t="shared" si="10"/>
        <v>BLACK</v>
      </c>
      <c r="I58" s="609"/>
      <c r="J58" s="295" t="s">
        <v>30</v>
      </c>
      <c r="K58" s="295">
        <f t="shared" si="11"/>
        <v>1000</v>
      </c>
      <c r="L58" s="296">
        <f>1/12</f>
        <v>8.3333333333333329E-2</v>
      </c>
      <c r="M58" s="295">
        <f t="shared" si="12"/>
        <v>83.333333333333329</v>
      </c>
      <c r="N58" s="297"/>
      <c r="O58" s="298">
        <f t="shared" si="13"/>
        <v>84</v>
      </c>
      <c r="P58" s="603"/>
      <c r="Q58" s="603"/>
    </row>
    <row r="59" spans="1:17" s="300" customFormat="1" ht="110.5" customHeight="1">
      <c r="A59" s="292">
        <v>7</v>
      </c>
      <c r="B59" s="604" t="s">
        <v>248</v>
      </c>
      <c r="C59" s="605"/>
      <c r="D59" s="605"/>
      <c r="E59" s="606"/>
      <c r="F59" s="299" t="s">
        <v>55</v>
      </c>
      <c r="G59" s="294" t="s">
        <v>55</v>
      </c>
      <c r="H59" s="608" t="str">
        <f t="shared" si="10"/>
        <v>BLACK</v>
      </c>
      <c r="I59" s="609"/>
      <c r="J59" s="295" t="s">
        <v>30</v>
      </c>
      <c r="K59" s="295">
        <f t="shared" si="11"/>
        <v>1000</v>
      </c>
      <c r="L59" s="296">
        <f>L60*2</f>
        <v>0.16666666666666666</v>
      </c>
      <c r="M59" s="295">
        <f t="shared" si="12"/>
        <v>166.66666666666666</v>
      </c>
      <c r="N59" s="297"/>
      <c r="O59" s="298">
        <f t="shared" si="13"/>
        <v>167</v>
      </c>
      <c r="P59" s="603"/>
      <c r="Q59" s="603"/>
    </row>
    <row r="60" spans="1:17" s="300" customFormat="1" ht="110.5" customHeight="1">
      <c r="A60" s="292">
        <v>8</v>
      </c>
      <c r="B60" s="617" t="s">
        <v>249</v>
      </c>
      <c r="C60" s="617"/>
      <c r="D60" s="617"/>
      <c r="E60" s="617"/>
      <c r="F60" s="299" t="s">
        <v>55</v>
      </c>
      <c r="G60" s="294" t="s">
        <v>55</v>
      </c>
      <c r="H60" s="608" t="str">
        <f t="shared" si="10"/>
        <v>BLACK</v>
      </c>
      <c r="I60" s="609"/>
      <c r="J60" s="295" t="s">
        <v>30</v>
      </c>
      <c r="K60" s="295">
        <f t="shared" si="11"/>
        <v>1000</v>
      </c>
      <c r="L60" s="296">
        <f>1/12</f>
        <v>8.3333333333333329E-2</v>
      </c>
      <c r="M60" s="295">
        <f t="shared" si="12"/>
        <v>83.333333333333329</v>
      </c>
      <c r="N60" s="297"/>
      <c r="O60" s="298">
        <f t="shared" si="13"/>
        <v>84</v>
      </c>
      <c r="P60" s="603"/>
      <c r="Q60" s="603"/>
    </row>
    <row r="61" spans="1:17" s="15" customFormat="1" ht="32.5">
      <c r="A61" s="118"/>
      <c r="B61" s="118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7" s="412" customFormat="1" ht="33" customHeight="1">
      <c r="B62" s="413" t="s">
        <v>67</v>
      </c>
      <c r="C62" s="414"/>
      <c r="G62" s="415"/>
      <c r="J62" s="578" t="s">
        <v>31</v>
      </c>
      <c r="K62" s="578"/>
      <c r="L62" s="578"/>
      <c r="M62" s="578"/>
      <c r="N62" s="578"/>
      <c r="O62" s="417"/>
      <c r="P62" s="417"/>
      <c r="Q62" s="418"/>
    </row>
    <row r="63" spans="1:17" s="414" customFormat="1" ht="54.65" customHeight="1">
      <c r="A63" s="414">
        <v>1</v>
      </c>
      <c r="B63" s="419" t="s">
        <v>418</v>
      </c>
      <c r="C63" s="413" t="s">
        <v>242</v>
      </c>
      <c r="D63" s="412"/>
      <c r="E63" s="412"/>
      <c r="F63" s="412"/>
      <c r="G63" s="415"/>
      <c r="H63" s="415"/>
      <c r="I63" s="415"/>
      <c r="J63" s="415"/>
      <c r="K63" s="420"/>
      <c r="L63" s="420"/>
      <c r="M63" s="415"/>
      <c r="N63" s="415"/>
      <c r="O63" s="415"/>
      <c r="P63" s="415"/>
      <c r="Q63" s="415"/>
    </row>
    <row r="64" spans="1:17" s="412" customFormat="1" ht="34.5" hidden="1" customHeight="1">
      <c r="A64" s="414"/>
      <c r="B64" s="579" t="s">
        <v>49</v>
      </c>
      <c r="C64" s="580"/>
      <c r="D64" s="580"/>
      <c r="E64" s="580"/>
      <c r="F64" s="580"/>
      <c r="G64" s="580"/>
      <c r="H64" s="580"/>
      <c r="I64" s="581"/>
      <c r="J64" s="415"/>
      <c r="K64" s="420"/>
      <c r="L64" s="420"/>
      <c r="M64" s="415"/>
      <c r="N64" s="415"/>
      <c r="O64" s="415"/>
      <c r="P64" s="415"/>
      <c r="Q64" s="415"/>
    </row>
    <row r="65" spans="1:17" s="412" customFormat="1" ht="59.25" hidden="1" customHeight="1">
      <c r="A65" s="414"/>
      <c r="B65" s="584" t="s">
        <v>42</v>
      </c>
      <c r="C65" s="585"/>
      <c r="D65" s="586" t="s">
        <v>241</v>
      </c>
      <c r="E65" s="587"/>
      <c r="F65" s="587"/>
      <c r="G65" s="587"/>
      <c r="H65" s="587"/>
      <c r="I65" s="588"/>
      <c r="J65" s="415"/>
      <c r="K65" s="415"/>
      <c r="L65" s="415"/>
      <c r="M65" s="415"/>
      <c r="N65" s="415"/>
      <c r="O65" s="415"/>
      <c r="P65" s="415"/>
      <c r="Q65" s="415"/>
    </row>
    <row r="66" spans="1:17" s="412" customFormat="1" ht="78.650000000000006" hidden="1" customHeight="1">
      <c r="A66" s="414"/>
      <c r="B66" s="574" t="e">
        <f>#REF!</f>
        <v>#REF!</v>
      </c>
      <c r="C66" s="574" t="str">
        <f t="shared" ref="C66" si="14">$E$35</f>
        <v>BLACK</v>
      </c>
      <c r="D66" s="589"/>
      <c r="E66" s="590"/>
      <c r="F66" s="590"/>
      <c r="G66" s="590"/>
      <c r="H66" s="590"/>
      <c r="I66" s="591"/>
      <c r="J66" s="415"/>
      <c r="K66" s="415"/>
      <c r="L66" s="415"/>
      <c r="M66" s="415"/>
      <c r="N66" s="415"/>
      <c r="O66" s="415"/>
    </row>
    <row r="67" spans="1:17" s="412" customFormat="1" ht="78.75" hidden="1" customHeight="1">
      <c r="A67" s="414"/>
      <c r="B67" s="574" t="str">
        <f t="shared" ref="B67" si="15">$D$25</f>
        <v>WHITE</v>
      </c>
      <c r="C67" s="574"/>
      <c r="D67" s="589"/>
      <c r="E67" s="590"/>
      <c r="F67" s="590"/>
      <c r="G67" s="590"/>
      <c r="H67" s="590"/>
      <c r="I67" s="591"/>
      <c r="J67" s="415"/>
      <c r="K67" s="415"/>
      <c r="L67" s="415"/>
      <c r="M67" s="415"/>
      <c r="N67" s="415"/>
      <c r="O67" s="415"/>
    </row>
    <row r="68" spans="1:17" s="412" customFormat="1" ht="45" hidden="1"/>
    <row r="69" spans="1:17" s="412" customFormat="1" ht="45" hidden="1">
      <c r="A69" s="414"/>
      <c r="B69" s="579"/>
      <c r="C69" s="580"/>
      <c r="D69" s="582"/>
      <c r="E69" s="582"/>
      <c r="F69" s="582"/>
      <c r="G69" s="582"/>
      <c r="H69" s="582"/>
      <c r="I69" s="583"/>
      <c r="J69" s="415"/>
      <c r="K69" s="415"/>
      <c r="L69" s="415"/>
    </row>
    <row r="70" spans="1:17" s="412" customFormat="1" ht="40.5" hidden="1" customHeight="1">
      <c r="A70" s="414"/>
      <c r="B70" s="592"/>
      <c r="C70" s="593"/>
      <c r="D70" s="422" t="s">
        <v>222</v>
      </c>
      <c r="E70" s="422" t="s">
        <v>61</v>
      </c>
      <c r="F70" s="422" t="s">
        <v>10</v>
      </c>
      <c r="G70" s="422" t="s">
        <v>58</v>
      </c>
      <c r="H70" s="422" t="s">
        <v>59</v>
      </c>
      <c r="I70" s="422" t="s">
        <v>60</v>
      </c>
      <c r="J70" s="415"/>
    </row>
    <row r="71" spans="1:17" s="412" customFormat="1" ht="178.5" hidden="1" customHeight="1">
      <c r="A71" s="414"/>
      <c r="B71" s="607" t="s">
        <v>221</v>
      </c>
      <c r="C71" s="607"/>
      <c r="D71" s="610"/>
      <c r="E71" s="611"/>
      <c r="F71" s="611"/>
      <c r="G71" s="611"/>
      <c r="H71" s="611"/>
      <c r="I71" s="612"/>
      <c r="J71" s="415"/>
    </row>
    <row r="72" spans="1:17" s="412" customFormat="1" ht="12.75" customHeight="1">
      <c r="A72" s="414"/>
      <c r="B72" s="414"/>
      <c r="C72" s="414"/>
      <c r="D72" s="414"/>
      <c r="E72" s="414"/>
      <c r="F72" s="414"/>
      <c r="G72" s="414"/>
      <c r="H72" s="414"/>
      <c r="I72" s="414"/>
      <c r="J72" s="415"/>
      <c r="K72" s="415"/>
      <c r="L72" s="415"/>
      <c r="M72" s="415"/>
      <c r="N72" s="415"/>
      <c r="O72" s="415"/>
      <c r="P72" s="415"/>
      <c r="Q72" s="415"/>
    </row>
    <row r="73" spans="1:17" s="414" customFormat="1" ht="95.25" customHeight="1">
      <c r="A73" s="416">
        <v>2</v>
      </c>
      <c r="B73" s="419" t="s">
        <v>419</v>
      </c>
      <c r="C73" s="613" t="s">
        <v>385</v>
      </c>
      <c r="D73" s="613"/>
      <c r="E73" s="613"/>
      <c r="F73" s="613"/>
      <c r="G73" s="415"/>
      <c r="H73" s="415"/>
      <c r="I73" s="415"/>
      <c r="J73" s="415"/>
      <c r="K73" s="420"/>
      <c r="L73" s="420"/>
      <c r="M73" s="415"/>
      <c r="N73" s="415"/>
      <c r="O73" s="415"/>
      <c r="P73" s="415"/>
      <c r="Q73" s="415"/>
    </row>
    <row r="74" spans="1:17" s="412" customFormat="1" ht="50.25" customHeight="1">
      <c r="A74" s="414"/>
      <c r="B74" s="579" t="s">
        <v>49</v>
      </c>
      <c r="C74" s="580"/>
      <c r="D74" s="580"/>
      <c r="E74" s="580"/>
      <c r="F74" s="580"/>
      <c r="G74" s="580"/>
      <c r="H74" s="580"/>
      <c r="I74" s="581"/>
      <c r="J74" s="415"/>
      <c r="K74" s="420"/>
      <c r="L74" s="420"/>
      <c r="M74" s="415"/>
      <c r="N74" s="415"/>
      <c r="O74" s="415"/>
      <c r="P74" s="415"/>
      <c r="Q74" s="415"/>
    </row>
    <row r="75" spans="1:17" s="412" customFormat="1" ht="63" customHeight="1">
      <c r="A75" s="414"/>
      <c r="B75" s="584" t="s">
        <v>42</v>
      </c>
      <c r="C75" s="585"/>
      <c r="D75" s="586" t="s">
        <v>70</v>
      </c>
      <c r="E75" s="587"/>
      <c r="F75" s="587"/>
      <c r="G75" s="587"/>
      <c r="H75" s="587"/>
      <c r="I75" s="588"/>
      <c r="J75" s="415"/>
      <c r="K75" s="415"/>
      <c r="L75" s="415"/>
      <c r="M75" s="415"/>
      <c r="N75" s="415"/>
      <c r="O75" s="415"/>
      <c r="P75" s="415"/>
      <c r="Q75" s="415"/>
    </row>
    <row r="76" spans="1:17" s="412" customFormat="1" ht="148" customHeight="1">
      <c r="A76" s="414"/>
      <c r="B76" s="574" t="str">
        <f>H60</f>
        <v>BLACK</v>
      </c>
      <c r="C76" s="574" t="str">
        <f t="shared" ref="C76" si="16">$E$35</f>
        <v>BLACK</v>
      </c>
      <c r="D76" s="589" t="s">
        <v>423</v>
      </c>
      <c r="E76" s="590"/>
      <c r="F76" s="590"/>
      <c r="G76" s="590"/>
      <c r="H76" s="590"/>
      <c r="I76" s="591"/>
      <c r="J76" s="415"/>
      <c r="K76" s="415"/>
      <c r="L76" s="415"/>
      <c r="M76" s="415"/>
      <c r="N76" s="415"/>
      <c r="O76" s="415"/>
    </row>
    <row r="77" spans="1:17" s="412" customFormat="1" ht="2.25" hidden="1" customHeight="1">
      <c r="A77" s="414"/>
      <c r="B77" s="574"/>
      <c r="C77" s="574"/>
      <c r="D77" s="589"/>
      <c r="E77" s="590"/>
      <c r="F77" s="590"/>
      <c r="G77" s="590"/>
      <c r="H77" s="590"/>
      <c r="I77" s="591"/>
      <c r="J77" s="415"/>
      <c r="K77" s="415"/>
      <c r="L77" s="415"/>
      <c r="M77" s="415"/>
      <c r="N77" s="415"/>
      <c r="O77" s="415"/>
    </row>
    <row r="78" spans="1:17" s="412" customFormat="1" ht="39.75" customHeight="1">
      <c r="A78" s="414"/>
      <c r="B78" s="423"/>
      <c r="C78" s="423"/>
      <c r="D78" s="421"/>
      <c r="E78" s="421"/>
      <c r="F78" s="421"/>
      <c r="G78" s="421"/>
      <c r="H78" s="421"/>
      <c r="I78" s="421"/>
      <c r="J78" s="415"/>
      <c r="K78" s="415"/>
      <c r="L78" s="415"/>
      <c r="M78" s="415"/>
      <c r="N78" s="415"/>
      <c r="O78" s="415"/>
    </row>
    <row r="79" spans="1:17" s="412" customFormat="1" ht="54" customHeight="1">
      <c r="A79" s="414"/>
      <c r="B79" s="579" t="s">
        <v>71</v>
      </c>
      <c r="C79" s="580"/>
      <c r="D79" s="582"/>
      <c r="E79" s="582"/>
      <c r="F79" s="582"/>
      <c r="G79" s="582"/>
      <c r="H79" s="582"/>
      <c r="I79" s="583"/>
      <c r="J79" s="415"/>
      <c r="K79" s="415"/>
      <c r="L79" s="415"/>
    </row>
    <row r="80" spans="1:17" s="412" customFormat="1" ht="56.25" customHeight="1">
      <c r="A80" s="414"/>
      <c r="B80" s="592"/>
      <c r="C80" s="593"/>
      <c r="D80" s="422" t="s">
        <v>222</v>
      </c>
      <c r="E80" s="422" t="s">
        <v>61</v>
      </c>
      <c r="F80" s="422" t="s">
        <v>10</v>
      </c>
      <c r="G80" s="422" t="s">
        <v>58</v>
      </c>
      <c r="H80" s="422" t="s">
        <v>59</v>
      </c>
      <c r="I80" s="422" t="s">
        <v>60</v>
      </c>
      <c r="J80" s="415"/>
    </row>
    <row r="81" spans="1:17" s="412" customFormat="1" ht="56.25" customHeight="1">
      <c r="A81" s="414"/>
      <c r="B81" s="601" t="s">
        <v>138</v>
      </c>
      <c r="C81" s="602"/>
      <c r="D81" s="598" t="s">
        <v>429</v>
      </c>
      <c r="E81" s="599"/>
      <c r="F81" s="599"/>
      <c r="G81" s="599"/>
      <c r="H81" s="599"/>
      <c r="I81" s="600"/>
      <c r="J81" s="415"/>
    </row>
    <row r="82" spans="1:17" s="412" customFormat="1" ht="158.5" customHeight="1">
      <c r="A82" s="414"/>
      <c r="B82" s="594" t="s">
        <v>422</v>
      </c>
      <c r="C82" s="595"/>
      <c r="D82" s="424" t="s">
        <v>430</v>
      </c>
      <c r="E82" s="424" t="s">
        <v>430</v>
      </c>
      <c r="F82" s="424" t="s">
        <v>431</v>
      </c>
      <c r="G82" s="424" t="s">
        <v>431</v>
      </c>
      <c r="H82" s="424" t="s">
        <v>432</v>
      </c>
      <c r="I82" s="424" t="s">
        <v>432</v>
      </c>
      <c r="J82" s="596"/>
      <c r="K82" s="597"/>
    </row>
    <row r="83" spans="1:17" s="412" customFormat="1" ht="209.25" customHeight="1">
      <c r="A83" s="414"/>
      <c r="B83" s="594" t="s">
        <v>421</v>
      </c>
      <c r="C83" s="595"/>
      <c r="D83" s="425" t="s">
        <v>433</v>
      </c>
      <c r="E83" s="425" t="s">
        <v>433</v>
      </c>
      <c r="F83" s="425" t="s">
        <v>433</v>
      </c>
      <c r="G83" s="425" t="s">
        <v>433</v>
      </c>
      <c r="H83" s="425" t="s">
        <v>434</v>
      </c>
      <c r="I83" s="425" t="s">
        <v>434</v>
      </c>
      <c r="J83" s="596"/>
      <c r="K83" s="597"/>
    </row>
    <row r="84" spans="1:17" s="412" customFormat="1" ht="45">
      <c r="A84" s="414"/>
      <c r="B84" s="414"/>
      <c r="C84" s="414"/>
      <c r="D84" s="414"/>
      <c r="E84" s="414"/>
      <c r="F84" s="414"/>
      <c r="G84" s="414"/>
      <c r="H84" s="414"/>
      <c r="I84" s="414"/>
      <c r="J84" s="415"/>
      <c r="K84" s="415"/>
      <c r="L84" s="415"/>
      <c r="M84" s="415"/>
      <c r="N84" s="415"/>
      <c r="O84" s="415"/>
      <c r="P84" s="415"/>
      <c r="Q84" s="415"/>
    </row>
    <row r="85" spans="1:17" s="414" customFormat="1" ht="106.5" customHeight="1">
      <c r="A85" s="416">
        <v>3</v>
      </c>
      <c r="B85" s="419" t="s">
        <v>420</v>
      </c>
      <c r="C85" s="413" t="s">
        <v>438</v>
      </c>
      <c r="D85" s="413"/>
      <c r="E85" s="413"/>
      <c r="F85" s="413"/>
      <c r="G85" s="415"/>
      <c r="H85" s="415"/>
      <c r="I85" s="415"/>
      <c r="J85" s="415"/>
      <c r="K85" s="420"/>
      <c r="L85" s="420"/>
      <c r="M85" s="415"/>
      <c r="N85" s="415"/>
      <c r="O85" s="415"/>
      <c r="P85" s="415"/>
      <c r="Q85" s="415"/>
    </row>
    <row r="86" spans="1:17" s="412" customFormat="1" ht="53.25" hidden="1" customHeight="1">
      <c r="A86" s="414"/>
      <c r="B86" s="584" t="s">
        <v>42</v>
      </c>
      <c r="C86" s="585"/>
      <c r="D86" s="586" t="s">
        <v>70</v>
      </c>
      <c r="E86" s="587"/>
      <c r="F86" s="587"/>
      <c r="G86" s="587"/>
      <c r="H86" s="587"/>
      <c r="I86" s="588"/>
      <c r="J86" s="415"/>
      <c r="K86" s="415"/>
      <c r="L86" s="415"/>
      <c r="M86" s="415"/>
      <c r="N86" s="415"/>
      <c r="O86" s="415"/>
      <c r="P86" s="415"/>
      <c r="Q86" s="415"/>
    </row>
    <row r="87" spans="1:17" s="412" customFormat="1" ht="131.25" hidden="1" customHeight="1">
      <c r="A87" s="414"/>
      <c r="B87" s="574" t="str">
        <f>B76</f>
        <v>BLACK</v>
      </c>
      <c r="C87" s="574" t="str">
        <f t="shared" ref="C87" si="17">$E$35</f>
        <v>BLACK</v>
      </c>
      <c r="D87" s="589" t="s">
        <v>386</v>
      </c>
      <c r="E87" s="590"/>
      <c r="F87" s="590"/>
      <c r="G87" s="590"/>
      <c r="H87" s="590"/>
      <c r="I87" s="591"/>
      <c r="J87" s="415"/>
      <c r="K87" s="415"/>
      <c r="L87" s="415"/>
      <c r="M87" s="415"/>
      <c r="N87" s="415"/>
      <c r="O87" s="415"/>
    </row>
    <row r="88" spans="1:17" s="412" customFormat="1" ht="77.150000000000006" hidden="1" customHeight="1">
      <c r="A88" s="414"/>
      <c r="B88" s="574"/>
      <c r="C88" s="574"/>
      <c r="D88" s="589"/>
      <c r="E88" s="590"/>
      <c r="F88" s="590"/>
      <c r="G88" s="590"/>
      <c r="H88" s="590"/>
      <c r="I88" s="591"/>
      <c r="J88" s="415"/>
      <c r="K88" s="415"/>
      <c r="L88" s="415"/>
      <c r="M88" s="415"/>
      <c r="N88" s="415"/>
      <c r="O88" s="415"/>
    </row>
    <row r="89" spans="1:17" s="412" customFormat="1" ht="45">
      <c r="A89" s="414"/>
      <c r="B89" s="414"/>
      <c r="C89" s="415"/>
      <c r="D89" s="415"/>
      <c r="E89" s="415"/>
      <c r="F89" s="415"/>
      <c r="G89" s="415"/>
      <c r="H89" s="415"/>
      <c r="I89" s="415"/>
      <c r="J89" s="415"/>
      <c r="K89" s="415"/>
      <c r="L89" s="415"/>
      <c r="M89" s="415"/>
      <c r="N89" s="415"/>
      <c r="O89" s="415"/>
      <c r="P89" s="415"/>
      <c r="Q89" s="415"/>
    </row>
    <row r="90" spans="1:17" s="412" customFormat="1" ht="29.25" customHeight="1">
      <c r="B90" s="578" t="s">
        <v>118</v>
      </c>
      <c r="C90" s="578"/>
      <c r="D90" s="578"/>
      <c r="E90" s="578"/>
      <c r="G90" s="415"/>
      <c r="N90" s="418"/>
      <c r="O90" s="417"/>
      <c r="P90" s="417"/>
      <c r="Q90" s="418"/>
    </row>
    <row r="91" spans="1:17" s="412" customFormat="1" ht="35.25" customHeight="1">
      <c r="A91" s="414">
        <v>1</v>
      </c>
      <c r="B91" s="426" t="s">
        <v>53</v>
      </c>
      <c r="C91" s="414"/>
      <c r="D91" s="414"/>
      <c r="G91" s="415"/>
      <c r="N91" s="418"/>
      <c r="O91" s="417"/>
      <c r="P91" s="417"/>
      <c r="Q91" s="418"/>
    </row>
    <row r="92" spans="1:17" s="412" customFormat="1" ht="35.25" customHeight="1">
      <c r="A92" s="414">
        <v>2</v>
      </c>
      <c r="B92" s="426" t="s">
        <v>68</v>
      </c>
      <c r="C92" s="414"/>
      <c r="D92" s="414"/>
      <c r="G92" s="415"/>
      <c r="N92" s="418"/>
      <c r="O92" s="417"/>
      <c r="P92" s="417"/>
      <c r="Q92" s="418"/>
    </row>
    <row r="93" spans="1:17" s="412" customFormat="1" ht="35.25" customHeight="1">
      <c r="A93" s="414">
        <v>3</v>
      </c>
      <c r="B93" s="426" t="s">
        <v>69</v>
      </c>
      <c r="C93" s="414"/>
      <c r="D93" s="414"/>
      <c r="G93" s="415"/>
      <c r="N93" s="418"/>
      <c r="O93" s="417"/>
      <c r="P93" s="417"/>
      <c r="Q93" s="418"/>
    </row>
    <row r="94" spans="1:17" s="413" customFormat="1" ht="50.25" customHeight="1">
      <c r="A94" s="416"/>
      <c r="B94" s="427" t="s">
        <v>62</v>
      </c>
      <c r="C94" s="428" t="s">
        <v>222</v>
      </c>
      <c r="D94" s="428" t="s">
        <v>61</v>
      </c>
      <c r="E94" s="428" t="s">
        <v>10</v>
      </c>
      <c r="F94" s="428" t="s">
        <v>58</v>
      </c>
      <c r="G94" s="428" t="s">
        <v>59</v>
      </c>
      <c r="H94" s="428" t="s">
        <v>60</v>
      </c>
      <c r="I94" s="428" t="s">
        <v>11</v>
      </c>
      <c r="M94" s="429"/>
      <c r="N94" s="430"/>
      <c r="O94" s="430"/>
      <c r="P94" s="429"/>
    </row>
    <row r="95" spans="1:17" s="413" customFormat="1" ht="76" customHeight="1">
      <c r="A95" s="416"/>
      <c r="B95" s="427" t="s">
        <v>63</v>
      </c>
      <c r="C95" s="431">
        <f t="shared" ref="C95:H95" si="18">G28</f>
        <v>41</v>
      </c>
      <c r="D95" s="431">
        <f t="shared" si="18"/>
        <v>220</v>
      </c>
      <c r="E95" s="431">
        <f t="shared" si="18"/>
        <v>418</v>
      </c>
      <c r="F95" s="431">
        <f t="shared" si="18"/>
        <v>239</v>
      </c>
      <c r="G95" s="431">
        <f t="shared" si="18"/>
        <v>60</v>
      </c>
      <c r="H95" s="431">
        <f t="shared" si="18"/>
        <v>22</v>
      </c>
      <c r="I95" s="431">
        <f>SUM(C95:H95)</f>
        <v>1000</v>
      </c>
      <c r="M95" s="429"/>
      <c r="N95" s="430"/>
      <c r="O95" s="430"/>
      <c r="P95" s="429"/>
    </row>
    <row r="96" spans="1:17" s="412" customFormat="1" ht="35.25" customHeight="1">
      <c r="A96" s="414">
        <v>3</v>
      </c>
      <c r="B96" s="426" t="s">
        <v>356</v>
      </c>
      <c r="C96" s="414"/>
      <c r="D96" s="414"/>
      <c r="G96" s="415"/>
      <c r="N96" s="418"/>
      <c r="O96" s="417"/>
      <c r="P96" s="417"/>
      <c r="Q96" s="418"/>
    </row>
    <row r="97" spans="1:16" s="413" customFormat="1" ht="50.25" customHeight="1">
      <c r="A97" s="416"/>
      <c r="B97" s="427"/>
      <c r="C97" s="435"/>
      <c r="D97" s="435"/>
      <c r="E97" s="435"/>
      <c r="F97" s="435"/>
      <c r="G97" s="435"/>
      <c r="H97" s="428"/>
      <c r="I97" s="428"/>
      <c r="M97" s="429"/>
      <c r="N97" s="430"/>
      <c r="O97" s="430"/>
      <c r="P97" s="429"/>
    </row>
    <row r="98" spans="1:16" s="413" customFormat="1" ht="126" customHeight="1">
      <c r="A98" s="416"/>
      <c r="B98" s="427" t="s">
        <v>62</v>
      </c>
      <c r="C98" s="435" t="s">
        <v>402</v>
      </c>
      <c r="D98" s="435" t="s">
        <v>403</v>
      </c>
      <c r="E98" s="435" t="s">
        <v>404</v>
      </c>
      <c r="F98" s="435" t="s">
        <v>405</v>
      </c>
      <c r="G98" s="435" t="s">
        <v>406</v>
      </c>
      <c r="H98" s="460" t="s">
        <v>407</v>
      </c>
      <c r="I98" s="428" t="s">
        <v>11</v>
      </c>
      <c r="M98" s="429"/>
      <c r="N98" s="430"/>
      <c r="O98" s="430"/>
      <c r="P98" s="429"/>
    </row>
    <row r="99" spans="1:16" s="432" customFormat="1" ht="123" customHeight="1">
      <c r="B99" s="461" t="s">
        <v>437</v>
      </c>
      <c r="G99" s="433"/>
    </row>
    <row r="100" spans="1:16" s="432" customFormat="1" ht="45">
      <c r="G100" s="433"/>
    </row>
    <row r="101" spans="1:16" s="432" customFormat="1" ht="45">
      <c r="G101" s="433"/>
    </row>
    <row r="102" spans="1:16" s="432" customFormat="1" ht="45">
      <c r="G102" s="433"/>
    </row>
    <row r="103" spans="1:16" s="432" customFormat="1" ht="45">
      <c r="G103" s="433"/>
    </row>
    <row r="104" spans="1:16" s="285" customFormat="1" ht="32.5">
      <c r="G104" s="286"/>
    </row>
    <row r="105" spans="1:16" s="285" customFormat="1" ht="32.5">
      <c r="G105" s="286"/>
    </row>
    <row r="106" spans="1:16" s="285" customFormat="1" ht="32.5">
      <c r="G106" s="286"/>
    </row>
    <row r="107" spans="1:16" s="285" customFormat="1" ht="32.5">
      <c r="G107" s="286"/>
    </row>
    <row r="108" spans="1:16" s="285" customFormat="1" ht="32.5">
      <c r="G108" s="286"/>
    </row>
    <row r="109" spans="1:16" s="285" customFormat="1" ht="32.5">
      <c r="G109" s="286"/>
    </row>
  </sheetData>
  <autoFilter ref="A42:R60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14">
    <mergeCell ref="B13:F13"/>
    <mergeCell ref="N33:Q33"/>
    <mergeCell ref="N35:Q35"/>
    <mergeCell ref="A33:C33"/>
    <mergeCell ref="B35:C35"/>
    <mergeCell ref="G5:K8"/>
    <mergeCell ref="L5:P8"/>
    <mergeCell ref="N1:O1"/>
    <mergeCell ref="P1:Q1"/>
    <mergeCell ref="N2:O2"/>
    <mergeCell ref="P2:Q2"/>
    <mergeCell ref="N3:O3"/>
    <mergeCell ref="P3:Q3"/>
    <mergeCell ref="D8:F8"/>
    <mergeCell ref="M11:Q11"/>
    <mergeCell ref="D11:F11"/>
    <mergeCell ref="B30:Q30"/>
    <mergeCell ref="B37:C37"/>
    <mergeCell ref="N37:Q37"/>
    <mergeCell ref="B46:E46"/>
    <mergeCell ref="H54:I54"/>
    <mergeCell ref="B53:E53"/>
    <mergeCell ref="H53:I53"/>
    <mergeCell ref="B44:E44"/>
    <mergeCell ref="B43:E43"/>
    <mergeCell ref="P45:Q45"/>
    <mergeCell ref="B39:C39"/>
    <mergeCell ref="B38:C38"/>
    <mergeCell ref="N38:Q38"/>
    <mergeCell ref="H43:I43"/>
    <mergeCell ref="H52:I52"/>
    <mergeCell ref="B54:E54"/>
    <mergeCell ref="B49:E49"/>
    <mergeCell ref="H49:I49"/>
    <mergeCell ref="P44:Q44"/>
    <mergeCell ref="P47:Q47"/>
    <mergeCell ref="P54:Q54"/>
    <mergeCell ref="H47:I47"/>
    <mergeCell ref="A34:Q34"/>
    <mergeCell ref="B57:E57"/>
    <mergeCell ref="P55:Q55"/>
    <mergeCell ref="A40:Q40"/>
    <mergeCell ref="P41:Q41"/>
    <mergeCell ref="H56:I56"/>
    <mergeCell ref="B56:E56"/>
    <mergeCell ref="A42:E42"/>
    <mergeCell ref="P52:Q52"/>
    <mergeCell ref="P53:Q53"/>
    <mergeCell ref="P46:Q46"/>
    <mergeCell ref="H42:I42"/>
    <mergeCell ref="H44:I44"/>
    <mergeCell ref="P42:Q42"/>
    <mergeCell ref="P48:Q48"/>
    <mergeCell ref="P49:Q49"/>
    <mergeCell ref="P43:Q43"/>
    <mergeCell ref="A50:Q50"/>
    <mergeCell ref="H48:I48"/>
    <mergeCell ref="B36:C36"/>
    <mergeCell ref="N36:Q36"/>
    <mergeCell ref="N39:Q39"/>
    <mergeCell ref="B55:E55"/>
    <mergeCell ref="H55:I55"/>
    <mergeCell ref="B45:E45"/>
    <mergeCell ref="H45:I45"/>
    <mergeCell ref="H46:I46"/>
    <mergeCell ref="D87:I87"/>
    <mergeCell ref="D71:I71"/>
    <mergeCell ref="B59:E59"/>
    <mergeCell ref="H59:I59"/>
    <mergeCell ref="H58:I58"/>
    <mergeCell ref="B82:C82"/>
    <mergeCell ref="C73:F73"/>
    <mergeCell ref="B70:C70"/>
    <mergeCell ref="B47:E47"/>
    <mergeCell ref="A52:E52"/>
    <mergeCell ref="B60:E60"/>
    <mergeCell ref="H57:I57"/>
    <mergeCell ref="H60:I60"/>
    <mergeCell ref="J82:K83"/>
    <mergeCell ref="D81:I81"/>
    <mergeCell ref="B81:C81"/>
    <mergeCell ref="P59:Q59"/>
    <mergeCell ref="P57:Q57"/>
    <mergeCell ref="P58:Q58"/>
    <mergeCell ref="B58:E58"/>
    <mergeCell ref="D66:I66"/>
    <mergeCell ref="J62:N62"/>
    <mergeCell ref="P60:Q60"/>
    <mergeCell ref="B71:C71"/>
    <mergeCell ref="D67:I67"/>
    <mergeCell ref="P56:Q56"/>
    <mergeCell ref="B66:C66"/>
    <mergeCell ref="B48:E48"/>
    <mergeCell ref="B90:E90"/>
    <mergeCell ref="B64:I64"/>
    <mergeCell ref="B79:I79"/>
    <mergeCell ref="B74:I74"/>
    <mergeCell ref="B76:C76"/>
    <mergeCell ref="B77:C77"/>
    <mergeCell ref="B75:C75"/>
    <mergeCell ref="D75:I75"/>
    <mergeCell ref="D76:I76"/>
    <mergeCell ref="B86:C86"/>
    <mergeCell ref="D86:I86"/>
    <mergeCell ref="B88:C88"/>
    <mergeCell ref="D88:I88"/>
    <mergeCell ref="B80:C80"/>
    <mergeCell ref="D77:I77"/>
    <mergeCell ref="B65:C65"/>
    <mergeCell ref="D65:I65"/>
    <mergeCell ref="B83:C83"/>
    <mergeCell ref="B87:C87"/>
    <mergeCell ref="B69:I69"/>
    <mergeCell ref="B67:C67"/>
  </mergeCells>
  <printOptions horizontalCentered="1"/>
  <pageMargins left="0" right="0" top="0.61388888888888904" bottom="0" header="0" footer="0"/>
  <pageSetup paperSize="9" scale="2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40" max="16383" man="1"/>
    <brk id="60" max="16383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38"/>
  <sheetViews>
    <sheetView view="pageBreakPreview" topLeftCell="A24" zoomScale="39" zoomScaleNormal="55" zoomScaleSheetLayoutView="39" zoomScalePageLayoutView="25" workbookViewId="0">
      <selection activeCell="B26" sqref="B26"/>
    </sheetView>
  </sheetViews>
  <sheetFormatPr defaultColWidth="9.1796875" defaultRowHeight="24"/>
  <cols>
    <col min="1" max="1" width="107.453125" style="97" customWidth="1"/>
    <col min="2" max="2" width="184.26953125" style="98" customWidth="1"/>
    <col min="3" max="3" width="99.453125" style="98" hidden="1" customWidth="1"/>
    <col min="4" max="16384" width="9.1796875" style="98"/>
  </cols>
  <sheetData>
    <row r="1" spans="1:5" s="88" customFormat="1" ht="77.5" customHeight="1">
      <c r="A1" s="86"/>
      <c r="B1" s="87"/>
      <c r="C1" s="87"/>
    </row>
    <row r="2" spans="1:5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/>
    </row>
    <row r="3" spans="1:5" s="88" customFormat="1" ht="37.5" customHeight="1">
      <c r="A3" s="89" t="str">
        <f>'1. CUTTING DOCKET'!B7</f>
        <v xml:space="preserve">STYLE NUMBER: </v>
      </c>
      <c r="B3" s="89" t="str">
        <f>'1. CUTTING DOCKET'!D7</f>
        <v>CRTZ-1164</v>
      </c>
      <c r="C3" s="89"/>
    </row>
    <row r="4" spans="1:5" s="88" customFormat="1" ht="37.5" customHeight="1">
      <c r="A4" s="89" t="str">
        <f>'1. CUTTING DOCKET'!B8</f>
        <v xml:space="preserve">STYLE NAME : </v>
      </c>
      <c r="B4" s="89" t="str">
        <f>'1. CUTTING DOCKET'!D8</f>
        <v>HMP THERMAL ZIP HOODIE</v>
      </c>
      <c r="C4" s="89"/>
    </row>
    <row r="5" spans="1:5" s="88" customFormat="1" ht="76" customHeight="1">
      <c r="A5" s="229"/>
      <c r="B5" s="189" t="str">
        <f>'1. CUTTING DOCKET'!D18</f>
        <v>BLACK</v>
      </c>
      <c r="C5" s="189" t="str">
        <f>'1. CUTTING DOCKET'!$D$25</f>
        <v>WHITE</v>
      </c>
    </row>
    <row r="6" spans="1:5" s="92" customFormat="1" ht="69.75" customHeight="1">
      <c r="A6" s="191" t="s">
        <v>32</v>
      </c>
      <c r="B6" s="191" t="str">
        <f>'1. CUTTING DOCKET'!$E$35</f>
        <v>BLACK</v>
      </c>
      <c r="C6" s="191" t="e">
        <f>'1. CUTTING DOCKET'!#REF!</f>
        <v>#REF!</v>
      </c>
    </row>
    <row r="7" spans="1:5" s="92" customFormat="1" ht="104.25" customHeight="1">
      <c r="A7" s="230" t="s">
        <v>33</v>
      </c>
      <c r="B7" s="659" t="str">
        <f>'1. CUTTING DOCKET'!M11</f>
        <v>FLEECE 100%COTTON_CM40S/1+CM20S/1+CD10S/1_410GSM_VTK5946-1MB</v>
      </c>
      <c r="C7" s="659"/>
    </row>
    <row r="8" spans="1:5" s="92" customFormat="1" ht="409.5" customHeight="1">
      <c r="A8" s="192" t="str">
        <f>'1. CUTTING DOCKET'!D35</f>
        <v>VẢI CHÍNH</v>
      </c>
      <c r="B8" s="274" t="s">
        <v>254</v>
      </c>
      <c r="C8" s="194"/>
      <c r="E8" s="95"/>
    </row>
    <row r="9" spans="1:5" s="92" customFormat="1" ht="137.5" customHeight="1">
      <c r="A9" s="191" t="str">
        <f>'1. CUTTING DOCKET'!$B$37</f>
        <v>RIB 1X1_100%COTTON_CM20S/2_415GSM_VTK5947M</v>
      </c>
      <c r="B9" s="659" t="str">
        <f>'1. CUTTING DOCKET'!$E$37</f>
        <v>BLACK</v>
      </c>
      <c r="C9" s="659"/>
    </row>
    <row r="10" spans="1:5" s="92" customFormat="1" ht="253.5" customHeight="1">
      <c r="A10" s="192" t="str">
        <f>'1. CUTTING DOCKET'!$D$37</f>
        <v>BO TAY/BO LAI</v>
      </c>
      <c r="B10" s="660"/>
      <c r="C10" s="660"/>
      <c r="E10" s="95"/>
    </row>
    <row r="11" spans="1:5" s="92" customFormat="1" ht="104.25" customHeight="1">
      <c r="A11" s="191" t="str">
        <f>'1. CUTTING DOCKET'!$B$39</f>
        <v>HXUN2041-1 WAFFLE 47.5% COTTON 50.8% POLYESTER 1.7% SPANDEX</v>
      </c>
      <c r="B11" s="659" t="str">
        <f>'1. CUTTING DOCKET'!$E$39</f>
        <v>PRISTINE</v>
      </c>
      <c r="C11" s="659"/>
    </row>
    <row r="12" spans="1:5" s="92" customFormat="1" ht="253.5" customHeight="1">
      <c r="A12" s="192" t="str">
        <f>'1. CUTTING DOCKET'!$D$39</f>
        <v>LÓT TRONG</v>
      </c>
      <c r="B12" s="660"/>
      <c r="C12" s="660"/>
      <c r="E12" s="95"/>
    </row>
    <row r="13" spans="1:5" s="92" customFormat="1" ht="74.25" customHeight="1">
      <c r="A13" s="191" t="s">
        <v>52</v>
      </c>
      <c r="B13" s="195" t="str">
        <f>'1. CUTTING DOCKET'!$F$43</f>
        <v>BLACK</v>
      </c>
      <c r="C13" s="195" t="str">
        <f>'1. CUTTING DOCKET'!$F$44</f>
        <v>CREAM</v>
      </c>
    </row>
    <row r="14" spans="1:5" s="92" customFormat="1" ht="105" customHeight="1">
      <c r="A14" s="192" t="str">
        <f>'1. CUTTING DOCKET'!B43</f>
        <v>CHỈ MAY CHÍNH 40/2 - CHỈ MAY CHÍNH + DIỄU</v>
      </c>
      <c r="B14" s="190" t="str">
        <f>'1. CUTTING DOCKET'!G43</f>
        <v>BLACK 1500</v>
      </c>
      <c r="C14" s="190" t="str">
        <f>'1. CUTTING DOCKET'!$G$44</f>
        <v>K1004</v>
      </c>
    </row>
    <row r="15" spans="1:5" s="92" customFormat="1" ht="91" customHeight="1">
      <c r="A15" s="192" t="str">
        <f>'1. CUTTING DOCKET'!B44</f>
        <v>CHỈ MAY CHÍNH 40/2 - CHỈ MAY PHỐI</v>
      </c>
      <c r="B15" s="657" t="str">
        <f>'1. CUTTING DOCKET'!G44</f>
        <v>K1004</v>
      </c>
      <c r="C15" s="658"/>
    </row>
    <row r="16" spans="1:5" s="92" customFormat="1" ht="98" customHeight="1">
      <c r="A16" s="192" t="str">
        <f>'1. CUTTING DOCKET'!$B$45</f>
        <v>CHỈ MAY CHÍNH 40/2 - CHỈ MAY NHÃN</v>
      </c>
      <c r="B16" s="657" t="str">
        <f>'1. CUTTING DOCKET'!G45</f>
        <v>K8399</v>
      </c>
      <c r="C16" s="658"/>
    </row>
    <row r="17" spans="1:3" s="92" customFormat="1" ht="74.25" customHeight="1">
      <c r="A17" s="191" t="str">
        <f>'1. CUTTING DOCKET'!B46</f>
        <v>NHÃN CHÍNH +SIZE HMP</v>
      </c>
      <c r="B17" s="655" t="str">
        <f>'1. CUTTING DOCKET'!$F$46</f>
        <v>NATURAL</v>
      </c>
      <c r="C17" s="656"/>
    </row>
    <row r="18" spans="1:3" s="92" customFormat="1" ht="315" customHeight="1">
      <c r="A18" s="273" t="s">
        <v>347</v>
      </c>
      <c r="B18" s="657"/>
      <c r="C18" s="658"/>
    </row>
    <row r="19" spans="1:3" s="92" customFormat="1" ht="74.25" customHeight="1">
      <c r="A19" s="191" t="str">
        <f>'1. CUTTING DOCKET'!B48</f>
        <v>NHÃN TRANG TRÍ HMP 2" X2"</v>
      </c>
      <c r="B19" s="655" t="str">
        <f>'1. CUTTING DOCKET'!$F$46</f>
        <v>NATURAL</v>
      </c>
      <c r="C19" s="656"/>
    </row>
    <row r="20" spans="1:3" s="92" customFormat="1" ht="315" customHeight="1">
      <c r="A20" s="196" t="s">
        <v>415</v>
      </c>
      <c r="B20" s="657"/>
      <c r="C20" s="658"/>
    </row>
    <row r="21" spans="1:3" s="92" customFormat="1" ht="172.5" customHeight="1">
      <c r="A21" s="191" t="str">
        <f>'1. CUTTING DOCKET'!B47</f>
        <v>NHÃN THÀNH PHẦN 100%COTTON
PO# 00229
CRTZ_1164</v>
      </c>
      <c r="B21" s="655" t="str">
        <f>'1. CUTTING DOCKET'!F47</f>
        <v>WHITE</v>
      </c>
      <c r="C21" s="656"/>
    </row>
    <row r="22" spans="1:3" s="92" customFormat="1" ht="234" customHeight="1">
      <c r="A22" s="273" t="s">
        <v>258</v>
      </c>
      <c r="B22" s="657"/>
      <c r="C22" s="658"/>
    </row>
    <row r="23" spans="1:3" s="92" customFormat="1" ht="84" customHeight="1">
      <c r="A23" s="191" t="str">
        <f>'1. CUTTING DOCKET'!B49</f>
        <v>DÂY KÉO GIỮA TRƯỚC</v>
      </c>
      <c r="B23" s="655" t="str">
        <f>'1. CUTTING DOCKET'!F49</f>
        <v>BLACK</v>
      </c>
      <c r="C23" s="656"/>
    </row>
    <row r="24" spans="1:3" s="92" customFormat="1" ht="397" customHeight="1">
      <c r="A24" s="196" t="s">
        <v>357</v>
      </c>
      <c r="B24" s="657"/>
      <c r="C24" s="658"/>
    </row>
    <row r="25" spans="1:3" s="92" customFormat="1" ht="100.5" customHeight="1">
      <c r="A25" s="191" t="str">
        <f>'1. CUTTING DOCKET'!B53</f>
        <v xml:space="preserve"> POLYBAG MAINLINE 	370mm X 470mm - CÓ CHỮ HMP</v>
      </c>
      <c r="B25" s="302" t="str">
        <f>'1. CUTTING DOCKET'!F54</f>
        <v>WHITE</v>
      </c>
    </row>
    <row r="26" spans="1:3" s="92" customFormat="1" ht="286.5" customHeight="1">
      <c r="A26" s="410" t="s">
        <v>413</v>
      </c>
      <c r="B26" s="303"/>
    </row>
    <row r="27" spans="1:3" s="92" customFormat="1" ht="100.5" customHeight="1">
      <c r="A27" s="191" t="s">
        <v>411</v>
      </c>
      <c r="B27" s="302" t="str">
        <f>'1. CUTTING DOCKET'!F55</f>
        <v>KHAKI</v>
      </c>
    </row>
    <row r="28" spans="1:3" s="92" customFormat="1" ht="229" customHeight="1">
      <c r="A28" s="410" t="s">
        <v>412</v>
      </c>
      <c r="B28" s="303"/>
    </row>
    <row r="29" spans="1:3" s="92" customFormat="1" ht="100.5" customHeight="1">
      <c r="A29" s="191" t="str">
        <f>'[29]1. CUTTING DOCKET'!B46</f>
        <v>POLYBAG STICKER 2” (L) x 1” (W)</v>
      </c>
      <c r="B29" s="302"/>
    </row>
    <row r="30" spans="1:3" s="92" customFormat="1" ht="230" customHeight="1">
      <c r="A30" s="410" t="s">
        <v>252</v>
      </c>
      <c r="B30" s="303"/>
    </row>
    <row r="31" spans="1:3" s="92" customFormat="1" ht="74.25" customHeight="1">
      <c r="A31" s="191" t="str">
        <f>'[30]1. CUTTING DOCKET'!$B$65</f>
        <v>BAO LỚN (100CMX120CM)</v>
      </c>
      <c r="B31" s="195" t="str">
        <f>'[30]1. CUTTING DOCKET'!$G$65</f>
        <v>CLEAR</v>
      </c>
    </row>
    <row r="32" spans="1:3" s="92" customFormat="1" ht="81" customHeight="1">
      <c r="A32" s="270"/>
      <c r="B32" s="271"/>
    </row>
    <row r="33" spans="1:2" s="92" customFormat="1" ht="74.25" customHeight="1">
      <c r="A33" s="191" t="str">
        <f>'[30]1. CUTTING DOCKET'!$B$63</f>
        <v>GIẤY CHỐNG ẨM</v>
      </c>
      <c r="B33" s="195" t="str">
        <f>'[30]1. CUTTING DOCKET'!$G$63</f>
        <v>WHITE</v>
      </c>
    </row>
    <row r="34" spans="1:2" s="92" customFormat="1" ht="38" customHeight="1">
      <c r="A34" s="270"/>
      <c r="B34" s="271"/>
    </row>
    <row r="35" spans="1:2" s="92" customFormat="1" ht="74.25" customHeight="1">
      <c r="A35" s="191" t="str">
        <f>'[30]1. CUTTING DOCKET'!$B$66</f>
        <v>LÓT THÙNG</v>
      </c>
      <c r="B35" s="195" t="str">
        <f>'[30]1. CUTTING DOCKET'!$G$66</f>
        <v>NATURAL</v>
      </c>
    </row>
    <row r="36" spans="1:2" s="92" customFormat="1" ht="58.5" customHeight="1">
      <c r="A36" s="410" t="s">
        <v>251</v>
      </c>
      <c r="B36" s="271"/>
    </row>
    <row r="37" spans="1:2" s="92" customFormat="1" ht="74.25" customHeight="1">
      <c r="A37" s="191" t="str">
        <f>'[30]1. CUTTING DOCKET'!$B$67</f>
        <v>THÙNG CARTON</v>
      </c>
      <c r="B37" s="195" t="str">
        <f>'[30]1. CUTTING DOCKET'!$G$67</f>
        <v>NATURAL</v>
      </c>
    </row>
    <row r="38" spans="1:2" s="92" customFormat="1" ht="55" customHeight="1">
      <c r="A38" s="270"/>
      <c r="B38" s="271"/>
    </row>
  </sheetData>
  <mergeCells count="15">
    <mergeCell ref="B23:C23"/>
    <mergeCell ref="B24:C24"/>
    <mergeCell ref="B22:C22"/>
    <mergeCell ref="B7:C7"/>
    <mergeCell ref="B15:C15"/>
    <mergeCell ref="B17:C17"/>
    <mergeCell ref="B18:C18"/>
    <mergeCell ref="B21:C21"/>
    <mergeCell ref="B11:C11"/>
    <mergeCell ref="B12:C12"/>
    <mergeCell ref="B16:C16"/>
    <mergeCell ref="B9:C9"/>
    <mergeCell ref="B10:C10"/>
    <mergeCell ref="B19:C19"/>
    <mergeCell ref="B20:C20"/>
  </mergeCells>
  <printOptions horizontalCentered="1"/>
  <pageMargins left="0.25" right="0" top="0.60416666666666696" bottom="0.75" header="0" footer="0"/>
  <pageSetup paperSize="9" scale="34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6" max="2" man="1"/>
    <brk id="24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975-10AE-4875-9E2F-001B66548A04}">
  <sheetPr codeName="Sheet6"/>
  <dimension ref="A1:Y958"/>
  <sheetViews>
    <sheetView tabSelected="1" view="pageBreakPreview" topLeftCell="A2" zoomScale="85" zoomScaleNormal="100" zoomScaleSheetLayoutView="85" workbookViewId="0">
      <selection activeCell="E17" sqref="E17"/>
    </sheetView>
  </sheetViews>
  <sheetFormatPr defaultColWidth="14.453125" defaultRowHeight="14.5"/>
  <cols>
    <col min="1" max="1" width="11" customWidth="1"/>
    <col min="2" max="2" width="32.54296875" customWidth="1"/>
    <col min="3" max="3" width="34.54296875" customWidth="1"/>
    <col min="4" max="4" width="9.54296875" customWidth="1"/>
    <col min="5" max="6" width="8.54296875" customWidth="1"/>
    <col min="7" max="7" width="8.1796875" customWidth="1"/>
    <col min="8" max="8" width="8" customWidth="1"/>
    <col min="9" max="9" width="9.453125" customWidth="1"/>
    <col min="10" max="10" width="9.81640625" customWidth="1"/>
    <col min="11" max="11" width="15.453125" customWidth="1"/>
    <col min="12" max="12" width="57" hidden="1" customWidth="1"/>
    <col min="13" max="13" width="43.26953125" hidden="1" customWidth="1"/>
    <col min="14" max="14" width="24.81640625" customWidth="1"/>
    <col min="15" max="25" width="10.81640625" customWidth="1"/>
  </cols>
  <sheetData>
    <row r="1" spans="1:25" ht="13.5" customHeight="1" thickBot="1">
      <c r="A1" s="304"/>
      <c r="B1" s="305"/>
      <c r="C1" s="305"/>
      <c r="D1" s="306"/>
      <c r="E1" s="304"/>
      <c r="F1" s="307"/>
      <c r="G1" s="307"/>
      <c r="H1" s="306"/>
      <c r="I1" s="306"/>
      <c r="J1" s="306"/>
      <c r="K1" s="308"/>
      <c r="L1" s="309"/>
      <c r="M1" s="309"/>
      <c r="N1" s="309"/>
      <c r="O1" s="309"/>
      <c r="P1" s="309"/>
      <c r="Q1" s="309"/>
    </row>
    <row r="2" spans="1:25" ht="13.5" customHeight="1">
      <c r="A2" s="310" t="s">
        <v>259</v>
      </c>
      <c r="B2" s="311">
        <v>2024</v>
      </c>
      <c r="C2" s="311" t="s">
        <v>260</v>
      </c>
      <c r="D2" s="312" t="s">
        <v>358</v>
      </c>
      <c r="E2" s="313" t="s">
        <v>359</v>
      </c>
      <c r="F2" s="314"/>
      <c r="G2" s="315"/>
      <c r="H2" s="661"/>
      <c r="I2" s="662"/>
      <c r="J2" s="663"/>
      <c r="K2" s="670"/>
      <c r="L2" s="309"/>
      <c r="M2" s="309"/>
      <c r="N2" s="309"/>
      <c r="O2" s="309"/>
      <c r="P2" s="309"/>
      <c r="Q2" s="309"/>
    </row>
    <row r="3" spans="1:25" ht="13.5" customHeight="1">
      <c r="A3" s="316" t="s">
        <v>261</v>
      </c>
      <c r="B3" s="317" t="s">
        <v>360</v>
      </c>
      <c r="C3" s="318" t="s">
        <v>361</v>
      </c>
      <c r="D3" s="319" t="s">
        <v>362</v>
      </c>
      <c r="E3" s="320"/>
      <c r="F3" s="319"/>
      <c r="G3" s="319"/>
      <c r="H3" s="664"/>
      <c r="I3" s="665"/>
      <c r="J3" s="666"/>
      <c r="K3" s="671"/>
      <c r="L3" s="309"/>
      <c r="M3" s="309"/>
      <c r="N3" s="309"/>
      <c r="O3" s="309"/>
      <c r="P3" s="309"/>
      <c r="Q3" s="309"/>
    </row>
    <row r="4" spans="1:25" ht="13.5" customHeight="1">
      <c r="A4" s="316" t="s">
        <v>262</v>
      </c>
      <c r="B4" s="321"/>
      <c r="C4" s="321"/>
      <c r="D4" s="322"/>
      <c r="E4" s="320"/>
      <c r="F4" s="322"/>
      <c r="G4" s="322"/>
      <c r="H4" s="664"/>
      <c r="I4" s="665"/>
      <c r="J4" s="666"/>
      <c r="K4" s="671"/>
      <c r="L4" s="309"/>
      <c r="M4" s="309"/>
      <c r="N4" s="309"/>
      <c r="O4" s="309"/>
      <c r="P4" s="309"/>
      <c r="Q4" s="309"/>
    </row>
    <row r="5" spans="1:25" ht="13.5" customHeight="1" thickBot="1">
      <c r="A5" s="323" t="s">
        <v>263</v>
      </c>
      <c r="B5" s="324"/>
      <c r="C5" s="324"/>
      <c r="D5" s="325"/>
      <c r="E5" s="326"/>
      <c r="F5" s="325"/>
      <c r="G5" s="325"/>
      <c r="H5" s="667"/>
      <c r="I5" s="668"/>
      <c r="J5" s="669"/>
      <c r="K5" s="672"/>
      <c r="N5" s="309"/>
      <c r="O5" s="309"/>
      <c r="P5" s="309"/>
      <c r="Q5" s="309"/>
    </row>
    <row r="6" spans="1:25" ht="13.5" customHeight="1" thickBot="1">
      <c r="A6" s="327"/>
      <c r="B6" s="328"/>
      <c r="C6" s="328"/>
      <c r="D6" s="306"/>
      <c r="E6" s="304"/>
      <c r="F6" s="306"/>
      <c r="G6" s="306"/>
      <c r="H6" s="306"/>
      <c r="I6" s="306"/>
      <c r="J6" s="306"/>
      <c r="K6" s="329"/>
      <c r="N6" s="309"/>
      <c r="O6" s="309"/>
      <c r="P6" s="309"/>
      <c r="Q6" s="309"/>
    </row>
    <row r="7" spans="1:25" ht="9" customHeight="1" thickBot="1">
      <c r="A7" s="673"/>
      <c r="B7" s="674"/>
      <c r="C7" s="674"/>
      <c r="D7" s="674"/>
      <c r="E7" s="674"/>
      <c r="F7" s="674"/>
      <c r="G7" s="674"/>
      <c r="H7" s="674"/>
      <c r="I7" s="674"/>
      <c r="J7" s="674"/>
      <c r="K7" s="675"/>
      <c r="L7" s="330"/>
      <c r="M7" s="330"/>
    </row>
    <row r="8" spans="1:25" ht="13.5" customHeight="1">
      <c r="A8" s="331" t="s">
        <v>231</v>
      </c>
      <c r="B8" s="332" t="s">
        <v>264</v>
      </c>
      <c r="C8" s="332"/>
      <c r="D8" s="333" t="s">
        <v>222</v>
      </c>
      <c r="E8" s="333" t="s">
        <v>61</v>
      </c>
      <c r="F8" s="333" t="s">
        <v>10</v>
      </c>
      <c r="G8" s="333" t="s">
        <v>58</v>
      </c>
      <c r="H8" s="333" t="s">
        <v>59</v>
      </c>
      <c r="I8" s="333" t="s">
        <v>60</v>
      </c>
      <c r="J8" s="334" t="s">
        <v>265</v>
      </c>
      <c r="K8" s="334" t="s">
        <v>266</v>
      </c>
      <c r="L8" s="335" t="s">
        <v>363</v>
      </c>
      <c r="M8" s="336" t="s">
        <v>364</v>
      </c>
    </row>
    <row r="9" spans="1:25" ht="15.75" customHeight="1">
      <c r="A9" s="337" t="s">
        <v>267</v>
      </c>
      <c r="B9" s="338" t="s">
        <v>268</v>
      </c>
      <c r="C9" s="339" t="s">
        <v>269</v>
      </c>
      <c r="D9" s="340">
        <f t="shared" ref="D9:D13" si="0">E9-J9</f>
        <v>24.5</v>
      </c>
      <c r="E9" s="340">
        <f t="shared" ref="E9:E13" si="1">F9-J9</f>
        <v>25.5</v>
      </c>
      <c r="F9" s="340">
        <v>26.5</v>
      </c>
      <c r="G9" s="340">
        <f t="shared" ref="G9:G28" si="2">F9+J9</f>
        <v>27.5</v>
      </c>
      <c r="H9" s="340">
        <f t="shared" ref="H9:H28" si="3">G9+J9</f>
        <v>28.5</v>
      </c>
      <c r="I9" s="340">
        <f t="shared" ref="I9:I28" si="4">H9+J9</f>
        <v>29.5</v>
      </c>
      <c r="J9" s="341">
        <v>1</v>
      </c>
      <c r="K9" s="342">
        <v>44928</v>
      </c>
      <c r="L9" s="343"/>
      <c r="M9" s="344" t="s">
        <v>365</v>
      </c>
      <c r="N9" s="462">
        <v>26.5</v>
      </c>
    </row>
    <row r="10" spans="1:25" ht="15.75" customHeight="1">
      <c r="A10" s="337" t="s">
        <v>270</v>
      </c>
      <c r="B10" s="338" t="s">
        <v>271</v>
      </c>
      <c r="C10" s="339" t="s">
        <v>272</v>
      </c>
      <c r="D10" s="340">
        <f t="shared" si="0"/>
        <v>24</v>
      </c>
      <c r="E10" s="340">
        <f t="shared" si="1"/>
        <v>25</v>
      </c>
      <c r="F10" s="345">
        <v>26</v>
      </c>
      <c r="G10" s="340">
        <f t="shared" si="2"/>
        <v>27</v>
      </c>
      <c r="H10" s="340">
        <f t="shared" si="3"/>
        <v>28</v>
      </c>
      <c r="I10" s="340">
        <f t="shared" si="4"/>
        <v>29</v>
      </c>
      <c r="J10" s="341">
        <v>1</v>
      </c>
      <c r="K10" s="340">
        <v>0.5</v>
      </c>
      <c r="L10" s="343"/>
      <c r="M10" s="344" t="s">
        <v>365</v>
      </c>
      <c r="N10" s="462">
        <v>26</v>
      </c>
      <c r="P10" s="344"/>
      <c r="Q10" s="344"/>
      <c r="R10" s="344"/>
      <c r="S10" s="344"/>
      <c r="T10" s="344"/>
      <c r="U10" s="344"/>
      <c r="V10" s="344"/>
      <c r="W10" s="344"/>
      <c r="X10" s="344"/>
      <c r="Y10" s="344"/>
    </row>
    <row r="11" spans="1:25" ht="15.75" customHeight="1">
      <c r="A11" s="337" t="s">
        <v>273</v>
      </c>
      <c r="B11" s="338" t="s">
        <v>274</v>
      </c>
      <c r="C11" s="339" t="s">
        <v>275</v>
      </c>
      <c r="D11" s="340">
        <f t="shared" si="0"/>
        <v>18</v>
      </c>
      <c r="E11" s="340">
        <f t="shared" si="1"/>
        <v>19</v>
      </c>
      <c r="F11" s="346">
        <v>20</v>
      </c>
      <c r="G11" s="340">
        <f t="shared" si="2"/>
        <v>21</v>
      </c>
      <c r="H11" s="340">
        <f t="shared" si="3"/>
        <v>22</v>
      </c>
      <c r="I11" s="340">
        <f t="shared" si="4"/>
        <v>23</v>
      </c>
      <c r="J11" s="341">
        <v>1</v>
      </c>
      <c r="K11" s="340">
        <v>0.5</v>
      </c>
      <c r="L11" s="343"/>
      <c r="M11" s="344" t="s">
        <v>365</v>
      </c>
      <c r="N11" s="462">
        <v>20</v>
      </c>
      <c r="O11" s="347"/>
      <c r="P11" s="344"/>
      <c r="Q11" s="344"/>
      <c r="R11" s="348"/>
      <c r="S11" s="348"/>
      <c r="T11" s="348"/>
      <c r="U11" s="348"/>
      <c r="V11" s="348"/>
      <c r="W11" s="348"/>
      <c r="X11" s="349"/>
      <c r="Y11" s="348"/>
    </row>
    <row r="12" spans="1:25" ht="15.75" customHeight="1">
      <c r="A12" s="337" t="s">
        <v>276</v>
      </c>
      <c r="B12" s="338" t="s">
        <v>366</v>
      </c>
      <c r="C12" s="339" t="s">
        <v>277</v>
      </c>
      <c r="D12" s="340">
        <f t="shared" si="0"/>
        <v>15.5</v>
      </c>
      <c r="E12" s="340">
        <f t="shared" si="1"/>
        <v>16.5</v>
      </c>
      <c r="F12" s="346">
        <v>17.5</v>
      </c>
      <c r="G12" s="340">
        <f t="shared" si="2"/>
        <v>18.5</v>
      </c>
      <c r="H12" s="340">
        <f t="shared" si="3"/>
        <v>19.5</v>
      </c>
      <c r="I12" s="340">
        <f t="shared" si="4"/>
        <v>20.5</v>
      </c>
      <c r="J12" s="341">
        <v>1</v>
      </c>
      <c r="K12" s="340">
        <v>0.5</v>
      </c>
      <c r="L12" s="343"/>
      <c r="M12" s="344" t="s">
        <v>365</v>
      </c>
      <c r="N12" s="462">
        <v>17.5</v>
      </c>
      <c r="O12" s="347"/>
      <c r="P12" s="344"/>
      <c r="Q12" s="344"/>
      <c r="R12" s="348"/>
      <c r="S12" s="348"/>
      <c r="T12" s="348"/>
      <c r="U12" s="348"/>
      <c r="V12" s="348"/>
      <c r="W12" s="348"/>
      <c r="X12" s="349"/>
      <c r="Y12" s="348"/>
    </row>
    <row r="13" spans="1:25" ht="18.75" customHeight="1">
      <c r="A13" s="337" t="s">
        <v>278</v>
      </c>
      <c r="B13" s="350" t="s">
        <v>367</v>
      </c>
      <c r="C13" s="351" t="s">
        <v>368</v>
      </c>
      <c r="D13" s="340">
        <f t="shared" si="0"/>
        <v>30.25</v>
      </c>
      <c r="E13" s="340">
        <f t="shared" si="1"/>
        <v>31.125</v>
      </c>
      <c r="F13" s="352">
        <v>32</v>
      </c>
      <c r="G13" s="340">
        <f t="shared" si="2"/>
        <v>32.875</v>
      </c>
      <c r="H13" s="340">
        <f t="shared" si="3"/>
        <v>33.75</v>
      </c>
      <c r="I13" s="340">
        <f t="shared" si="4"/>
        <v>34.625</v>
      </c>
      <c r="J13" s="340">
        <v>0.875</v>
      </c>
      <c r="K13" s="340">
        <v>0.75</v>
      </c>
      <c r="L13" s="353" t="s">
        <v>369</v>
      </c>
      <c r="M13" s="344" t="s">
        <v>365</v>
      </c>
      <c r="N13" s="462">
        <v>24</v>
      </c>
      <c r="O13" s="347"/>
    </row>
    <row r="14" spans="1:25" ht="15.75" customHeight="1">
      <c r="A14" s="337" t="s">
        <v>279</v>
      </c>
      <c r="B14" s="338" t="s">
        <v>280</v>
      </c>
      <c r="C14" s="339" t="s">
        <v>281</v>
      </c>
      <c r="D14" s="340">
        <f>E14-0.5</f>
        <v>20.5</v>
      </c>
      <c r="E14" s="340">
        <f>F14-0.5</f>
        <v>21</v>
      </c>
      <c r="F14" s="352">
        <v>21.5</v>
      </c>
      <c r="G14" s="340">
        <f t="shared" si="2"/>
        <v>22</v>
      </c>
      <c r="H14" s="340">
        <f t="shared" si="3"/>
        <v>22.5</v>
      </c>
      <c r="I14" s="340">
        <f t="shared" si="4"/>
        <v>23</v>
      </c>
      <c r="J14" s="340">
        <v>0.5</v>
      </c>
      <c r="K14" s="340">
        <v>0.5</v>
      </c>
      <c r="L14" s="353" t="s">
        <v>370</v>
      </c>
      <c r="M14" s="344" t="s">
        <v>365</v>
      </c>
      <c r="N14" s="462">
        <v>23</v>
      </c>
      <c r="O14" s="347"/>
    </row>
    <row r="15" spans="1:25" ht="15.75" hidden="1" customHeight="1">
      <c r="A15" s="337" t="s">
        <v>282</v>
      </c>
      <c r="B15" s="354" t="s">
        <v>283</v>
      </c>
      <c r="C15" s="355" t="s">
        <v>284</v>
      </c>
      <c r="D15" s="356">
        <f t="shared" ref="D15:D28" si="5">E15-J15</f>
        <v>22</v>
      </c>
      <c r="E15" s="356">
        <f t="shared" ref="E15:E28" si="6">F15-J15</f>
        <v>23</v>
      </c>
      <c r="F15" s="357">
        <v>24</v>
      </c>
      <c r="G15" s="356">
        <f t="shared" si="2"/>
        <v>25</v>
      </c>
      <c r="H15" s="356">
        <f t="shared" si="3"/>
        <v>26</v>
      </c>
      <c r="I15" s="356">
        <f t="shared" si="4"/>
        <v>27</v>
      </c>
      <c r="J15" s="358">
        <v>1</v>
      </c>
      <c r="K15" s="356">
        <v>0.375</v>
      </c>
      <c r="L15" s="353" t="s">
        <v>371</v>
      </c>
      <c r="M15" s="344" t="s">
        <v>365</v>
      </c>
      <c r="N15" s="462">
        <v>24</v>
      </c>
      <c r="O15" s="347"/>
    </row>
    <row r="16" spans="1:25" ht="15.75" customHeight="1">
      <c r="A16" s="337" t="s">
        <v>285</v>
      </c>
      <c r="B16" s="338" t="s">
        <v>372</v>
      </c>
      <c r="C16" s="339" t="s">
        <v>286</v>
      </c>
      <c r="D16" s="340">
        <f t="shared" si="5"/>
        <v>19</v>
      </c>
      <c r="E16" s="340">
        <f t="shared" si="6"/>
        <v>19.5</v>
      </c>
      <c r="F16" s="352">
        <v>20</v>
      </c>
      <c r="G16" s="340">
        <f t="shared" si="2"/>
        <v>20.5</v>
      </c>
      <c r="H16" s="340">
        <f t="shared" si="3"/>
        <v>21</v>
      </c>
      <c r="I16" s="340">
        <f t="shared" si="4"/>
        <v>21.5</v>
      </c>
      <c r="J16" s="341">
        <v>0.5</v>
      </c>
      <c r="K16" s="340">
        <v>0.375</v>
      </c>
      <c r="L16" s="676" t="s">
        <v>369</v>
      </c>
      <c r="M16" s="344" t="s">
        <v>365</v>
      </c>
      <c r="N16" s="462">
        <v>23</v>
      </c>
      <c r="O16" s="347"/>
    </row>
    <row r="17" spans="1:17" ht="15.75" customHeight="1">
      <c r="A17" s="337" t="s">
        <v>287</v>
      </c>
      <c r="B17" s="338" t="s">
        <v>373</v>
      </c>
      <c r="C17" s="339" t="s">
        <v>288</v>
      </c>
      <c r="D17" s="340">
        <f t="shared" si="5"/>
        <v>19</v>
      </c>
      <c r="E17" s="340">
        <f t="shared" si="6"/>
        <v>19.5</v>
      </c>
      <c r="F17" s="352">
        <v>20</v>
      </c>
      <c r="G17" s="340">
        <f t="shared" si="2"/>
        <v>20.5</v>
      </c>
      <c r="H17" s="340">
        <f t="shared" si="3"/>
        <v>21</v>
      </c>
      <c r="I17" s="340">
        <f t="shared" si="4"/>
        <v>21.5</v>
      </c>
      <c r="J17" s="341">
        <v>0.5</v>
      </c>
      <c r="K17" s="340">
        <v>0.375</v>
      </c>
      <c r="L17" s="677"/>
      <c r="M17" s="344" t="s">
        <v>365</v>
      </c>
      <c r="N17" s="462">
        <v>23</v>
      </c>
      <c r="O17" s="347"/>
    </row>
    <row r="18" spans="1:17" ht="15.75" customHeight="1">
      <c r="A18" s="337" t="s">
        <v>289</v>
      </c>
      <c r="B18" s="338" t="s">
        <v>290</v>
      </c>
      <c r="C18" s="339" t="s">
        <v>291</v>
      </c>
      <c r="D18" s="340">
        <f t="shared" si="5"/>
        <v>9.875</v>
      </c>
      <c r="E18" s="340">
        <f t="shared" si="6"/>
        <v>10.25</v>
      </c>
      <c r="F18" s="352">
        <v>10.625</v>
      </c>
      <c r="G18" s="340">
        <f t="shared" si="2"/>
        <v>11</v>
      </c>
      <c r="H18" s="340">
        <f t="shared" si="3"/>
        <v>11.375</v>
      </c>
      <c r="I18" s="340">
        <f t="shared" si="4"/>
        <v>11.75</v>
      </c>
      <c r="J18" s="340">
        <v>0.375</v>
      </c>
      <c r="K18" s="340">
        <v>0.375</v>
      </c>
      <c r="L18" s="343"/>
      <c r="M18" s="344" t="s">
        <v>365</v>
      </c>
      <c r="N18" s="462">
        <v>10.625</v>
      </c>
      <c r="O18" s="347"/>
    </row>
    <row r="19" spans="1:17" ht="15.75" customHeight="1">
      <c r="A19" s="337" t="s">
        <v>292</v>
      </c>
      <c r="B19" s="338" t="s">
        <v>374</v>
      </c>
      <c r="C19" s="359" t="s">
        <v>375</v>
      </c>
      <c r="D19" s="340">
        <f t="shared" si="5"/>
        <v>15.5</v>
      </c>
      <c r="E19" s="340">
        <f t="shared" si="6"/>
        <v>16.125</v>
      </c>
      <c r="F19" s="352">
        <v>16.75</v>
      </c>
      <c r="G19" s="340">
        <f t="shared" si="2"/>
        <v>17.375</v>
      </c>
      <c r="H19" s="340">
        <f t="shared" si="3"/>
        <v>18</v>
      </c>
      <c r="I19" s="340">
        <f t="shared" si="4"/>
        <v>18.625</v>
      </c>
      <c r="J19" s="340">
        <v>0.625</v>
      </c>
      <c r="K19" s="340">
        <v>0.375</v>
      </c>
      <c r="L19" s="343" t="s">
        <v>369</v>
      </c>
      <c r="M19" s="344" t="s">
        <v>365</v>
      </c>
      <c r="N19" s="462">
        <v>11.375</v>
      </c>
    </row>
    <row r="20" spans="1:17" ht="15.75" customHeight="1">
      <c r="A20" s="337" t="s">
        <v>293</v>
      </c>
      <c r="B20" s="338" t="s">
        <v>294</v>
      </c>
      <c r="C20" s="339" t="s">
        <v>295</v>
      </c>
      <c r="D20" s="360">
        <f t="shared" si="5"/>
        <v>7.75</v>
      </c>
      <c r="E20" s="361">
        <f t="shared" si="6"/>
        <v>8.125</v>
      </c>
      <c r="F20" s="352">
        <v>8.5</v>
      </c>
      <c r="G20" s="361">
        <f t="shared" si="2"/>
        <v>8.875</v>
      </c>
      <c r="H20" s="360">
        <f t="shared" si="3"/>
        <v>9.25</v>
      </c>
      <c r="I20" s="361">
        <f t="shared" si="4"/>
        <v>9.625</v>
      </c>
      <c r="J20" s="340">
        <v>0.375</v>
      </c>
      <c r="K20" s="340">
        <v>0.25</v>
      </c>
      <c r="L20" s="343"/>
      <c r="M20" s="344" t="s">
        <v>365</v>
      </c>
      <c r="N20" s="462">
        <v>8.5</v>
      </c>
      <c r="O20" s="347"/>
    </row>
    <row r="21" spans="1:17" ht="15.75" customHeight="1">
      <c r="A21" s="337" t="s">
        <v>296</v>
      </c>
      <c r="B21" s="338" t="s">
        <v>297</v>
      </c>
      <c r="C21" s="339" t="s">
        <v>298</v>
      </c>
      <c r="D21" s="340">
        <f t="shared" si="5"/>
        <v>5.125</v>
      </c>
      <c r="E21" s="340">
        <f t="shared" si="6"/>
        <v>5.375</v>
      </c>
      <c r="F21" s="352">
        <v>5.625</v>
      </c>
      <c r="G21" s="340">
        <f t="shared" si="2"/>
        <v>5.875</v>
      </c>
      <c r="H21" s="340">
        <f t="shared" si="3"/>
        <v>6.125</v>
      </c>
      <c r="I21" s="362">
        <f t="shared" si="4"/>
        <v>6.375</v>
      </c>
      <c r="J21" s="340">
        <v>0.25</v>
      </c>
      <c r="K21" s="340">
        <v>0.25</v>
      </c>
      <c r="L21" s="343"/>
      <c r="M21" s="344" t="s">
        <v>365</v>
      </c>
      <c r="N21" s="462">
        <v>5.625</v>
      </c>
      <c r="O21" s="347"/>
    </row>
    <row r="22" spans="1:17" ht="15.75" customHeight="1">
      <c r="A22" s="337" t="s">
        <v>299</v>
      </c>
      <c r="B22" s="338" t="s">
        <v>300</v>
      </c>
      <c r="C22" s="339" t="s">
        <v>301</v>
      </c>
      <c r="D22" s="363">
        <f t="shared" si="5"/>
        <v>3.5</v>
      </c>
      <c r="E22" s="360">
        <f t="shared" si="6"/>
        <v>3.75</v>
      </c>
      <c r="F22" s="352">
        <v>4</v>
      </c>
      <c r="G22" s="360">
        <f t="shared" si="2"/>
        <v>4.25</v>
      </c>
      <c r="H22" s="363">
        <f t="shared" si="3"/>
        <v>4.5</v>
      </c>
      <c r="I22" s="364">
        <f t="shared" si="4"/>
        <v>4.75</v>
      </c>
      <c r="J22" s="340">
        <v>0.25</v>
      </c>
      <c r="K22" s="340">
        <v>0.25</v>
      </c>
      <c r="L22" s="343"/>
      <c r="M22" s="344" t="s">
        <v>365</v>
      </c>
      <c r="N22" s="462">
        <v>4</v>
      </c>
      <c r="O22" s="347"/>
    </row>
    <row r="23" spans="1:17" ht="15.75" customHeight="1">
      <c r="A23" s="365" t="s">
        <v>58</v>
      </c>
      <c r="B23" s="366" t="s">
        <v>302</v>
      </c>
      <c r="C23" s="367" t="s">
        <v>303</v>
      </c>
      <c r="D23" s="368">
        <f t="shared" si="5"/>
        <v>2.75</v>
      </c>
      <c r="E23" s="368">
        <f t="shared" si="6"/>
        <v>2.75</v>
      </c>
      <c r="F23" s="369">
        <v>2.75</v>
      </c>
      <c r="G23" s="368">
        <f t="shared" si="2"/>
        <v>2.75</v>
      </c>
      <c r="H23" s="368">
        <f t="shared" si="3"/>
        <v>2.75</v>
      </c>
      <c r="I23" s="340">
        <f t="shared" si="4"/>
        <v>2.75</v>
      </c>
      <c r="J23" s="370">
        <v>0</v>
      </c>
      <c r="K23" s="340">
        <v>0.25</v>
      </c>
      <c r="L23" s="343"/>
      <c r="M23" s="344" t="s">
        <v>365</v>
      </c>
      <c r="N23" s="462">
        <v>2.75</v>
      </c>
      <c r="O23" s="347"/>
    </row>
    <row r="24" spans="1:17" ht="15.75" customHeight="1">
      <c r="A24" s="365" t="s">
        <v>10</v>
      </c>
      <c r="B24" s="366" t="s">
        <v>304</v>
      </c>
      <c r="C24" s="367" t="s">
        <v>305</v>
      </c>
      <c r="D24" s="368">
        <f t="shared" si="5"/>
        <v>2.75</v>
      </c>
      <c r="E24" s="368">
        <f t="shared" si="6"/>
        <v>2.75</v>
      </c>
      <c r="F24" s="369">
        <v>2.75</v>
      </c>
      <c r="G24" s="368">
        <f t="shared" si="2"/>
        <v>2.75</v>
      </c>
      <c r="H24" s="368">
        <f t="shared" si="3"/>
        <v>2.75</v>
      </c>
      <c r="I24" s="340">
        <f t="shared" si="4"/>
        <v>2.75</v>
      </c>
      <c r="J24" s="370">
        <v>0</v>
      </c>
      <c r="K24" s="340">
        <v>0.25</v>
      </c>
      <c r="L24" s="343"/>
      <c r="M24" s="344" t="s">
        <v>365</v>
      </c>
      <c r="N24" s="462">
        <v>2.75</v>
      </c>
      <c r="O24" s="347"/>
    </row>
    <row r="25" spans="1:17" ht="15.75" customHeight="1">
      <c r="A25" s="365" t="s">
        <v>306</v>
      </c>
      <c r="B25" s="367" t="s">
        <v>307</v>
      </c>
      <c r="C25" s="359" t="s">
        <v>308</v>
      </c>
      <c r="D25" s="368">
        <f t="shared" si="5"/>
        <v>8.5</v>
      </c>
      <c r="E25" s="368">
        <f t="shared" si="6"/>
        <v>8.75</v>
      </c>
      <c r="F25" s="371">
        <v>9</v>
      </c>
      <c r="G25" s="368">
        <f t="shared" si="2"/>
        <v>9.25</v>
      </c>
      <c r="H25" s="368">
        <f t="shared" si="3"/>
        <v>9.5</v>
      </c>
      <c r="I25" s="340">
        <f t="shared" si="4"/>
        <v>9.75</v>
      </c>
      <c r="J25" s="362">
        <v>0.25</v>
      </c>
      <c r="K25" s="340">
        <v>0.25</v>
      </c>
      <c r="L25" s="343"/>
      <c r="M25" s="344" t="s">
        <v>365</v>
      </c>
      <c r="N25" s="462">
        <v>9</v>
      </c>
      <c r="O25" s="347"/>
    </row>
    <row r="26" spans="1:17" ht="15.75" customHeight="1">
      <c r="A26" s="365" t="s">
        <v>309</v>
      </c>
      <c r="B26" s="367" t="s">
        <v>310</v>
      </c>
      <c r="C26" s="367" t="s">
        <v>311</v>
      </c>
      <c r="D26" s="368">
        <f t="shared" si="5"/>
        <v>0.75</v>
      </c>
      <c r="E26" s="368">
        <f t="shared" si="6"/>
        <v>0.75</v>
      </c>
      <c r="F26" s="371">
        <v>0.75</v>
      </c>
      <c r="G26" s="368">
        <f t="shared" si="2"/>
        <v>0.75</v>
      </c>
      <c r="H26" s="368">
        <f t="shared" si="3"/>
        <v>0.75</v>
      </c>
      <c r="I26" s="340">
        <f t="shared" si="4"/>
        <v>0.75</v>
      </c>
      <c r="J26" s="370">
        <v>0</v>
      </c>
      <c r="K26" s="340">
        <v>0.25</v>
      </c>
      <c r="L26" s="343"/>
      <c r="M26" s="344" t="s">
        <v>365</v>
      </c>
      <c r="N26" s="462">
        <v>0.75</v>
      </c>
      <c r="O26" s="347"/>
    </row>
    <row r="27" spans="1:17" ht="15.75" customHeight="1">
      <c r="A27" s="365" t="s">
        <v>312</v>
      </c>
      <c r="B27" s="367" t="s">
        <v>313</v>
      </c>
      <c r="C27" s="367" t="s">
        <v>314</v>
      </c>
      <c r="D27" s="368">
        <f t="shared" si="5"/>
        <v>3.25</v>
      </c>
      <c r="E27" s="372">
        <f t="shared" si="6"/>
        <v>3.375</v>
      </c>
      <c r="F27" s="371">
        <v>3.5</v>
      </c>
      <c r="G27" s="372">
        <f t="shared" si="2"/>
        <v>3.625</v>
      </c>
      <c r="H27" s="368">
        <f t="shared" si="3"/>
        <v>3.75</v>
      </c>
      <c r="I27" s="361">
        <f t="shared" si="4"/>
        <v>3.875</v>
      </c>
      <c r="J27" s="362">
        <v>0.125</v>
      </c>
      <c r="K27" s="340">
        <v>0.25</v>
      </c>
      <c r="L27" s="343"/>
      <c r="M27" s="344" t="s">
        <v>365</v>
      </c>
      <c r="N27" s="462">
        <v>3.5</v>
      </c>
      <c r="O27" s="347"/>
    </row>
    <row r="28" spans="1:17" ht="12" customHeight="1">
      <c r="A28" s="365" t="s">
        <v>61</v>
      </c>
      <c r="B28" s="367" t="s">
        <v>315</v>
      </c>
      <c r="C28" s="367" t="s">
        <v>316</v>
      </c>
      <c r="D28" s="368">
        <f t="shared" si="5"/>
        <v>0.375</v>
      </c>
      <c r="E28" s="368">
        <f t="shared" si="6"/>
        <v>0.375</v>
      </c>
      <c r="F28" s="371">
        <v>0.375</v>
      </c>
      <c r="G28" s="368">
        <f t="shared" si="2"/>
        <v>0.375</v>
      </c>
      <c r="H28" s="368">
        <f t="shared" si="3"/>
        <v>0.375</v>
      </c>
      <c r="I28" s="340">
        <f t="shared" si="4"/>
        <v>0.375</v>
      </c>
      <c r="J28" s="370">
        <v>0</v>
      </c>
      <c r="K28" s="340">
        <v>0.25</v>
      </c>
      <c r="L28" s="343"/>
      <c r="M28" s="344" t="s">
        <v>365</v>
      </c>
      <c r="N28" s="462">
        <v>0.375</v>
      </c>
    </row>
    <row r="29" spans="1:17" ht="15.75" customHeight="1">
      <c r="A29" s="338" t="s">
        <v>317</v>
      </c>
      <c r="B29" s="373"/>
      <c r="C29" s="374"/>
      <c r="D29" s="375"/>
      <c r="E29" s="375"/>
      <c r="F29" s="376"/>
      <c r="G29" s="375"/>
      <c r="H29" s="375"/>
      <c r="I29" s="375"/>
      <c r="J29" s="377"/>
      <c r="K29" s="378"/>
      <c r="L29" s="379"/>
      <c r="N29" s="462"/>
      <c r="O29" s="309"/>
      <c r="P29" s="309"/>
      <c r="Q29" s="309"/>
    </row>
    <row r="30" spans="1:17" ht="15.75" customHeight="1">
      <c r="A30" s="380" t="s">
        <v>61</v>
      </c>
      <c r="B30" s="367" t="s">
        <v>318</v>
      </c>
      <c r="C30" s="367" t="s">
        <v>319</v>
      </c>
      <c r="D30" s="362">
        <f t="shared" ref="D30:D34" si="7">E30-J30</f>
        <v>15</v>
      </c>
      <c r="E30" s="362">
        <f t="shared" ref="E30:E34" si="8">F30-J30</f>
        <v>15.25</v>
      </c>
      <c r="F30" s="381">
        <v>15.5</v>
      </c>
      <c r="G30" s="362">
        <f t="shared" ref="G30:G34" si="9">F30+J30</f>
        <v>15.75</v>
      </c>
      <c r="H30" s="362">
        <f t="shared" ref="H30:H34" si="10">G30+J30</f>
        <v>16</v>
      </c>
      <c r="I30" s="362">
        <f t="shared" ref="I30:I34" si="11">H30+J30</f>
        <v>16.25</v>
      </c>
      <c r="J30" s="362">
        <v>0.25</v>
      </c>
      <c r="K30" s="362">
        <v>0.375</v>
      </c>
      <c r="L30" s="343"/>
      <c r="M30" s="344" t="s">
        <v>365</v>
      </c>
      <c r="N30" s="462">
        <v>15.5</v>
      </c>
    </row>
    <row r="31" spans="1:17" ht="15.75" customHeight="1">
      <c r="A31" s="380" t="s">
        <v>320</v>
      </c>
      <c r="B31" s="367" t="s">
        <v>321</v>
      </c>
      <c r="C31" s="367" t="s">
        <v>322</v>
      </c>
      <c r="D31" s="362">
        <f t="shared" si="7"/>
        <v>13.75</v>
      </c>
      <c r="E31" s="362">
        <f t="shared" si="8"/>
        <v>14</v>
      </c>
      <c r="F31" s="381">
        <v>14.25</v>
      </c>
      <c r="G31" s="362">
        <f t="shared" si="9"/>
        <v>14.5</v>
      </c>
      <c r="H31" s="362">
        <f t="shared" si="10"/>
        <v>14.75</v>
      </c>
      <c r="I31" s="362">
        <f t="shared" si="11"/>
        <v>15</v>
      </c>
      <c r="J31" s="362">
        <v>0.25</v>
      </c>
      <c r="K31" s="362">
        <v>0.375</v>
      </c>
      <c r="L31" s="343"/>
      <c r="M31" s="344" t="s">
        <v>365</v>
      </c>
      <c r="N31" s="462">
        <v>14.25</v>
      </c>
    </row>
    <row r="32" spans="1:17" ht="15.75" customHeight="1">
      <c r="A32" s="380" t="s">
        <v>323</v>
      </c>
      <c r="B32" s="367" t="s">
        <v>324</v>
      </c>
      <c r="C32" s="367" t="s">
        <v>325</v>
      </c>
      <c r="D32" s="362">
        <f t="shared" si="7"/>
        <v>10.25</v>
      </c>
      <c r="E32" s="362">
        <f t="shared" si="8"/>
        <v>10.5</v>
      </c>
      <c r="F32" s="381">
        <v>10.75</v>
      </c>
      <c r="G32" s="362">
        <f t="shared" si="9"/>
        <v>11</v>
      </c>
      <c r="H32" s="362">
        <f t="shared" si="10"/>
        <v>11.25</v>
      </c>
      <c r="I32" s="362">
        <f t="shared" si="11"/>
        <v>11.5</v>
      </c>
      <c r="J32" s="362">
        <v>0.25</v>
      </c>
      <c r="K32" s="362">
        <v>0.25</v>
      </c>
      <c r="L32" s="343"/>
      <c r="M32" s="344" t="s">
        <v>365</v>
      </c>
      <c r="N32" s="462">
        <v>10.75</v>
      </c>
    </row>
    <row r="33" spans="1:25" ht="15.75" customHeight="1">
      <c r="A33" s="380" t="s">
        <v>326</v>
      </c>
      <c r="B33" s="382" t="s">
        <v>327</v>
      </c>
      <c r="C33" s="367" t="s">
        <v>328</v>
      </c>
      <c r="D33" s="362">
        <f t="shared" si="7"/>
        <v>21</v>
      </c>
      <c r="E33" s="362">
        <f t="shared" si="8"/>
        <v>21.5</v>
      </c>
      <c r="F33" s="381">
        <v>22</v>
      </c>
      <c r="G33" s="362">
        <f t="shared" si="9"/>
        <v>22.5</v>
      </c>
      <c r="H33" s="362">
        <f t="shared" si="10"/>
        <v>23</v>
      </c>
      <c r="I33" s="362">
        <f t="shared" si="11"/>
        <v>23.5</v>
      </c>
      <c r="J33" s="362">
        <v>0.5</v>
      </c>
      <c r="K33" s="383">
        <v>0.375</v>
      </c>
      <c r="L33" s="353" t="s">
        <v>376</v>
      </c>
      <c r="M33" s="344" t="s">
        <v>365</v>
      </c>
      <c r="N33" s="462">
        <v>21</v>
      </c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</row>
    <row r="34" spans="1:25" ht="15.75" hidden="1" customHeight="1">
      <c r="A34" s="385" t="s">
        <v>329</v>
      </c>
      <c r="B34" s="386" t="s">
        <v>330</v>
      </c>
      <c r="C34" s="387" t="s">
        <v>331</v>
      </c>
      <c r="D34" s="388">
        <f t="shared" si="7"/>
        <v>10.25</v>
      </c>
      <c r="E34" s="389">
        <f t="shared" si="8"/>
        <v>10.625</v>
      </c>
      <c r="F34" s="390">
        <v>11</v>
      </c>
      <c r="G34" s="389">
        <f t="shared" si="9"/>
        <v>11.375</v>
      </c>
      <c r="H34" s="388">
        <f t="shared" si="10"/>
        <v>11.75</v>
      </c>
      <c r="I34" s="389">
        <f t="shared" si="11"/>
        <v>12.125</v>
      </c>
      <c r="J34" s="391">
        <v>0.375</v>
      </c>
      <c r="K34" s="389">
        <v>0.375</v>
      </c>
      <c r="L34" s="353" t="s">
        <v>377</v>
      </c>
      <c r="M34" s="344" t="s">
        <v>365</v>
      </c>
      <c r="N34" s="462">
        <v>11</v>
      </c>
    </row>
    <row r="35" spans="1:25" ht="15.75" customHeight="1">
      <c r="A35" s="338" t="s">
        <v>332</v>
      </c>
      <c r="B35" s="373"/>
      <c r="C35" s="374"/>
      <c r="D35" s="375"/>
      <c r="E35" s="375"/>
      <c r="F35" s="376"/>
      <c r="G35" s="375"/>
      <c r="H35" s="375"/>
      <c r="I35" s="375"/>
      <c r="J35" s="377"/>
      <c r="K35" s="383"/>
      <c r="L35" s="343"/>
      <c r="M35" s="309"/>
      <c r="N35" s="462"/>
    </row>
    <row r="36" spans="1:25" ht="15.75" customHeight="1">
      <c r="A36" s="380" t="s">
        <v>333</v>
      </c>
      <c r="B36" s="382" t="s">
        <v>334</v>
      </c>
      <c r="C36" s="367" t="s">
        <v>335</v>
      </c>
      <c r="D36" s="362">
        <f t="shared" ref="D36:D40" si="12">E36-J36</f>
        <v>9.25</v>
      </c>
      <c r="E36" s="362">
        <f t="shared" ref="E36:E38" si="13">F36-J36</f>
        <v>9.625</v>
      </c>
      <c r="F36" s="381">
        <v>10</v>
      </c>
      <c r="G36" s="362">
        <f t="shared" ref="G36:G40" si="14">F36+J36</f>
        <v>10.375</v>
      </c>
      <c r="H36" s="362">
        <f t="shared" ref="H36:H40" si="15">G36+J36</f>
        <v>10.75</v>
      </c>
      <c r="I36" s="362">
        <f t="shared" ref="I36:I40" si="16">H36+J36</f>
        <v>11.125</v>
      </c>
      <c r="J36" s="362">
        <v>0.375</v>
      </c>
      <c r="K36" s="383">
        <v>0.375</v>
      </c>
      <c r="L36" s="343"/>
      <c r="M36" s="344" t="s">
        <v>365</v>
      </c>
      <c r="N36" s="462">
        <v>10</v>
      </c>
    </row>
    <row r="37" spans="1:25" ht="15.75" customHeight="1">
      <c r="A37" s="380" t="s">
        <v>336</v>
      </c>
      <c r="B37" s="382" t="s">
        <v>337</v>
      </c>
      <c r="C37" s="367" t="s">
        <v>338</v>
      </c>
      <c r="D37" s="362">
        <f t="shared" si="12"/>
        <v>15</v>
      </c>
      <c r="E37" s="362">
        <f t="shared" si="13"/>
        <v>15.375</v>
      </c>
      <c r="F37" s="381">
        <v>15.75</v>
      </c>
      <c r="G37" s="362">
        <f t="shared" si="14"/>
        <v>16.125</v>
      </c>
      <c r="H37" s="362">
        <f t="shared" si="15"/>
        <v>16.5</v>
      </c>
      <c r="I37" s="362">
        <f t="shared" si="16"/>
        <v>16.875</v>
      </c>
      <c r="J37" s="362">
        <v>0.375</v>
      </c>
      <c r="K37" s="383">
        <v>0.375</v>
      </c>
      <c r="L37" s="343"/>
      <c r="M37" s="344" t="s">
        <v>365</v>
      </c>
      <c r="N37" s="462">
        <v>15.75</v>
      </c>
    </row>
    <row r="38" spans="1:25" ht="15.75" customHeight="1">
      <c r="A38" s="380"/>
      <c r="B38" s="382" t="s">
        <v>339</v>
      </c>
      <c r="C38" s="367" t="s">
        <v>340</v>
      </c>
      <c r="D38" s="362">
        <f t="shared" si="12"/>
        <v>5.75</v>
      </c>
      <c r="E38" s="362">
        <f t="shared" si="13"/>
        <v>6</v>
      </c>
      <c r="F38" s="381">
        <v>6.25</v>
      </c>
      <c r="G38" s="362">
        <f t="shared" si="14"/>
        <v>6.5</v>
      </c>
      <c r="H38" s="362">
        <f t="shared" si="15"/>
        <v>6.75</v>
      </c>
      <c r="I38" s="362">
        <f t="shared" si="16"/>
        <v>7</v>
      </c>
      <c r="J38" s="362">
        <v>0.25</v>
      </c>
      <c r="K38" s="383">
        <v>0.375</v>
      </c>
      <c r="L38" s="343"/>
      <c r="M38" s="344" t="s">
        <v>365</v>
      </c>
      <c r="N38" s="462">
        <v>6.25</v>
      </c>
    </row>
    <row r="39" spans="1:25" ht="15.75" customHeight="1">
      <c r="A39" s="380" t="s">
        <v>341</v>
      </c>
      <c r="B39" s="382" t="s">
        <v>342</v>
      </c>
      <c r="C39" s="367" t="s">
        <v>343</v>
      </c>
      <c r="D39" s="371">
        <f t="shared" si="12"/>
        <v>8.5</v>
      </c>
      <c r="E39" s="371">
        <v>8.75</v>
      </c>
      <c r="F39" s="381">
        <v>9</v>
      </c>
      <c r="G39" s="362">
        <f t="shared" si="14"/>
        <v>9.25</v>
      </c>
      <c r="H39" s="362">
        <f t="shared" si="15"/>
        <v>9.5</v>
      </c>
      <c r="I39" s="362">
        <f t="shared" si="16"/>
        <v>9.75</v>
      </c>
      <c r="J39" s="362">
        <v>0.25</v>
      </c>
      <c r="K39" s="383">
        <v>0.375</v>
      </c>
      <c r="L39" s="343"/>
      <c r="M39" s="344" t="s">
        <v>365</v>
      </c>
      <c r="N39" s="462">
        <v>9</v>
      </c>
    </row>
    <row r="40" spans="1:25" ht="15.75" customHeight="1">
      <c r="A40" s="380" t="s">
        <v>344</v>
      </c>
      <c r="B40" s="382" t="s">
        <v>345</v>
      </c>
      <c r="C40" s="367" t="s">
        <v>346</v>
      </c>
      <c r="D40" s="362">
        <f t="shared" si="12"/>
        <v>3.5</v>
      </c>
      <c r="E40" s="362">
        <f>F40-J40</f>
        <v>3.5</v>
      </c>
      <c r="F40" s="381">
        <v>3.5</v>
      </c>
      <c r="G40" s="362">
        <f t="shared" si="14"/>
        <v>3.5</v>
      </c>
      <c r="H40" s="362">
        <f t="shared" si="15"/>
        <v>3.5</v>
      </c>
      <c r="I40" s="362">
        <f t="shared" si="16"/>
        <v>3.5</v>
      </c>
      <c r="J40" s="380">
        <v>0</v>
      </c>
      <c r="K40" s="364">
        <v>0.25</v>
      </c>
      <c r="L40" s="343"/>
      <c r="M40" s="344" t="s">
        <v>365</v>
      </c>
      <c r="N40" s="462">
        <v>3.5</v>
      </c>
    </row>
    <row r="41" spans="1:25" ht="21.75" customHeight="1">
      <c r="A41" s="380"/>
      <c r="B41" s="382" t="s">
        <v>378</v>
      </c>
      <c r="C41" s="367" t="s">
        <v>379</v>
      </c>
      <c r="D41" s="362">
        <f>D9-D27+0.25</f>
        <v>21.5</v>
      </c>
      <c r="E41" s="362">
        <v>22.25</v>
      </c>
      <c r="F41" s="381">
        <v>23.25</v>
      </c>
      <c r="G41" s="362">
        <v>24</v>
      </c>
      <c r="H41" s="362">
        <f>H9-H27+0.25</f>
        <v>25</v>
      </c>
      <c r="I41" s="362">
        <v>25.75</v>
      </c>
      <c r="J41" s="380"/>
      <c r="K41" s="380"/>
      <c r="L41" s="378"/>
      <c r="M41" s="309"/>
      <c r="N41" s="462">
        <v>23</v>
      </c>
    </row>
    <row r="42" spans="1:25" ht="13.5" customHeight="1">
      <c r="A42" s="392"/>
      <c r="B42" s="393"/>
      <c r="C42" s="394"/>
      <c r="D42" s="395"/>
      <c r="I42" s="396"/>
      <c r="J42" s="395"/>
      <c r="K42" s="344"/>
      <c r="L42" s="344"/>
      <c r="M42" s="309"/>
    </row>
    <row r="43" spans="1:25" ht="20.25" customHeight="1">
      <c r="A43" s="392"/>
      <c r="B43" s="393"/>
      <c r="C43" s="394"/>
      <c r="D43" s="395"/>
      <c r="I43" s="395"/>
      <c r="J43" s="395"/>
      <c r="K43" s="344"/>
      <c r="L43" s="344"/>
      <c r="M43" s="309"/>
    </row>
    <row r="44" spans="1:25" ht="20.25" customHeight="1">
      <c r="A44" s="397"/>
      <c r="B44" s="398"/>
      <c r="C44" s="398"/>
      <c r="D44" s="399"/>
      <c r="E44" s="399"/>
      <c r="F44" s="400"/>
      <c r="G44" s="399"/>
      <c r="H44" s="399"/>
      <c r="I44" s="399"/>
      <c r="J44" s="399"/>
      <c r="K44" s="344"/>
      <c r="L44" s="344"/>
      <c r="M44" s="309"/>
    </row>
    <row r="45" spans="1:25" ht="20.25" customHeight="1">
      <c r="A45" s="397"/>
      <c r="B45" s="398"/>
      <c r="C45" s="398"/>
      <c r="D45" s="399"/>
      <c r="E45" s="399"/>
      <c r="F45" s="400"/>
      <c r="G45" s="399"/>
      <c r="H45" s="399"/>
      <c r="I45" s="399"/>
      <c r="J45" s="399"/>
      <c r="K45" s="344"/>
    </row>
    <row r="46" spans="1:25" ht="20.25" customHeight="1">
      <c r="A46" s="397"/>
      <c r="B46" s="401"/>
      <c r="C46" s="402"/>
      <c r="D46" s="399"/>
      <c r="E46" s="399"/>
      <c r="F46" s="400"/>
      <c r="G46" s="399"/>
      <c r="H46" s="399"/>
      <c r="I46" s="399"/>
      <c r="J46" s="399"/>
      <c r="K46" s="344"/>
    </row>
    <row r="47" spans="1:25" ht="13.5" customHeight="1">
      <c r="A47" s="397"/>
      <c r="B47" s="401"/>
      <c r="C47" s="402"/>
      <c r="D47" s="399"/>
      <c r="E47" s="399"/>
      <c r="F47" s="344"/>
      <c r="G47" s="399"/>
      <c r="H47" s="399"/>
      <c r="I47" s="399"/>
      <c r="J47" s="399"/>
      <c r="K47" s="344"/>
    </row>
    <row r="48" spans="1:25" ht="14.25" customHeight="1">
      <c r="A48" s="402"/>
      <c r="B48" s="402"/>
      <c r="C48" s="402"/>
      <c r="D48" s="401"/>
      <c r="E48" s="401"/>
      <c r="F48" s="401"/>
      <c r="G48" s="401"/>
      <c r="H48" s="401"/>
      <c r="I48" s="401"/>
      <c r="J48" s="403"/>
      <c r="K48" s="401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</sheetData>
  <mergeCells count="4">
    <mergeCell ref="H2:J5"/>
    <mergeCell ref="K2:K5"/>
    <mergeCell ref="A7:K7"/>
    <mergeCell ref="L16:L17"/>
  </mergeCells>
  <printOptions horizontalCentered="1"/>
  <pageMargins left="0" right="0" top="0" bottom="0" header="0" footer="0"/>
  <pageSetup paperSize="9" scale="92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6748-C0B8-4C56-ABED-458E64BED5B8}">
  <sheetPr>
    <pageSetUpPr fitToPage="1"/>
  </sheetPr>
  <dimension ref="A1:H66"/>
  <sheetViews>
    <sheetView view="pageBreakPreview" zoomScaleNormal="100" zoomScaleSheetLayoutView="100" zoomScalePageLayoutView="70" workbookViewId="0">
      <selection activeCell="C11" sqref="C11:F11"/>
    </sheetView>
  </sheetViews>
  <sheetFormatPr defaultColWidth="9.81640625" defaultRowHeight="18"/>
  <cols>
    <col min="1" max="1" width="5.453125" style="267" bestFit="1" customWidth="1"/>
    <col min="2" max="2" width="17.7265625" style="267" customWidth="1"/>
    <col min="3" max="3" width="10.54296875" style="267" customWidth="1"/>
    <col min="4" max="4" width="20" style="267" customWidth="1"/>
    <col min="5" max="5" width="2.26953125" style="267" customWidth="1"/>
    <col min="6" max="6" width="15.81640625" style="267" customWidth="1"/>
    <col min="7" max="7" width="19.26953125" style="267" customWidth="1"/>
    <col min="8" max="8" width="45.54296875" style="267" customWidth="1"/>
    <col min="9" max="254" width="9.81640625" style="267"/>
    <col min="255" max="255" width="3.81640625" style="267" customWidth="1"/>
    <col min="256" max="257" width="9.54296875" style="267" customWidth="1"/>
    <col min="258" max="259" width="14.7265625" style="267" customWidth="1"/>
    <col min="260" max="260" width="0" style="267" hidden="1" customWidth="1"/>
    <col min="261" max="267" width="9.54296875" style="267" customWidth="1"/>
    <col min="268" max="510" width="9.81640625" style="267"/>
    <col min="511" max="511" width="3.81640625" style="267" customWidth="1"/>
    <col min="512" max="513" width="9.54296875" style="267" customWidth="1"/>
    <col min="514" max="515" width="14.7265625" style="267" customWidth="1"/>
    <col min="516" max="516" width="0" style="267" hidden="1" customWidth="1"/>
    <col min="517" max="523" width="9.54296875" style="267" customWidth="1"/>
    <col min="524" max="766" width="9.81640625" style="267"/>
    <col min="767" max="767" width="3.81640625" style="267" customWidth="1"/>
    <col min="768" max="769" width="9.54296875" style="267" customWidth="1"/>
    <col min="770" max="771" width="14.7265625" style="267" customWidth="1"/>
    <col min="772" max="772" width="0" style="267" hidden="1" customWidth="1"/>
    <col min="773" max="779" width="9.54296875" style="267" customWidth="1"/>
    <col min="780" max="1022" width="9.81640625" style="267"/>
    <col min="1023" max="1023" width="3.81640625" style="267" customWidth="1"/>
    <col min="1024" max="1025" width="9.54296875" style="267" customWidth="1"/>
    <col min="1026" max="1027" width="14.7265625" style="267" customWidth="1"/>
    <col min="1028" max="1028" width="0" style="267" hidden="1" customWidth="1"/>
    <col min="1029" max="1035" width="9.54296875" style="267" customWidth="1"/>
    <col min="1036" max="1278" width="9.81640625" style="267"/>
    <col min="1279" max="1279" width="3.81640625" style="267" customWidth="1"/>
    <col min="1280" max="1281" width="9.54296875" style="267" customWidth="1"/>
    <col min="1282" max="1283" width="14.7265625" style="267" customWidth="1"/>
    <col min="1284" max="1284" width="0" style="267" hidden="1" customWidth="1"/>
    <col min="1285" max="1291" width="9.54296875" style="267" customWidth="1"/>
    <col min="1292" max="1534" width="9.81640625" style="267"/>
    <col min="1535" max="1535" width="3.81640625" style="267" customWidth="1"/>
    <col min="1536" max="1537" width="9.54296875" style="267" customWidth="1"/>
    <col min="1538" max="1539" width="14.7265625" style="267" customWidth="1"/>
    <col min="1540" max="1540" width="0" style="267" hidden="1" customWidth="1"/>
    <col min="1541" max="1547" width="9.54296875" style="267" customWidth="1"/>
    <col min="1548" max="1790" width="9.81640625" style="267"/>
    <col min="1791" max="1791" width="3.81640625" style="267" customWidth="1"/>
    <col min="1792" max="1793" width="9.54296875" style="267" customWidth="1"/>
    <col min="1794" max="1795" width="14.7265625" style="267" customWidth="1"/>
    <col min="1796" max="1796" width="0" style="267" hidden="1" customWidth="1"/>
    <col min="1797" max="1803" width="9.54296875" style="267" customWidth="1"/>
    <col min="1804" max="2046" width="9.81640625" style="267"/>
    <col min="2047" max="2047" width="3.81640625" style="267" customWidth="1"/>
    <col min="2048" max="2049" width="9.54296875" style="267" customWidth="1"/>
    <col min="2050" max="2051" width="14.7265625" style="267" customWidth="1"/>
    <col min="2052" max="2052" width="0" style="267" hidden="1" customWidth="1"/>
    <col min="2053" max="2059" width="9.54296875" style="267" customWidth="1"/>
    <col min="2060" max="2302" width="9.81640625" style="267"/>
    <col min="2303" max="2303" width="3.81640625" style="267" customWidth="1"/>
    <col min="2304" max="2305" width="9.54296875" style="267" customWidth="1"/>
    <col min="2306" max="2307" width="14.7265625" style="267" customWidth="1"/>
    <col min="2308" max="2308" width="0" style="267" hidden="1" customWidth="1"/>
    <col min="2309" max="2315" width="9.54296875" style="267" customWidth="1"/>
    <col min="2316" max="2558" width="9.81640625" style="267"/>
    <col min="2559" max="2559" width="3.81640625" style="267" customWidth="1"/>
    <col min="2560" max="2561" width="9.54296875" style="267" customWidth="1"/>
    <col min="2562" max="2563" width="14.7265625" style="267" customWidth="1"/>
    <col min="2564" max="2564" width="0" style="267" hidden="1" customWidth="1"/>
    <col min="2565" max="2571" width="9.54296875" style="267" customWidth="1"/>
    <col min="2572" max="2814" width="9.81640625" style="267"/>
    <col min="2815" max="2815" width="3.81640625" style="267" customWidth="1"/>
    <col min="2816" max="2817" width="9.54296875" style="267" customWidth="1"/>
    <col min="2818" max="2819" width="14.7265625" style="267" customWidth="1"/>
    <col min="2820" max="2820" width="0" style="267" hidden="1" customWidth="1"/>
    <col min="2821" max="2827" width="9.54296875" style="267" customWidth="1"/>
    <col min="2828" max="3070" width="9.81640625" style="267"/>
    <col min="3071" max="3071" width="3.81640625" style="267" customWidth="1"/>
    <col min="3072" max="3073" width="9.54296875" style="267" customWidth="1"/>
    <col min="3074" max="3075" width="14.7265625" style="267" customWidth="1"/>
    <col min="3076" max="3076" width="0" style="267" hidden="1" customWidth="1"/>
    <col min="3077" max="3083" width="9.54296875" style="267" customWidth="1"/>
    <col min="3084" max="3326" width="9.81640625" style="267"/>
    <col min="3327" max="3327" width="3.81640625" style="267" customWidth="1"/>
    <col min="3328" max="3329" width="9.54296875" style="267" customWidth="1"/>
    <col min="3330" max="3331" width="14.7265625" style="267" customWidth="1"/>
    <col min="3332" max="3332" width="0" style="267" hidden="1" customWidth="1"/>
    <col min="3333" max="3339" width="9.54296875" style="267" customWidth="1"/>
    <col min="3340" max="3582" width="9.81640625" style="267"/>
    <col min="3583" max="3583" width="3.81640625" style="267" customWidth="1"/>
    <col min="3584" max="3585" width="9.54296875" style="267" customWidth="1"/>
    <col min="3586" max="3587" width="14.7265625" style="267" customWidth="1"/>
    <col min="3588" max="3588" width="0" style="267" hidden="1" customWidth="1"/>
    <col min="3589" max="3595" width="9.54296875" style="267" customWidth="1"/>
    <col min="3596" max="3838" width="9.81640625" style="267"/>
    <col min="3839" max="3839" width="3.81640625" style="267" customWidth="1"/>
    <col min="3840" max="3841" width="9.54296875" style="267" customWidth="1"/>
    <col min="3842" max="3843" width="14.7265625" style="267" customWidth="1"/>
    <col min="3844" max="3844" width="0" style="267" hidden="1" customWidth="1"/>
    <col min="3845" max="3851" width="9.54296875" style="267" customWidth="1"/>
    <col min="3852" max="4094" width="9.81640625" style="267"/>
    <col min="4095" max="4095" width="3.81640625" style="267" customWidth="1"/>
    <col min="4096" max="4097" width="9.54296875" style="267" customWidth="1"/>
    <col min="4098" max="4099" width="14.7265625" style="267" customWidth="1"/>
    <col min="4100" max="4100" width="0" style="267" hidden="1" customWidth="1"/>
    <col min="4101" max="4107" width="9.54296875" style="267" customWidth="1"/>
    <col min="4108" max="4350" width="9.81640625" style="267"/>
    <col min="4351" max="4351" width="3.81640625" style="267" customWidth="1"/>
    <col min="4352" max="4353" width="9.54296875" style="267" customWidth="1"/>
    <col min="4354" max="4355" width="14.7265625" style="267" customWidth="1"/>
    <col min="4356" max="4356" width="0" style="267" hidden="1" customWidth="1"/>
    <col min="4357" max="4363" width="9.54296875" style="267" customWidth="1"/>
    <col min="4364" max="4606" width="9.81640625" style="267"/>
    <col min="4607" max="4607" width="3.81640625" style="267" customWidth="1"/>
    <col min="4608" max="4609" width="9.54296875" style="267" customWidth="1"/>
    <col min="4610" max="4611" width="14.7265625" style="267" customWidth="1"/>
    <col min="4612" max="4612" width="0" style="267" hidden="1" customWidth="1"/>
    <col min="4613" max="4619" width="9.54296875" style="267" customWidth="1"/>
    <col min="4620" max="4862" width="9.81640625" style="267"/>
    <col min="4863" max="4863" width="3.81640625" style="267" customWidth="1"/>
    <col min="4864" max="4865" width="9.54296875" style="267" customWidth="1"/>
    <col min="4866" max="4867" width="14.7265625" style="267" customWidth="1"/>
    <col min="4868" max="4868" width="0" style="267" hidden="1" customWidth="1"/>
    <col min="4869" max="4875" width="9.54296875" style="267" customWidth="1"/>
    <col min="4876" max="5118" width="9.81640625" style="267"/>
    <col min="5119" max="5119" width="3.81640625" style="267" customWidth="1"/>
    <col min="5120" max="5121" width="9.54296875" style="267" customWidth="1"/>
    <col min="5122" max="5123" width="14.7265625" style="267" customWidth="1"/>
    <col min="5124" max="5124" width="0" style="267" hidden="1" customWidth="1"/>
    <col min="5125" max="5131" width="9.54296875" style="267" customWidth="1"/>
    <col min="5132" max="5374" width="9.81640625" style="267"/>
    <col min="5375" max="5375" width="3.81640625" style="267" customWidth="1"/>
    <col min="5376" max="5377" width="9.54296875" style="267" customWidth="1"/>
    <col min="5378" max="5379" width="14.7265625" style="267" customWidth="1"/>
    <col min="5380" max="5380" width="0" style="267" hidden="1" customWidth="1"/>
    <col min="5381" max="5387" width="9.54296875" style="267" customWidth="1"/>
    <col min="5388" max="5630" width="9.81640625" style="267"/>
    <col min="5631" max="5631" width="3.81640625" style="267" customWidth="1"/>
    <col min="5632" max="5633" width="9.54296875" style="267" customWidth="1"/>
    <col min="5634" max="5635" width="14.7265625" style="267" customWidth="1"/>
    <col min="5636" max="5636" width="0" style="267" hidden="1" customWidth="1"/>
    <col min="5637" max="5643" width="9.54296875" style="267" customWidth="1"/>
    <col min="5644" max="5886" width="9.81640625" style="267"/>
    <col min="5887" max="5887" width="3.81640625" style="267" customWidth="1"/>
    <col min="5888" max="5889" width="9.54296875" style="267" customWidth="1"/>
    <col min="5890" max="5891" width="14.7265625" style="267" customWidth="1"/>
    <col min="5892" max="5892" width="0" style="267" hidden="1" customWidth="1"/>
    <col min="5893" max="5899" width="9.54296875" style="267" customWidth="1"/>
    <col min="5900" max="6142" width="9.81640625" style="267"/>
    <col min="6143" max="6143" width="3.81640625" style="267" customWidth="1"/>
    <col min="6144" max="6145" width="9.54296875" style="267" customWidth="1"/>
    <col min="6146" max="6147" width="14.7265625" style="267" customWidth="1"/>
    <col min="6148" max="6148" width="0" style="267" hidden="1" customWidth="1"/>
    <col min="6149" max="6155" width="9.54296875" style="267" customWidth="1"/>
    <col min="6156" max="6398" width="9.81640625" style="267"/>
    <col min="6399" max="6399" width="3.81640625" style="267" customWidth="1"/>
    <col min="6400" max="6401" width="9.54296875" style="267" customWidth="1"/>
    <col min="6402" max="6403" width="14.7265625" style="267" customWidth="1"/>
    <col min="6404" max="6404" width="0" style="267" hidden="1" customWidth="1"/>
    <col min="6405" max="6411" width="9.54296875" style="267" customWidth="1"/>
    <col min="6412" max="6654" width="9.81640625" style="267"/>
    <col min="6655" max="6655" width="3.81640625" style="267" customWidth="1"/>
    <col min="6656" max="6657" width="9.54296875" style="267" customWidth="1"/>
    <col min="6658" max="6659" width="14.7265625" style="267" customWidth="1"/>
    <col min="6660" max="6660" width="0" style="267" hidden="1" customWidth="1"/>
    <col min="6661" max="6667" width="9.54296875" style="267" customWidth="1"/>
    <col min="6668" max="6910" width="9.81640625" style="267"/>
    <col min="6911" max="6911" width="3.81640625" style="267" customWidth="1"/>
    <col min="6912" max="6913" width="9.54296875" style="267" customWidth="1"/>
    <col min="6914" max="6915" width="14.7265625" style="267" customWidth="1"/>
    <col min="6916" max="6916" width="0" style="267" hidden="1" customWidth="1"/>
    <col min="6917" max="6923" width="9.54296875" style="267" customWidth="1"/>
    <col min="6924" max="7166" width="9.81640625" style="267"/>
    <col min="7167" max="7167" width="3.81640625" style="267" customWidth="1"/>
    <col min="7168" max="7169" width="9.54296875" style="267" customWidth="1"/>
    <col min="7170" max="7171" width="14.7265625" style="267" customWidth="1"/>
    <col min="7172" max="7172" width="0" style="267" hidden="1" customWidth="1"/>
    <col min="7173" max="7179" width="9.54296875" style="267" customWidth="1"/>
    <col min="7180" max="7422" width="9.81640625" style="267"/>
    <col min="7423" max="7423" width="3.81640625" style="267" customWidth="1"/>
    <col min="7424" max="7425" width="9.54296875" style="267" customWidth="1"/>
    <col min="7426" max="7427" width="14.7265625" style="267" customWidth="1"/>
    <col min="7428" max="7428" width="0" style="267" hidden="1" customWidth="1"/>
    <col min="7429" max="7435" width="9.54296875" style="267" customWidth="1"/>
    <col min="7436" max="7678" width="9.81640625" style="267"/>
    <col min="7679" max="7679" width="3.81640625" style="267" customWidth="1"/>
    <col min="7680" max="7681" width="9.54296875" style="267" customWidth="1"/>
    <col min="7682" max="7683" width="14.7265625" style="267" customWidth="1"/>
    <col min="7684" max="7684" width="0" style="267" hidden="1" customWidth="1"/>
    <col min="7685" max="7691" width="9.54296875" style="267" customWidth="1"/>
    <col min="7692" max="7934" width="9.81640625" style="267"/>
    <col min="7935" max="7935" width="3.81640625" style="267" customWidth="1"/>
    <col min="7936" max="7937" width="9.54296875" style="267" customWidth="1"/>
    <col min="7938" max="7939" width="14.7265625" style="267" customWidth="1"/>
    <col min="7940" max="7940" width="0" style="267" hidden="1" customWidth="1"/>
    <col min="7941" max="7947" width="9.54296875" style="267" customWidth="1"/>
    <col min="7948" max="8190" width="9.81640625" style="267"/>
    <col min="8191" max="8191" width="3.81640625" style="267" customWidth="1"/>
    <col min="8192" max="8193" width="9.54296875" style="267" customWidth="1"/>
    <col min="8194" max="8195" width="14.7265625" style="267" customWidth="1"/>
    <col min="8196" max="8196" width="0" style="267" hidden="1" customWidth="1"/>
    <col min="8197" max="8203" width="9.54296875" style="267" customWidth="1"/>
    <col min="8204" max="8446" width="9.81640625" style="267"/>
    <col min="8447" max="8447" width="3.81640625" style="267" customWidth="1"/>
    <col min="8448" max="8449" width="9.54296875" style="267" customWidth="1"/>
    <col min="8450" max="8451" width="14.7265625" style="267" customWidth="1"/>
    <col min="8452" max="8452" width="0" style="267" hidden="1" customWidth="1"/>
    <col min="8453" max="8459" width="9.54296875" style="267" customWidth="1"/>
    <col min="8460" max="8702" width="9.81640625" style="267"/>
    <col min="8703" max="8703" width="3.81640625" style="267" customWidth="1"/>
    <col min="8704" max="8705" width="9.54296875" style="267" customWidth="1"/>
    <col min="8706" max="8707" width="14.7265625" style="267" customWidth="1"/>
    <col min="8708" max="8708" width="0" style="267" hidden="1" customWidth="1"/>
    <col min="8709" max="8715" width="9.54296875" style="267" customWidth="1"/>
    <col min="8716" max="8958" width="9.81640625" style="267"/>
    <col min="8959" max="8959" width="3.81640625" style="267" customWidth="1"/>
    <col min="8960" max="8961" width="9.54296875" style="267" customWidth="1"/>
    <col min="8962" max="8963" width="14.7265625" style="267" customWidth="1"/>
    <col min="8964" max="8964" width="0" style="267" hidden="1" customWidth="1"/>
    <col min="8965" max="8971" width="9.54296875" style="267" customWidth="1"/>
    <col min="8972" max="9214" width="9.81640625" style="267"/>
    <col min="9215" max="9215" width="3.81640625" style="267" customWidth="1"/>
    <col min="9216" max="9217" width="9.54296875" style="267" customWidth="1"/>
    <col min="9218" max="9219" width="14.7265625" style="267" customWidth="1"/>
    <col min="9220" max="9220" width="0" style="267" hidden="1" customWidth="1"/>
    <col min="9221" max="9227" width="9.54296875" style="267" customWidth="1"/>
    <col min="9228" max="9470" width="9.81640625" style="267"/>
    <col min="9471" max="9471" width="3.81640625" style="267" customWidth="1"/>
    <col min="9472" max="9473" width="9.54296875" style="267" customWidth="1"/>
    <col min="9474" max="9475" width="14.7265625" style="267" customWidth="1"/>
    <col min="9476" max="9476" width="0" style="267" hidden="1" customWidth="1"/>
    <col min="9477" max="9483" width="9.54296875" style="267" customWidth="1"/>
    <col min="9484" max="9726" width="9.81640625" style="267"/>
    <col min="9727" max="9727" width="3.81640625" style="267" customWidth="1"/>
    <col min="9728" max="9729" width="9.54296875" style="267" customWidth="1"/>
    <col min="9730" max="9731" width="14.7265625" style="267" customWidth="1"/>
    <col min="9732" max="9732" width="0" style="267" hidden="1" customWidth="1"/>
    <col min="9733" max="9739" width="9.54296875" style="267" customWidth="1"/>
    <col min="9740" max="9982" width="9.81640625" style="267"/>
    <col min="9983" max="9983" width="3.81640625" style="267" customWidth="1"/>
    <col min="9984" max="9985" width="9.54296875" style="267" customWidth="1"/>
    <col min="9986" max="9987" width="14.7265625" style="267" customWidth="1"/>
    <col min="9988" max="9988" width="0" style="267" hidden="1" customWidth="1"/>
    <col min="9989" max="9995" width="9.54296875" style="267" customWidth="1"/>
    <col min="9996" max="10238" width="9.81640625" style="267"/>
    <col min="10239" max="10239" width="3.81640625" style="267" customWidth="1"/>
    <col min="10240" max="10241" width="9.54296875" style="267" customWidth="1"/>
    <col min="10242" max="10243" width="14.7265625" style="267" customWidth="1"/>
    <col min="10244" max="10244" width="0" style="267" hidden="1" customWidth="1"/>
    <col min="10245" max="10251" width="9.54296875" style="267" customWidth="1"/>
    <col min="10252" max="10494" width="9.81640625" style="267"/>
    <col min="10495" max="10495" width="3.81640625" style="267" customWidth="1"/>
    <col min="10496" max="10497" width="9.54296875" style="267" customWidth="1"/>
    <col min="10498" max="10499" width="14.7265625" style="267" customWidth="1"/>
    <col min="10500" max="10500" width="0" style="267" hidden="1" customWidth="1"/>
    <col min="10501" max="10507" width="9.54296875" style="267" customWidth="1"/>
    <col min="10508" max="10750" width="9.81640625" style="267"/>
    <col min="10751" max="10751" width="3.81640625" style="267" customWidth="1"/>
    <col min="10752" max="10753" width="9.54296875" style="267" customWidth="1"/>
    <col min="10754" max="10755" width="14.7265625" style="267" customWidth="1"/>
    <col min="10756" max="10756" width="0" style="267" hidden="1" customWidth="1"/>
    <col min="10757" max="10763" width="9.54296875" style="267" customWidth="1"/>
    <col min="10764" max="11006" width="9.81640625" style="267"/>
    <col min="11007" max="11007" width="3.81640625" style="267" customWidth="1"/>
    <col min="11008" max="11009" width="9.54296875" style="267" customWidth="1"/>
    <col min="11010" max="11011" width="14.7265625" style="267" customWidth="1"/>
    <col min="11012" max="11012" width="0" style="267" hidden="1" customWidth="1"/>
    <col min="11013" max="11019" width="9.54296875" style="267" customWidth="1"/>
    <col min="11020" max="11262" width="9.81640625" style="267"/>
    <col min="11263" max="11263" width="3.81640625" style="267" customWidth="1"/>
    <col min="11264" max="11265" width="9.54296875" style="267" customWidth="1"/>
    <col min="11266" max="11267" width="14.7265625" style="267" customWidth="1"/>
    <col min="11268" max="11268" width="0" style="267" hidden="1" customWidth="1"/>
    <col min="11269" max="11275" width="9.54296875" style="267" customWidth="1"/>
    <col min="11276" max="11518" width="9.81640625" style="267"/>
    <col min="11519" max="11519" width="3.81640625" style="267" customWidth="1"/>
    <col min="11520" max="11521" width="9.54296875" style="267" customWidth="1"/>
    <col min="11522" max="11523" width="14.7265625" style="267" customWidth="1"/>
    <col min="11524" max="11524" width="0" style="267" hidden="1" customWidth="1"/>
    <col min="11525" max="11531" width="9.54296875" style="267" customWidth="1"/>
    <col min="11532" max="11774" width="9.81640625" style="267"/>
    <col min="11775" max="11775" width="3.81640625" style="267" customWidth="1"/>
    <col min="11776" max="11777" width="9.54296875" style="267" customWidth="1"/>
    <col min="11778" max="11779" width="14.7265625" style="267" customWidth="1"/>
    <col min="11780" max="11780" width="0" style="267" hidden="1" customWidth="1"/>
    <col min="11781" max="11787" width="9.54296875" style="267" customWidth="1"/>
    <col min="11788" max="12030" width="9.81640625" style="267"/>
    <col min="12031" max="12031" width="3.81640625" style="267" customWidth="1"/>
    <col min="12032" max="12033" width="9.54296875" style="267" customWidth="1"/>
    <col min="12034" max="12035" width="14.7265625" style="267" customWidth="1"/>
    <col min="12036" max="12036" width="0" style="267" hidden="1" customWidth="1"/>
    <col min="12037" max="12043" width="9.54296875" style="267" customWidth="1"/>
    <col min="12044" max="12286" width="9.81640625" style="267"/>
    <col min="12287" max="12287" width="3.81640625" style="267" customWidth="1"/>
    <col min="12288" max="12289" width="9.54296875" style="267" customWidth="1"/>
    <col min="12290" max="12291" width="14.7265625" style="267" customWidth="1"/>
    <col min="12292" max="12292" width="0" style="267" hidden="1" customWidth="1"/>
    <col min="12293" max="12299" width="9.54296875" style="267" customWidth="1"/>
    <col min="12300" max="12542" width="9.81640625" style="267"/>
    <col min="12543" max="12543" width="3.81640625" style="267" customWidth="1"/>
    <col min="12544" max="12545" width="9.54296875" style="267" customWidth="1"/>
    <col min="12546" max="12547" width="14.7265625" style="267" customWidth="1"/>
    <col min="12548" max="12548" width="0" style="267" hidden="1" customWidth="1"/>
    <col min="12549" max="12555" width="9.54296875" style="267" customWidth="1"/>
    <col min="12556" max="12798" width="9.81640625" style="267"/>
    <col min="12799" max="12799" width="3.81640625" style="267" customWidth="1"/>
    <col min="12800" max="12801" width="9.54296875" style="267" customWidth="1"/>
    <col min="12802" max="12803" width="14.7265625" style="267" customWidth="1"/>
    <col min="12804" max="12804" width="0" style="267" hidden="1" customWidth="1"/>
    <col min="12805" max="12811" width="9.54296875" style="267" customWidth="1"/>
    <col min="12812" max="13054" width="9.81640625" style="267"/>
    <col min="13055" max="13055" width="3.81640625" style="267" customWidth="1"/>
    <col min="13056" max="13057" width="9.54296875" style="267" customWidth="1"/>
    <col min="13058" max="13059" width="14.7265625" style="267" customWidth="1"/>
    <col min="13060" max="13060" width="0" style="267" hidden="1" customWidth="1"/>
    <col min="13061" max="13067" width="9.54296875" style="267" customWidth="1"/>
    <col min="13068" max="13310" width="9.81640625" style="267"/>
    <col min="13311" max="13311" width="3.81640625" style="267" customWidth="1"/>
    <col min="13312" max="13313" width="9.54296875" style="267" customWidth="1"/>
    <col min="13314" max="13315" width="14.7265625" style="267" customWidth="1"/>
    <col min="13316" max="13316" width="0" style="267" hidden="1" customWidth="1"/>
    <col min="13317" max="13323" width="9.54296875" style="267" customWidth="1"/>
    <col min="13324" max="13566" width="9.81640625" style="267"/>
    <col min="13567" max="13567" width="3.81640625" style="267" customWidth="1"/>
    <col min="13568" max="13569" width="9.54296875" style="267" customWidth="1"/>
    <col min="13570" max="13571" width="14.7265625" style="267" customWidth="1"/>
    <col min="13572" max="13572" width="0" style="267" hidden="1" customWidth="1"/>
    <col min="13573" max="13579" width="9.54296875" style="267" customWidth="1"/>
    <col min="13580" max="13822" width="9.81640625" style="267"/>
    <col min="13823" max="13823" width="3.81640625" style="267" customWidth="1"/>
    <col min="13824" max="13825" width="9.54296875" style="267" customWidth="1"/>
    <col min="13826" max="13827" width="14.7265625" style="267" customWidth="1"/>
    <col min="13828" max="13828" width="0" style="267" hidden="1" customWidth="1"/>
    <col min="13829" max="13835" width="9.54296875" style="267" customWidth="1"/>
    <col min="13836" max="14078" width="9.81640625" style="267"/>
    <col min="14079" max="14079" width="3.81640625" style="267" customWidth="1"/>
    <col min="14080" max="14081" width="9.54296875" style="267" customWidth="1"/>
    <col min="14082" max="14083" width="14.7265625" style="267" customWidth="1"/>
    <col min="14084" max="14084" width="0" style="267" hidden="1" customWidth="1"/>
    <col min="14085" max="14091" width="9.54296875" style="267" customWidth="1"/>
    <col min="14092" max="14334" width="9.81640625" style="267"/>
    <col min="14335" max="14335" width="3.81640625" style="267" customWidth="1"/>
    <col min="14336" max="14337" width="9.54296875" style="267" customWidth="1"/>
    <col min="14338" max="14339" width="14.7265625" style="267" customWidth="1"/>
    <col min="14340" max="14340" width="0" style="267" hidden="1" customWidth="1"/>
    <col min="14341" max="14347" width="9.54296875" style="267" customWidth="1"/>
    <col min="14348" max="14590" width="9.81640625" style="267"/>
    <col min="14591" max="14591" width="3.81640625" style="267" customWidth="1"/>
    <col min="14592" max="14593" width="9.54296875" style="267" customWidth="1"/>
    <col min="14594" max="14595" width="14.7265625" style="267" customWidth="1"/>
    <col min="14596" max="14596" width="0" style="267" hidden="1" customWidth="1"/>
    <col min="14597" max="14603" width="9.54296875" style="267" customWidth="1"/>
    <col min="14604" max="14846" width="9.81640625" style="267"/>
    <col min="14847" max="14847" width="3.81640625" style="267" customWidth="1"/>
    <col min="14848" max="14849" width="9.54296875" style="267" customWidth="1"/>
    <col min="14850" max="14851" width="14.7265625" style="267" customWidth="1"/>
    <col min="14852" max="14852" width="0" style="267" hidden="1" customWidth="1"/>
    <col min="14853" max="14859" width="9.54296875" style="267" customWidth="1"/>
    <col min="14860" max="15102" width="9.81640625" style="267"/>
    <col min="15103" max="15103" width="3.81640625" style="267" customWidth="1"/>
    <col min="15104" max="15105" width="9.54296875" style="267" customWidth="1"/>
    <col min="15106" max="15107" width="14.7265625" style="267" customWidth="1"/>
    <col min="15108" max="15108" width="0" style="267" hidden="1" customWidth="1"/>
    <col min="15109" max="15115" width="9.54296875" style="267" customWidth="1"/>
    <col min="15116" max="15358" width="9.81640625" style="267"/>
    <col min="15359" max="15359" width="3.81640625" style="267" customWidth="1"/>
    <col min="15360" max="15361" width="9.54296875" style="267" customWidth="1"/>
    <col min="15362" max="15363" width="14.7265625" style="267" customWidth="1"/>
    <col min="15364" max="15364" width="0" style="267" hidden="1" customWidth="1"/>
    <col min="15365" max="15371" width="9.54296875" style="267" customWidth="1"/>
    <col min="15372" max="15614" width="9.81640625" style="267"/>
    <col min="15615" max="15615" width="3.81640625" style="267" customWidth="1"/>
    <col min="15616" max="15617" width="9.54296875" style="267" customWidth="1"/>
    <col min="15618" max="15619" width="14.7265625" style="267" customWidth="1"/>
    <col min="15620" max="15620" width="0" style="267" hidden="1" customWidth="1"/>
    <col min="15621" max="15627" width="9.54296875" style="267" customWidth="1"/>
    <col min="15628" max="15870" width="9.81640625" style="267"/>
    <col min="15871" max="15871" width="3.81640625" style="267" customWidth="1"/>
    <col min="15872" max="15873" width="9.54296875" style="267" customWidth="1"/>
    <col min="15874" max="15875" width="14.7265625" style="267" customWidth="1"/>
    <col min="15876" max="15876" width="0" style="267" hidden="1" customWidth="1"/>
    <col min="15877" max="15883" width="9.54296875" style="267" customWidth="1"/>
    <col min="15884" max="16126" width="9.81640625" style="267"/>
    <col min="16127" max="16127" width="3.81640625" style="267" customWidth="1"/>
    <col min="16128" max="16129" width="9.54296875" style="267" customWidth="1"/>
    <col min="16130" max="16131" width="14.7265625" style="267" customWidth="1"/>
    <col min="16132" max="16132" width="0" style="267" hidden="1" customWidth="1"/>
    <col min="16133" max="16139" width="9.54296875" style="267" customWidth="1"/>
    <col min="16140" max="16384" width="9.81640625" style="267"/>
  </cols>
  <sheetData>
    <row r="1" spans="1:8" s="254" customFormat="1" ht="18" customHeight="1">
      <c r="B1"/>
      <c r="C1"/>
      <c r="D1"/>
      <c r="E1"/>
      <c r="F1" s="404" t="s">
        <v>113</v>
      </c>
      <c r="G1" s="405" t="s">
        <v>224</v>
      </c>
      <c r="H1"/>
    </row>
    <row r="2" spans="1:8" s="254" customFormat="1" ht="14.5" customHeight="1">
      <c r="B2"/>
      <c r="C2"/>
      <c r="D2"/>
      <c r="E2"/>
      <c r="F2" s="404" t="s">
        <v>115</v>
      </c>
      <c r="G2" s="406" t="s">
        <v>225</v>
      </c>
      <c r="H2"/>
    </row>
    <row r="3" spans="1:8" s="254" customFormat="1" ht="14.5" customHeight="1" thickBot="1">
      <c r="B3"/>
      <c r="C3"/>
      <c r="D3"/>
      <c r="E3"/>
      <c r="F3" s="404" t="s">
        <v>117</v>
      </c>
      <c r="G3" s="407" t="s">
        <v>226</v>
      </c>
      <c r="H3"/>
    </row>
    <row r="4" spans="1:8" s="254" customFormat="1" ht="17.25" customHeight="1" thickBot="1">
      <c r="A4" s="255"/>
      <c r="B4" s="687" t="s">
        <v>227</v>
      </c>
      <c r="C4" s="687"/>
      <c r="D4" s="257">
        <f ca="1">NOW()</f>
        <v>45852.566106365739</v>
      </c>
      <c r="E4"/>
      <c r="F4"/>
      <c r="G4"/>
      <c r="H4"/>
    </row>
    <row r="5" spans="1:8" s="254" customFormat="1" ht="4" customHeight="1" thickBot="1">
      <c r="A5" s="255"/>
      <c r="B5" s="688"/>
      <c r="C5" s="688"/>
      <c r="D5" s="258"/>
      <c r="E5"/>
      <c r="F5" s="255"/>
      <c r="G5" s="255"/>
      <c r="H5"/>
    </row>
    <row r="6" spans="1:8" s="254" customFormat="1" ht="17.25" customHeight="1" thickBot="1">
      <c r="A6" s="255"/>
      <c r="B6" s="687" t="s">
        <v>380</v>
      </c>
      <c r="C6" s="687"/>
      <c r="D6" s="259" t="str">
        <f>'[31]1. CUTTING'!M14</f>
        <v>CORTEIZ</v>
      </c>
      <c r="E6"/>
      <c r="F6" s="256" t="s">
        <v>228</v>
      </c>
      <c r="G6" s="259" t="str">
        <f>'[32]1. CUTTING'!D9</f>
        <v>FW24</v>
      </c>
      <c r="H6"/>
    </row>
    <row r="7" spans="1:8" s="254" customFormat="1" ht="4" customHeight="1" thickBot="1">
      <c r="A7" s="255"/>
      <c r="B7" s="689"/>
      <c r="C7" s="689"/>
      <c r="D7" s="258"/>
      <c r="E7"/>
      <c r="F7" s="260"/>
      <c r="G7" s="261"/>
      <c r="H7"/>
    </row>
    <row r="8" spans="1:8" s="254" customFormat="1" ht="17.25" customHeight="1" thickBot="1">
      <c r="A8" s="255"/>
      <c r="B8" s="687" t="s">
        <v>229</v>
      </c>
      <c r="C8" s="687"/>
      <c r="D8" s="259" t="str">
        <f>'1. CUTTING DOCKET'!D7</f>
        <v>CRTZ-1164</v>
      </c>
      <c r="E8" s="262"/>
      <c r="F8" s="256" t="s">
        <v>230</v>
      </c>
      <c r="G8" s="259" t="str">
        <f>'[32]1. CUTTING'!L10</f>
        <v>DROP 6</v>
      </c>
      <c r="H8"/>
    </row>
    <row r="9" spans="1:8" s="254" customFormat="1" ht="9" customHeight="1" thickBot="1">
      <c r="B9" s="263"/>
      <c r="C9" s="263"/>
      <c r="D9" s="263"/>
      <c r="F9" s="263"/>
      <c r="G9" s="263"/>
    </row>
    <row r="10" spans="1:8" s="261" customFormat="1" ht="33.75" customHeight="1" thickBot="1">
      <c r="A10" s="264" t="s">
        <v>231</v>
      </c>
      <c r="B10" s="264" t="s">
        <v>232</v>
      </c>
      <c r="C10" s="686" t="s">
        <v>233</v>
      </c>
      <c r="D10" s="686"/>
      <c r="E10" s="686"/>
      <c r="F10" s="686"/>
      <c r="G10" s="265" t="s">
        <v>234</v>
      </c>
      <c r="H10" s="265" t="s">
        <v>235</v>
      </c>
    </row>
    <row r="11" spans="1:8" s="254" customFormat="1" ht="76.5" customHeight="1" thickBot="1">
      <c r="A11" s="681">
        <v>1</v>
      </c>
      <c r="B11" s="409" t="s">
        <v>381</v>
      </c>
      <c r="C11" s="682" t="s">
        <v>424</v>
      </c>
      <c r="D11" s="683"/>
      <c r="E11" s="683"/>
      <c r="F11" s="683"/>
      <c r="G11" s="681"/>
      <c r="H11" s="408"/>
    </row>
    <row r="12" spans="1:8" s="254" customFormat="1" ht="54" customHeight="1" thickBot="1">
      <c r="A12" s="681"/>
      <c r="B12" s="409" t="s">
        <v>236</v>
      </c>
      <c r="C12" s="682" t="s">
        <v>382</v>
      </c>
      <c r="D12" s="683"/>
      <c r="E12" s="683"/>
      <c r="F12" s="683"/>
      <c r="G12" s="681"/>
      <c r="H12" s="408"/>
    </row>
    <row r="13" spans="1:8" s="254" customFormat="1" ht="76.5" customHeight="1" thickBot="1">
      <c r="A13" s="408">
        <v>2</v>
      </c>
      <c r="B13" s="409" t="s">
        <v>237</v>
      </c>
      <c r="C13" s="678" t="str">
        <f>'1. CUTTING DOCKET'!C63</f>
        <v xml:space="preserve">KHÔNG IN </v>
      </c>
      <c r="D13" s="679"/>
      <c r="E13" s="679"/>
      <c r="F13" s="679"/>
      <c r="G13" s="408"/>
      <c r="H13" s="408"/>
    </row>
    <row r="14" spans="1:8" s="254" customFormat="1" ht="76.5" customHeight="1" thickBot="1">
      <c r="A14" s="408">
        <v>3</v>
      </c>
      <c r="B14" s="409" t="s">
        <v>383</v>
      </c>
      <c r="C14" s="684" t="str">
        <f>'1. CUTTING DOCKET'!C73</f>
        <v>THÊU BÁN THÀNH PHẨM TẠI THÂN TRƯỚC TRÁI</v>
      </c>
      <c r="D14" s="685"/>
      <c r="E14" s="685"/>
      <c r="F14" s="685"/>
      <c r="G14" s="408"/>
      <c r="H14" s="408"/>
    </row>
    <row r="15" spans="1:8" s="254" customFormat="1" ht="89.5" customHeight="1" thickBot="1">
      <c r="A15" s="408">
        <v>4</v>
      </c>
      <c r="B15" s="409" t="s">
        <v>238</v>
      </c>
      <c r="C15" s="678" t="str">
        <f>'1. CUTTING DOCKET'!C85</f>
        <v>KHÔNG WASH</v>
      </c>
      <c r="D15" s="679"/>
      <c r="E15" s="679"/>
      <c r="F15" s="679"/>
      <c r="G15" s="408"/>
      <c r="H15" s="408"/>
    </row>
    <row r="16" spans="1:8" s="254" customFormat="1" ht="76.5" customHeight="1" thickBot="1">
      <c r="A16" s="408">
        <v>5</v>
      </c>
      <c r="B16" s="409" t="s">
        <v>384</v>
      </c>
      <c r="C16" s="679"/>
      <c r="D16" s="679"/>
      <c r="E16" s="679"/>
      <c r="F16" s="679"/>
      <c r="G16" s="408"/>
      <c r="H16" s="408"/>
    </row>
    <row r="17" spans="1:8" s="254" customFormat="1" ht="76.5" customHeight="1">
      <c r="A17" s="261"/>
      <c r="B17" s="261"/>
      <c r="C17" s="266"/>
      <c r="D17" s="266"/>
      <c r="E17" s="266"/>
      <c r="F17" s="266"/>
      <c r="G17" s="261"/>
      <c r="H17" s="261"/>
    </row>
    <row r="18" spans="1:8" s="254" customFormat="1" ht="76.5" customHeight="1">
      <c r="A18" s="261"/>
      <c r="B18" s="680" t="s">
        <v>239</v>
      </c>
      <c r="C18" s="680"/>
      <c r="D18" s="680"/>
      <c r="E18" s="266"/>
      <c r="F18" s="266"/>
      <c r="G18" s="680" t="s">
        <v>240</v>
      </c>
      <c r="H18" s="680"/>
    </row>
    <row r="19" spans="1:8" s="254" customFormat="1" ht="76.5" customHeight="1">
      <c r="A19" s="261"/>
      <c r="B19" s="268"/>
      <c r="C19" s="268"/>
      <c r="D19" s="268"/>
      <c r="E19" s="268"/>
      <c r="G19" s="268"/>
      <c r="H19" s="268"/>
    </row>
    <row r="20" spans="1:8" s="254" customFormat="1" ht="76.5" customHeight="1">
      <c r="A20" s="255"/>
      <c r="B20" s="269"/>
      <c r="C20" s="269"/>
      <c r="D20" s="269"/>
      <c r="E20" s="269"/>
      <c r="F20" s="269"/>
      <c r="G20" s="269"/>
      <c r="H20" s="269"/>
    </row>
    <row r="21" spans="1:8" ht="12" customHeight="1">
      <c r="A21" s="255"/>
      <c r="B21" s="269"/>
      <c r="C21" s="269"/>
      <c r="D21" s="269"/>
      <c r="E21" s="269"/>
      <c r="F21" s="269"/>
      <c r="G21" s="269"/>
      <c r="H21" s="269"/>
    </row>
    <row r="22" spans="1:8" ht="34.5" customHeight="1">
      <c r="A22" s="255"/>
      <c r="B22" s="269"/>
      <c r="C22" s="269"/>
      <c r="D22" s="269"/>
      <c r="E22" s="269"/>
      <c r="F22" s="269"/>
      <c r="G22" s="269"/>
      <c r="H22" s="269"/>
    </row>
    <row r="23" spans="1:8" ht="40" customHeight="1">
      <c r="A23" s="255"/>
      <c r="B23" s="269"/>
      <c r="C23" s="269"/>
      <c r="D23" s="269"/>
      <c r="E23" s="269"/>
      <c r="F23" s="269"/>
      <c r="G23" s="269"/>
      <c r="H23" s="269"/>
    </row>
    <row r="24" spans="1:8" ht="40" customHeight="1">
      <c r="A24" s="255"/>
      <c r="B24" s="269"/>
      <c r="C24" s="269"/>
      <c r="D24" s="269"/>
      <c r="E24" s="269"/>
      <c r="F24" s="269"/>
      <c r="G24" s="269"/>
      <c r="H24" s="269"/>
    </row>
    <row r="25" spans="1:8" ht="40" customHeight="1">
      <c r="A25" s="255"/>
      <c r="B25" s="269"/>
      <c r="C25" s="269"/>
      <c r="D25" s="269"/>
      <c r="E25" s="269"/>
      <c r="F25" s="269"/>
      <c r="G25" s="269"/>
      <c r="H25" s="269"/>
    </row>
    <row r="26" spans="1:8" ht="40" customHeight="1">
      <c r="A26" s="255"/>
      <c r="B26" s="269"/>
      <c r="C26" s="269"/>
      <c r="D26" s="269"/>
      <c r="E26" s="269"/>
      <c r="F26" s="269"/>
      <c r="G26" s="269"/>
      <c r="H26" s="269"/>
    </row>
    <row r="27" spans="1:8" ht="40" customHeight="1">
      <c r="A27" s="255"/>
      <c r="B27" s="269"/>
      <c r="C27" s="269"/>
      <c r="D27" s="269"/>
      <c r="E27" s="269"/>
      <c r="F27" s="269"/>
      <c r="G27" s="269"/>
      <c r="H27" s="269"/>
    </row>
    <row r="28" spans="1:8" ht="40" customHeight="1">
      <c r="A28" s="255"/>
      <c r="B28" s="269"/>
      <c r="C28" s="269"/>
      <c r="D28" s="269"/>
      <c r="E28" s="269"/>
      <c r="F28" s="269"/>
      <c r="G28" s="269"/>
      <c r="H28" s="269"/>
    </row>
    <row r="29" spans="1:8" ht="40" customHeight="1">
      <c r="A29" s="255"/>
      <c r="B29" s="269"/>
      <c r="C29" s="269"/>
      <c r="D29" s="269"/>
      <c r="E29" s="269"/>
      <c r="F29" s="269"/>
      <c r="G29" s="269"/>
      <c r="H29" s="269"/>
    </row>
    <row r="30" spans="1:8" ht="40" customHeight="1">
      <c r="A30" s="255"/>
      <c r="B30" s="269"/>
      <c r="C30" s="269"/>
      <c r="D30" s="269"/>
      <c r="E30" s="269"/>
      <c r="F30" s="269"/>
      <c r="G30" s="269"/>
      <c r="H30" s="269"/>
    </row>
    <row r="31" spans="1:8" ht="40" customHeight="1">
      <c r="A31" s="255"/>
      <c r="B31" s="269"/>
      <c r="C31" s="269"/>
      <c r="D31" s="269"/>
      <c r="E31" s="269"/>
      <c r="F31" s="269"/>
      <c r="G31" s="269"/>
      <c r="H31" s="269"/>
    </row>
    <row r="32" spans="1:8" ht="40" customHeight="1">
      <c r="A32" s="255"/>
      <c r="B32" s="269"/>
      <c r="C32" s="269"/>
      <c r="D32" s="269"/>
      <c r="E32" s="269"/>
      <c r="F32" s="269"/>
      <c r="G32" s="269"/>
      <c r="H32" s="269"/>
    </row>
    <row r="33" spans="1:8" ht="40" customHeight="1">
      <c r="A33" s="255"/>
      <c r="B33" s="269"/>
      <c r="C33" s="269"/>
      <c r="D33" s="269"/>
      <c r="E33" s="269"/>
      <c r="F33" s="269"/>
      <c r="G33" s="269"/>
      <c r="H33" s="269"/>
    </row>
    <row r="34" spans="1:8" ht="40" customHeight="1">
      <c r="A34" s="255"/>
      <c r="B34" s="269"/>
      <c r="C34" s="269"/>
      <c r="D34" s="269"/>
      <c r="E34" s="269"/>
      <c r="F34" s="269"/>
      <c r="G34" s="269"/>
      <c r="H34" s="269"/>
    </row>
    <row r="35" spans="1:8" ht="40" customHeight="1">
      <c r="A35" s="255"/>
      <c r="B35" s="269"/>
      <c r="C35" s="269"/>
      <c r="D35" s="269"/>
      <c r="E35" s="269"/>
      <c r="F35" s="269"/>
      <c r="G35" s="269"/>
      <c r="H35" s="269"/>
    </row>
    <row r="36" spans="1:8" ht="40" customHeight="1">
      <c r="A36" s="255"/>
      <c r="B36" s="269"/>
      <c r="C36" s="269"/>
      <c r="D36" s="269"/>
      <c r="E36" s="269"/>
      <c r="F36" s="269"/>
      <c r="G36" s="269"/>
      <c r="H36" s="269"/>
    </row>
    <row r="37" spans="1:8" ht="40" customHeight="1">
      <c r="A37" s="255"/>
      <c r="B37" s="269"/>
      <c r="C37" s="269"/>
      <c r="D37" s="269"/>
      <c r="E37" s="269"/>
      <c r="F37" s="269"/>
      <c r="G37" s="269"/>
      <c r="H37" s="269"/>
    </row>
    <row r="38" spans="1:8" ht="40" customHeight="1">
      <c r="A38" s="255"/>
      <c r="B38" s="269"/>
      <c r="C38" s="269"/>
      <c r="D38" s="269"/>
      <c r="E38" s="269"/>
      <c r="F38" s="269"/>
      <c r="G38" s="269"/>
      <c r="H38" s="269"/>
    </row>
    <row r="39" spans="1:8" ht="40" customHeight="1">
      <c r="A39" s="255"/>
      <c r="B39" s="269"/>
      <c r="C39" s="269"/>
      <c r="D39" s="269"/>
      <c r="E39" s="269"/>
      <c r="F39" s="269"/>
      <c r="G39" s="269"/>
      <c r="H39" s="269"/>
    </row>
    <row r="40" spans="1:8" ht="40" customHeight="1">
      <c r="A40" s="255"/>
      <c r="B40" s="269"/>
      <c r="C40" s="269"/>
      <c r="D40" s="269"/>
      <c r="E40" s="269"/>
      <c r="F40" s="269"/>
      <c r="G40" s="269"/>
      <c r="H40" s="269"/>
    </row>
    <row r="41" spans="1:8" ht="40" customHeight="1">
      <c r="A41" s="255"/>
      <c r="B41" s="269"/>
      <c r="C41" s="269"/>
      <c r="D41" s="269"/>
      <c r="E41" s="269"/>
      <c r="F41" s="269"/>
      <c r="G41" s="269"/>
      <c r="H41" s="269"/>
    </row>
    <row r="42" spans="1:8" ht="40" customHeight="1">
      <c r="A42" s="255"/>
      <c r="B42" s="269"/>
      <c r="C42" s="269"/>
      <c r="D42" s="269"/>
      <c r="E42" s="269"/>
      <c r="F42" s="269"/>
      <c r="G42" s="269"/>
      <c r="H42" s="269"/>
    </row>
    <row r="43" spans="1:8" ht="40" customHeight="1">
      <c r="A43" s="255"/>
      <c r="B43" s="269"/>
      <c r="C43" s="269"/>
      <c r="D43" s="269"/>
      <c r="E43" s="269"/>
      <c r="F43" s="269"/>
      <c r="G43" s="269"/>
      <c r="H43" s="269"/>
    </row>
    <row r="44" spans="1:8" ht="40" customHeight="1">
      <c r="A44" s="255"/>
      <c r="B44" s="269"/>
      <c r="C44" s="269"/>
      <c r="D44" s="269"/>
      <c r="E44" s="269"/>
      <c r="F44" s="269"/>
      <c r="G44" s="269"/>
      <c r="H44" s="269"/>
    </row>
    <row r="45" spans="1:8" ht="40" customHeight="1">
      <c r="A45" s="255"/>
      <c r="B45" s="269"/>
      <c r="C45" s="269"/>
      <c r="D45" s="269"/>
      <c r="E45" s="269"/>
      <c r="F45" s="269"/>
      <c r="G45" s="269"/>
      <c r="H45" s="269"/>
    </row>
    <row r="46" spans="1:8" ht="40" customHeight="1">
      <c r="A46" s="255"/>
      <c r="B46" s="269"/>
      <c r="C46" s="269"/>
      <c r="D46" s="269"/>
      <c r="E46" s="269"/>
      <c r="F46" s="269"/>
      <c r="G46" s="269"/>
      <c r="H46" s="269"/>
    </row>
    <row r="47" spans="1:8" ht="40" customHeight="1">
      <c r="A47" s="255"/>
      <c r="B47" s="269"/>
      <c r="C47" s="269"/>
      <c r="D47" s="269"/>
      <c r="E47" s="269"/>
      <c r="F47" s="269"/>
      <c r="G47" s="269"/>
      <c r="H47" s="269"/>
    </row>
    <row r="48" spans="1:8" ht="40" customHeight="1">
      <c r="A48" s="255"/>
      <c r="B48" s="269"/>
      <c r="C48" s="269"/>
      <c r="D48" s="269"/>
      <c r="E48" s="269"/>
      <c r="F48" s="269"/>
      <c r="G48" s="269"/>
      <c r="H48" s="269"/>
    </row>
    <row r="49" spans="1:8" ht="40" customHeight="1">
      <c r="A49" s="255"/>
      <c r="B49" s="269"/>
      <c r="C49" s="269"/>
      <c r="D49" s="269"/>
      <c r="E49" s="269"/>
      <c r="F49" s="269"/>
      <c r="G49" s="269"/>
      <c r="H49" s="269"/>
    </row>
    <row r="50" spans="1:8" ht="40" customHeight="1">
      <c r="A50" s="255"/>
      <c r="B50" s="269"/>
      <c r="C50" s="269"/>
      <c r="D50" s="269"/>
      <c r="E50" s="269"/>
      <c r="F50" s="269"/>
      <c r="G50" s="269"/>
      <c r="H50" s="269"/>
    </row>
    <row r="51" spans="1:8" ht="40" customHeight="1">
      <c r="A51" s="255"/>
      <c r="B51" s="269"/>
      <c r="C51" s="269"/>
      <c r="D51" s="269"/>
      <c r="E51" s="269"/>
      <c r="F51" s="269"/>
      <c r="G51" s="269"/>
      <c r="H51" s="269"/>
    </row>
    <row r="52" spans="1:8" ht="40" customHeight="1">
      <c r="A52" s="255"/>
      <c r="B52" s="269"/>
      <c r="C52" s="269"/>
      <c r="D52" s="269"/>
      <c r="E52" s="269"/>
      <c r="F52" s="269"/>
      <c r="G52" s="269"/>
      <c r="H52" s="269"/>
    </row>
    <row r="53" spans="1:8" ht="40" customHeight="1">
      <c r="A53" s="255"/>
      <c r="B53" s="269"/>
      <c r="C53" s="269"/>
      <c r="D53" s="269"/>
      <c r="E53" s="269"/>
      <c r="F53" s="269"/>
      <c r="G53" s="269"/>
      <c r="H53" s="269"/>
    </row>
    <row r="54" spans="1:8" ht="40" customHeight="1">
      <c r="A54" s="255"/>
      <c r="B54" s="269"/>
      <c r="C54" s="269"/>
      <c r="D54" s="269"/>
      <c r="E54" s="269"/>
      <c r="F54" s="269"/>
      <c r="G54" s="269"/>
      <c r="H54" s="269"/>
    </row>
    <row r="55" spans="1:8" ht="40" customHeight="1">
      <c r="A55" s="255"/>
      <c r="B55" s="269"/>
      <c r="C55" s="269"/>
      <c r="D55" s="269"/>
      <c r="E55" s="269"/>
      <c r="F55" s="269"/>
      <c r="G55" s="269"/>
      <c r="H55" s="269"/>
    </row>
    <row r="56" spans="1:8" ht="40" customHeight="1">
      <c r="A56" s="255"/>
      <c r="B56" s="269"/>
      <c r="C56" s="269"/>
      <c r="D56" s="269"/>
      <c r="E56" s="269"/>
      <c r="F56" s="269"/>
      <c r="G56" s="269"/>
      <c r="H56" s="269"/>
    </row>
    <row r="57" spans="1:8" ht="40" customHeight="1">
      <c r="A57" s="255"/>
      <c r="B57" s="269"/>
      <c r="C57" s="269"/>
      <c r="D57" s="269"/>
      <c r="E57" s="269"/>
      <c r="F57" s="269"/>
      <c r="G57" s="269"/>
      <c r="H57" s="269"/>
    </row>
    <row r="58" spans="1:8" ht="40" customHeight="1">
      <c r="A58" s="255"/>
      <c r="B58" s="269"/>
      <c r="C58" s="269"/>
      <c r="D58" s="269"/>
      <c r="E58" s="269"/>
      <c r="F58" s="269"/>
      <c r="G58" s="269"/>
      <c r="H58" s="269"/>
    </row>
    <row r="59" spans="1:8" ht="40" customHeight="1">
      <c r="A59" s="255"/>
      <c r="B59" s="269"/>
      <c r="C59" s="269"/>
      <c r="D59" s="269"/>
      <c r="E59" s="269"/>
      <c r="F59" s="269"/>
      <c r="G59" s="269"/>
      <c r="H59" s="269"/>
    </row>
    <row r="60" spans="1:8" ht="40" customHeight="1">
      <c r="A60" s="255"/>
      <c r="B60" s="269"/>
      <c r="C60" s="269"/>
      <c r="D60" s="269"/>
      <c r="E60" s="269"/>
      <c r="F60" s="269"/>
      <c r="G60" s="269"/>
      <c r="H60" s="269"/>
    </row>
    <row r="61" spans="1:8" ht="40" customHeight="1">
      <c r="A61" s="255"/>
      <c r="B61" s="269"/>
      <c r="C61" s="269"/>
      <c r="D61" s="269"/>
      <c r="E61" s="269"/>
      <c r="F61" s="269"/>
      <c r="G61" s="269"/>
      <c r="H61" s="269"/>
    </row>
    <row r="62" spans="1:8" ht="40" customHeight="1">
      <c r="A62" s="255"/>
      <c r="B62" s="269"/>
      <c r="C62" s="269"/>
      <c r="D62" s="269"/>
      <c r="E62" s="269"/>
      <c r="F62" s="269"/>
      <c r="G62" s="269"/>
      <c r="H62" s="269"/>
    </row>
    <row r="63" spans="1:8" ht="40" customHeight="1">
      <c r="A63" s="255"/>
      <c r="B63" s="269"/>
      <c r="C63" s="269"/>
      <c r="D63" s="269"/>
      <c r="E63" s="269"/>
      <c r="F63" s="269"/>
      <c r="G63" s="269"/>
      <c r="H63" s="269"/>
    </row>
    <row r="64" spans="1:8" ht="40" customHeight="1">
      <c r="A64" s="255"/>
      <c r="B64" s="269"/>
      <c r="C64" s="269"/>
      <c r="D64" s="269"/>
      <c r="E64" s="269"/>
      <c r="F64" s="269"/>
      <c r="G64" s="269"/>
      <c r="H64" s="269"/>
    </row>
    <row r="65" spans="1:8" ht="40" customHeight="1">
      <c r="A65" s="255"/>
      <c r="B65" s="269"/>
      <c r="C65" s="269"/>
      <c r="D65" s="269"/>
      <c r="E65" s="269"/>
      <c r="F65" s="269"/>
      <c r="G65" s="269"/>
      <c r="H65" s="269"/>
    </row>
    <row r="66" spans="1:8" ht="40" customHeight="1">
      <c r="A66" s="255"/>
      <c r="B66" s="269"/>
      <c r="C66" s="269"/>
      <c r="D66" s="269"/>
      <c r="E66" s="269"/>
      <c r="F66" s="269"/>
      <c r="G66" s="269"/>
      <c r="H66" s="269"/>
    </row>
  </sheetData>
  <mergeCells count="16">
    <mergeCell ref="C10:F10"/>
    <mergeCell ref="B4:C4"/>
    <mergeCell ref="B5:C5"/>
    <mergeCell ref="B6:C6"/>
    <mergeCell ref="B7:C7"/>
    <mergeCell ref="B8:C8"/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4"/>
  <cols>
    <col min="1" max="1" width="64.453125" style="97" customWidth="1"/>
    <col min="2" max="2" width="81.26953125" style="98" hidden="1" customWidth="1"/>
    <col min="3" max="3" width="206" style="98" customWidth="1"/>
    <col min="4" max="4" width="70.7265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 t="s">
        <v>180</v>
      </c>
      <c r="D2" s="87"/>
      <c r="E2" s="87"/>
    </row>
    <row r="3" spans="1:12" s="88" customFormat="1" ht="37.5" customHeight="1">
      <c r="A3" s="89" t="str">
        <f>'1. CUTTING DOCKET'!B7</f>
        <v xml:space="preserve">STYLE NUMBER: </v>
      </c>
      <c r="B3" s="89" t="str">
        <f>'1. CUTTING DOCKET'!D7</f>
        <v>CRTZ-1164</v>
      </c>
      <c r="C3" s="89" t="s">
        <v>181</v>
      </c>
      <c r="D3" s="89"/>
      <c r="E3" s="89"/>
    </row>
    <row r="4" spans="1:12" s="88" customFormat="1" ht="37.5" customHeight="1">
      <c r="A4" s="89" t="str">
        <f>'1. CUTTING DOCKET'!B8</f>
        <v xml:space="preserve">STYLE NAME : </v>
      </c>
      <c r="B4" s="89" t="str">
        <f>'1. CUTTING DOCKET'!D8</f>
        <v>HMP THERMAL ZIP HOODIE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'1. CUTTING DOCKET'!#REF!</f>
        <v>#REF!</v>
      </c>
      <c r="C5" s="189" t="e">
        <f>'1. CUTTING DOCKET'!#REF!</f>
        <v>#REF!</v>
      </c>
      <c r="D5" s="109" t="e">
        <f>'1. CUTTING DOCKET'!#REF!</f>
        <v>#REF!</v>
      </c>
      <c r="E5" s="109" t="e">
        <f>'1. CUTTING DOCKET'!#REF!</f>
        <v>#REF!</v>
      </c>
    </row>
    <row r="6" spans="1:12" s="92" customFormat="1" ht="69.75" customHeight="1">
      <c r="A6" s="91" t="s">
        <v>32</v>
      </c>
      <c r="B6" s="191" t="str">
        <f>'1. CUTTING DOCKET'!$E$35</f>
        <v>BLACK</v>
      </c>
      <c r="C6" s="191" t="e">
        <f>'1. CUTTING DOCKET'!#REF!</f>
        <v>#REF!</v>
      </c>
      <c r="D6" s="191" t="e">
        <f>'1. CUTTING DOCKET'!#REF!</f>
        <v>#REF!</v>
      </c>
      <c r="E6" s="191" t="e">
        <f>'1. CUTTING DOCKET'!#REF!</f>
        <v>#REF!</v>
      </c>
    </row>
    <row r="7" spans="1:12" s="92" customFormat="1" ht="75" customHeight="1">
      <c r="A7" s="93" t="s">
        <v>33</v>
      </c>
      <c r="B7" s="717" t="str">
        <f>'1. CUTTING DOCKET'!M11</f>
        <v>FLEECE 100%COTTON_CM40S/1+CM20S/1+CD10S/1_410GSM_VTK5946-1MB</v>
      </c>
      <c r="C7" s="718"/>
      <c r="D7" s="718"/>
      <c r="E7" s="719"/>
    </row>
    <row r="8" spans="1:12" s="92" customFormat="1" ht="409.6" customHeight="1">
      <c r="A8" s="94" t="str">
        <f>'1. CUTTING DOCKET'!D35</f>
        <v>VẢI CHÍNH</v>
      </c>
      <c r="B8" s="720"/>
      <c r="C8" s="721"/>
      <c r="D8" s="722"/>
      <c r="E8" s="723"/>
      <c r="L8" s="95"/>
    </row>
    <row r="9" spans="1:12" s="92" customFormat="1" ht="94.5" customHeight="1">
      <c r="A9" s="91" t="e">
        <f>'1. CUTTING DOCKET'!#REF!</f>
        <v>#REF!</v>
      </c>
      <c r="B9" s="191" t="e">
        <f>'1. CUTTING DOCKET'!#REF!</f>
        <v>#REF!</v>
      </c>
      <c r="C9" s="191" t="e">
        <f>'1. CUTTING DOCKET'!#REF!</f>
        <v>#REF!</v>
      </c>
      <c r="D9" s="191" t="e">
        <f>'1. CUTTING DOCKET'!#REF!</f>
        <v>#REF!</v>
      </c>
      <c r="E9" s="191" t="e">
        <f>'1. CUTTING DOCKET'!#REF!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'1. CUTTING DOCKET'!#REF!</f>
        <v>#REF!</v>
      </c>
      <c r="B11" s="191" t="e">
        <f>'1. CUTTING DOCKET'!#REF!</f>
        <v>#REF!</v>
      </c>
      <c r="C11" s="191" t="e">
        <f>'1. CUTTING DOCKET'!#REF!</f>
        <v>#REF!</v>
      </c>
      <c r="D11" s="191" t="e">
        <f>'1. CUTTING DOCKET'!#REF!</f>
        <v>#REF!</v>
      </c>
      <c r="E11" s="91" t="e">
        <f>'1. CUTTING DOCKET'!#REF!</f>
        <v>#REF!</v>
      </c>
    </row>
    <row r="12" spans="1:12" s="92" customFormat="1" ht="409.6" customHeight="1">
      <c r="A12" s="94" t="e">
        <f>'1. CUTTING DOCKET'!#REF!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'1. CUTTING DOCKET'!#REF!</f>
        <v>#REF!</v>
      </c>
      <c r="B13" s="724" t="e">
        <f>'1. CUTTING DOCKET'!#REF!</f>
        <v>#REF!</v>
      </c>
      <c r="C13" s="718"/>
      <c r="D13" s="725"/>
      <c r="E13" s="91" t="e">
        <f>'1. CUTTING DOCKET'!#REF!</f>
        <v>#REF!</v>
      </c>
    </row>
    <row r="14" spans="1:12" s="92" customFormat="1" ht="409.6" hidden="1" customHeight="1">
      <c r="A14" s="94" t="e">
        <f>'1. CUTTING DOCKET'!#REF!</f>
        <v>#REF!</v>
      </c>
      <c r="B14" s="720"/>
      <c r="C14" s="721"/>
      <c r="D14" s="722"/>
      <c r="E14" s="134"/>
      <c r="L14" s="95"/>
    </row>
    <row r="15" spans="1:12" s="92" customFormat="1" ht="74.25" customHeight="1">
      <c r="A15" s="91" t="s">
        <v>52</v>
      </c>
      <c r="B15" s="195" t="str">
        <f>'1. CUTTING DOCKET'!$F$43</f>
        <v>BLACK</v>
      </c>
      <c r="C15" s="195" t="str">
        <f>'1. CUTTING DOCKET'!$F$44</f>
        <v>CREAM</v>
      </c>
      <c r="D15" s="195" t="e">
        <f>'1. CUTTING DOCKET'!#REF!</f>
        <v>#REF!</v>
      </c>
      <c r="E15" s="127" t="e">
        <f>'1. CUTTING DOCKET'!#REF!</f>
        <v>#REF!</v>
      </c>
    </row>
    <row r="16" spans="1:12" s="92" customFormat="1" ht="115.5" customHeight="1">
      <c r="A16" s="94" t="s">
        <v>41</v>
      </c>
      <c r="B16" s="190" t="str">
        <f>'1. CUTTING DOCKET'!$G$43</f>
        <v>BLACK 1500</v>
      </c>
      <c r="C16" s="190" t="str">
        <f>'1. CUTTING DOCKET'!$G$44</f>
        <v>K1004</v>
      </c>
      <c r="D16" s="190" t="e">
        <f>'1. CUTTING DOCKET'!#REF!</f>
        <v>#REF!</v>
      </c>
      <c r="E16" s="190" t="e">
        <f>'1. CUTTING DOCKET'!#REF!</f>
        <v>#REF!</v>
      </c>
    </row>
    <row r="17" spans="1:5" s="92" customFormat="1" ht="115.5" customHeight="1">
      <c r="A17" s="94" t="e">
        <f>'1. CUTTING DOCKET'!#REF!</f>
        <v>#REF!</v>
      </c>
      <c r="B17" s="726" t="e">
        <f>'1. CUTTING DOCKET'!#REF!</f>
        <v>#REF!</v>
      </c>
      <c r="C17" s="727"/>
      <c r="D17" s="728"/>
      <c r="E17" s="729"/>
    </row>
    <row r="18" spans="1:5" s="92" customFormat="1" ht="90" customHeight="1">
      <c r="A18" s="91" t="e">
        <f>'1. CUTTING DOCKET'!#REF!</f>
        <v>#REF!</v>
      </c>
      <c r="B18" s="655" t="e">
        <f>'1. CUTTING DOCKET'!#REF!</f>
        <v>#REF!</v>
      </c>
      <c r="C18" s="699"/>
      <c r="D18" s="699"/>
      <c r="E18" s="656"/>
    </row>
    <row r="19" spans="1:5" s="92" customFormat="1" ht="409.6" customHeight="1">
      <c r="A19" s="196" t="s">
        <v>206</v>
      </c>
      <c r="B19" s="701"/>
      <c r="C19" s="702"/>
      <c r="D19" s="703"/>
      <c r="E19" s="703"/>
    </row>
    <row r="20" spans="1:5" s="92" customFormat="1" ht="79.5" customHeight="1">
      <c r="A20" s="91" t="e">
        <f>'1. CUTTING DOCKET'!#REF!</f>
        <v>#REF!</v>
      </c>
      <c r="B20" s="655" t="e">
        <f>'1. CUTTING DOCKET'!#REF!</f>
        <v>#REF!</v>
      </c>
      <c r="C20" s="699"/>
      <c r="D20" s="699"/>
      <c r="E20" s="656"/>
    </row>
    <row r="21" spans="1:5" s="92" customFormat="1" ht="346.5" customHeight="1">
      <c r="A21" s="94" t="s">
        <v>157</v>
      </c>
      <c r="B21" s="704"/>
      <c r="C21" s="705"/>
      <c r="D21" s="706"/>
      <c r="E21" s="707"/>
    </row>
    <row r="22" spans="1:5" s="92" customFormat="1" ht="41.5">
      <c r="A22" s="91" t="e">
        <f>'1. CUTTING DOCKET'!#REF!</f>
        <v>#REF!</v>
      </c>
      <c r="B22" s="698" t="e">
        <f>'1. CUTTING DOCKET'!#REF!</f>
        <v>#REF!</v>
      </c>
      <c r="C22" s="699"/>
      <c r="D22" s="700"/>
      <c r="E22" s="131"/>
    </row>
    <row r="23" spans="1:5" s="92" customFormat="1" ht="299.25" customHeight="1">
      <c r="A23" s="96" t="s">
        <v>140</v>
      </c>
      <c r="B23" s="708"/>
      <c r="C23" s="709"/>
      <c r="D23" s="710"/>
      <c r="E23" s="710"/>
    </row>
    <row r="24" spans="1:5" s="92" customFormat="1" ht="101.5" customHeight="1">
      <c r="A24" s="91" t="e">
        <f>'1. CUTTING DOCKET'!#REF!</f>
        <v>#REF!</v>
      </c>
      <c r="B24" s="698" t="e">
        <f>'1. CUTTING DOCKET'!#REF!</f>
        <v>#REF!</v>
      </c>
      <c r="C24" s="699"/>
      <c r="D24" s="700"/>
      <c r="E24" s="131"/>
    </row>
    <row r="25" spans="1:5" s="92" customFormat="1" ht="362.25" customHeight="1">
      <c r="A25" s="96" t="s">
        <v>212</v>
      </c>
      <c r="B25" s="711" t="s">
        <v>213</v>
      </c>
      <c r="C25" s="712"/>
      <c r="D25" s="713"/>
      <c r="E25" s="143"/>
    </row>
    <row r="26" spans="1:5" s="92" customFormat="1" ht="109.5" customHeight="1">
      <c r="A26" s="91" t="s">
        <v>141</v>
      </c>
      <c r="B26" s="698" t="str">
        <f>'1. CUTTING DOCKET'!F53</f>
        <v>CLEAR</v>
      </c>
      <c r="C26" s="699"/>
      <c r="D26" s="700"/>
      <c r="E26" s="132"/>
    </row>
    <row r="27" spans="1:5" s="92" customFormat="1" ht="282" customHeight="1">
      <c r="A27" s="96" t="s">
        <v>142</v>
      </c>
      <c r="B27" s="714" t="s">
        <v>207</v>
      </c>
      <c r="C27" s="715"/>
      <c r="D27" s="716"/>
      <c r="E27" s="716"/>
    </row>
    <row r="28" spans="1:5" s="92" customFormat="1" ht="93.65" customHeight="1">
      <c r="A28" s="91" t="e">
        <f>'1. CUTTING DOCKET'!#REF!</f>
        <v>#REF!</v>
      </c>
      <c r="B28" s="698" t="e">
        <f>'1. CUTTING DOCKET'!#REF!</f>
        <v>#REF!</v>
      </c>
      <c r="C28" s="699"/>
      <c r="D28" s="700"/>
      <c r="E28" s="132"/>
    </row>
    <row r="29" spans="1:5" s="92" customFormat="1" ht="273" customHeight="1">
      <c r="A29" s="94" t="s">
        <v>143</v>
      </c>
      <c r="B29" s="690"/>
      <c r="C29" s="691"/>
      <c r="D29" s="692"/>
      <c r="E29" s="692"/>
    </row>
    <row r="30" spans="1:5" s="92" customFormat="1" ht="95.25" customHeight="1">
      <c r="A30" s="91" t="e">
        <f>'1. CUTTING DOCKET'!#REF!</f>
        <v>#REF!</v>
      </c>
      <c r="B30" s="698" t="e">
        <f>'1. CUTTING DOCKET'!#REF!</f>
        <v>#REF!</v>
      </c>
      <c r="C30" s="699"/>
      <c r="D30" s="700"/>
      <c r="E30" s="132"/>
    </row>
    <row r="31" spans="1:5" s="92" customFormat="1" ht="324.75" customHeight="1">
      <c r="A31" s="94"/>
      <c r="B31" s="690"/>
      <c r="C31" s="691"/>
      <c r="D31" s="692"/>
      <c r="E31" s="692"/>
    </row>
    <row r="32" spans="1:5" s="92" customFormat="1" ht="119.5" customHeight="1">
      <c r="A32" s="91" t="s">
        <v>145</v>
      </c>
      <c r="B32" s="698" t="e">
        <f>'1. CUTTING DOCKET'!#REF!</f>
        <v>#REF!</v>
      </c>
      <c r="C32" s="699"/>
      <c r="D32" s="700"/>
      <c r="E32" s="132"/>
    </row>
    <row r="33" spans="1:9" s="92" customFormat="1" ht="287.25" customHeight="1">
      <c r="A33" s="94" t="s">
        <v>146</v>
      </c>
      <c r="B33" s="690"/>
      <c r="C33" s="691"/>
      <c r="D33" s="692"/>
      <c r="E33" s="692"/>
    </row>
    <row r="34" spans="1:9" s="92" customFormat="1" ht="71.5" customHeight="1">
      <c r="A34" s="91" t="s">
        <v>136</v>
      </c>
      <c r="B34" s="698" t="s">
        <v>38</v>
      </c>
      <c r="C34" s="699"/>
      <c r="D34" s="700"/>
      <c r="E34" s="132"/>
    </row>
    <row r="35" spans="1:9" s="92" customFormat="1" ht="87" customHeight="1">
      <c r="A35" s="94" t="s">
        <v>144</v>
      </c>
      <c r="B35" s="690"/>
      <c r="C35" s="691"/>
      <c r="D35" s="692"/>
      <c r="E35" s="692"/>
    </row>
    <row r="36" spans="1:9" s="92" customFormat="1" ht="63.65" customHeight="1">
      <c r="A36" s="91" t="s">
        <v>137</v>
      </c>
      <c r="B36" s="698" t="s">
        <v>132</v>
      </c>
      <c r="C36" s="699"/>
      <c r="D36" s="700"/>
      <c r="E36" s="132"/>
    </row>
    <row r="37" spans="1:9" s="92" customFormat="1" ht="97.5" customHeight="1">
      <c r="A37" s="94" t="s">
        <v>144</v>
      </c>
      <c r="B37" s="690"/>
      <c r="C37" s="691"/>
      <c r="D37" s="692"/>
      <c r="E37" s="692"/>
    </row>
    <row r="38" spans="1:9" s="92" customFormat="1" ht="97.5" customHeight="1">
      <c r="A38" s="128" t="e">
        <f>'1. CUTTING DOCKET'!#REF!</f>
        <v>#REF!</v>
      </c>
      <c r="B38" s="693" t="e">
        <f>'1. CUTTING DOCKET'!#REF!</f>
        <v>#REF!</v>
      </c>
      <c r="C38" s="694"/>
      <c r="D38" s="695"/>
      <c r="E38" s="133"/>
    </row>
    <row r="39" spans="1:9" s="92" customFormat="1" ht="221.5" customHeight="1">
      <c r="A39" s="94"/>
      <c r="B39" s="696"/>
      <c r="C39" s="697"/>
      <c r="D39" s="696"/>
      <c r="E39" s="696"/>
    </row>
    <row r="43" spans="1:9">
      <c r="I43" s="9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6.5"/>
  <cols>
    <col min="1" max="17" width="9.1796875" style="55"/>
    <col min="18" max="18" width="80.2695312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730" t="s">
        <v>74</v>
      </c>
      <c r="E1" s="730"/>
      <c r="F1" s="730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731" t="s">
        <v>77</v>
      </c>
      <c r="E2" s="731"/>
      <c r="F2" s="731"/>
      <c r="G2" s="731"/>
      <c r="H2" s="731"/>
      <c r="I2" s="732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6E8BE5-D2E6-43DB-A0CF-9CE3147269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81934A-B37D-40E2-8A81-CD1C8FAF4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355F5C-4459-4FB2-BC36-4B1F3A8017A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GREY</vt:lpstr>
      <vt:lpstr>1. CUTTING DOCKET</vt:lpstr>
      <vt:lpstr>2. TRIM CARD</vt:lpstr>
      <vt:lpstr>SPEC</vt:lpstr>
      <vt:lpstr>PP MEETING</vt:lpstr>
      <vt:lpstr>2. TRIM CARD (GREY)</vt:lpstr>
      <vt:lpstr>3. ĐỊNH VỊ HÌNH IN.THÊU</vt:lpstr>
      <vt:lpstr>4. THÔNG SỐ SẢN XUẤT</vt:lpstr>
      <vt:lpstr>'2. TRIM CARD'!Print_Area</vt:lpstr>
      <vt:lpstr>'2. TRIM CARD (GREY)'!Print_Area</vt:lpstr>
      <vt:lpstr>GREY!Print_Area</vt:lpstr>
      <vt:lpstr>'PP MEETING'!Print_Area</vt:lpstr>
      <vt:lpstr>SPEC!Print_Area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Bich Nguyen Thi</cp:lastModifiedBy>
  <cp:lastPrinted>2024-10-01T07:42:42Z</cp:lastPrinted>
  <dcterms:created xsi:type="dcterms:W3CDTF">2016-05-06T01:47:29Z</dcterms:created>
  <dcterms:modified xsi:type="dcterms:W3CDTF">2025-07-14T07:19:23Z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