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lexdonald/Dropbox/CORTEIZ DESIGN/TECH PACKS/**SUBMITTED STYLES/UNAVAILABLE/GHINI FOOTBALL JERSEY/"/>
    </mc:Choice>
  </mc:AlternateContent>
  <xr:revisionPtr revIDLastSave="0" documentId="13_ncr:1_{E0DC3991-51FF-D749-9EB4-538158D5363D}" xr6:coauthVersionLast="47" xr6:coauthVersionMax="47" xr10:uidLastSave="{00000000-0000-0000-0000-000000000000}"/>
  <bookViews>
    <workbookView xWindow="0" yWindow="780" windowWidth="26940" windowHeight="16340" tabRatio="753" activeTab="1" xr2:uid="{00000000-000D-0000-FFFF-FFFF00000000}"/>
  </bookViews>
  <sheets>
    <sheet name="GREY" sheetId="16" state="hidden" r:id="rId1"/>
    <sheet name="option 1" sheetId="25" r:id="rId2"/>
    <sheet name="CRTZ-1388 FULL SIZE 100125" sheetId="23" state="hidden" r:id="rId3"/>
    <sheet name="CRTZ-1388 CHINH SUA 131124" sheetId="22" state="hidden" r:id="rId4"/>
    <sheet name="1. CUTTING DOCKET" sheetId="1" state="hidden" r:id="rId5"/>
    <sheet name="2. TRIM CARD" sheetId="5" state="hidden" r:id="rId6"/>
    <sheet name="SPEC" sheetId="20" state="hidden" r:id="rId7"/>
    <sheet name="BB HỌP PP" sheetId="21" state="hidden" r:id="rId8"/>
    <sheet name="2. TRIM CARD (GREY)" sheetId="17" state="hidden" r:id="rId9"/>
    <sheet name="3. ĐỊNH VỊ HÌNH IN.THÊU" sheetId="7" state="hidden" r:id="rId10"/>
    <sheet name="4. THÔNG SỐ SẢN XUẤT" sheetId="8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5" hidden="1">#REF!</definedName>
    <definedName name="_Fill" localSheetId="8" hidden="1">#REF!</definedName>
    <definedName name="_Fill" hidden="1">#REF!</definedName>
    <definedName name="_xlnm._FilterDatabase" localSheetId="4" hidden="1">'1. CUTTING DOCKET'!$A$37:$R$50</definedName>
    <definedName name="_xlnm._FilterDatabase" localSheetId="0" hidden="1">GREY!$A$64:$Q$131</definedName>
    <definedName name="_SCM40">'[2]Raw material movement'!#REF!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'[1]Raw material movement'!#REF!</definedName>
    <definedName name="GDFD">'[8]Raw material movement'!#REF!</definedName>
    <definedName name="IB">#REF!</definedName>
    <definedName name="INTERNAL_INVOICE">[9]UN!#REF!</definedName>
    <definedName name="MAHANG">#REF!</definedName>
    <definedName name="MAVT">[10]Code!$A$7:$A$73</definedName>
    <definedName name="PRICE">#REF!</definedName>
    <definedName name="_xlnm.Print_Area" localSheetId="4">'1. CUTTING DOCKET'!$A$1:$Q$87</definedName>
    <definedName name="_xlnm.Print_Area" localSheetId="5">'2. TRIM CARD'!$A$1:$B$33</definedName>
    <definedName name="_xlnm.Print_Area" localSheetId="8">'2. TRIM CARD (GREY)'!$A$1:$E$39</definedName>
    <definedName name="_xlnm.Print_Area" localSheetId="3">'CRTZ-1388 CHINH SUA 131124'!$A$1:$P$18</definedName>
    <definedName name="_xlnm.Print_Area" localSheetId="2">'CRTZ-1388 FULL SIZE 100125'!$A$1:$P$18</definedName>
    <definedName name="_xlnm.Print_Area" localSheetId="0">GREY!$A$1:$P$169</definedName>
    <definedName name="_xlnm.Print_Area" localSheetId="1">'option 1'!$A$1:$P$18</definedName>
    <definedName name="_xlnm.Print_Area" localSheetId="6">SPEC!$A$1:$P$19</definedName>
    <definedName name="_xlnm.Print_Titles" localSheetId="4">'1. CUTTING DOCKET'!$1:$15</definedName>
    <definedName name="_xlnm.Print_Titles" localSheetId="5">'2. TRIM CARD'!$1:$5</definedName>
    <definedName name="_xlnm.Print_Titles" localSheetId="8">'2. TRIM CARD (GREY)'!$1:$5</definedName>
    <definedName name="_xlnm.Print_Titles" localSheetId="0">GREY!$1:$15</definedName>
    <definedName name="style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5" l="1"/>
  <c r="L5" i="25" s="1"/>
  <c r="O5" i="25"/>
  <c r="P5" i="25" s="1"/>
  <c r="P17" i="25"/>
  <c r="N17" i="25"/>
  <c r="M17" i="25" s="1"/>
  <c r="L17" i="25" s="1"/>
  <c r="K17" i="25" s="1"/>
  <c r="P16" i="25"/>
  <c r="N16" i="25"/>
  <c r="M16" i="25"/>
  <c r="L16" i="25" s="1"/>
  <c r="K16" i="25" s="1"/>
  <c r="P11" i="25"/>
  <c r="N11" i="25"/>
  <c r="M11" i="25" s="1"/>
  <c r="L11" i="25" s="1"/>
  <c r="K11" i="25" s="1"/>
  <c r="N6" i="25"/>
  <c r="M6" i="25" s="1"/>
  <c r="L6" i="25" s="1"/>
  <c r="K6" i="25" s="1"/>
  <c r="O4" i="25"/>
  <c r="P4" i="25" s="1"/>
  <c r="M4" i="25"/>
  <c r="L4" i="25" s="1"/>
  <c r="N6" i="23"/>
  <c r="M6" i="23" s="1"/>
  <c r="L6" i="23" s="1"/>
  <c r="N11" i="23"/>
  <c r="M11" i="23" s="1"/>
  <c r="L11" i="23" s="1"/>
  <c r="P11" i="23"/>
  <c r="N16" i="23"/>
  <c r="M16" i="23" s="1"/>
  <c r="L16" i="23" s="1"/>
  <c r="P16" i="23"/>
  <c r="N17" i="23"/>
  <c r="M17" i="23" s="1"/>
  <c r="L17" i="23" s="1"/>
  <c r="P17" i="23"/>
  <c r="K6" i="23" l="1"/>
  <c r="K17" i="23"/>
  <c r="K16" i="23"/>
  <c r="K11" i="23"/>
  <c r="M17" i="22"/>
  <c r="L17" i="22" s="1"/>
  <c r="K17" i="22" s="1"/>
  <c r="O17" i="22"/>
  <c r="P17" i="22" s="1"/>
  <c r="M16" i="22"/>
  <c r="L16" i="22" s="1"/>
  <c r="K16" i="22" s="1"/>
  <c r="O16" i="22"/>
  <c r="P16" i="22" s="1"/>
  <c r="O11" i="22"/>
  <c r="P11" i="22" s="1"/>
  <c r="M11" i="22"/>
  <c r="L11" i="22" s="1"/>
  <c r="K11" i="22" s="1"/>
  <c r="B11" i="5"/>
  <c r="B33" i="1"/>
  <c r="A11" i="5" s="1"/>
  <c r="A17" i="5"/>
  <c r="B17" i="5"/>
  <c r="L39" i="1" l="1"/>
  <c r="L40" i="1"/>
  <c r="L38" i="1"/>
  <c r="H40" i="1" l="1"/>
  <c r="B10" i="5" l="1"/>
  <c r="B8" i="5"/>
  <c r="B32" i="1" l="1"/>
  <c r="A10" i="5" s="1"/>
  <c r="H19" i="1"/>
  <c r="I19" i="1"/>
  <c r="J19" i="1"/>
  <c r="K19" i="1"/>
  <c r="L19" i="1"/>
  <c r="G19" i="1"/>
  <c r="D8" i="21" l="1"/>
  <c r="D6" i="21"/>
  <c r="L49" i="1" l="1"/>
  <c r="L51" i="1"/>
  <c r="A18" i="5" l="1"/>
  <c r="B32" i="5" l="1"/>
  <c r="A32" i="5"/>
  <c r="B30" i="5"/>
  <c r="A30" i="5"/>
  <c r="B28" i="5"/>
  <c r="A28" i="5"/>
  <c r="B26" i="5"/>
  <c r="A26" i="5"/>
  <c r="A22" i="5" l="1"/>
  <c r="A24" i="5"/>
  <c r="H41" i="1" l="1"/>
  <c r="B16" i="5"/>
  <c r="B15" i="5"/>
  <c r="A15" i="5"/>
  <c r="B14" i="5"/>
  <c r="A13" i="5"/>
  <c r="B3" i="5"/>
  <c r="B4" i="5"/>
  <c r="B2" i="5"/>
  <c r="H38" i="1" l="1"/>
  <c r="H42" i="1"/>
  <c r="H39" i="1"/>
  <c r="Q22" i="1"/>
  <c r="B80" i="1" l="1"/>
  <c r="B71" i="1"/>
  <c r="H51" i="1" l="1"/>
  <c r="L50" i="1"/>
  <c r="H50" i="1"/>
  <c r="H49" i="1"/>
  <c r="H48" i="1"/>
  <c r="H47" i="1"/>
  <c r="H46" i="1"/>
  <c r="A20" i="5" l="1"/>
  <c r="A16" i="5" l="1"/>
  <c r="H20" i="1" l="1"/>
  <c r="H24" i="1" s="1"/>
  <c r="D87" i="1" s="1"/>
  <c r="I20" i="1"/>
  <c r="I24" i="1" s="1"/>
  <c r="E87" i="1" s="1"/>
  <c r="J20" i="1"/>
  <c r="J24" i="1" s="1"/>
  <c r="F87" i="1" s="1"/>
  <c r="K20" i="1"/>
  <c r="K24" i="1" s="1"/>
  <c r="G87" i="1" s="1"/>
  <c r="L20" i="1"/>
  <c r="L24" i="1" s="1"/>
  <c r="H87" i="1" s="1"/>
  <c r="Q21" i="1" l="1"/>
  <c r="D19" i="1"/>
  <c r="D20" i="1" s="1"/>
  <c r="Q18" i="1"/>
  <c r="B31" i="1"/>
  <c r="A8" i="5" s="1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A30" i="1" l="1"/>
  <c r="B5" i="5"/>
  <c r="B57" i="1"/>
  <c r="Q19" i="1"/>
  <c r="Q20" i="1" s="1"/>
  <c r="G20" i="1"/>
  <c r="B159" i="16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B55" i="16"/>
  <c r="A54" i="16"/>
  <c r="E55" i="16" s="1"/>
  <c r="E56" i="16" s="1"/>
  <c r="E57" i="16" s="1"/>
  <c r="B51" i="16"/>
  <c r="A50" i="16"/>
  <c r="E51" i="16" s="1"/>
  <c r="B47" i="16"/>
  <c r="A46" i="16"/>
  <c r="E47" i="16" s="1"/>
  <c r="K40" i="16"/>
  <c r="J40" i="16"/>
  <c r="I40" i="16"/>
  <c r="G40" i="16"/>
  <c r="P39" i="16"/>
  <c r="D39" i="16"/>
  <c r="D40" i="16" s="1"/>
  <c r="P38" i="16"/>
  <c r="K35" i="16"/>
  <c r="J35" i="16"/>
  <c r="I35" i="16"/>
  <c r="H35" i="16"/>
  <c r="G35" i="16"/>
  <c r="P34" i="16"/>
  <c r="D34" i="16"/>
  <c r="D35" i="16" s="1"/>
  <c r="P33" i="16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P19" i="16"/>
  <c r="D19" i="16"/>
  <c r="D20" i="16" s="1"/>
  <c r="P18" i="16"/>
  <c r="P20" i="16" s="1"/>
  <c r="G32" i="1" l="1"/>
  <c r="I32" i="1" s="1"/>
  <c r="J32" i="1" s="1"/>
  <c r="M32" i="1" s="1"/>
  <c r="G33" i="1"/>
  <c r="I33" i="1" s="1"/>
  <c r="J33" i="1" s="1"/>
  <c r="M33" i="1" s="1"/>
  <c r="G24" i="1"/>
  <c r="C87" i="1" s="1"/>
  <c r="I87" i="1" s="1"/>
  <c r="Q24" i="1"/>
  <c r="K41" i="1"/>
  <c r="M41" i="1" s="1"/>
  <c r="O41" i="1" s="1"/>
  <c r="K48" i="1"/>
  <c r="M48" i="1" s="1"/>
  <c r="O48" i="1" s="1"/>
  <c r="K47" i="1"/>
  <c r="M47" i="1" s="1"/>
  <c r="O47" i="1" s="1"/>
  <c r="K46" i="1"/>
  <c r="M46" i="1" s="1"/>
  <c r="O46" i="1" s="1"/>
  <c r="K51" i="1"/>
  <c r="M51" i="1" s="1"/>
  <c r="O51" i="1" s="1"/>
  <c r="K49" i="1"/>
  <c r="M49" i="1" s="1"/>
  <c r="O49" i="1" s="1"/>
  <c r="K50" i="1"/>
  <c r="M50" i="1" s="1"/>
  <c r="O50" i="1" s="1"/>
  <c r="P35" i="16"/>
  <c r="K118" i="16" s="1"/>
  <c r="M118" i="16" s="1"/>
  <c r="O118" i="16" s="1"/>
  <c r="P40" i="16"/>
  <c r="G34" i="1"/>
  <c r="I34" i="1" s="1"/>
  <c r="G31" i="1"/>
  <c r="I31" i="1" s="1"/>
  <c r="J31" i="1" s="1"/>
  <c r="G42" i="16"/>
  <c r="C169" i="16" s="1"/>
  <c r="I42" i="16"/>
  <c r="E169" i="16" s="1"/>
  <c r="P30" i="16"/>
  <c r="K75" i="16" s="1"/>
  <c r="M75" i="16" s="1"/>
  <c r="O75" i="16" s="1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87" i="16"/>
  <c r="M87" i="16" s="1"/>
  <c r="O87" i="16" s="1"/>
  <c r="K113" i="16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106" i="16"/>
  <c r="M106" i="16" s="1"/>
  <c r="O106" i="16" s="1"/>
  <c r="L114" i="16"/>
  <c r="L129" i="16"/>
  <c r="M129" i="16" s="1"/>
  <c r="O129" i="16" s="1"/>
  <c r="L113" i="16"/>
  <c r="L127" i="16"/>
  <c r="M127" i="16" s="1"/>
  <c r="O127" i="16" s="1"/>
  <c r="P24" i="16"/>
  <c r="P25" i="16" s="1"/>
  <c r="L112" i="16"/>
  <c r="L130" i="16"/>
  <c r="M130" i="16" s="1"/>
  <c r="O130" i="16" s="1"/>
  <c r="L111" i="16"/>
  <c r="L115" i="16"/>
  <c r="L128" i="16"/>
  <c r="M128" i="16" s="1"/>
  <c r="O128" i="16" s="1"/>
  <c r="K114" i="16"/>
  <c r="K72" i="16" l="1"/>
  <c r="M72" i="16" s="1"/>
  <c r="O72" i="16" s="1"/>
  <c r="K105" i="16"/>
  <c r="M105" i="16" s="1"/>
  <c r="O105" i="16" s="1"/>
  <c r="K117" i="16"/>
  <c r="M117" i="16" s="1"/>
  <c r="O117" i="16" s="1"/>
  <c r="K67" i="16"/>
  <c r="M67" i="16" s="1"/>
  <c r="O67" i="16" s="1"/>
  <c r="K101" i="16"/>
  <c r="M101" i="16" s="1"/>
  <c r="O101" i="16" s="1"/>
  <c r="K93" i="16"/>
  <c r="M93" i="16" s="1"/>
  <c r="O93" i="16" s="1"/>
  <c r="K97" i="16"/>
  <c r="M97" i="16" s="1"/>
  <c r="O97" i="16" s="1"/>
  <c r="K71" i="16"/>
  <c r="M71" i="16" s="1"/>
  <c r="O71" i="16" s="1"/>
  <c r="K121" i="16"/>
  <c r="M121" i="16" s="1"/>
  <c r="O121" i="16" s="1"/>
  <c r="K83" i="16"/>
  <c r="M83" i="16" s="1"/>
  <c r="O83" i="16" s="1"/>
  <c r="K109" i="16"/>
  <c r="M109" i="16" s="1"/>
  <c r="O109" i="16" s="1"/>
  <c r="K79" i="16"/>
  <c r="M79" i="16" s="1"/>
  <c r="O79" i="16" s="1"/>
  <c r="K38" i="1"/>
  <c r="M38" i="1" s="1"/>
  <c r="O38" i="1" s="1"/>
  <c r="K40" i="1"/>
  <c r="M40" i="1" s="1"/>
  <c r="O40" i="1" s="1"/>
  <c r="K125" i="16"/>
  <c r="M125" i="16" s="1"/>
  <c r="O125" i="16" s="1"/>
  <c r="H169" i="16"/>
  <c r="M31" i="1"/>
  <c r="K68" i="16"/>
  <c r="M68" i="16" s="1"/>
  <c r="O68" i="16" s="1"/>
  <c r="K84" i="16"/>
  <c r="M84" i="16" s="1"/>
  <c r="O84" i="16" s="1"/>
  <c r="K122" i="16"/>
  <c r="M122" i="16" s="1"/>
  <c r="O122" i="16" s="1"/>
  <c r="K76" i="16"/>
  <c r="M76" i="16" s="1"/>
  <c r="O76" i="16" s="1"/>
  <c r="K102" i="16"/>
  <c r="M102" i="16" s="1"/>
  <c r="O102" i="16" s="1"/>
  <c r="K110" i="16"/>
  <c r="M110" i="16" s="1"/>
  <c r="O110" i="16" s="1"/>
  <c r="K94" i="16"/>
  <c r="M94" i="16" s="1"/>
  <c r="O94" i="16" s="1"/>
  <c r="K98" i="16"/>
  <c r="M98" i="16" s="1"/>
  <c r="O98" i="16" s="1"/>
  <c r="K88" i="16"/>
  <c r="M88" i="16" s="1"/>
  <c r="O88" i="16" s="1"/>
  <c r="K126" i="16"/>
  <c r="M126" i="16" s="1"/>
  <c r="O126" i="16" s="1"/>
  <c r="K80" i="16"/>
  <c r="M80" i="16" s="1"/>
  <c r="O80" i="16" s="1"/>
  <c r="M34" i="1"/>
  <c r="G52" i="16"/>
  <c r="I52" i="16" s="1"/>
  <c r="G53" i="16"/>
  <c r="I53" i="16" s="1"/>
  <c r="J53" i="16" s="1"/>
  <c r="G51" i="16"/>
  <c r="I51" i="16" s="1"/>
  <c r="J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J52" i="16" l="1"/>
  <c r="L52" i="16" s="1"/>
  <c r="L53" i="16"/>
  <c r="L51" i="16"/>
  <c r="D6" i="17" l="1"/>
  <c r="E6" i="17"/>
  <c r="D9" i="17" l="1"/>
  <c r="E9" i="17"/>
  <c r="D11" i="17" l="1"/>
  <c r="E11" i="17"/>
  <c r="B6" i="17" l="1"/>
  <c r="B9" i="17" l="1"/>
  <c r="B11" i="17" l="1"/>
  <c r="E15" i="17" l="1"/>
  <c r="D15" i="17"/>
  <c r="C6" i="17" l="1"/>
  <c r="B6" i="5"/>
  <c r="C9" i="17" l="1"/>
  <c r="C11" i="17" l="1"/>
  <c r="A4" i="5" l="1"/>
  <c r="A3" i="5"/>
  <c r="A2" i="5"/>
  <c r="B5" i="17" l="1"/>
  <c r="C15" i="17" l="1"/>
  <c r="B15" i="17"/>
  <c r="K39" i="1" l="1"/>
  <c r="M39" i="1" s="1"/>
  <c r="O39" i="1" s="1"/>
  <c r="K42" i="1"/>
  <c r="M42" i="1" s="1"/>
  <c r="O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N3" authorId="0" shapeId="0" xr:uid="{8E242EBC-033F-4E65-AC85-9FF6A8E60B24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KHÁCH MỚI HẠ SIZE
28/02/25
</t>
        </r>
      </text>
    </comment>
  </commentList>
</comments>
</file>

<file path=xl/sharedStrings.xml><?xml version="1.0" encoding="utf-8"?>
<sst xmlns="http://schemas.openxmlformats.org/spreadsheetml/2006/main" count="1541" uniqueCount="473">
  <si>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</si>
  <si>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</si>
  <si>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</si>
  <si>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</si>
  <si>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</si>
  <si>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</si>
  <si>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</si>
  <si>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</si>
  <si>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</si>
  <si>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</si>
  <si>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</si>
  <si>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</si>
  <si>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</si>
  <si>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</si>
  <si>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</si>
  <si>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</si>
  <si>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</si>
  <si>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</si>
  <si>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</si>
  <si>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</si>
  <si>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</si>
  <si>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</si>
  <si>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</si>
  <si>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</si>
  <si>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</si>
  <si>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</si>
  <si>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</si>
  <si>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</si>
  <si>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</si>
  <si>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</si>
  <si>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</si>
  <si>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</si>
  <si>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</si>
  <si>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</si>
  <si>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</si>
  <si>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</si>
  <si>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</si>
  <si>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</si>
  <si>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</si>
  <si>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</si>
  <si>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</si>
  <si>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</si>
  <si>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</si>
  <si>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</si>
  <si>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</si>
  <si>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</si>
  <si>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</si>
  <si>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</si>
  <si>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</si>
  <si>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</si>
  <si>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</si>
  <si>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</si>
  <si>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</si>
  <si>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</si>
  <si>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</si>
  <si>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</si>
  <si>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</si>
  <si>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</si>
  <si>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</si>
  <si>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</si>
  <si>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</si>
  <si>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</si>
  <si>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</si>
  <si>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</si>
  <si>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</si>
  <si>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</si>
  <si>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</si>
  <si>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</si>
  <si>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</si>
  <si>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</si>
  <si>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</si>
  <si>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</si>
  <si>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</si>
  <si>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</si>
  <si>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</si>
  <si>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</si>
  <si>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</si>
  <si>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</si>
  <si>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</si>
  <si>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</si>
  <si>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</si>
  <si>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</si>
  <si>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</si>
  <si>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</si>
  <si>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</si>
  <si>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</si>
  <si>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</si>
  <si>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</si>
  <si>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</si>
  <si>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</si>
  <si>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</si>
  <si>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</si>
  <si>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</si>
  <si>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</si>
  <si>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</si>
  <si>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</si>
  <si>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</si>
  <si>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</si>
  <si>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</si>
  <si>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</si>
  <si>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</si>
  <si>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</si>
  <si>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</si>
  <si>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</si>
  <si>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</si>
  <si>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</si>
  <si>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</si>
  <si>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</si>
  <si>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</si>
  <si>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</si>
  <si>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</si>
  <si>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</si>
  <si>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</si>
  <si>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</si>
  <si>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</si>
  <si>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</si>
  <si>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</si>
  <si>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</si>
  <si>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</si>
  <si>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</si>
  <si>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</si>
  <si>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</si>
  <si>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</si>
  <si>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</si>
  <si>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</si>
  <si>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</si>
  <si>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</si>
  <si>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</si>
  <si>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</si>
  <si>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</si>
  <si>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</si>
  <si>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</si>
  <si>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</si>
  <si>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</si>
  <si>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</si>
  <si>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</si>
  <si>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</si>
  <si>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</si>
  <si>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</si>
  <si>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</si>
  <si>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</si>
  <si>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</si>
  <si>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</si>
  <si>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</si>
  <si>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</si>
  <si>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</si>
  <si>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</si>
  <si>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</si>
  <si>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</si>
  <si>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</si>
  <si>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</si>
  <si>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</si>
  <si>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</si>
  <si>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</si>
  <si>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</si>
  <si>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</si>
  <si>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</si>
  <si>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</si>
  <si>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</si>
  <si>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</si>
  <si>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</si>
  <si>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</si>
  <si>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</si>
  <si>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</si>
  <si>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</si>
  <si>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</si>
  <si>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</si>
  <si>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</si>
  <si>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</si>
  <si>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</si>
  <si>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</si>
  <si>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</si>
  <si>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</si>
  <si>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</si>
  <si>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</si>
  <si>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</si>
  <si>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</si>
  <si>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</si>
  <si>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</si>
  <si>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</si>
  <si>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</si>
  <si>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</si>
  <si>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</si>
  <si>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</si>
  <si>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</si>
  <si>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</si>
  <si>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</si>
  <si>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</si>
  <si>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</si>
  <si>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</si>
  <si>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</si>
  <si>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</si>
  <si>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</si>
  <si>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</si>
  <si>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</si>
  <si>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</si>
  <si>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</si>
  <si>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</si>
  <si>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</si>
  <si>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</si>
  <si>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</si>
  <si>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</si>
  <si>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</si>
  <si>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</si>
  <si>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</si>
  <si>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</si>
  <si>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</si>
  <si>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</si>
  <si>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</si>
  <si>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</si>
  <si>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</si>
  <si>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</si>
  <si>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</si>
  <si>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</si>
  <si>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</si>
  <si>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</si>
  <si>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</si>
  <si>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</si>
  <si>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SỐ LƯỢNG CẦN CẤP CHO TEST INHOUSE</t>
  </si>
  <si>
    <t>SỐ LƯỢNG CẦN CẤP CHO TEST OUTSOURCE</t>
  </si>
  <si>
    <t>LỖI VẢI (DEFECT)
+ ĐẦU KHÚC</t>
  </si>
  <si>
    <t>XS</t>
  </si>
  <si>
    <t>SHIPPING SAMPLE REQUIRED</t>
  </si>
  <si>
    <t>MER.QT-4.BM4</t>
  </si>
  <si>
    <t>02</t>
  </si>
  <si>
    <t>01/01</t>
  </si>
  <si>
    <t>PP MEETING DATE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</si>
  <si>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</si>
  <si>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</si>
  <si>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</si>
  <si>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</si>
  <si>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</si>
  <si>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</si>
  <si>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</si>
  <si>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</si>
  <si>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Technical Garment Construction</t>
  </si>
  <si>
    <t>Printting</t>
  </si>
  <si>
    <t>Washing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</si>
  <si>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</si>
  <si>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</si>
  <si>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DUYỆT HÌNH INTHEO</t>
  </si>
  <si>
    <t xml:space="preserve"> </t>
  </si>
  <si>
    <t>CORTEIZ</t>
  </si>
  <si>
    <t>POLYBAG STICKER 2” (L) x 1” (W)</t>
  </si>
  <si>
    <t>GIẤY CHỐNG ẨM</t>
  </si>
  <si>
    <t>BAO LỚN (100CMX120CM)</t>
  </si>
  <si>
    <t>LÓT THÙNG</t>
  </si>
  <si>
    <t>THÙNG CARTON</t>
  </si>
  <si>
    <t>LÓT BÊN TRONG THÙNG</t>
  </si>
  <si>
    <t>DÁN TẠI GÓC PHẢI BÊN DƯỚI MẶT TRƯỚC BAO POLYBAG</t>
  </si>
  <si>
    <t>SS TEE</t>
  </si>
  <si>
    <t>135CM</t>
  </si>
  <si>
    <t>NCC THUẬN TIẾN</t>
  </si>
  <si>
    <t>DUYỆT THEO ÁO MẪU PROTO/PP SAMPLE MÃ HÀNG CRTZ-1143 , MÀU MUSTARD, SIZE L ĐÃ CHUYỂN CÙNG TÁC NGHIỆP</t>
  </si>
  <si>
    <t>ÁO LẤY CHO PAUL</t>
  </si>
  <si>
    <t>MAY TẠI SƯỜN TRÁI NGƯỜI MẶC, TỪ MÉP LAI LÊN 9CM</t>
  </si>
  <si>
    <t>KHÔNG WASH</t>
  </si>
  <si>
    <r>
      <t>IN :</t>
    </r>
    <r>
      <rPr>
        <b/>
        <sz val="26"/>
        <rFont val="Muli"/>
      </rPr>
      <t xml:space="preserve"> </t>
    </r>
  </si>
  <si>
    <t>CHI/NGAN 210</t>
  </si>
  <si>
    <t>C21  SS24  G2693</t>
  </si>
  <si>
    <t>SS24</t>
  </si>
  <si>
    <t>DROP 4</t>
  </si>
  <si>
    <t xml:space="preserve"> POLYBAG MAINLINE 	370mm X 470mm  - KHÔNG CÓ CHỮ HMP</t>
  </si>
  <si>
    <t>CUSTOMER</t>
  </si>
  <si>
    <t>Pattern-Marker
&amp; Cutting</t>
  </si>
  <si>
    <t>-MAY THEO MẪU ĐÃ DUYỆT</t>
  </si>
  <si>
    <t>Outsource</t>
  </si>
  <si>
    <t>- KHÔNG WASH</t>
  </si>
  <si>
    <t>QA/QC
(CFA)</t>
  </si>
  <si>
    <t>PO C21-0268</t>
  </si>
  <si>
    <t>'C21-0297</t>
  </si>
  <si>
    <t xml:space="preserve">IN BÁN THÁNH PHẨM THÂN TRƯỚC + THÂN SAU </t>
  </si>
  <si>
    <t>IN THÂN SAU:</t>
  </si>
  <si>
    <t>IN THÂN TRƯỚC :</t>
  </si>
  <si>
    <t>VẢI PHỐI</t>
  </si>
  <si>
    <t>UA COMMENTS</t>
  </si>
  <si>
    <t xml:space="preserve">-IN BÁN THÁNH PHẨM THÂN TRƯỚC + THÂN SAU </t>
  </si>
  <si>
    <t>GUERILLAZ JERSEY BLUE</t>
  </si>
  <si>
    <t>CRTZ-1142</t>
  </si>
  <si>
    <t>THAM KHẢO CÁCH MAY:  ÁO MẪU SIZE SET SAMPLE MÃ HÀNG CRTZ-1142, MÀU BLUE, SIZE L CHUYỂN CÙNG TÁC NGHIỆP</t>
  </si>
  <si>
    <t>BLUE</t>
  </si>
  <si>
    <t>BO CỔ</t>
  </si>
  <si>
    <t>100% POLYESTER SHINY TRICOT 170GSM</t>
  </si>
  <si>
    <t>100% POLYESTER</t>
  </si>
  <si>
    <t>FOLDOVER RIB 1X1 96% POLYESTER 4% SPANDEX_VERSION 3.150.70.1.1.s</t>
  </si>
  <si>
    <t>VẢI PHỐI (TAY)</t>
  </si>
  <si>
    <t>CTSS24P0265003H00K
ÁNH A - LOT 'P02405-224: CẤP TRIỆT TIÊU 328M</t>
  </si>
  <si>
    <t>CTSS24P0265002H00K
ÁNH A - LOT 'C21-P02405-225: CẤP TRIỆT TIÊU 223M
ÁNH A- LOT 'P02405-226: CẤP TRIỆT TIÊU 35M</t>
  </si>
  <si>
    <t>K1010</t>
  </si>
  <si>
    <t>PO C21-0291</t>
  </si>
  <si>
    <t>NHÃN CHÍNH + SIZE</t>
  </si>
  <si>
    <t>VẢI CHÍNH (THÂN TRƯỚC + THÂN SAU+ VIỀN)</t>
  </si>
  <si>
    <t>BL5208</t>
  </si>
  <si>
    <t xml:space="preserve">PO C21-0273 </t>
  </si>
  <si>
    <t>NHÃN THÀNH PHẦN 100%POLY
PO# 00164
CRTZ_1142</t>
  </si>
  <si>
    <t>PO C21-0308</t>
  </si>
  <si>
    <t xml:space="preserve">THÊU BTP THÂN TRƯỚC </t>
  </si>
  <si>
    <t>CHỈ MAY CHÍNH - VẮT SỔ 40/2
( THÂN TRƯỚC + THÂN SAU)</t>
  </si>
  <si>
    <t>CHỈ MAY CHÍNH - VẮT SỔ 40/2
(VIỀN TRANG TRÍ TẠI TAY)</t>
  </si>
  <si>
    <t>CHỈ MAY CHÍNH - VẮT SỔ 40/2
(TAY + RIB + VIỀN CỔ)</t>
  </si>
  <si>
    <r>
      <rPr>
        <sz val="1"/>
        <rFont val="Arial"/>
        <family val="2"/>
      </rPr>
      <t>group@@@5cwb0250duq9upgfsoz26l8j@@@</t>
    </r>
  </si>
  <si>
    <t>UA STYE NO: CRTZ-1142</t>
  </si>
  <si>
    <t>FULL SIZE MEASUREMENT IN INCH</t>
  </si>
  <si>
    <t>Sample Size: L</t>
  </si>
  <si>
    <t>DỊCH</t>
  </si>
  <si>
    <t>VỊ TRÍ ĐO</t>
  </si>
  <si>
    <t>TOL</t>
  </si>
  <si>
    <r>
      <rPr>
        <b/>
        <sz val="14"/>
        <color rgb="FF052937"/>
        <rFont val="Times New Roman"/>
        <family val="2"/>
        <charset val="204"/>
      </rPr>
      <t>Front Body Length</t>
    </r>
  </si>
  <si>
    <t>DÀI THÂN TRƯỚC</t>
  </si>
  <si>
    <t>ĐỈNH VAI TỚI MÉP LAI</t>
  </si>
  <si>
    <r>
      <rPr>
        <b/>
        <sz val="14"/>
        <color rgb="FF052937"/>
        <rFont val="Times New Roman"/>
        <family val="1"/>
      </rPr>
      <t>S&amp;K01</t>
    </r>
  </si>
  <si>
    <r>
      <rPr>
        <b/>
        <sz val="14"/>
        <color rgb="FF052937"/>
        <rFont val="Times New Roman"/>
        <family val="1"/>
      </rPr>
      <t>HPS to bottom edge</t>
    </r>
  </si>
  <si>
    <r>
      <rPr>
        <b/>
        <sz val="14"/>
        <color rgb="FF052937"/>
        <rFont val="Times New Roman"/>
        <family val="1"/>
      </rPr>
      <t>true</t>
    </r>
  </si>
  <si>
    <r>
      <rPr>
        <b/>
        <sz val="14"/>
        <color rgb="FF052937"/>
        <rFont val="Times New Roman"/>
        <family val="1"/>
      </rPr>
      <t>Full</t>
    </r>
  </si>
  <si>
    <r>
      <rPr>
        <b/>
        <sz val="14"/>
        <color rgb="FF052937"/>
        <rFont val="Times New Roman"/>
        <family val="1"/>
      </rPr>
      <t>1/2 in</t>
    </r>
  </si>
  <si>
    <r>
      <rPr>
        <b/>
        <sz val="14"/>
        <color rgb="FF052937"/>
        <rFont val="Times New Roman"/>
        <family val="1"/>
      </rPr>
      <t>27 1/2 in</t>
    </r>
  </si>
  <si>
    <r>
      <rPr>
        <b/>
        <sz val="14"/>
        <color rgb="FF052937"/>
        <rFont val="Times New Roman"/>
        <family val="1"/>
      </rPr>
      <t>28 1/2 in</t>
    </r>
  </si>
  <si>
    <r>
      <rPr>
        <b/>
        <sz val="14"/>
        <color rgb="FF052937"/>
        <rFont val="Times New Roman"/>
        <family val="1"/>
      </rPr>
      <t>29 1/2 in</t>
    </r>
  </si>
  <si>
    <r>
      <rPr>
        <b/>
        <sz val="14"/>
        <color rgb="FF052937"/>
        <rFont val="Times New Roman"/>
        <family val="1"/>
      </rPr>
      <t>30 1/2 in</t>
    </r>
  </si>
  <si>
    <r>
      <rPr>
        <b/>
        <sz val="14"/>
        <color rgb="FF052937"/>
        <rFont val="Times New Roman"/>
        <family val="1"/>
      </rPr>
      <t>31 1/2 in</t>
    </r>
  </si>
  <si>
    <r>
      <rPr>
        <b/>
        <sz val="14"/>
        <color rgb="FF052937"/>
        <rFont val="Times New Roman"/>
        <family val="1"/>
      </rPr>
      <t>32 1/2 in</t>
    </r>
  </si>
  <si>
    <r>
      <rPr>
        <b/>
        <sz val="14"/>
        <color rgb="FF052937"/>
        <rFont val="Times New Roman"/>
        <family val="2"/>
        <charset val="204"/>
      </rPr>
      <t>Back Body Length</t>
    </r>
  </si>
  <si>
    <t>DÀI THÂN SAU</t>
  </si>
  <si>
    <t>DG MAY GIỮA SAU ĐẾN MÉP LAI</t>
  </si>
  <si>
    <r>
      <rPr>
        <b/>
        <sz val="14"/>
        <color rgb="FF052937"/>
        <rFont val="Times New Roman"/>
        <family val="1"/>
      </rPr>
      <t>S&amp;K02</t>
    </r>
  </si>
  <si>
    <r>
      <rPr>
        <b/>
        <sz val="14"/>
        <color rgb="FF052937"/>
        <rFont val="Times New Roman"/>
        <family val="1"/>
      </rPr>
      <t>CB neck seam to bottom edge</t>
    </r>
  </si>
  <si>
    <r>
      <rPr>
        <b/>
        <sz val="14"/>
        <color rgb="FF052937"/>
        <rFont val="Times New Roman"/>
        <family val="1"/>
      </rPr>
      <t>26 3/4 in</t>
    </r>
  </si>
  <si>
    <r>
      <rPr>
        <b/>
        <sz val="14"/>
        <color rgb="FF052937"/>
        <rFont val="Times New Roman"/>
        <family val="1"/>
      </rPr>
      <t>27 3/4 in</t>
    </r>
  </si>
  <si>
    <r>
      <rPr>
        <b/>
        <sz val="14"/>
        <color rgb="FF052937"/>
        <rFont val="Times New Roman"/>
        <family val="1"/>
      </rPr>
      <t>28 3/4 in</t>
    </r>
  </si>
  <si>
    <r>
      <rPr>
        <b/>
        <sz val="14"/>
        <color rgb="FF052937"/>
        <rFont val="Times New Roman"/>
        <family val="1"/>
      </rPr>
      <t>29 3/4 in</t>
    </r>
  </si>
  <si>
    <r>
      <rPr>
        <b/>
        <sz val="14"/>
        <color rgb="FF052937"/>
        <rFont val="Times New Roman"/>
        <family val="1"/>
      </rPr>
      <t>30 3/4 in</t>
    </r>
  </si>
  <si>
    <r>
      <rPr>
        <b/>
        <sz val="14"/>
        <color rgb="FF052937"/>
        <rFont val="Times New Roman"/>
        <family val="1"/>
      </rPr>
      <t>31 3/4 in</t>
    </r>
  </si>
  <si>
    <r>
      <rPr>
        <b/>
        <sz val="14"/>
        <color rgb="FF052937"/>
        <rFont val="Times New Roman"/>
        <family val="2"/>
        <charset val="204"/>
      </rPr>
      <t>Front Neck Drop</t>
    </r>
  </si>
  <si>
    <t>ĐỈNH VAI TỚI DG MAY CỔ</t>
  </si>
  <si>
    <r>
      <rPr>
        <b/>
        <sz val="14"/>
        <color rgb="FF052937"/>
        <rFont val="Times New Roman"/>
        <family val="1"/>
      </rPr>
      <t>S&amp;K04</t>
    </r>
  </si>
  <si>
    <r>
      <rPr>
        <b/>
        <sz val="14"/>
        <color rgb="FF052937"/>
        <rFont val="Times New Roman"/>
        <family val="1"/>
      </rPr>
      <t>HPS to neck seam</t>
    </r>
  </si>
  <si>
    <r>
      <rPr>
        <b/>
        <sz val="14"/>
        <color rgb="FF052937"/>
        <rFont val="Times New Roman"/>
        <family val="1"/>
      </rPr>
      <t>false</t>
    </r>
  </si>
  <si>
    <t>1/4 in</t>
  </si>
  <si>
    <t>6 1/4 in</t>
  </si>
  <si>
    <t>6 1/2 in</t>
  </si>
  <si>
    <t>6 3/4 in</t>
  </si>
  <si>
    <t>7 in</t>
  </si>
  <si>
    <t>7 1/4 in</t>
  </si>
  <si>
    <t>7 1/2 in</t>
  </si>
  <si>
    <t>ADJUST BASED ON PROTO COMMENT</t>
  </si>
  <si>
    <r>
      <rPr>
        <b/>
        <sz val="14"/>
        <color rgb="FF052937"/>
        <rFont val="Times New Roman"/>
        <family val="2"/>
        <charset val="204"/>
      </rPr>
      <t>Back Neck Drop</t>
    </r>
  </si>
  <si>
    <r>
      <rPr>
        <b/>
        <sz val="14"/>
        <color rgb="FF052937"/>
        <rFont val="Times New Roman"/>
        <family val="1"/>
      </rPr>
      <t>S&amp;K05</t>
    </r>
  </si>
  <si>
    <r>
      <rPr>
        <b/>
        <sz val="14"/>
        <color rgb="FF052937"/>
        <rFont val="Times New Roman"/>
        <family val="1"/>
      </rPr>
      <t>1/8 in</t>
    </r>
  </si>
  <si>
    <r>
      <rPr>
        <b/>
        <sz val="14"/>
        <color rgb="FF052937"/>
        <rFont val="Times New Roman"/>
        <family val="1"/>
      </rPr>
      <t>3/4 in</t>
    </r>
  </si>
  <si>
    <r>
      <rPr>
        <b/>
        <sz val="14"/>
        <color rgb="FF052937"/>
        <rFont val="Times New Roman"/>
        <family val="2"/>
        <charset val="204"/>
      </rPr>
      <t>Back Neck Width</t>
    </r>
  </si>
  <si>
    <t>RỘNG CỔ SAU</t>
  </si>
  <si>
    <t>DG MAY TỚI DG MAY TẠI CỔ SAU TẠI ĐỈNH VAI</t>
  </si>
  <si>
    <r>
      <rPr>
        <b/>
        <sz val="14"/>
        <color rgb="FF052937"/>
        <rFont val="Times New Roman"/>
        <family val="1"/>
      </rPr>
      <t>S&amp;K06</t>
    </r>
  </si>
  <si>
    <r>
      <rPr>
        <b/>
        <sz val="14"/>
        <color rgb="FF052937"/>
        <rFont val="Times New Roman"/>
        <family val="1"/>
      </rPr>
      <t>Seam to seam at back neck, at HPS point</t>
    </r>
  </si>
  <si>
    <r>
      <rPr>
        <b/>
        <sz val="14"/>
        <color rgb="FF052937"/>
        <rFont val="Times New Roman"/>
        <family val="1"/>
      </rPr>
      <t>1/4 in</t>
    </r>
  </si>
  <si>
    <r>
      <rPr>
        <b/>
        <sz val="14"/>
        <color rgb="FF052937"/>
        <rFont val="Times New Roman"/>
        <family val="1"/>
      </rPr>
      <t>6 1/2 in</t>
    </r>
  </si>
  <si>
    <r>
      <rPr>
        <b/>
        <sz val="14"/>
        <color rgb="FF052937"/>
        <rFont val="Times New Roman"/>
        <family val="1"/>
      </rPr>
      <t>6 3/4 in</t>
    </r>
  </si>
  <si>
    <r>
      <rPr>
        <b/>
        <sz val="14"/>
        <color rgb="FF052937"/>
        <rFont val="Times New Roman"/>
        <family val="1"/>
      </rPr>
      <t>7 in</t>
    </r>
  </si>
  <si>
    <r>
      <rPr>
        <b/>
        <sz val="14"/>
        <color rgb="FF052937"/>
        <rFont val="Times New Roman"/>
        <family val="1"/>
      </rPr>
      <t>7 1/4 in</t>
    </r>
  </si>
  <si>
    <r>
      <rPr>
        <b/>
        <sz val="14"/>
        <color rgb="FF052937"/>
        <rFont val="Times New Roman"/>
        <family val="1"/>
      </rPr>
      <t>7 1/2 in</t>
    </r>
  </si>
  <si>
    <r>
      <rPr>
        <b/>
        <sz val="14"/>
        <color rgb="FF052937"/>
        <rFont val="Times New Roman"/>
        <family val="1"/>
      </rPr>
      <t>7 3/4 in</t>
    </r>
  </si>
  <si>
    <r>
      <rPr>
        <b/>
        <sz val="14"/>
        <color rgb="FF052937"/>
        <rFont val="Times New Roman"/>
        <family val="2"/>
        <charset val="204"/>
      </rPr>
      <t>Chest Width</t>
    </r>
  </si>
  <si>
    <t>RỘNG NGỰC</t>
  </si>
  <si>
    <t>1" TỪ NÁCH- MÉP TỚI MÉP</t>
  </si>
  <si>
    <r>
      <rPr>
        <b/>
        <sz val="14"/>
        <color rgb="FF052937"/>
        <rFont val="Times New Roman"/>
        <family val="1"/>
      </rPr>
      <t>S&amp;K012</t>
    </r>
  </si>
  <si>
    <r>
      <rPr>
        <b/>
        <sz val="14"/>
        <color rgb="FF052937"/>
        <rFont val="Times New Roman"/>
        <family val="1"/>
      </rPr>
      <t>1" Below armhole- edge to edge</t>
    </r>
  </si>
  <si>
    <r>
      <rPr>
        <b/>
        <sz val="14"/>
        <color rgb="FF052937"/>
        <rFont val="Times New Roman"/>
        <family val="1"/>
      </rPr>
      <t>Half</t>
    </r>
  </si>
  <si>
    <r>
      <rPr>
        <b/>
        <sz val="14"/>
        <color rgb="FF052937"/>
        <rFont val="Times New Roman"/>
        <family val="1"/>
      </rPr>
      <t>22 1/2 in</t>
    </r>
  </si>
  <si>
    <r>
      <rPr>
        <b/>
        <sz val="14"/>
        <color rgb="FF052937"/>
        <rFont val="Times New Roman"/>
        <family val="1"/>
      </rPr>
      <t>23 1/2 in</t>
    </r>
  </si>
  <si>
    <r>
      <rPr>
        <b/>
        <sz val="14"/>
        <color rgb="FF052937"/>
        <rFont val="Times New Roman"/>
        <family val="1"/>
      </rPr>
      <t>24 1/2 in</t>
    </r>
  </si>
  <si>
    <r>
      <rPr>
        <b/>
        <sz val="14"/>
        <color rgb="FF052937"/>
        <rFont val="Times New Roman"/>
        <family val="1"/>
      </rPr>
      <t>25 1/2 in</t>
    </r>
  </si>
  <si>
    <r>
      <rPr>
        <b/>
        <sz val="14"/>
        <color rgb="FF052937"/>
        <rFont val="Times New Roman"/>
        <family val="1"/>
      </rPr>
      <t>27 in</t>
    </r>
  </si>
  <si>
    <r>
      <rPr>
        <b/>
        <sz val="14"/>
        <color rgb="FF052937"/>
        <rFont val="Times New Roman"/>
        <family val="2"/>
        <charset val="204"/>
      </rPr>
      <t>Bottom Opening Width- At Edge</t>
    </r>
  </si>
  <si>
    <t>LAI ĐO TẠI MÉP</t>
  </si>
  <si>
    <t>MÉP LAI</t>
  </si>
  <si>
    <r>
      <rPr>
        <b/>
        <sz val="14"/>
        <color rgb="FF052937"/>
        <rFont val="Times New Roman"/>
        <family val="1"/>
      </rPr>
      <t>S&amp;K013</t>
    </r>
  </si>
  <si>
    <r>
      <rPr>
        <b/>
        <sz val="14"/>
        <color rgb="FF052937"/>
        <rFont val="Times New Roman"/>
        <family val="1"/>
      </rPr>
      <t>At bottom edge</t>
    </r>
  </si>
  <si>
    <r>
      <rPr>
        <b/>
        <sz val="14"/>
        <color rgb="FF052937"/>
        <rFont val="Times New Roman"/>
        <family val="2"/>
        <charset val="204"/>
      </rPr>
      <t>Bottom Hem Height</t>
    </r>
  </si>
  <si>
    <t>TO BẢN DIỄU LAI ÁO</t>
  </si>
  <si>
    <r>
      <rPr>
        <b/>
        <sz val="14"/>
        <color rgb="FF052937"/>
        <rFont val="Times New Roman"/>
        <family val="1"/>
      </rPr>
      <t>S&amp;K014</t>
    </r>
  </si>
  <si>
    <r>
      <rPr>
        <b/>
        <sz val="14"/>
        <color rgb="FF052937"/>
        <rFont val="Times New Roman"/>
        <family val="1"/>
      </rPr>
      <t>Bottom edge to stitch line or trim seam</t>
    </r>
  </si>
  <si>
    <t>ADJUST BASED ON TECHPACK</t>
  </si>
  <si>
    <t>Short Sleeve Length</t>
  </si>
  <si>
    <t>DÀI TAY TRÊN</t>
  </si>
  <si>
    <t>TỪ ĐỈNH VAI TỚI LAI</t>
  </si>
  <si>
    <r>
      <rPr>
        <b/>
        <sz val="14"/>
        <color rgb="FF052937"/>
        <rFont val="Times New Roman"/>
        <family val="1"/>
      </rPr>
      <t>S&amp;K015</t>
    </r>
  </si>
  <si>
    <t>HPS to Sleeve edge</t>
  </si>
  <si>
    <t>3/8 in</t>
  </si>
  <si>
    <t>16 in</t>
  </si>
  <si>
    <t>16 3/4 in</t>
  </si>
  <si>
    <t>17 1/2in</t>
  </si>
  <si>
    <t>18 1/4 in</t>
  </si>
  <si>
    <t>19 1/8in</t>
  </si>
  <si>
    <t>20 in</t>
  </si>
  <si>
    <t>ADJUST DUE TO RAGLAN SLEEVE</t>
  </si>
  <si>
    <r>
      <rPr>
        <b/>
        <sz val="14"/>
        <color rgb="FF052937"/>
        <rFont val="Times New Roman"/>
        <family val="2"/>
        <charset val="204"/>
      </rPr>
      <t>Armhole Drop</t>
    </r>
  </si>
  <si>
    <t>HẠ NÁCH</t>
  </si>
  <si>
    <t>TỪ DĐỈNH VAI- ĐO VUONG GÓC</t>
  </si>
  <si>
    <r>
      <rPr>
        <b/>
        <sz val="14"/>
        <color rgb="FF052937"/>
        <rFont val="Times New Roman"/>
        <family val="1"/>
      </rPr>
      <t>S&amp;K016</t>
    </r>
  </si>
  <si>
    <r>
      <rPr>
        <b/>
        <sz val="14"/>
        <color rgb="FF052937"/>
        <rFont val="Times New Roman"/>
        <family val="1"/>
      </rPr>
      <t>Below HPS - measure perpendicular</t>
    </r>
  </si>
  <si>
    <r>
      <rPr>
        <b/>
        <sz val="14"/>
        <color rgb="FF052937"/>
        <rFont val="Times New Roman"/>
        <family val="1"/>
      </rPr>
      <t>11 1/2 in</t>
    </r>
  </si>
  <si>
    <r>
      <rPr>
        <b/>
        <sz val="14"/>
        <color rgb="FF052937"/>
        <rFont val="Times New Roman"/>
        <family val="1"/>
      </rPr>
      <t>12 in</t>
    </r>
  </si>
  <si>
    <r>
      <rPr>
        <b/>
        <sz val="14"/>
        <color rgb="FF052937"/>
        <rFont val="Times New Roman"/>
        <family val="1"/>
      </rPr>
      <t>12 1/2 in</t>
    </r>
  </si>
  <si>
    <r>
      <rPr>
        <b/>
        <sz val="14"/>
        <color rgb="FF052937"/>
        <rFont val="Times New Roman"/>
        <family val="1"/>
      </rPr>
      <t>13 in</t>
    </r>
  </si>
  <si>
    <r>
      <rPr>
        <b/>
        <sz val="14"/>
        <color rgb="FF052937"/>
        <rFont val="Times New Roman"/>
        <family val="1"/>
      </rPr>
      <t>13 1/2 in</t>
    </r>
  </si>
  <si>
    <r>
      <rPr>
        <b/>
        <sz val="14"/>
        <color rgb="FF052937"/>
        <rFont val="Times New Roman"/>
        <family val="1"/>
      </rPr>
      <t>14 in</t>
    </r>
  </si>
  <si>
    <r>
      <rPr>
        <b/>
        <sz val="14"/>
        <color rgb="FF052937"/>
        <rFont val="Times New Roman"/>
        <family val="2"/>
        <charset val="204"/>
      </rPr>
      <t>Bicep Width</t>
    </r>
  </si>
  <si>
    <t>BẮP TAY</t>
  </si>
  <si>
    <r>
      <rPr>
        <b/>
        <sz val="14"/>
        <color rgb="FF052937"/>
        <rFont val="Times New Roman"/>
        <family val="1"/>
      </rPr>
      <t>S&amp;K017</t>
    </r>
  </si>
  <si>
    <r>
      <rPr>
        <b/>
        <sz val="14"/>
        <color rgb="FF052937"/>
        <rFont val="Times New Roman"/>
        <family val="1"/>
      </rPr>
      <t>1" below armhole- edge to edge</t>
    </r>
  </si>
  <si>
    <r>
      <rPr>
        <b/>
        <sz val="14"/>
        <color rgb="FF052937"/>
        <rFont val="Times New Roman"/>
        <family val="1"/>
      </rPr>
      <t>9 3/4 in</t>
    </r>
  </si>
  <si>
    <r>
      <rPr>
        <b/>
        <sz val="14"/>
        <color rgb="FF052937"/>
        <rFont val="Times New Roman"/>
        <family val="1"/>
      </rPr>
      <t>10 1/4 in</t>
    </r>
  </si>
  <si>
    <r>
      <rPr>
        <b/>
        <sz val="14"/>
        <color rgb="FF052937"/>
        <rFont val="Times New Roman"/>
        <family val="1"/>
      </rPr>
      <t>10 3/4 in</t>
    </r>
  </si>
  <si>
    <r>
      <rPr>
        <b/>
        <sz val="14"/>
        <color rgb="FF052937"/>
        <rFont val="Times New Roman"/>
        <family val="1"/>
      </rPr>
      <t>11 1/4 in</t>
    </r>
  </si>
  <si>
    <r>
      <rPr>
        <b/>
        <sz val="14"/>
        <color rgb="FF052937"/>
        <rFont val="Times New Roman"/>
        <family val="1"/>
      </rPr>
      <t>11 3/4 in</t>
    </r>
  </si>
  <si>
    <r>
      <rPr>
        <b/>
        <sz val="14"/>
        <color rgb="FF052937"/>
        <rFont val="Times New Roman"/>
        <family val="1"/>
      </rPr>
      <t>12 1/4 in</t>
    </r>
  </si>
  <si>
    <r>
      <rPr>
        <b/>
        <sz val="14"/>
        <color rgb="FF052937"/>
        <rFont val="Times New Roman"/>
        <family val="2"/>
        <charset val="204"/>
      </rPr>
      <t>Sleeve Opening Width- At Edge</t>
    </r>
  </si>
  <si>
    <t>CUA TAY</t>
  </si>
  <si>
    <t>TẠI MÉP</t>
  </si>
  <si>
    <r>
      <rPr>
        <b/>
        <sz val="14"/>
        <color rgb="FF052937"/>
        <rFont val="Times New Roman"/>
        <family val="1"/>
      </rPr>
      <t>S&amp;K73</t>
    </r>
  </si>
  <si>
    <r>
      <rPr>
        <b/>
        <sz val="14"/>
        <color rgb="FF052937"/>
        <rFont val="Times New Roman"/>
        <family val="1"/>
      </rPr>
      <t>At edge</t>
    </r>
  </si>
  <si>
    <r>
      <rPr>
        <b/>
        <sz val="14"/>
        <color rgb="FF052937"/>
        <rFont val="Times New Roman"/>
        <family val="1"/>
      </rPr>
      <t>8 1/4 in</t>
    </r>
  </si>
  <si>
    <r>
      <rPr>
        <b/>
        <sz val="14"/>
        <color rgb="FF052937"/>
        <rFont val="Times New Roman"/>
        <family val="1"/>
      </rPr>
      <t>8 5/8 in</t>
    </r>
  </si>
  <si>
    <r>
      <rPr>
        <b/>
        <sz val="14"/>
        <color rgb="FF052937"/>
        <rFont val="Times New Roman"/>
        <family val="1"/>
      </rPr>
      <t>9 in</t>
    </r>
  </si>
  <si>
    <r>
      <rPr>
        <b/>
        <sz val="14"/>
        <color rgb="FF052937"/>
        <rFont val="Times New Roman"/>
        <family val="1"/>
      </rPr>
      <t>9 3/8 in</t>
    </r>
  </si>
  <si>
    <r>
      <rPr>
        <b/>
        <sz val="14"/>
        <color rgb="FF052937"/>
        <rFont val="Times New Roman"/>
        <family val="1"/>
      </rPr>
      <t>10 1/8 in</t>
    </r>
  </si>
  <si>
    <r>
      <rPr>
        <b/>
        <sz val="14"/>
        <color rgb="FF052937"/>
        <rFont val="Times New Roman"/>
        <family val="2"/>
        <charset val="204"/>
      </rPr>
      <t>Armhole Trim Height</t>
    </r>
  </si>
  <si>
    <t>TO BẢN DIỄU LAI TAY</t>
  </si>
  <si>
    <t>từ mép tới dg may</t>
  </si>
  <si>
    <r>
      <rPr>
        <b/>
        <sz val="14"/>
        <color rgb="FF052937"/>
        <rFont val="Times New Roman"/>
        <family val="1"/>
      </rPr>
      <t>S&amp;K019</t>
    </r>
  </si>
  <si>
    <r>
      <rPr>
        <b/>
        <sz val="14"/>
        <color rgb="FF052937"/>
        <rFont val="Times New Roman"/>
        <family val="1"/>
      </rPr>
      <t>Edge to seam- trim width</t>
    </r>
  </si>
  <si>
    <r>
      <rPr>
        <b/>
        <sz val="14"/>
        <color rgb="FF052937"/>
        <rFont val="Times New Roman"/>
        <family val="2"/>
        <charset val="204"/>
      </rPr>
      <t>Neck Trim Height</t>
    </r>
  </si>
  <si>
    <t>TO BẢN RIB CỔ</t>
  </si>
  <si>
    <t>dg tra cổ tới mép</t>
  </si>
  <si>
    <r>
      <rPr>
        <b/>
        <sz val="14"/>
        <color rgb="FF052937"/>
        <rFont val="Times New Roman"/>
        <family val="1"/>
      </rPr>
      <t>S&amp;K020</t>
    </r>
  </si>
  <si>
    <r>
      <rPr>
        <b/>
        <sz val="14"/>
        <color rgb="FF052937"/>
        <rFont val="Times New Roman"/>
        <family val="1"/>
      </rPr>
      <t>Neck Seam to trim edge</t>
    </r>
  </si>
  <si>
    <r>
      <rPr>
        <b/>
        <sz val="14"/>
        <color rgb="FF052937"/>
        <rFont val="Times New Roman"/>
        <family val="1"/>
      </rPr>
      <t>1 1/8 in</t>
    </r>
  </si>
  <si>
    <r>
      <rPr>
        <b/>
        <sz val="14"/>
        <color rgb="FF052937"/>
        <rFont val="Times New Roman"/>
        <family val="2"/>
        <charset val="204"/>
      </rPr>
      <t>CB Yoke Height</t>
    </r>
  </si>
  <si>
    <t>CAO ĐÔ SAU</t>
  </si>
  <si>
    <r>
      <rPr>
        <b/>
        <sz val="14"/>
        <color rgb="FF052937"/>
        <rFont val="Times New Roman"/>
        <family val="1"/>
      </rPr>
      <t>S&amp;K242</t>
    </r>
  </si>
  <si>
    <t>3.5 in</t>
  </si>
  <si>
    <t>ADJUST BASED ON SKETCH</t>
  </si>
  <si>
    <t>THÔNG SỐ ĐẶT BO CỔ- ĐẶT HÀNG</t>
  </si>
  <si>
    <t>TO BẢN 3 1/2"- DÀI 24"</t>
  </si>
  <si>
    <t>TO BẢN 3 1/2"- DÀI 26"</t>
  </si>
  <si>
    <t>- CUNG CẤP RẬP FULL SIZE CHO PHÒNG IN VÀ OUTSOURCE</t>
  </si>
  <si>
    <t xml:space="preserve">-THÊU BTP THÂN TRƯỚC </t>
  </si>
  <si>
    <t>VẢI PHỐI (VIỀN TAY)</t>
  </si>
  <si>
    <t>CTSS24P0265001H00K
ÁNH A - 'C124-PO2405-223: CẤP ĐỦ SỐ LƯỢNG 53M</t>
  </si>
  <si>
    <t>CANH GIỮA CỔ SAU,MAY 4 CẠNH, CÁCH MÉP DƯỚI VIỀN CỔ 0.5"</t>
  </si>
  <si>
    <r>
      <t>CTSS24P0286001U00D
CẤP PHIẾU RIÊNG 06/06/2024</t>
    </r>
    <r>
      <rPr>
        <b/>
        <sz val="35"/>
        <color rgb="FFFF0000"/>
        <rFont val="Muli"/>
      </rPr>
      <t>-&gt; ĐÃ CẤP 05/06/2024</t>
    </r>
  </si>
  <si>
    <t>DUYỆT CHẤT LƯỢNG, MÀU SẮC, KÍCH THƯỚC HÌNH IN NHƯ STRIKE OFF MÃ HÀNG CRTZ-1142, SIZE L, MÀU BLUE DỰ KIẾN CHUYỂN 10.06.2024</t>
  </si>
  <si>
    <t>3 .75"</t>
  </si>
  <si>
    <t xml:space="preserve">ĐỊNH VỊ HÌNH IN: HÌNH IN THÂN SAU
</t>
  </si>
  <si>
    <t>CANH GIỮA THÂN SAU</t>
  </si>
  <si>
    <t>ĐỊNH VỊ HÌNH IN: HÌNH IN THÂN SAU
TỪ GIỮA ĐƯỜNG RÁP THÂN SAU XUỐNG - NHƯ HÌNH BÊN CẠNH</t>
  </si>
  <si>
    <t>ĐỊNH VỊ HÌNH IN: HÌNH IN THÂN TRƯỚC
TỪ GIỮA CỔ TRƯỚC XUỐNG - NHƯ HÌNH ẢNH BÊN CẠNH</t>
  </si>
  <si>
    <t>3"</t>
  </si>
  <si>
    <t xml:space="preserve">ĐỊNH VỊ HÌNH THÊU: HÌNH THÊU THÂN TRƯỚC
</t>
  </si>
  <si>
    <t>CANH GIỮA THÂN TRƯỚC</t>
  </si>
  <si>
    <t>DUYỆT CHẤT LƯỢNG, MÀU SẮC, KÍCH THƯỚC HÌNH THÊU NHƯ STRIKE OFF MÃ HÀNG CRTZ-1142, SIZE L, MÀU BLUE DỰ KIẾN CHUYỂN 10.06.2024</t>
  </si>
  <si>
    <t xml:space="preserve">ĐỊNH VỊ HÌNH IN: HÌNH IN THÂN TRƯỚC
</t>
  </si>
  <si>
    <t>ĐỊNH VỊ HÌNH THÊU: HÌNH THÊU THÂN TRƯỚC
TỪ GIỮA CỔ TRƯỚC XUỐNG - NHƯ HÌNH ẢNH BÊN CẠNH</t>
  </si>
  <si>
    <t>2"</t>
  </si>
  <si>
    <t>BLUE/YELLOW</t>
  </si>
  <si>
    <t>Chỉnh theo techpack</t>
  </si>
  <si>
    <t>Chỉnh cho phù hợp vì bo cổ bằng vải chứ không phải rib</t>
  </si>
  <si>
    <t>UA STYE NO: CRTZ-1388</t>
  </si>
  <si>
    <t>5 in</t>
  </si>
  <si>
    <t>Front Body Length</t>
  </si>
  <si>
    <t>Chỉnh cho phù hợp với dài áo thân trước</t>
  </si>
  <si>
    <t>Back Body Length</t>
  </si>
  <si>
    <t>UA STYE NO: CRTZ-1673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</si>
</sst>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409]dd\-mmm\-yy;@"/>
    <numFmt numFmtId="166" formatCode="0.0"/>
    <numFmt numFmtId="167" formatCode="0\ &quot;pcs&quot;"/>
    <numFmt numFmtId="168" formatCode="\$#,##0\ ;\(\$#,##0\)"/>
    <numFmt numFmtId="169" formatCode="0.00_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&quot;\&quot;#,##0.00;[Red]&quot;\&quot;\-#,##0.00"/>
    <numFmt numFmtId="173" formatCode="&quot;\&quot;#,##0;[Red]&quot;\&quot;\-#,##0"/>
    <numFmt numFmtId="174" formatCode="0.0000"/>
    <numFmt numFmtId="175" formatCode="[$-409]d\-mmm;@"/>
    <numFmt numFmtId="176" formatCode="#\ ?/2"/>
    <numFmt numFmtId="177" formatCode="#\ ?/4"/>
  </numFmts>
  <fonts count="1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Muli"/>
    </font>
    <font>
      <b/>
      <sz val="12"/>
      <name val="Muli"/>
    </font>
    <font>
      <b/>
      <sz val="8"/>
      <name val="Muli"/>
    </font>
    <font>
      <i/>
      <sz val="12"/>
      <name val="Muli"/>
    </font>
    <font>
      <sz val="10"/>
      <color rgb="FF000000"/>
      <name val="Calibri"/>
      <family val="2"/>
      <scheme val="minor"/>
    </font>
    <font>
      <sz val="10"/>
      <color rgb="FF000000"/>
      <name val="Verdana"/>
      <family val="2"/>
    </font>
    <font>
      <sz val="11"/>
      <name val="Muli"/>
    </font>
    <font>
      <b/>
      <sz val="18"/>
      <name val="Muli"/>
    </font>
    <font>
      <b/>
      <sz val="35"/>
      <name val="Muli"/>
    </font>
    <font>
      <b/>
      <sz val="45"/>
      <name val="Muli"/>
    </font>
    <font>
      <sz val="26"/>
      <color rgb="FFFF0000"/>
      <name val="Muli"/>
    </font>
    <font>
      <sz val="45"/>
      <name val="Muli"/>
    </font>
    <font>
      <b/>
      <sz val="8"/>
      <color theme="1"/>
      <name val="Muli"/>
    </font>
    <font>
      <sz val="8"/>
      <color theme="1"/>
      <name val="Muli"/>
    </font>
    <font>
      <b/>
      <sz val="43"/>
      <name val="Muli"/>
    </font>
    <font>
      <sz val="43"/>
      <name val="Muli"/>
    </font>
    <font>
      <sz val="1"/>
      <name val="Arial"/>
      <family val="2"/>
    </font>
    <font>
      <sz val="8"/>
      <color rgb="FF000000"/>
      <name val="Muli"/>
    </font>
    <font>
      <b/>
      <sz val="2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52937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52937"/>
      <name val="Times New Roman"/>
      <family val="2"/>
      <charset val="204"/>
    </font>
    <font>
      <b/>
      <sz val="14"/>
      <color rgb="FF052937"/>
      <name val="Times New Roman"/>
      <family val="1"/>
    </font>
    <font>
      <b/>
      <sz val="14"/>
      <name val="Arial"/>
      <family val="2"/>
    </font>
    <font>
      <sz val="14"/>
      <color rgb="FF000000"/>
      <name val="Times New Roman"/>
      <family val="1"/>
    </font>
    <font>
      <sz val="14"/>
      <name val="Muli"/>
    </font>
    <font>
      <sz val="8"/>
      <name val="Muli"/>
    </font>
    <font>
      <b/>
      <sz val="35"/>
      <color rgb="FFFF0000"/>
      <name val="Muli"/>
    </font>
    <font>
      <sz val="8"/>
      <name val="Calibri"/>
      <family val="2"/>
      <scheme val="minor"/>
    </font>
    <font>
      <b/>
      <sz val="26"/>
      <color rgb="FFFF0000"/>
      <name val="Muli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D0D8DE"/>
      </top>
      <bottom style="thin">
        <color rgb="FFD0D8DE"/>
      </bottom>
      <diagonal/>
    </border>
  </borders>
  <cellStyleXfs count="131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1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4" applyNumberFormat="0" applyBorder="0" applyAlignment="0" applyProtection="0"/>
    <xf numFmtId="169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1" applyNumberFormat="0" applyProtection="0">
      <alignment horizontal="right" vertical="center"/>
    </xf>
    <xf numFmtId="0" fontId="5" fillId="8" borderId="21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2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/>
    <xf numFmtId="0" fontId="13" fillId="0" borderId="0"/>
    <xf numFmtId="0" fontId="6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5" fillId="8" borderId="56" applyNumberFormat="0" applyProtection="0">
      <alignment horizontal="left" vertical="center" indent="1"/>
    </xf>
    <xf numFmtId="4" fontId="16" fillId="7" borderId="56" applyNumberFormat="0" applyProtection="0">
      <alignment horizontal="right" vertical="center"/>
    </xf>
    <xf numFmtId="10" fontId="9" fillId="6" borderId="54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76" fillId="0" borderId="0" applyNumberFormat="0" applyFill="0" applyBorder="0" applyAlignment="0" applyProtection="0"/>
    <xf numFmtId="0" fontId="77" fillId="0" borderId="62" applyNumberFormat="0" applyFill="0" applyAlignment="0" applyProtection="0"/>
    <xf numFmtId="0" fontId="78" fillId="0" borderId="63" applyNumberFormat="0" applyFill="0" applyAlignment="0" applyProtection="0"/>
    <xf numFmtId="0" fontId="79" fillId="0" borderId="64" applyNumberFormat="0" applyFill="0" applyAlignment="0" applyProtection="0"/>
    <xf numFmtId="0" fontId="79" fillId="0" borderId="0" applyNumberFormat="0" applyFill="0" applyBorder="0" applyAlignment="0" applyProtection="0"/>
    <xf numFmtId="0" fontId="80" fillId="16" borderId="0" applyNumberFormat="0" applyBorder="0" applyAlignment="0" applyProtection="0"/>
    <xf numFmtId="0" fontId="81" fillId="17" borderId="0" applyNumberFormat="0" applyBorder="0" applyAlignment="0" applyProtection="0"/>
    <xf numFmtId="0" fontId="82" fillId="18" borderId="0" applyNumberFormat="0" applyBorder="0" applyAlignment="0" applyProtection="0"/>
    <xf numFmtId="0" fontId="83" fillId="19" borderId="65" applyNumberFormat="0" applyAlignment="0" applyProtection="0"/>
    <xf numFmtId="0" fontId="84" fillId="20" borderId="66" applyNumberFormat="0" applyAlignment="0" applyProtection="0"/>
    <xf numFmtId="0" fontId="85" fillId="20" borderId="65" applyNumberFormat="0" applyAlignment="0" applyProtection="0"/>
    <xf numFmtId="0" fontId="86" fillId="0" borderId="67" applyNumberFormat="0" applyFill="0" applyAlignment="0" applyProtection="0"/>
    <xf numFmtId="0" fontId="87" fillId="21" borderId="68" applyNumberFormat="0" applyAlignment="0" applyProtection="0"/>
    <xf numFmtId="0" fontId="88" fillId="0" borderId="0" applyNumberFormat="0" applyFill="0" applyBorder="0" applyAlignment="0" applyProtection="0"/>
    <xf numFmtId="0" fontId="1" fillId="22" borderId="69" applyNumberFormat="0" applyFont="0" applyAlignment="0" applyProtection="0"/>
    <xf numFmtId="0" fontId="89" fillId="0" borderId="0" applyNumberFormat="0" applyFill="0" applyBorder="0" applyAlignment="0" applyProtection="0"/>
    <xf numFmtId="0" fontId="90" fillId="0" borderId="70" applyNumberFormat="0" applyFill="0" applyAlignment="0" applyProtection="0"/>
    <xf numFmtId="0" fontId="9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5" fontId="1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1" fillId="0" borderId="0"/>
    <xf numFmtId="0" fontId="5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97" fillId="0" borderId="0"/>
    <xf numFmtId="0" fontId="98" fillId="0" borderId="0"/>
    <xf numFmtId="0" fontId="61" fillId="0" borderId="0"/>
  </cellStyleXfs>
  <cellXfs count="649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5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1" fontId="32" fillId="2" borderId="14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vertical="center"/>
    </xf>
    <xf numFmtId="0" fontId="38" fillId="2" borderId="4" xfId="0" applyFont="1" applyFill="1" applyBorder="1" applyAlignment="1">
      <alignment vertical="center" wrapText="1"/>
    </xf>
    <xf numFmtId="0" fontId="38" fillId="2" borderId="4" xfId="0" applyFont="1" applyFill="1" applyBorder="1" applyAlignment="1">
      <alignment horizontal="center" vertical="center"/>
    </xf>
    <xf numFmtId="167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4" xfId="0" quotePrefix="1" applyFont="1" applyFill="1" applyBorder="1" applyAlignment="1">
      <alignment horizontal="left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7" fontId="32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1" fillId="3" borderId="0" xfId="0" applyFont="1" applyFill="1"/>
    <xf numFmtId="0" fontId="37" fillId="0" borderId="41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0" fontId="2" fillId="0" borderId="0" xfId="0" applyFont="1"/>
    <xf numFmtId="0" fontId="42" fillId="0" borderId="0" xfId="0" applyFont="1"/>
    <xf numFmtId="0" fontId="27" fillId="0" borderId="26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3" fillId="0" borderId="35" xfId="0" applyFont="1" applyBorder="1"/>
    <xf numFmtId="0" fontId="44" fillId="0" borderId="36" xfId="0" applyFont="1" applyBorder="1"/>
    <xf numFmtId="0" fontId="43" fillId="0" borderId="36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23" fillId="0" borderId="0" xfId="0" applyFont="1"/>
    <xf numFmtId="0" fontId="45" fillId="0" borderId="0" xfId="0" applyFont="1"/>
    <xf numFmtId="0" fontId="37" fillId="0" borderId="38" xfId="0" applyFont="1" applyBorder="1"/>
    <xf numFmtId="0" fontId="37" fillId="0" borderId="39" xfId="0" applyFont="1" applyBorder="1"/>
    <xf numFmtId="0" fontId="37" fillId="0" borderId="39" xfId="0" applyFont="1" applyBorder="1" applyAlignment="1">
      <alignment horizontal="center"/>
    </xf>
    <xf numFmtId="166" fontId="37" fillId="0" borderId="40" xfId="0" applyNumberFormat="1" applyFont="1" applyBorder="1" applyAlignment="1">
      <alignment horizontal="center" wrapText="1"/>
    </xf>
    <xf numFmtId="0" fontId="4" fillId="0" borderId="0" xfId="0" applyFont="1"/>
    <xf numFmtId="0" fontId="46" fillId="0" borderId="0" xfId="0" applyFont="1"/>
    <xf numFmtId="166" fontId="37" fillId="0" borderId="41" xfId="0" applyNumberFormat="1" applyFont="1" applyBorder="1" applyAlignment="1">
      <alignment horizontal="center"/>
    </xf>
    <xf numFmtId="166" fontId="37" fillId="0" borderId="42" xfId="0" applyNumberFormat="1" applyFont="1" applyBorder="1" applyAlignment="1">
      <alignment horizontal="center" wrapText="1"/>
    </xf>
    <xf numFmtId="166" fontId="37" fillId="0" borderId="42" xfId="0" applyNumberFormat="1" applyFont="1" applyBorder="1" applyAlignment="1">
      <alignment horizontal="center"/>
    </xf>
    <xf numFmtId="166" fontId="37" fillId="0" borderId="40" xfId="0" applyNumberFormat="1" applyFont="1" applyBorder="1" applyAlignment="1">
      <alignment horizontal="center"/>
    </xf>
    <xf numFmtId="0" fontId="37" fillId="0" borderId="43" xfId="0" applyFont="1" applyBorder="1"/>
    <xf numFmtId="166" fontId="37" fillId="0" borderId="43" xfId="0" applyNumberFormat="1" applyFont="1" applyBorder="1" applyAlignment="1">
      <alignment horizontal="center"/>
    </xf>
    <xf numFmtId="166" fontId="37" fillId="0" borderId="44" xfId="0" applyNumberFormat="1" applyFont="1" applyBorder="1" applyAlignment="1">
      <alignment horizontal="center"/>
    </xf>
    <xf numFmtId="0" fontId="25" fillId="2" borderId="45" xfId="0" applyFont="1" applyFill="1" applyBorder="1" applyAlignment="1">
      <alignment vertical="center"/>
    </xf>
    <xf numFmtId="0" fontId="26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48" fillId="0" borderId="0" xfId="2" applyFont="1" applyAlignment="1">
      <alignment horizontal="center" vertical="center"/>
    </xf>
    <xf numFmtId="0" fontId="50" fillId="5" borderId="14" xfId="2" applyFont="1" applyFill="1" applyBorder="1" applyAlignment="1">
      <alignment horizontal="center" vertical="center" wrapText="1"/>
    </xf>
    <xf numFmtId="0" fontId="51" fillId="0" borderId="0" xfId="2" applyFont="1" applyAlignment="1">
      <alignment vertical="center"/>
    </xf>
    <xf numFmtId="0" fontId="50" fillId="5" borderId="14" xfId="2" applyFont="1" applyFill="1" applyBorder="1" applyAlignment="1">
      <alignment horizontal="center" vertical="center"/>
    </xf>
    <xf numFmtId="0" fontId="51" fillId="0" borderId="14" xfId="2" applyFont="1" applyBorder="1" applyAlignment="1">
      <alignment horizontal="center" vertical="center" wrapText="1"/>
    </xf>
    <xf numFmtId="0" fontId="50" fillId="0" borderId="0" xfId="2" applyFont="1" applyAlignment="1">
      <alignment vertical="center"/>
    </xf>
    <xf numFmtId="0" fontId="51" fillId="0" borderId="14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3" fillId="12" borderId="14" xfId="2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1" fontId="57" fillId="0" borderId="14" xfId="1" applyNumberFormat="1" applyFont="1" applyBorder="1" applyAlignment="1">
      <alignment horizontal="center" vertical="center" wrapText="1"/>
    </xf>
    <xf numFmtId="1" fontId="31" fillId="2" borderId="14" xfId="0" applyNumberFormat="1" applyFont="1" applyFill="1" applyBorder="1" applyAlignment="1">
      <alignment horizontal="center" vertical="center"/>
    </xf>
    <xf numFmtId="2" fontId="31" fillId="2" borderId="14" xfId="0" applyNumberFormat="1" applyFont="1" applyFill="1" applyBorder="1" applyAlignment="1">
      <alignment horizontal="center" vertical="center"/>
    </xf>
    <xf numFmtId="166" fontId="31" fillId="2" borderId="14" xfId="0" applyNumberFormat="1" applyFont="1" applyFill="1" applyBorder="1" applyAlignment="1">
      <alignment horizontal="center" vertical="center"/>
    </xf>
    <xf numFmtId="1" fontId="32" fillId="2" borderId="13" xfId="0" applyNumberFormat="1" applyFont="1" applyFill="1" applyBorder="1" applyAlignment="1">
      <alignment vertical="center"/>
    </xf>
    <xf numFmtId="1" fontId="32" fillId="2" borderId="13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1" fontId="31" fillId="2" borderId="15" xfId="0" applyNumberFormat="1" applyFont="1" applyFill="1" applyBorder="1" applyAlignment="1">
      <alignment vertical="center" wrapText="1"/>
    </xf>
    <xf numFmtId="0" fontId="32" fillId="0" borderId="11" xfId="0" quotePrefix="1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1" fontId="50" fillId="5" borderId="14" xfId="2" applyNumberFormat="1" applyFont="1" applyFill="1" applyBorder="1" applyAlignment="1">
      <alignment horizontal="center" vertical="center" wrapText="1"/>
    </xf>
    <xf numFmtId="0" fontId="50" fillId="5" borderId="14" xfId="2" applyFont="1" applyFill="1" applyBorder="1" applyAlignment="1">
      <alignment horizontal="left" vertical="center" wrapText="1"/>
    </xf>
    <xf numFmtId="0" fontId="48" fillId="2" borderId="0" xfId="0" applyFont="1" applyFill="1" applyAlignment="1">
      <alignment vertical="center"/>
    </xf>
    <xf numFmtId="12" fontId="48" fillId="0" borderId="14" xfId="0" quotePrefix="1" applyNumberFormat="1" applyFont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vertical="center" wrapText="1"/>
    </xf>
    <xf numFmtId="0" fontId="50" fillId="5" borderId="12" xfId="2" applyFont="1" applyFill="1" applyBorder="1" applyAlignment="1">
      <alignment vertical="center" wrapText="1"/>
    </xf>
    <xf numFmtId="1" fontId="50" fillId="5" borderId="14" xfId="2" applyNumberFormat="1" applyFont="1" applyFill="1" applyBorder="1" applyAlignment="1">
      <alignment vertical="center"/>
    </xf>
    <xf numFmtId="0" fontId="52" fillId="0" borderId="13" xfId="2" applyFont="1" applyBorder="1" applyAlignment="1">
      <alignment vertical="center" wrapText="1"/>
    </xf>
    <xf numFmtId="0" fontId="35" fillId="3" borderId="0" xfId="0" applyFont="1" applyFill="1" applyAlignment="1">
      <alignment vertical="center"/>
    </xf>
    <xf numFmtId="0" fontId="35" fillId="15" borderId="0" xfId="0" applyFont="1" applyFill="1" applyAlignment="1">
      <alignment horizontal="left" vertical="center"/>
    </xf>
    <xf numFmtId="0" fontId="35" fillId="1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15" borderId="0" xfId="0" applyFont="1" applyFill="1" applyAlignment="1">
      <alignment horizontal="center" vertical="center"/>
    </xf>
    <xf numFmtId="1" fontId="26" fillId="15" borderId="0" xfId="0" applyNumberFormat="1" applyFont="1" applyFill="1" applyAlignment="1">
      <alignment vertical="center"/>
    </xf>
    <xf numFmtId="1" fontId="26" fillId="15" borderId="0" xfId="0" applyNumberFormat="1" applyFont="1" applyFill="1" applyAlignment="1">
      <alignment horizontal="center" vertical="center"/>
    </xf>
    <xf numFmtId="1" fontId="32" fillId="0" borderId="14" xfId="1" applyNumberFormat="1" applyFont="1" applyBorder="1" applyAlignment="1">
      <alignment horizontal="center" vertical="center" wrapText="1"/>
    </xf>
    <xf numFmtId="0" fontId="64" fillId="0" borderId="12" xfId="2" applyFont="1" applyBorder="1" applyAlignment="1">
      <alignment vertical="center"/>
    </xf>
    <xf numFmtId="0" fontId="65" fillId="2" borderId="0" xfId="0" applyFont="1" applyFill="1" applyAlignment="1">
      <alignment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0" fontId="66" fillId="2" borderId="2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65" fillId="4" borderId="2" xfId="0" quotePrefix="1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7" fillId="2" borderId="2" xfId="0" applyFont="1" applyFill="1" applyBorder="1" applyAlignment="1">
      <alignment horizontal="left" vertical="center"/>
    </xf>
    <xf numFmtId="0" fontId="66" fillId="2" borderId="2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vertical="center"/>
    </xf>
    <xf numFmtId="0" fontId="65" fillId="2" borderId="3" xfId="0" applyFont="1" applyFill="1" applyBorder="1" applyAlignment="1">
      <alignment horizontal="center" vertical="center"/>
    </xf>
    <xf numFmtId="3" fontId="65" fillId="2" borderId="3" xfId="0" applyNumberFormat="1" applyFont="1" applyFill="1" applyBorder="1" applyAlignment="1">
      <alignment horizontal="center" vertical="center"/>
    </xf>
    <xf numFmtId="0" fontId="65" fillId="2" borderId="3" xfId="62" applyNumberFormat="1" applyFont="1" applyFill="1" applyBorder="1" applyAlignment="1">
      <alignment horizontal="center" vertical="center"/>
    </xf>
    <xf numFmtId="0" fontId="65" fillId="13" borderId="3" xfId="0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horizontal="center" vertical="center"/>
    </xf>
    <xf numFmtId="0" fontId="65" fillId="3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right" vertical="center"/>
    </xf>
    <xf numFmtId="0" fontId="65" fillId="2" borderId="0" xfId="0" applyFont="1" applyFill="1" applyAlignment="1">
      <alignment horizontal="right" vertical="center" wrapText="1"/>
    </xf>
    <xf numFmtId="0" fontId="65" fillId="2" borderId="4" xfId="0" applyFont="1" applyFill="1" applyBorder="1" applyAlignment="1">
      <alignment vertical="center" wrapText="1"/>
    </xf>
    <xf numFmtId="0" fontId="65" fillId="2" borderId="2" xfId="0" applyFont="1" applyFill="1" applyBorder="1" applyAlignment="1">
      <alignment horizontal="right" vertical="center"/>
    </xf>
    <xf numFmtId="1" fontId="49" fillId="2" borderId="14" xfId="0" applyNumberFormat="1" applyFont="1" applyFill="1" applyBorder="1" applyAlignment="1">
      <alignment horizontal="center" vertical="center" wrapText="1"/>
    </xf>
    <xf numFmtId="0" fontId="49" fillId="2" borderId="0" xfId="0" applyFont="1" applyFill="1" applyAlignment="1">
      <alignment vertical="center"/>
    </xf>
    <xf numFmtId="174" fontId="31" fillId="2" borderId="14" xfId="0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166" fontId="49" fillId="0" borderId="14" xfId="0" applyNumberFormat="1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2" borderId="54" xfId="0" applyFont="1" applyFill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" fontId="49" fillId="0" borderId="14" xfId="0" applyNumberFormat="1" applyFont="1" applyBorder="1" applyAlignment="1">
      <alignment horizontal="center" vertical="center"/>
    </xf>
    <xf numFmtId="0" fontId="65" fillId="13" borderId="2" xfId="0" quotePrefix="1" applyFont="1" applyFill="1" applyBorder="1" applyAlignment="1">
      <alignment horizontal="center" vertical="center"/>
    </xf>
    <xf numFmtId="0" fontId="67" fillId="13" borderId="0" xfId="0" applyFont="1" applyFill="1" applyAlignment="1">
      <alignment vertical="center"/>
    </xf>
    <xf numFmtId="0" fontId="65" fillId="13" borderId="2" xfId="0" applyFont="1" applyFill="1" applyBorder="1" applyAlignment="1">
      <alignment horizontal="center" vertical="center"/>
    </xf>
    <xf numFmtId="0" fontId="66" fillId="13" borderId="2" xfId="0" applyFont="1" applyFill="1" applyBorder="1" applyAlignment="1">
      <alignment horizontal="center" vertical="center"/>
    </xf>
    <xf numFmtId="0" fontId="65" fillId="5" borderId="2" xfId="0" quotePrefix="1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left" vertical="center"/>
    </xf>
    <xf numFmtId="0" fontId="56" fillId="3" borderId="0" xfId="0" applyFont="1" applyFill="1" applyAlignment="1">
      <alignment vertical="center"/>
    </xf>
    <xf numFmtId="2" fontId="71" fillId="2" borderId="14" xfId="0" applyNumberFormat="1" applyFont="1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4" xfId="0" applyFont="1" applyBorder="1" applyAlignment="1">
      <alignment vertical="center" wrapText="1"/>
    </xf>
    <xf numFmtId="1" fontId="31" fillId="2" borderId="54" xfId="0" applyNumberFormat="1" applyFont="1" applyFill="1" applyBorder="1" applyAlignment="1">
      <alignment vertical="center" wrapText="1"/>
    </xf>
    <xf numFmtId="0" fontId="31" fillId="2" borderId="54" xfId="0" quotePrefix="1" applyFont="1" applyFill="1" applyBorder="1" applyAlignment="1">
      <alignment vertical="center" wrapText="1"/>
    </xf>
    <xf numFmtId="0" fontId="53" fillId="12" borderId="54" xfId="2" applyFont="1" applyFill="1" applyBorder="1" applyAlignment="1">
      <alignment horizontal="center" vertical="center" wrapText="1"/>
    </xf>
    <xf numFmtId="1" fontId="50" fillId="0" borderId="54" xfId="2" applyNumberFormat="1" applyFont="1" applyBorder="1" applyAlignment="1">
      <alignment horizontal="center" vertical="center" wrapText="1"/>
    </xf>
    <xf numFmtId="0" fontId="50" fillId="5" borderId="54" xfId="2" applyFont="1" applyFill="1" applyBorder="1" applyAlignment="1">
      <alignment horizontal="center" vertical="center" wrapText="1"/>
    </xf>
    <xf numFmtId="0" fontId="51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vertical="center" wrapText="1"/>
    </xf>
    <xf numFmtId="1" fontId="50" fillId="5" borderId="54" xfId="2" applyNumberFormat="1" applyFont="1" applyFill="1" applyBorder="1" applyAlignment="1">
      <alignment horizontal="center" vertical="center" wrapText="1"/>
    </xf>
    <xf numFmtId="0" fontId="51" fillId="0" borderId="54" xfId="2" quotePrefix="1" applyFont="1" applyBorder="1" applyAlignment="1">
      <alignment horizontal="center" vertical="center" wrapText="1"/>
    </xf>
    <xf numFmtId="0" fontId="72" fillId="2" borderId="2" xfId="0" applyFont="1" applyFill="1" applyBorder="1" applyAlignment="1">
      <alignment horizontal="center" vertical="center"/>
    </xf>
    <xf numFmtId="0" fontId="73" fillId="3" borderId="0" xfId="0" applyFont="1" applyFill="1" applyAlignment="1">
      <alignment vertical="center"/>
    </xf>
    <xf numFmtId="0" fontId="74" fillId="5" borderId="2" xfId="0" quotePrefix="1" applyFont="1" applyFill="1" applyBorder="1" applyAlignment="1">
      <alignment horizontal="center" vertical="center"/>
    </xf>
    <xf numFmtId="0" fontId="74" fillId="5" borderId="0" xfId="0" quotePrefix="1" applyFont="1" applyFill="1" applyAlignment="1">
      <alignment horizontal="center" vertical="center"/>
    </xf>
    <xf numFmtId="0" fontId="73" fillId="2" borderId="2" xfId="0" applyFont="1" applyFill="1" applyBorder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3" fillId="2" borderId="2" xfId="0" applyFont="1" applyFill="1" applyBorder="1" applyAlignment="1">
      <alignment horizontal="left" vertical="center"/>
    </xf>
    <xf numFmtId="0" fontId="72" fillId="2" borderId="2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vertical="center"/>
    </xf>
    <xf numFmtId="0" fontId="74" fillId="2" borderId="3" xfId="0" applyFont="1" applyFill="1" applyBorder="1" applyAlignment="1">
      <alignment horizontal="center" vertical="center"/>
    </xf>
    <xf numFmtId="3" fontId="74" fillId="2" borderId="3" xfId="0" applyNumberFormat="1" applyFont="1" applyFill="1" applyBorder="1" applyAlignment="1">
      <alignment horizontal="center" vertical="center"/>
    </xf>
    <xf numFmtId="0" fontId="74" fillId="2" borderId="3" xfId="62" applyNumberFormat="1" applyFont="1" applyFill="1" applyBorder="1" applyAlignment="1">
      <alignment horizontal="center" vertical="center"/>
    </xf>
    <xf numFmtId="0" fontId="74" fillId="13" borderId="3" xfId="0" applyFont="1" applyFill="1" applyBorder="1" applyAlignment="1">
      <alignment horizontal="center" vertical="center"/>
    </xf>
    <xf numFmtId="0" fontId="74" fillId="5" borderId="3" xfId="0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horizontal="center" vertical="center"/>
    </xf>
    <xf numFmtId="1" fontId="74" fillId="13" borderId="2" xfId="0" applyNumberFormat="1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4" fillId="14" borderId="0" xfId="0" applyFont="1" applyFill="1" applyAlignment="1">
      <alignment horizontal="left" vertical="center"/>
    </xf>
    <xf numFmtId="0" fontId="74" fillId="14" borderId="0" xfId="0" applyFont="1" applyFill="1" applyAlignment="1">
      <alignment horizontal="center" vertical="center"/>
    </xf>
    <xf numFmtId="1" fontId="74" fillId="14" borderId="0" xfId="0" applyNumberFormat="1" applyFont="1" applyFill="1" applyAlignment="1">
      <alignment horizontal="right" vertical="center"/>
    </xf>
    <xf numFmtId="1" fontId="74" fillId="14" borderId="0" xfId="0" applyNumberFormat="1" applyFont="1" applyFill="1" applyAlignment="1">
      <alignment horizontal="center" vertical="center"/>
    </xf>
    <xf numFmtId="166" fontId="49" fillId="2" borderId="54" xfId="0" applyNumberFormat="1" applyFont="1" applyFill="1" applyBorder="1" applyAlignment="1">
      <alignment horizontal="center" vertical="center"/>
    </xf>
    <xf numFmtId="1" fontId="49" fillId="2" borderId="54" xfId="0" applyNumberFormat="1" applyFont="1" applyFill="1" applyBorder="1" applyAlignment="1">
      <alignment horizontal="center" vertical="center"/>
    </xf>
    <xf numFmtId="166" fontId="49" fillId="2" borderId="10" xfId="0" applyNumberFormat="1" applyFont="1" applyFill="1" applyBorder="1" applyAlignment="1">
      <alignment horizontal="center" vertical="center"/>
    </xf>
    <xf numFmtId="1" fontId="49" fillId="2" borderId="10" xfId="0" applyNumberFormat="1" applyFont="1" applyFill="1" applyBorder="1" applyAlignment="1">
      <alignment horizontal="center" vertical="center"/>
    </xf>
    <xf numFmtId="12" fontId="32" fillId="0" borderId="15" xfId="0" quotePrefix="1" applyNumberFormat="1" applyFont="1" applyBorder="1" applyAlignment="1">
      <alignment vertical="center" wrapText="1"/>
    </xf>
    <xf numFmtId="12" fontId="32" fillId="0" borderId="55" xfId="0" quotePrefix="1" applyNumberFormat="1" applyFont="1" applyBorder="1" applyAlignment="1">
      <alignment vertical="center" wrapText="1"/>
    </xf>
    <xf numFmtId="12" fontId="32" fillId="0" borderId="54" xfId="0" quotePrefix="1" applyNumberFormat="1" applyFont="1" applyBorder="1" applyAlignment="1">
      <alignment horizontal="center" vertical="center" wrapText="1"/>
    </xf>
    <xf numFmtId="0" fontId="49" fillId="47" borderId="14" xfId="0" applyFont="1" applyFill="1" applyBorder="1" applyAlignment="1">
      <alignment horizontal="center" vertical="center"/>
    </xf>
    <xf numFmtId="1" fontId="49" fillId="47" borderId="14" xfId="0" applyNumberFormat="1" applyFont="1" applyFill="1" applyBorder="1" applyAlignment="1">
      <alignment horizontal="center" vertical="center"/>
    </xf>
    <xf numFmtId="0" fontId="48" fillId="0" borderId="54" xfId="2" applyFont="1" applyBorder="1" applyAlignment="1">
      <alignment horizontal="center" vertical="center"/>
    </xf>
    <xf numFmtId="0" fontId="50" fillId="5" borderId="54" xfId="2" applyFont="1" applyFill="1" applyBorder="1" applyAlignment="1">
      <alignment horizontal="center" vertical="center"/>
    </xf>
    <xf numFmtId="0" fontId="93" fillId="2" borderId="1" xfId="0" applyFont="1" applyFill="1" applyBorder="1" applyAlignment="1">
      <alignment vertical="center"/>
    </xf>
    <xf numFmtId="0" fontId="32" fillId="2" borderId="50" xfId="0" applyFont="1" applyFill="1" applyBorder="1" applyAlignment="1">
      <alignment vertical="center"/>
    </xf>
    <xf numFmtId="0" fontId="37" fillId="0" borderId="0" xfId="59" applyFont="1"/>
    <xf numFmtId="0" fontId="94" fillId="0" borderId="0" xfId="59" applyFont="1" applyAlignment="1">
      <alignment vertical="center"/>
    </xf>
    <xf numFmtId="0" fontId="94" fillId="5" borderId="71" xfId="59" applyFont="1" applyFill="1" applyBorder="1" applyAlignment="1">
      <alignment horizontal="left" vertical="center"/>
    </xf>
    <xf numFmtId="14" fontId="94" fillId="49" borderId="71" xfId="59" applyNumberFormat="1" applyFont="1" applyFill="1" applyBorder="1" applyAlignment="1">
      <alignment horizontal="center" vertical="center"/>
    </xf>
    <xf numFmtId="0" fontId="94" fillId="0" borderId="6" xfId="59" applyFont="1" applyBorder="1" applyAlignment="1">
      <alignment horizontal="center" vertical="center"/>
    </xf>
    <xf numFmtId="0" fontId="94" fillId="49" borderId="71" xfId="59" applyFont="1" applyFill="1" applyBorder="1" applyAlignment="1">
      <alignment horizontal="center" vertical="center"/>
    </xf>
    <xf numFmtId="0" fontId="94" fillId="0" borderId="0" xfId="59" applyFont="1" applyAlignment="1">
      <alignment horizontal="left" vertical="center"/>
    </xf>
    <xf numFmtId="0" fontId="94" fillId="0" borderId="0" xfId="59" applyFont="1" applyAlignment="1">
      <alignment horizontal="center" vertical="center"/>
    </xf>
    <xf numFmtId="0" fontId="0" fillId="0" borderId="26" xfId="0" applyBorder="1"/>
    <xf numFmtId="0" fontId="37" fillId="0" borderId="24" xfId="59" applyFont="1" applyBorder="1"/>
    <xf numFmtId="0" fontId="38" fillId="5" borderId="71" xfId="59" applyFont="1" applyFill="1" applyBorder="1" applyAlignment="1">
      <alignment horizontal="center" vertical="center"/>
    </xf>
    <xf numFmtId="0" fontId="38" fillId="5" borderId="71" xfId="59" applyFont="1" applyFill="1" applyBorder="1" applyAlignment="1">
      <alignment horizontal="center" vertical="center" wrapText="1"/>
    </xf>
    <xf numFmtId="0" fontId="94" fillId="0" borderId="0" xfId="59" applyFont="1" applyAlignment="1">
      <alignment horizontal="left" vertical="center" wrapText="1"/>
    </xf>
    <xf numFmtId="0" fontId="94" fillId="0" borderId="0" xfId="0" applyFont="1" applyAlignment="1">
      <alignment vertical="center"/>
    </xf>
    <xf numFmtId="0" fontId="94" fillId="0" borderId="0" xfId="59" applyFont="1" applyAlignment="1">
      <alignment horizontal="center" vertical="top"/>
    </xf>
    <xf numFmtId="0" fontId="37" fillId="0" borderId="0" xfId="59" applyFont="1" applyAlignment="1">
      <alignment vertical="center"/>
    </xf>
    <xf numFmtId="1" fontId="29" fillId="0" borderId="54" xfId="2" applyNumberFormat="1" applyFont="1" applyBorder="1" applyAlignment="1">
      <alignment horizontal="left" vertical="center" wrapText="1"/>
    </xf>
    <xf numFmtId="1" fontId="26" fillId="0" borderId="54" xfId="2" applyNumberFormat="1" applyFont="1" applyBorder="1" applyAlignment="1">
      <alignment horizontal="center" vertical="top" wrapText="1"/>
    </xf>
    <xf numFmtId="0" fontId="31" fillId="2" borderId="52" xfId="0" quotePrefix="1" applyFont="1" applyFill="1" applyBorder="1" applyAlignment="1">
      <alignment horizontal="center" vertical="center" wrapText="1"/>
    </xf>
    <xf numFmtId="0" fontId="53" fillId="15" borderId="0" xfId="0" applyFont="1" applyFill="1"/>
    <xf numFmtId="1" fontId="31" fillId="2" borderId="52" xfId="0" applyNumberFormat="1" applyFont="1" applyFill="1" applyBorder="1" applyAlignment="1">
      <alignment horizontal="left" vertical="center" wrapText="1"/>
    </xf>
    <xf numFmtId="1" fontId="29" fillId="0" borderId="54" xfId="2" quotePrefix="1" applyNumberFormat="1" applyFont="1" applyBorder="1" applyAlignment="1">
      <alignment horizontal="left" vertical="center" wrapText="1"/>
    </xf>
    <xf numFmtId="0" fontId="51" fillId="0" borderId="54" xfId="2" quotePrefix="1" applyFont="1" applyBorder="1" applyAlignment="1">
      <alignment horizontal="left" vertical="center" wrapText="1"/>
    </xf>
    <xf numFmtId="0" fontId="43" fillId="2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99" fillId="0" borderId="0" xfId="0" applyFont="1" applyAlignment="1">
      <alignment vertical="center"/>
    </xf>
    <xf numFmtId="0" fontId="99" fillId="0" borderId="0" xfId="0" applyFont="1" applyAlignment="1">
      <alignment vertical="center" wrapText="1"/>
    </xf>
    <xf numFmtId="0" fontId="29" fillId="2" borderId="54" xfId="0" applyFont="1" applyFill="1" applyBorder="1" applyAlignment="1">
      <alignment horizontal="center" vertical="center"/>
    </xf>
    <xf numFmtId="0" fontId="29" fillId="2" borderId="54" xfId="0" applyFont="1" applyFill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/>
    </xf>
    <xf numFmtId="1" fontId="29" fillId="0" borderId="51" xfId="1" applyNumberFormat="1" applyFont="1" applyBorder="1" applyAlignment="1">
      <alignment horizontal="center" vertical="center" wrapText="1"/>
    </xf>
    <xf numFmtId="1" fontId="26" fillId="0" borderId="54" xfId="1" applyNumberFormat="1" applyFont="1" applyBorder="1" applyAlignment="1">
      <alignment horizontal="center" vertical="center" wrapText="1"/>
    </xf>
    <xf numFmtId="1" fontId="29" fillId="2" borderId="54" xfId="0" applyNumberFormat="1" applyFont="1" applyFill="1" applyBorder="1" applyAlignment="1">
      <alignment horizontal="center" vertical="center"/>
    </xf>
    <xf numFmtId="2" fontId="29" fillId="2" borderId="54" xfId="0" applyNumberFormat="1" applyFont="1" applyFill="1" applyBorder="1" applyAlignment="1">
      <alignment horizontal="center" vertical="center"/>
    </xf>
    <xf numFmtId="166" fontId="29" fillId="2" borderId="54" xfId="0" applyNumberFormat="1" applyFont="1" applyFill="1" applyBorder="1" applyAlignment="1">
      <alignment horizontal="center" vertical="center"/>
    </xf>
    <xf numFmtId="1" fontId="26" fillId="2" borderId="54" xfId="0" applyNumberFormat="1" applyFont="1" applyFill="1" applyBorder="1" applyAlignment="1">
      <alignment horizontal="center" vertical="center"/>
    </xf>
    <xf numFmtId="174" fontId="29" fillId="2" borderId="54" xfId="0" applyNumberFormat="1" applyFont="1" applyFill="1" applyBorder="1" applyAlignment="1">
      <alignment horizontal="center" vertical="center"/>
    </xf>
    <xf numFmtId="1" fontId="29" fillId="0" borderId="54" xfId="1" applyNumberFormat="1" applyFont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29" fillId="2" borderId="0" xfId="0" quotePrefix="1" applyFont="1" applyFill="1" applyAlignment="1">
      <alignment horizontal="left" vertical="center"/>
    </xf>
    <xf numFmtId="167" fontId="29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26" fillId="2" borderId="14" xfId="0" quotePrefix="1" applyFont="1" applyFill="1" applyBorder="1" applyAlignment="1">
      <alignment horizontal="left" vertical="center"/>
    </xf>
    <xf numFmtId="0" fontId="26" fillId="2" borderId="14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167" fontId="26" fillId="2" borderId="0" xfId="0" applyNumberFormat="1" applyFont="1" applyFill="1" applyAlignment="1">
      <alignment horizontal="center" vertical="center"/>
    </xf>
    <xf numFmtId="1" fontId="26" fillId="2" borderId="14" xfId="0" applyNumberFormat="1" applyFont="1" applyFill="1" applyBorder="1" applyAlignment="1">
      <alignment horizontal="center" vertical="center"/>
    </xf>
    <xf numFmtId="0" fontId="26" fillId="0" borderId="11" xfId="0" quotePrefix="1" applyFont="1" applyBorder="1" applyAlignment="1">
      <alignment horizontal="center" vertical="center"/>
    </xf>
    <xf numFmtId="1" fontId="50" fillId="5" borderId="53" xfId="2" applyNumberFormat="1" applyFont="1" applyFill="1" applyBorder="1" applyAlignment="1">
      <alignment horizontal="center" vertical="center" wrapText="1"/>
    </xf>
    <xf numFmtId="1" fontId="50" fillId="0" borderId="53" xfId="2" applyNumberFormat="1" applyFont="1" applyBorder="1" applyAlignment="1">
      <alignment horizontal="center" vertical="center" wrapText="1"/>
    </xf>
    <xf numFmtId="1" fontId="26" fillId="0" borderId="53" xfId="2" applyNumberFormat="1" applyFont="1" applyBorder="1" applyAlignment="1">
      <alignment horizontal="center" vertical="top" wrapText="1"/>
    </xf>
    <xf numFmtId="1" fontId="26" fillId="0" borderId="51" xfId="1" applyNumberFormat="1" applyFont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/>
    </xf>
    <xf numFmtId="0" fontId="32" fillId="5" borderId="54" xfId="0" applyFont="1" applyFill="1" applyBorder="1" applyAlignment="1">
      <alignment horizontal="center" vertical="center"/>
    </xf>
    <xf numFmtId="0" fontId="32" fillId="5" borderId="54" xfId="0" applyFont="1" applyFill="1" applyBorder="1" applyAlignment="1">
      <alignment horizontal="center" vertical="center" wrapText="1"/>
    </xf>
    <xf numFmtId="0" fontId="32" fillId="5" borderId="55" xfId="0" applyFont="1" applyFill="1" applyBorder="1" applyAlignment="1">
      <alignment horizontal="center" vertical="center" wrapText="1"/>
    </xf>
    <xf numFmtId="1" fontId="29" fillId="2" borderId="54" xfId="0" applyNumberFormat="1" applyFont="1" applyFill="1" applyBorder="1" applyAlignment="1">
      <alignment horizontal="center" vertical="center" wrapText="1"/>
    </xf>
    <xf numFmtId="166" fontId="29" fillId="0" borderId="54" xfId="0" applyNumberFormat="1" applyFont="1" applyBorder="1" applyAlignment="1">
      <alignment horizontal="center" vertical="center"/>
    </xf>
    <xf numFmtId="4" fontId="29" fillId="2" borderId="54" xfId="0" applyNumberFormat="1" applyFont="1" applyFill="1" applyBorder="1" applyAlignment="1">
      <alignment horizontal="center" vertical="center"/>
    </xf>
    <xf numFmtId="3" fontId="29" fillId="0" borderId="54" xfId="0" applyNumberFormat="1" applyFont="1" applyBorder="1" applyAlignment="1">
      <alignment horizontal="center" vertical="center"/>
    </xf>
    <xf numFmtId="0" fontId="102" fillId="2" borderId="0" xfId="0" applyFont="1" applyFill="1" applyAlignment="1">
      <alignment vertical="center"/>
    </xf>
    <xf numFmtId="0" fontId="103" fillId="2" borderId="0" xfId="0" applyFont="1" applyFill="1" applyAlignment="1">
      <alignment vertical="center" wrapText="1"/>
    </xf>
    <xf numFmtId="0" fontId="104" fillId="2" borderId="0" xfId="0" applyFont="1" applyFill="1" applyAlignment="1">
      <alignment vertical="center"/>
    </xf>
    <xf numFmtId="0" fontId="105" fillId="9" borderId="54" xfId="0" applyFont="1" applyFill="1" applyBorder="1" applyAlignment="1">
      <alignment vertical="center"/>
    </xf>
    <xf numFmtId="0" fontId="106" fillId="0" borderId="54" xfId="0" applyFont="1" applyBorder="1" applyAlignment="1">
      <alignment horizontal="center"/>
    </xf>
    <xf numFmtId="0" fontId="106" fillId="0" borderId="54" xfId="0" quotePrefix="1" applyFont="1" applyBorder="1" applyAlignment="1">
      <alignment horizontal="center"/>
    </xf>
    <xf numFmtId="16" fontId="106" fillId="0" borderId="54" xfId="0" quotePrefix="1" applyNumberFormat="1" applyFont="1" applyBorder="1" applyAlignment="1">
      <alignment horizontal="center"/>
    </xf>
    <xf numFmtId="0" fontId="94" fillId="0" borderId="71" xfId="59" applyFont="1" applyBorder="1" applyAlignment="1">
      <alignment horizontal="center" vertical="center"/>
    </xf>
    <xf numFmtId="0" fontId="94" fillId="0" borderId="71" xfId="59" applyFont="1" applyBorder="1" applyAlignment="1">
      <alignment horizontal="center" vertical="center" wrapText="1"/>
    </xf>
    <xf numFmtId="0" fontId="108" fillId="2" borderId="0" xfId="0" applyFont="1" applyFill="1" applyAlignment="1">
      <alignment vertical="center"/>
    </xf>
    <xf numFmtId="0" fontId="107" fillId="2" borderId="2" xfId="0" applyFont="1" applyFill="1" applyBorder="1" applyAlignment="1">
      <alignment horizontal="center" vertical="center"/>
    </xf>
    <xf numFmtId="0" fontId="107" fillId="3" borderId="0" xfId="0" applyFont="1" applyFill="1" applyAlignment="1">
      <alignment vertical="center"/>
    </xf>
    <xf numFmtId="0" fontId="107" fillId="13" borderId="2" xfId="0" quotePrefix="1" applyFont="1" applyFill="1" applyBorder="1" applyAlignment="1">
      <alignment horizontal="center" vertical="center"/>
    </xf>
    <xf numFmtId="0" fontId="107" fillId="4" borderId="2" xfId="0" quotePrefix="1" applyFont="1" applyFill="1" applyBorder="1" applyAlignment="1">
      <alignment horizontal="center" vertical="center"/>
    </xf>
    <xf numFmtId="0" fontId="107" fillId="2" borderId="2" xfId="0" applyFont="1" applyFill="1" applyBorder="1" applyAlignment="1">
      <alignment horizontal="right" vertical="center"/>
    </xf>
    <xf numFmtId="0" fontId="107" fillId="2" borderId="2" xfId="0" applyFont="1" applyFill="1" applyBorder="1" applyAlignment="1">
      <alignment horizontal="left" vertical="center"/>
    </xf>
    <xf numFmtId="0" fontId="107" fillId="2" borderId="3" xfId="0" applyFont="1" applyFill="1" applyBorder="1" applyAlignment="1">
      <alignment horizontal="left" vertical="center"/>
    </xf>
    <xf numFmtId="0" fontId="107" fillId="2" borderId="3" xfId="0" applyFont="1" applyFill="1" applyBorder="1" applyAlignment="1">
      <alignment vertical="center"/>
    </xf>
    <xf numFmtId="0" fontId="107" fillId="2" borderId="3" xfId="0" applyFont="1" applyFill="1" applyBorder="1" applyAlignment="1">
      <alignment horizontal="center" vertical="center"/>
    </xf>
    <xf numFmtId="3" fontId="107" fillId="2" borderId="3" xfId="0" applyNumberFormat="1" applyFont="1" applyFill="1" applyBorder="1" applyAlignment="1">
      <alignment horizontal="center" vertical="center"/>
    </xf>
    <xf numFmtId="0" fontId="107" fillId="2" borderId="3" xfId="62" applyNumberFormat="1" applyFont="1" applyFill="1" applyBorder="1" applyAlignment="1">
      <alignment horizontal="center" vertical="center"/>
    </xf>
    <xf numFmtId="0" fontId="107" fillId="2" borderId="0" xfId="0" applyFont="1" applyFill="1" applyAlignment="1">
      <alignment vertical="center"/>
    </xf>
    <xf numFmtId="0" fontId="107" fillId="13" borderId="3" xfId="0" applyFont="1" applyFill="1" applyBorder="1" applyAlignment="1">
      <alignment horizontal="center" vertical="center"/>
    </xf>
    <xf numFmtId="0" fontId="107" fillId="5" borderId="3" xfId="0" applyFont="1" applyFill="1" applyBorder="1" applyAlignment="1">
      <alignment vertical="center"/>
    </xf>
    <xf numFmtId="1" fontId="107" fillId="13" borderId="3" xfId="0" applyNumberFormat="1" applyFont="1" applyFill="1" applyBorder="1" applyAlignment="1">
      <alignment vertical="center"/>
    </xf>
    <xf numFmtId="1" fontId="107" fillId="13" borderId="3" xfId="0" applyNumberFormat="1" applyFont="1" applyFill="1" applyBorder="1" applyAlignment="1">
      <alignment horizontal="center" vertical="center"/>
    </xf>
    <xf numFmtId="0" fontId="107" fillId="5" borderId="2" xfId="0" quotePrefix="1" applyFont="1" applyFill="1" applyBorder="1" applyAlignment="1">
      <alignment horizontal="center" vertical="center"/>
    </xf>
    <xf numFmtId="0" fontId="107" fillId="48" borderId="2" xfId="0" applyFont="1" applyFill="1" applyBorder="1" applyAlignment="1">
      <alignment horizontal="left" vertical="center"/>
    </xf>
    <xf numFmtId="0" fontId="107" fillId="48" borderId="4" xfId="0" applyFont="1" applyFill="1" applyBorder="1" applyAlignment="1">
      <alignment horizontal="center" vertical="center"/>
    </xf>
    <xf numFmtId="0" fontId="107" fillId="48" borderId="0" xfId="0" applyFont="1" applyFill="1" applyAlignment="1">
      <alignment horizontal="center" vertical="center"/>
    </xf>
    <xf numFmtId="0" fontId="107" fillId="48" borderId="0" xfId="0" applyFont="1" applyFill="1" applyAlignment="1">
      <alignment horizontal="center" vertical="center" wrapText="1"/>
    </xf>
    <xf numFmtId="0" fontId="107" fillId="48" borderId="4" xfId="0" applyFont="1" applyFill="1" applyBorder="1" applyAlignment="1">
      <alignment horizontal="center" vertical="center" wrapText="1"/>
    </xf>
    <xf numFmtId="0" fontId="107" fillId="48" borderId="2" xfId="0" applyFont="1" applyFill="1" applyBorder="1" applyAlignment="1">
      <alignment horizontal="center" vertical="center"/>
    </xf>
    <xf numFmtId="0" fontId="107" fillId="48" borderId="0" xfId="0" applyFont="1" applyFill="1" applyAlignment="1">
      <alignment horizontal="left" vertical="center"/>
    </xf>
    <xf numFmtId="0" fontId="107" fillId="3" borderId="0" xfId="0" applyFont="1" applyFill="1" applyAlignment="1">
      <alignment horizontal="left" vertical="center"/>
    </xf>
    <xf numFmtId="0" fontId="107" fillId="2" borderId="0" xfId="0" applyFont="1" applyFill="1" applyAlignment="1">
      <alignment horizontal="right" vertical="center"/>
    </xf>
    <xf numFmtId="0" fontId="107" fillId="2" borderId="0" xfId="0" applyFont="1" applyFill="1" applyAlignment="1">
      <alignment horizontal="right" vertical="center" wrapText="1"/>
    </xf>
    <xf numFmtId="0" fontId="107" fillId="2" borderId="4" xfId="0" applyFont="1" applyFill="1" applyBorder="1" applyAlignment="1">
      <alignment vertical="center" wrapText="1"/>
    </xf>
    <xf numFmtId="0" fontId="107" fillId="14" borderId="0" xfId="0" applyFont="1" applyFill="1" applyAlignment="1">
      <alignment horizontal="left" vertical="center"/>
    </xf>
    <xf numFmtId="0" fontId="107" fillId="14" borderId="0" xfId="0" applyFont="1" applyFill="1" applyAlignment="1">
      <alignment horizontal="center" vertical="center"/>
    </xf>
    <xf numFmtId="1" fontId="107" fillId="14" borderId="0" xfId="0" applyNumberFormat="1" applyFont="1" applyFill="1" applyAlignment="1">
      <alignment horizontal="right" vertical="center"/>
    </xf>
    <xf numFmtId="1" fontId="107" fillId="14" borderId="0" xfId="0" applyNumberFormat="1" applyFont="1" applyFill="1" applyAlignment="1">
      <alignment horizontal="center" vertical="center"/>
    </xf>
    <xf numFmtId="0" fontId="107" fillId="15" borderId="0" xfId="0" applyFont="1" applyFill="1" applyAlignment="1">
      <alignment horizontal="left" vertical="center"/>
    </xf>
    <xf numFmtId="0" fontId="107" fillId="15" borderId="0" xfId="0" applyFont="1" applyFill="1" applyAlignment="1">
      <alignment horizontal="center" vertical="center"/>
    </xf>
    <xf numFmtId="0" fontId="107" fillId="15" borderId="0" xfId="0" applyFont="1" applyFill="1"/>
    <xf numFmtId="1" fontId="26" fillId="0" borderId="54" xfId="1" quotePrefix="1" applyNumberFormat="1" applyFont="1" applyBorder="1" applyAlignment="1">
      <alignment horizontal="center" vertical="center" wrapText="1"/>
    </xf>
    <xf numFmtId="0" fontId="50" fillId="5" borderId="54" xfId="2" applyFont="1" applyFill="1" applyBorder="1" applyAlignment="1">
      <alignment vertical="center"/>
    </xf>
    <xf numFmtId="0" fontId="52" fillId="0" borderId="54" xfId="2" applyFont="1" applyBorder="1" applyAlignment="1">
      <alignment horizontal="center" wrapText="1"/>
    </xf>
    <xf numFmtId="1" fontId="50" fillId="0" borderId="74" xfId="2" applyNumberFormat="1" applyFont="1" applyBorder="1" applyAlignment="1">
      <alignment horizontal="center" vertical="center" wrapText="1"/>
    </xf>
    <xf numFmtId="0" fontId="109" fillId="0" borderId="0" xfId="70" applyFont="1" applyAlignment="1">
      <alignment horizontal="left" vertical="top"/>
    </xf>
    <xf numFmtId="0" fontId="110" fillId="0" borderId="0" xfId="70" applyFont="1" applyAlignment="1">
      <alignment horizontal="left" vertical="top"/>
    </xf>
    <xf numFmtId="0" fontId="61" fillId="0" borderId="0" xfId="70" applyAlignment="1">
      <alignment horizontal="left" vertical="top"/>
    </xf>
    <xf numFmtId="0" fontId="61" fillId="0" borderId="0" xfId="70" applyAlignment="1">
      <alignment horizontal="center" vertical="center"/>
    </xf>
    <xf numFmtId="0" fontId="111" fillId="47" borderId="19" xfId="70" applyFont="1" applyFill="1" applyBorder="1" applyAlignment="1">
      <alignment horizontal="center" vertical="center"/>
    </xf>
    <xf numFmtId="0" fontId="112" fillId="0" borderId="19" xfId="70" applyFont="1" applyBorder="1" applyAlignment="1">
      <alignment horizontal="center" vertical="top"/>
    </xf>
    <xf numFmtId="0" fontId="113" fillId="0" borderId="19" xfId="70" applyFont="1" applyBorder="1" applyAlignment="1">
      <alignment horizontal="center" vertical="center"/>
    </xf>
    <xf numFmtId="0" fontId="112" fillId="0" borderId="19" xfId="70" applyFont="1" applyBorder="1" applyAlignment="1">
      <alignment horizontal="center" vertical="center"/>
    </xf>
    <xf numFmtId="0" fontId="114" fillId="50" borderId="0" xfId="70" applyFont="1" applyFill="1" applyAlignment="1">
      <alignment vertical="center"/>
    </xf>
    <xf numFmtId="0" fontId="115" fillId="50" borderId="0" xfId="70" applyFont="1" applyFill="1" applyAlignment="1">
      <alignment vertical="center"/>
    </xf>
    <xf numFmtId="0" fontId="115" fillId="50" borderId="54" xfId="70" applyFont="1" applyFill="1" applyBorder="1" applyAlignment="1">
      <alignment horizontal="center" vertical="center"/>
    </xf>
    <xf numFmtId="0" fontId="116" fillId="50" borderId="0" xfId="70" applyFont="1" applyFill="1" applyAlignment="1">
      <alignment horizontal="left" vertical="center"/>
    </xf>
    <xf numFmtId="0" fontId="117" fillId="0" borderId="54" xfId="70" applyFont="1" applyBorder="1" applyAlignment="1">
      <alignment horizontal="left" vertical="center" wrapText="1"/>
    </xf>
    <xf numFmtId="0" fontId="117" fillId="0" borderId="54" xfId="70" applyFont="1" applyBorder="1" applyAlignment="1">
      <alignment vertical="center" wrapText="1"/>
    </xf>
    <xf numFmtId="0" fontId="117" fillId="0" borderId="54" xfId="70" applyFont="1" applyBorder="1" applyAlignment="1">
      <alignment vertical="top" wrapText="1"/>
    </xf>
    <xf numFmtId="0" fontId="117" fillId="0" borderId="54" xfId="70" applyFont="1" applyBorder="1" applyAlignment="1">
      <alignment horizontal="center" vertical="center" wrapText="1"/>
    </xf>
    <xf numFmtId="0" fontId="11" fillId="0" borderId="77" xfId="70" applyFont="1" applyBorder="1" applyAlignment="1">
      <alignment vertical="top" wrapText="1"/>
    </xf>
    <xf numFmtId="0" fontId="116" fillId="0" borderId="0" xfId="70" applyFont="1" applyAlignment="1">
      <alignment horizontal="left" vertical="top"/>
    </xf>
    <xf numFmtId="0" fontId="117" fillId="10" borderId="54" xfId="70" applyFont="1" applyFill="1" applyBorder="1" applyAlignment="1">
      <alignment horizontal="left" vertical="center" wrapText="1"/>
    </xf>
    <xf numFmtId="0" fontId="117" fillId="10" borderId="54" xfId="70" applyFont="1" applyFill="1" applyBorder="1" applyAlignment="1">
      <alignment vertical="center" wrapText="1"/>
    </xf>
    <xf numFmtId="0" fontId="117" fillId="10" borderId="54" xfId="70" applyFont="1" applyFill="1" applyBorder="1" applyAlignment="1">
      <alignment vertical="top" wrapText="1"/>
    </xf>
    <xf numFmtId="0" fontId="119" fillId="10" borderId="54" xfId="70" applyFont="1" applyFill="1" applyBorder="1" applyAlignment="1">
      <alignment horizontal="center" vertical="center" wrapText="1"/>
    </xf>
    <xf numFmtId="0" fontId="11" fillId="10" borderId="77" xfId="70" applyFont="1" applyFill="1" applyBorder="1" applyAlignment="1">
      <alignment vertical="center" wrapText="1"/>
    </xf>
    <xf numFmtId="0" fontId="116" fillId="10" borderId="0" xfId="70" applyFont="1" applyFill="1" applyAlignment="1">
      <alignment horizontal="left" vertical="top"/>
    </xf>
    <xf numFmtId="0" fontId="117" fillId="10" borderId="54" xfId="70" applyFont="1" applyFill="1" applyBorder="1" applyAlignment="1">
      <alignment horizontal="center" vertical="center" wrapText="1"/>
    </xf>
    <xf numFmtId="176" fontId="117" fillId="10" borderId="54" xfId="70" applyNumberFormat="1" applyFont="1" applyFill="1" applyBorder="1" applyAlignment="1">
      <alignment horizontal="center" vertical="center" wrapText="1"/>
    </xf>
    <xf numFmtId="0" fontId="118" fillId="10" borderId="54" xfId="70" applyFont="1" applyFill="1" applyBorder="1" applyAlignment="1">
      <alignment horizontal="left" vertical="center" wrapText="1"/>
    </xf>
    <xf numFmtId="0" fontId="121" fillId="0" borderId="0" xfId="70" applyFont="1" applyAlignment="1">
      <alignment horizontal="left" vertical="top"/>
    </xf>
    <xf numFmtId="0" fontId="122" fillId="0" borderId="0" xfId="70" applyFont="1" applyAlignment="1">
      <alignment horizontal="center" vertical="center" wrapText="1"/>
    </xf>
    <xf numFmtId="0" fontId="123" fillId="0" borderId="0" xfId="70" applyFont="1" applyAlignment="1">
      <alignment horizontal="center" vertical="center" wrapText="1"/>
    </xf>
    <xf numFmtId="12" fontId="126" fillId="0" borderId="54" xfId="0" quotePrefix="1" applyNumberFormat="1" applyFont="1" applyBorder="1" applyAlignment="1">
      <alignment horizontal="center" vertical="center" wrapText="1"/>
    </xf>
    <xf numFmtId="0" fontId="119" fillId="0" borderId="54" xfId="70" applyFont="1" applyBorder="1" applyAlignment="1">
      <alignment horizontal="center" vertical="center" wrapText="1"/>
    </xf>
    <xf numFmtId="0" fontId="118" fillId="0" borderId="54" xfId="70" applyFont="1" applyBorder="1" applyAlignment="1">
      <alignment horizontal="left" vertical="center" wrapText="1"/>
    </xf>
    <xf numFmtId="177" fontId="117" fillId="10" borderId="54" xfId="70" applyNumberFormat="1" applyFont="1" applyFill="1" applyBorder="1" applyAlignment="1">
      <alignment horizontal="center" vertical="center" wrapText="1"/>
    </xf>
    <xf numFmtId="177" fontId="117" fillId="0" borderId="54" xfId="70" applyNumberFormat="1" applyFont="1" applyBorder="1" applyAlignment="1">
      <alignment horizontal="center" vertical="center" wrapText="1"/>
    </xf>
    <xf numFmtId="0" fontId="11" fillId="0" borderId="77" xfId="70" applyFont="1" applyBorder="1" applyAlignment="1">
      <alignment vertical="center" wrapText="1"/>
    </xf>
    <xf numFmtId="0" fontId="11" fillId="10" borderId="77" xfId="70" applyFont="1" applyFill="1" applyBorder="1" applyAlignment="1">
      <alignment vertical="top" wrapText="1"/>
    </xf>
    <xf numFmtId="12" fontId="119" fillId="0" borderId="54" xfId="70" applyNumberFormat="1" applyFont="1" applyBorder="1" applyAlignment="1">
      <alignment horizontal="center" vertical="center" wrapText="1"/>
    </xf>
    <xf numFmtId="16" fontId="119" fillId="0" borderId="54" xfId="70" applyNumberFormat="1" applyFont="1" applyBorder="1" applyAlignment="1">
      <alignment horizontal="center" vertical="center" wrapText="1"/>
    </xf>
    <xf numFmtId="12" fontId="119" fillId="47" borderId="54" xfId="70" applyNumberFormat="1" applyFont="1" applyFill="1" applyBorder="1" applyAlignment="1">
      <alignment horizontal="center" vertical="center" wrapText="1"/>
    </xf>
    <xf numFmtId="0" fontId="119" fillId="47" borderId="54" xfId="70" applyFont="1" applyFill="1" applyBorder="1" applyAlignment="1">
      <alignment horizontal="center" vertical="center" wrapText="1"/>
    </xf>
    <xf numFmtId="0" fontId="115" fillId="50" borderId="75" xfId="70" applyFont="1" applyFill="1" applyBorder="1" applyAlignment="1">
      <alignment horizontal="center" vertical="center"/>
    </xf>
    <xf numFmtId="0" fontId="117" fillId="0" borderId="75" xfId="70" applyFont="1" applyBorder="1" applyAlignment="1">
      <alignment horizontal="center" vertical="center" wrapText="1"/>
    </xf>
    <xf numFmtId="12" fontId="119" fillId="47" borderId="75" xfId="70" applyNumberFormat="1" applyFont="1" applyFill="1" applyBorder="1" applyAlignment="1">
      <alignment horizontal="center" vertical="center" wrapText="1"/>
    </xf>
    <xf numFmtId="177" fontId="117" fillId="0" borderId="75" xfId="70" applyNumberFormat="1" applyFont="1" applyBorder="1" applyAlignment="1">
      <alignment horizontal="center" vertical="center" wrapText="1"/>
    </xf>
    <xf numFmtId="0" fontId="119" fillId="0" borderId="75" xfId="70" applyFont="1" applyBorder="1" applyAlignment="1">
      <alignment horizontal="center" vertical="center" wrapText="1"/>
    </xf>
    <xf numFmtId="0" fontId="115" fillId="50" borderId="0" xfId="70" applyFont="1" applyFill="1" applyAlignment="1">
      <alignment horizontal="center" vertical="center"/>
    </xf>
    <xf numFmtId="0" fontId="117" fillId="0" borderId="0" xfId="70" applyFont="1" applyAlignment="1">
      <alignment horizontal="center" vertical="center" wrapText="1"/>
    </xf>
    <xf numFmtId="12" fontId="119" fillId="47" borderId="0" xfId="70" applyNumberFormat="1" applyFont="1" applyFill="1" applyAlignment="1">
      <alignment horizontal="center" vertical="center" wrapText="1"/>
    </xf>
    <xf numFmtId="177" fontId="117" fillId="0" borderId="0" xfId="70" applyNumberFormat="1" applyFont="1" applyAlignment="1">
      <alignment horizontal="center" vertical="center" wrapText="1"/>
    </xf>
    <xf numFmtId="0" fontId="119" fillId="0" borderId="0" xfId="70" applyFont="1" applyAlignment="1">
      <alignment horizontal="center" vertical="center" wrapText="1"/>
    </xf>
    <xf numFmtId="0" fontId="117" fillId="10" borderId="0" xfId="70" applyFont="1" applyFill="1" applyAlignment="1">
      <alignment horizontal="center" vertical="center" wrapText="1"/>
    </xf>
    <xf numFmtId="12" fontId="119" fillId="0" borderId="75" xfId="70" applyNumberFormat="1" applyFont="1" applyBorder="1" applyAlignment="1">
      <alignment horizontal="center" vertical="center" wrapText="1"/>
    </xf>
    <xf numFmtId="12" fontId="119" fillId="0" borderId="0" xfId="70" applyNumberFormat="1" applyFont="1" applyAlignment="1">
      <alignment horizontal="center" vertical="center" wrapText="1"/>
    </xf>
    <xf numFmtId="12" fontId="117" fillId="0" borderId="0" xfId="70" applyNumberFormat="1" applyFont="1" applyAlignment="1">
      <alignment horizontal="center" vertical="center" wrapText="1"/>
    </xf>
    <xf numFmtId="0" fontId="118" fillId="51" borderId="54" xfId="70" applyFont="1" applyFill="1" applyBorder="1" applyAlignment="1">
      <alignment horizontal="left" vertical="center" wrapText="1"/>
    </xf>
    <xf numFmtId="0" fontId="117" fillId="51" borderId="54" xfId="70" applyFont="1" applyFill="1" applyBorder="1" applyAlignment="1">
      <alignment vertical="center" wrapText="1"/>
    </xf>
    <xf numFmtId="0" fontId="117" fillId="51" borderId="54" xfId="70" applyFont="1" applyFill="1" applyBorder="1" applyAlignment="1">
      <alignment vertical="top" wrapText="1"/>
    </xf>
    <xf numFmtId="0" fontId="117" fillId="51" borderId="54" xfId="70" applyFont="1" applyFill="1" applyBorder="1" applyAlignment="1">
      <alignment horizontal="center" vertical="center" wrapText="1"/>
    </xf>
    <xf numFmtId="12" fontId="117" fillId="51" borderId="54" xfId="70" applyNumberFormat="1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16" fontId="28" fillId="0" borderId="14" xfId="0" quotePrefix="1" applyNumberFormat="1" applyFont="1" applyBorder="1" applyAlignment="1">
      <alignment horizontal="center" vertical="center"/>
    </xf>
    <xf numFmtId="0" fontId="32" fillId="10" borderId="23" xfId="0" applyFont="1" applyFill="1" applyBorder="1" applyAlignment="1">
      <alignment horizontal="center" vertical="center"/>
    </xf>
    <xf numFmtId="0" fontId="32" fillId="10" borderId="24" xfId="0" applyFont="1" applyFill="1" applyBorder="1" applyAlignment="1">
      <alignment horizontal="center" vertical="center"/>
    </xf>
    <xf numFmtId="0" fontId="32" fillId="10" borderId="48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1" fontId="69" fillId="0" borderId="15" xfId="0" applyNumberFormat="1" applyFont="1" applyBorder="1" applyAlignment="1">
      <alignment horizontal="center" vertical="center" wrapText="1"/>
    </xf>
    <xf numFmtId="1" fontId="69" fillId="0" borderId="12" xfId="0" applyNumberFormat="1" applyFont="1" applyBorder="1" applyAlignment="1">
      <alignment horizontal="center" vertical="center" wrapText="1"/>
    </xf>
    <xf numFmtId="1" fontId="69" fillId="0" borderId="13" xfId="0" applyNumberFormat="1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65" fillId="2" borderId="3" xfId="0" applyFont="1" applyFill="1" applyBorder="1" applyAlignment="1">
      <alignment horizontal="left" vertical="center" wrapText="1"/>
    </xf>
    <xf numFmtId="0" fontId="65" fillId="13" borderId="3" xfId="0" applyFont="1" applyFill="1" applyBorder="1" applyAlignment="1">
      <alignment horizontal="left" vertical="center" wrapText="1"/>
    </xf>
    <xf numFmtId="0" fontId="53" fillId="15" borderId="0" xfId="0" applyFont="1" applyFill="1" applyAlignment="1">
      <alignment horizontal="left"/>
    </xf>
    <xf numFmtId="0" fontId="53" fillId="15" borderId="28" xfId="0" applyFont="1" applyFill="1" applyBorder="1" applyAlignment="1">
      <alignment horizontal="left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32" fillId="10" borderId="26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49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1" fontId="31" fillId="2" borderId="15" xfId="0" applyNumberFormat="1" applyFont="1" applyFill="1" applyBorder="1" applyAlignment="1">
      <alignment horizontal="center" vertical="center" wrapText="1"/>
    </xf>
    <xf numFmtId="1" fontId="31" fillId="2" borderId="13" xfId="0" applyNumberFormat="1" applyFont="1" applyFill="1" applyBorder="1" applyAlignment="1">
      <alignment horizontal="center" vertical="center" wrapText="1"/>
    </xf>
    <xf numFmtId="1" fontId="57" fillId="0" borderId="51" xfId="1" applyNumberFormat="1" applyFont="1" applyBorder="1" applyAlignment="1">
      <alignment horizontal="center" vertical="center" wrapText="1"/>
    </xf>
    <xf numFmtId="1" fontId="57" fillId="0" borderId="54" xfId="1" applyNumberFormat="1" applyFont="1" applyBorder="1" applyAlignment="1">
      <alignment horizontal="center" vertical="center" wrapText="1"/>
    </xf>
    <xf numFmtId="1" fontId="57" fillId="0" borderId="47" xfId="1" applyNumberFormat="1" applyFont="1" applyBorder="1" applyAlignment="1">
      <alignment horizontal="center" vertical="center" wrapText="1"/>
    </xf>
    <xf numFmtId="1" fontId="57" fillId="0" borderId="10" xfId="1" applyNumberFormat="1" applyFont="1" applyBorder="1" applyAlignment="1">
      <alignment horizontal="center" vertical="center" wrapText="1"/>
    </xf>
    <xf numFmtId="1" fontId="60" fillId="0" borderId="51" xfId="1" applyNumberFormat="1" applyFont="1" applyBorder="1" applyAlignment="1">
      <alignment horizontal="center" vertical="center" wrapText="1"/>
    </xf>
    <xf numFmtId="1" fontId="60" fillId="0" borderId="54" xfId="1" applyNumberFormat="1" applyFont="1" applyBorder="1" applyAlignment="1">
      <alignment horizontal="center" vertical="center" wrapText="1"/>
    </xf>
    <xf numFmtId="1" fontId="60" fillId="0" borderId="47" xfId="1" applyNumberFormat="1" applyFont="1" applyBorder="1" applyAlignment="1">
      <alignment horizontal="center" vertical="center" wrapText="1"/>
    </xf>
    <xf numFmtId="1" fontId="60" fillId="0" borderId="10" xfId="1" applyNumberFormat="1" applyFont="1" applyBorder="1" applyAlignment="1">
      <alignment horizontal="center" vertical="center" wrapText="1"/>
    </xf>
    <xf numFmtId="1" fontId="31" fillId="2" borderId="60" xfId="0" applyNumberFormat="1" applyFont="1" applyFill="1" applyBorder="1" applyAlignment="1">
      <alignment horizontal="center" vertical="center" wrapText="1"/>
    </xf>
    <xf numFmtId="1" fontId="31" fillId="2" borderId="30" xfId="0" applyNumberFormat="1" applyFont="1" applyFill="1" applyBorder="1" applyAlignment="1">
      <alignment horizontal="center" vertical="center" wrapText="1"/>
    </xf>
    <xf numFmtId="1" fontId="31" fillId="2" borderId="54" xfId="0" applyNumberFormat="1" applyFont="1" applyFill="1" applyBorder="1" applyAlignment="1">
      <alignment horizontal="center" vertical="center" wrapText="1"/>
    </xf>
    <xf numFmtId="1" fontId="31" fillId="2" borderId="58" xfId="0" applyNumberFormat="1" applyFont="1" applyFill="1" applyBorder="1" applyAlignment="1">
      <alignment horizontal="center" vertical="center" wrapText="1"/>
    </xf>
    <xf numFmtId="1" fontId="31" fillId="2" borderId="59" xfId="0" applyNumberFormat="1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1" fontId="57" fillId="3" borderId="14" xfId="1" applyNumberFormat="1" applyFont="1" applyFill="1" applyBorder="1" applyAlignment="1">
      <alignment horizontal="center" vertical="center" wrapText="1"/>
    </xf>
    <xf numFmtId="1" fontId="31" fillId="2" borderId="15" xfId="0" quotePrefix="1" applyNumberFormat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1" fillId="2" borderId="11" xfId="0" quotePrefix="1" applyFont="1" applyFill="1" applyBorder="1" applyAlignment="1">
      <alignment horizontal="center" vertical="center" wrapText="1"/>
    </xf>
    <xf numFmtId="0" fontId="31" fillId="2" borderId="10" xfId="0" quotePrefix="1" applyFont="1" applyFill="1" applyBorder="1" applyAlignment="1">
      <alignment horizontal="center" vertical="center" wrapText="1"/>
    </xf>
    <xf numFmtId="0" fontId="62" fillId="2" borderId="13" xfId="0" quotePrefix="1" applyFont="1" applyFill="1" applyBorder="1" applyAlignment="1">
      <alignment horizontal="center" vertical="center" wrapText="1"/>
    </xf>
    <xf numFmtId="0" fontId="62" fillId="2" borderId="14" xfId="0" quotePrefix="1" applyFont="1" applyFill="1" applyBorder="1" applyAlignment="1">
      <alignment horizontal="center" vertical="center" wrapText="1"/>
    </xf>
    <xf numFmtId="0" fontId="31" fillId="2" borderId="14" xfId="0" quotePrefix="1" applyFont="1" applyFill="1" applyBorder="1" applyAlignment="1">
      <alignment horizontal="center" vertical="center" wrapText="1"/>
    </xf>
    <xf numFmtId="0" fontId="31" fillId="2" borderId="15" xfId="0" quotePrefix="1" applyFont="1" applyFill="1" applyBorder="1" applyAlignment="1">
      <alignment horizontal="center" vertical="center" wrapText="1"/>
    </xf>
    <xf numFmtId="0" fontId="31" fillId="2" borderId="13" xfId="0" quotePrefix="1" applyFont="1" applyFill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1" fillId="2" borderId="55" xfId="0" quotePrefix="1" applyFont="1" applyFill="1" applyBorder="1" applyAlignment="1">
      <alignment horizontal="center" vertical="center" wrapText="1"/>
    </xf>
    <xf numFmtId="0" fontId="31" fillId="2" borderId="52" xfId="0" quotePrefix="1" applyFont="1" applyFill="1" applyBorder="1" applyAlignment="1">
      <alignment horizontal="center" vertical="center" wrapText="1"/>
    </xf>
    <xf numFmtId="0" fontId="31" fillId="2" borderId="53" xfId="0" quotePrefix="1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49" fillId="9" borderId="14" xfId="0" applyFont="1" applyFill="1" applyBorder="1" applyAlignment="1">
      <alignment horizontal="left" vertical="center" wrapText="1"/>
    </xf>
    <xf numFmtId="12" fontId="48" fillId="0" borderId="15" xfId="0" quotePrefix="1" applyNumberFormat="1" applyFont="1" applyBorder="1" applyAlignment="1">
      <alignment horizontal="center" vertical="center" wrapText="1"/>
    </xf>
    <xf numFmtId="12" fontId="48" fillId="0" borderId="12" xfId="0" quotePrefix="1" applyNumberFormat="1" applyFont="1" applyBorder="1" applyAlignment="1">
      <alignment horizontal="center" vertical="center" wrapText="1"/>
    </xf>
    <xf numFmtId="12" fontId="48" fillId="0" borderId="13" xfId="0" quotePrefix="1" applyNumberFormat="1" applyFont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1" fillId="2" borderId="12" xfId="0" quotePrefix="1" applyFont="1" applyFill="1" applyBorder="1" applyAlignment="1">
      <alignment horizontal="center" vertical="center" wrapText="1"/>
    </xf>
    <xf numFmtId="0" fontId="31" fillId="2" borderId="60" xfId="0" quotePrefix="1" applyFont="1" applyFill="1" applyBorder="1" applyAlignment="1">
      <alignment horizontal="center" vertical="center" wrapText="1"/>
    </xf>
    <xf numFmtId="0" fontId="31" fillId="2" borderId="29" xfId="0" quotePrefix="1" applyFont="1" applyFill="1" applyBorder="1" applyAlignment="1">
      <alignment horizontal="center" vertical="center" wrapText="1"/>
    </xf>
    <xf numFmtId="0" fontId="31" fillId="2" borderId="30" xfId="0" quotePrefix="1" applyFont="1" applyFill="1" applyBorder="1" applyAlignment="1">
      <alignment horizontal="center" vertical="center" wrapText="1"/>
    </xf>
    <xf numFmtId="0" fontId="31" fillId="2" borderId="61" xfId="0" quotePrefix="1" applyFont="1" applyFill="1" applyBorder="1" applyAlignment="1">
      <alignment horizontal="center"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49" xfId="0" quotePrefix="1" applyFont="1" applyFill="1" applyBorder="1" applyAlignment="1">
      <alignment horizontal="center" vertical="center" wrapText="1"/>
    </xf>
    <xf numFmtId="0" fontId="31" fillId="2" borderId="58" xfId="0" quotePrefix="1" applyFont="1" applyFill="1" applyBorder="1" applyAlignment="1">
      <alignment horizontal="center" vertical="center" wrapText="1"/>
    </xf>
    <xf numFmtId="0" fontId="31" fillId="2" borderId="57" xfId="0" quotePrefix="1" applyFont="1" applyFill="1" applyBorder="1" applyAlignment="1">
      <alignment horizontal="center" vertical="center" wrapText="1"/>
    </xf>
    <xf numFmtId="0" fontId="31" fillId="2" borderId="59" xfId="0" quotePrefix="1" applyFont="1" applyFill="1" applyBorder="1" applyAlignment="1">
      <alignment horizontal="center" vertical="center" wrapText="1"/>
    </xf>
    <xf numFmtId="0" fontId="70" fillId="0" borderId="0" xfId="0" quotePrefix="1" applyFont="1" applyAlignment="1">
      <alignment horizontal="left" vertical="center" wrapText="1"/>
    </xf>
    <xf numFmtId="0" fontId="63" fillId="0" borderId="0" xfId="0" quotePrefix="1" applyFont="1" applyAlignment="1">
      <alignment horizontal="left" vertical="center" wrapText="1"/>
    </xf>
    <xf numFmtId="0" fontId="31" fillId="9" borderId="15" xfId="0" applyFont="1" applyFill="1" applyBorder="1" applyAlignment="1">
      <alignment horizontal="left" vertical="center" wrapText="1"/>
    </xf>
    <xf numFmtId="0" fontId="31" fillId="9" borderId="13" xfId="0" applyFont="1" applyFill="1" applyBorder="1" applyAlignment="1">
      <alignment horizontal="left" vertical="center" wrapText="1"/>
    </xf>
    <xf numFmtId="0" fontId="31" fillId="9" borderId="55" xfId="0" applyFont="1" applyFill="1" applyBorder="1" applyAlignment="1">
      <alignment horizontal="left" vertical="center" wrapText="1"/>
    </xf>
    <xf numFmtId="0" fontId="31" fillId="9" borderId="53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117" fillId="0" borderId="54" xfId="70" applyFont="1" applyBorder="1" applyAlignment="1">
      <alignment vertical="top" wrapText="1"/>
    </xf>
    <xf numFmtId="0" fontId="117" fillId="51" borderId="54" xfId="70" applyFont="1" applyFill="1" applyBorder="1" applyAlignment="1">
      <alignment vertical="top" wrapText="1"/>
    </xf>
    <xf numFmtId="0" fontId="119" fillId="0" borderId="54" xfId="70" applyFont="1" applyBorder="1" applyAlignment="1">
      <alignment vertical="top" wrapText="1"/>
    </xf>
    <xf numFmtId="0" fontId="120" fillId="0" borderId="76" xfId="70" applyFont="1" applyBorder="1" applyAlignment="1">
      <alignment horizontal="left" vertical="top"/>
    </xf>
    <xf numFmtId="0" fontId="117" fillId="0" borderId="76" xfId="70" applyFont="1" applyBorder="1" applyAlignment="1">
      <alignment horizontal="center" vertical="center"/>
    </xf>
    <xf numFmtId="0" fontId="29" fillId="9" borderId="54" xfId="0" applyFont="1" applyFill="1" applyBorder="1" applyAlignment="1">
      <alignment horizontal="left" vertical="center" wrapText="1"/>
    </xf>
    <xf numFmtId="0" fontId="29" fillId="9" borderId="53" xfId="0" applyFont="1" applyFill="1" applyBorder="1" applyAlignment="1">
      <alignment horizontal="left" vertical="center" wrapText="1"/>
    </xf>
    <xf numFmtId="0" fontId="29" fillId="2" borderId="54" xfId="0" applyFont="1" applyFill="1" applyBorder="1" applyAlignment="1">
      <alignment horizontal="center" vertical="center" wrapText="1"/>
    </xf>
    <xf numFmtId="0" fontId="101" fillId="2" borderId="55" xfId="0" quotePrefix="1" applyFont="1" applyFill="1" applyBorder="1" applyAlignment="1">
      <alignment horizontal="center" vertical="center" wrapText="1"/>
    </xf>
    <xf numFmtId="0" fontId="101" fillId="2" borderId="52" xfId="0" applyFont="1" applyFill="1" applyBorder="1" applyAlignment="1">
      <alignment horizontal="center" vertical="center"/>
    </xf>
    <xf numFmtId="1" fontId="26" fillId="2" borderId="54" xfId="0" applyNumberFormat="1" applyFont="1" applyFill="1" applyBorder="1" applyAlignment="1">
      <alignment horizontal="center" vertical="center"/>
    </xf>
    <xf numFmtId="0" fontId="29" fillId="2" borderId="60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1" fontId="29" fillId="2" borderId="55" xfId="0" applyNumberFormat="1" applyFont="1" applyFill="1" applyBorder="1" applyAlignment="1">
      <alignment horizontal="center" vertical="center" wrapText="1"/>
    </xf>
    <xf numFmtId="1" fontId="29" fillId="2" borderId="53" xfId="0" applyNumberFormat="1" applyFont="1" applyFill="1" applyBorder="1" applyAlignment="1">
      <alignment horizontal="center" vertical="center" wrapText="1"/>
    </xf>
    <xf numFmtId="0" fontId="29" fillId="9" borderId="55" xfId="0" applyFont="1" applyFill="1" applyBorder="1" applyAlignment="1">
      <alignment horizontal="left" vertical="center" wrapText="1"/>
    </xf>
    <xf numFmtId="1" fontId="29" fillId="2" borderId="54" xfId="0" applyNumberFormat="1" applyFont="1" applyFill="1" applyBorder="1" applyAlignment="1">
      <alignment horizontal="left" vertical="center" wrapText="1"/>
    </xf>
    <xf numFmtId="0" fontId="29" fillId="2" borderId="55" xfId="0" quotePrefix="1" applyFont="1" applyFill="1" applyBorder="1" applyAlignment="1">
      <alignment horizontal="center" vertical="center" wrapText="1"/>
    </xf>
    <xf numFmtId="0" fontId="29" fillId="2" borderId="52" xfId="0" quotePrefix="1" applyFont="1" applyFill="1" applyBorder="1" applyAlignment="1">
      <alignment horizontal="center" vertical="center" wrapText="1"/>
    </xf>
    <xf numFmtId="0" fontId="29" fillId="2" borderId="53" xfId="0" quotePrefix="1" applyFont="1" applyFill="1" applyBorder="1" applyAlignment="1">
      <alignment horizontal="center" vertical="center" wrapText="1"/>
    </xf>
    <xf numFmtId="0" fontId="31" fillId="2" borderId="55" xfId="0" applyFont="1" applyFill="1" applyBorder="1" applyAlignment="1">
      <alignment horizontal="center" vertical="center" wrapText="1"/>
    </xf>
    <xf numFmtId="0" fontId="31" fillId="2" borderId="53" xfId="0" applyFont="1" applyFill="1" applyBorder="1" applyAlignment="1">
      <alignment horizontal="center" vertical="center" wrapText="1"/>
    </xf>
    <xf numFmtId="12" fontId="126" fillId="0" borderId="75" xfId="0" quotePrefix="1" applyNumberFormat="1" applyFont="1" applyBorder="1" applyAlignment="1">
      <alignment horizontal="center" vertical="center" wrapText="1"/>
    </xf>
    <xf numFmtId="12" fontId="126" fillId="0" borderId="73" xfId="0" quotePrefix="1" applyNumberFormat="1" applyFont="1" applyBorder="1" applyAlignment="1">
      <alignment horizontal="center" vertical="center" wrapText="1"/>
    </xf>
    <xf numFmtId="12" fontId="126" fillId="0" borderId="74" xfId="0" quotePrefix="1" applyNumberFormat="1" applyFont="1" applyBorder="1" applyAlignment="1">
      <alignment horizontal="center" vertical="center" wrapText="1"/>
    </xf>
    <xf numFmtId="1" fontId="26" fillId="2" borderId="55" xfId="0" applyNumberFormat="1" applyFont="1" applyFill="1" applyBorder="1" applyAlignment="1">
      <alignment horizontal="center" vertical="center"/>
    </xf>
    <xf numFmtId="1" fontId="26" fillId="2" borderId="53" xfId="0" applyNumberFormat="1" applyFont="1" applyFill="1" applyBorder="1" applyAlignment="1">
      <alignment horizontal="center" vertical="center"/>
    </xf>
    <xf numFmtId="0" fontId="29" fillId="2" borderId="55" xfId="0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/>
    </xf>
    <xf numFmtId="0" fontId="29" fillId="2" borderId="53" xfId="0" applyFont="1" applyFill="1" applyBorder="1" applyAlignment="1">
      <alignment horizontal="center" vertical="center"/>
    </xf>
    <xf numFmtId="1" fontId="26" fillId="2" borderId="75" xfId="0" applyNumberFormat="1" applyFont="1" applyFill="1" applyBorder="1" applyAlignment="1">
      <alignment horizontal="center" vertical="center"/>
    </xf>
    <xf numFmtId="1" fontId="26" fillId="2" borderId="74" xfId="0" applyNumberFormat="1" applyFont="1" applyFill="1" applyBorder="1" applyAlignment="1">
      <alignment horizontal="center" vertical="center"/>
    </xf>
    <xf numFmtId="1" fontId="101" fillId="0" borderId="54" xfId="0" applyNumberFormat="1" applyFont="1" applyBorder="1" applyAlignment="1">
      <alignment horizontal="center" vertical="center" wrapText="1"/>
    </xf>
    <xf numFmtId="0" fontId="32" fillId="5" borderId="60" xfId="0" applyFont="1" applyFill="1" applyBorder="1" applyAlignment="1">
      <alignment horizontal="center" vertical="center" wrapText="1"/>
    </xf>
    <xf numFmtId="0" fontId="32" fillId="5" borderId="29" xfId="0" applyFont="1" applyFill="1" applyBorder="1" applyAlignment="1">
      <alignment horizontal="center" vertical="center" wrapText="1"/>
    </xf>
    <xf numFmtId="0" fontId="29" fillId="2" borderId="53" xfId="0" applyFont="1" applyFill="1" applyBorder="1" applyAlignment="1">
      <alignment horizontal="center" vertical="center" wrapText="1"/>
    </xf>
    <xf numFmtId="0" fontId="32" fillId="10" borderId="54" xfId="0" applyFont="1" applyFill="1" applyBorder="1" applyAlignment="1">
      <alignment horizontal="center" vertical="center"/>
    </xf>
    <xf numFmtId="0" fontId="27" fillId="0" borderId="52" xfId="0" applyFont="1" applyBorder="1" applyAlignment="1">
      <alignment horizontal="center" vertical="center" wrapText="1"/>
    </xf>
    <xf numFmtId="0" fontId="32" fillId="5" borderId="72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/>
    </xf>
    <xf numFmtId="0" fontId="32" fillId="5" borderId="53" xfId="0" applyFont="1" applyFill="1" applyBorder="1" applyAlignment="1">
      <alignment horizontal="center" vertical="center"/>
    </xf>
    <xf numFmtId="0" fontId="32" fillId="5" borderId="55" xfId="0" applyFont="1" applyFill="1" applyBorder="1" applyAlignment="1">
      <alignment horizontal="center" vertical="center" wrapText="1"/>
    </xf>
    <xf numFmtId="0" fontId="32" fillId="5" borderId="53" xfId="0" applyFont="1" applyFill="1" applyBorder="1" applyAlignment="1">
      <alignment horizontal="center" vertical="center" wrapText="1"/>
    </xf>
    <xf numFmtId="0" fontId="102" fillId="2" borderId="0" xfId="0" applyFont="1" applyFill="1" applyAlignment="1">
      <alignment horizontal="left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/>
    </xf>
    <xf numFmtId="0" fontId="34" fillId="0" borderId="14" xfId="0" quotePrefix="1" applyFont="1" applyBorder="1" applyAlignment="1">
      <alignment horizontal="center" vertical="center"/>
    </xf>
    <xf numFmtId="16" fontId="34" fillId="0" borderId="14" xfId="0" quotePrefix="1" applyNumberFormat="1" applyFont="1" applyBorder="1" applyAlignment="1">
      <alignment horizontal="center" vertical="center"/>
    </xf>
    <xf numFmtId="0" fontId="102" fillId="0" borderId="23" xfId="0" applyFont="1" applyBorder="1" applyAlignment="1">
      <alignment horizontal="center" vertical="center" wrapText="1"/>
    </xf>
    <xf numFmtId="0" fontId="102" fillId="0" borderId="24" xfId="0" applyFont="1" applyBorder="1" applyAlignment="1">
      <alignment horizontal="center" vertical="center" wrapText="1"/>
    </xf>
    <xf numFmtId="0" fontId="102" fillId="0" borderId="25" xfId="0" applyFont="1" applyBorder="1" applyAlignment="1">
      <alignment horizontal="center" vertical="center" wrapText="1"/>
    </xf>
    <xf numFmtId="0" fontId="102" fillId="0" borderId="26" xfId="0" applyFont="1" applyBorder="1" applyAlignment="1">
      <alignment horizontal="center" vertical="center" wrapText="1"/>
    </xf>
    <xf numFmtId="0" fontId="102" fillId="0" borderId="0" xfId="0" applyFont="1" applyAlignment="1">
      <alignment horizontal="center" vertical="center" wrapText="1"/>
    </xf>
    <xf numFmtId="0" fontId="102" fillId="0" borderId="27" xfId="0" applyFont="1" applyBorder="1" applyAlignment="1">
      <alignment horizontal="center" vertical="center" wrapText="1"/>
    </xf>
    <xf numFmtId="0" fontId="102" fillId="0" borderId="31" xfId="0" applyFont="1" applyBorder="1" applyAlignment="1">
      <alignment horizontal="center" vertical="center" wrapText="1"/>
    </xf>
    <xf numFmtId="0" fontId="102" fillId="0" borderId="28" xfId="0" applyFont="1" applyBorder="1" applyAlignment="1">
      <alignment horizontal="center" vertical="center" wrapText="1"/>
    </xf>
    <xf numFmtId="0" fontId="102" fillId="0" borderId="32" xfId="0" applyFont="1" applyBorder="1" applyAlignment="1">
      <alignment horizontal="center" vertical="center" wrapText="1"/>
    </xf>
    <xf numFmtId="0" fontId="26" fillId="10" borderId="54" xfId="0" applyFont="1" applyFill="1" applyBorder="1" applyAlignment="1">
      <alignment horizontal="center" vertical="center"/>
    </xf>
    <xf numFmtId="0" fontId="32" fillId="5" borderId="54" xfId="0" applyFont="1" applyFill="1" applyBorder="1" applyAlignment="1">
      <alignment horizontal="center" vertical="center" wrapText="1"/>
    </xf>
    <xf numFmtId="0" fontId="32" fillId="5" borderId="54" xfId="0" applyFont="1" applyFill="1" applyBorder="1" applyAlignment="1">
      <alignment horizontal="center" vertical="center"/>
    </xf>
    <xf numFmtId="0" fontId="35" fillId="15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26" fillId="3" borderId="15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26" fillId="3" borderId="30" xfId="0" applyFont="1" applyFill="1" applyBorder="1" applyAlignment="1">
      <alignment horizontal="center" vertical="center" wrapText="1"/>
    </xf>
    <xf numFmtId="1" fontId="31" fillId="2" borderId="54" xfId="0" applyNumberFormat="1" applyFont="1" applyFill="1" applyBorder="1" applyAlignment="1">
      <alignment horizontal="left" vertical="center" wrapText="1"/>
    </xf>
    <xf numFmtId="0" fontId="26" fillId="0" borderId="55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117" fillId="10" borderId="54" xfId="70" applyFont="1" applyFill="1" applyBorder="1" applyAlignment="1">
      <alignment vertical="top" wrapText="1"/>
    </xf>
    <xf numFmtId="0" fontId="119" fillId="10" borderId="54" xfId="70" applyFont="1" applyFill="1" applyBorder="1" applyAlignment="1">
      <alignment vertical="top" wrapText="1"/>
    </xf>
    <xf numFmtId="0" fontId="120" fillId="47" borderId="76" xfId="70" applyFont="1" applyFill="1" applyBorder="1" applyAlignment="1">
      <alignment horizontal="left" vertical="top"/>
    </xf>
    <xf numFmtId="0" fontId="117" fillId="47" borderId="76" xfId="70" applyFont="1" applyFill="1" applyBorder="1" applyAlignment="1">
      <alignment horizontal="center" vertical="center"/>
    </xf>
    <xf numFmtId="0" fontId="100" fillId="0" borderId="71" xfId="59" quotePrefix="1" applyFont="1" applyBorder="1" applyAlignment="1">
      <alignment horizontal="left" vertical="center" wrapText="1"/>
    </xf>
    <xf numFmtId="0" fontId="100" fillId="0" borderId="71" xfId="59" applyFont="1" applyBorder="1" applyAlignment="1">
      <alignment horizontal="left" vertical="center" wrapText="1"/>
    </xf>
    <xf numFmtId="0" fontId="94" fillId="0" borderId="0" xfId="59" applyFont="1" applyAlignment="1">
      <alignment horizontal="left" vertical="center" wrapText="1"/>
    </xf>
    <xf numFmtId="0" fontId="94" fillId="0" borderId="71" xfId="59" applyFont="1" applyBorder="1" applyAlignment="1">
      <alignment horizontal="center" vertical="center"/>
    </xf>
    <xf numFmtId="0" fontId="100" fillId="0" borderId="71" xfId="59" quotePrefix="1" applyFont="1" applyBorder="1" applyAlignment="1">
      <alignment vertical="center" wrapText="1"/>
    </xf>
    <xf numFmtId="0" fontId="100" fillId="0" borderId="71" xfId="59" applyFont="1" applyBorder="1" applyAlignment="1">
      <alignment vertical="center" wrapText="1"/>
    </xf>
    <xf numFmtId="0" fontId="38" fillId="5" borderId="71" xfId="59" applyFont="1" applyFill="1" applyBorder="1" applyAlignment="1">
      <alignment horizontal="center" vertical="center"/>
    </xf>
    <xf numFmtId="0" fontId="94" fillId="5" borderId="71" xfId="59" applyFont="1" applyFill="1" applyBorder="1" applyAlignment="1">
      <alignment horizontal="left" vertical="center"/>
    </xf>
    <xf numFmtId="0" fontId="94" fillId="0" borderId="6" xfId="59" applyFont="1" applyBorder="1" applyAlignment="1">
      <alignment vertical="center"/>
    </xf>
    <xf numFmtId="0" fontId="94" fillId="0" borderId="6" xfId="59" applyFont="1" applyBorder="1" applyAlignment="1">
      <alignment horizontal="left" vertical="center"/>
    </xf>
    <xf numFmtId="1" fontId="50" fillId="5" borderId="55" xfId="2" applyNumberFormat="1" applyFont="1" applyFill="1" applyBorder="1" applyAlignment="1">
      <alignment horizontal="center" vertical="center" wrapText="1"/>
    </xf>
    <xf numFmtId="1" fontId="50" fillId="5" borderId="52" xfId="2" applyNumberFormat="1" applyFont="1" applyFill="1" applyBorder="1" applyAlignment="1">
      <alignment horizontal="center" vertical="center" wrapText="1"/>
    </xf>
    <xf numFmtId="1" fontId="50" fillId="5" borderId="53" xfId="2" applyNumberFormat="1" applyFont="1" applyFill="1" applyBorder="1" applyAlignment="1">
      <alignment horizontal="center" vertical="center" wrapText="1"/>
    </xf>
    <xf numFmtId="0" fontId="50" fillId="5" borderId="55" xfId="2" applyFont="1" applyFill="1" applyBorder="1" applyAlignment="1">
      <alignment horizontal="center" vertical="center" wrapText="1"/>
    </xf>
    <xf numFmtId="0" fontId="50" fillId="5" borderId="52" xfId="2" applyFont="1" applyFill="1" applyBorder="1" applyAlignment="1">
      <alignment horizontal="center" vertical="center" wrapText="1"/>
    </xf>
    <xf numFmtId="0" fontId="50" fillId="5" borderId="53" xfId="2" applyFont="1" applyFill="1" applyBorder="1" applyAlignment="1">
      <alignment horizontal="center" vertical="center" wrapText="1"/>
    </xf>
    <xf numFmtId="0" fontId="52" fillId="0" borderId="15" xfId="2" applyFont="1" applyBorder="1" applyAlignment="1">
      <alignment horizontal="center" vertical="center" wrapText="1"/>
    </xf>
    <xf numFmtId="0" fontId="52" fillId="0" borderId="52" xfId="2" applyFont="1" applyBorder="1" applyAlignment="1">
      <alignment horizontal="center" vertical="center" wrapText="1"/>
    </xf>
    <xf numFmtId="0" fontId="52" fillId="0" borderId="12" xfId="2" applyFont="1" applyBorder="1" applyAlignment="1">
      <alignment horizontal="center" vertical="center" wrapText="1"/>
    </xf>
    <xf numFmtId="0" fontId="52" fillId="0" borderId="13" xfId="2" applyFont="1" applyBorder="1" applyAlignment="1">
      <alignment horizontal="center" vertical="center" wrapText="1"/>
    </xf>
    <xf numFmtId="0" fontId="50" fillId="5" borderId="15" xfId="2" applyFont="1" applyFill="1" applyBorder="1" applyAlignment="1">
      <alignment horizontal="center" vertical="center" wrapText="1"/>
    </xf>
    <xf numFmtId="0" fontId="50" fillId="5" borderId="13" xfId="2" applyFont="1" applyFill="1" applyBorder="1" applyAlignment="1">
      <alignment horizontal="center" vertical="center" wrapText="1"/>
    </xf>
    <xf numFmtId="1" fontId="50" fillId="0" borderId="15" xfId="2" applyNumberFormat="1" applyFont="1" applyBorder="1" applyAlignment="1">
      <alignment horizontal="center" vertical="center" wrapText="1"/>
    </xf>
    <xf numFmtId="1" fontId="50" fillId="0" borderId="52" xfId="2" applyNumberFormat="1" applyFont="1" applyBorder="1" applyAlignment="1">
      <alignment horizontal="center" vertical="center" wrapText="1"/>
    </xf>
    <xf numFmtId="1" fontId="50" fillId="0" borderId="12" xfId="2" applyNumberFormat="1" applyFont="1" applyBorder="1" applyAlignment="1">
      <alignment horizontal="center" vertical="center" wrapText="1"/>
    </xf>
    <xf numFmtId="1" fontId="50" fillId="0" borderId="13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horizontal="center" vertical="center" wrapText="1"/>
    </xf>
    <xf numFmtId="0" fontId="50" fillId="0" borderId="15" xfId="2" applyFont="1" applyBorder="1" applyAlignment="1">
      <alignment horizontal="center"/>
    </xf>
    <xf numFmtId="0" fontId="50" fillId="0" borderId="52" xfId="2" applyFont="1" applyBorder="1" applyAlignment="1">
      <alignment horizontal="center"/>
    </xf>
    <xf numFmtId="0" fontId="50" fillId="0" borderId="12" xfId="2" applyFont="1" applyBorder="1" applyAlignment="1">
      <alignment horizontal="center"/>
    </xf>
    <xf numFmtId="0" fontId="35" fillId="0" borderId="15" xfId="2" quotePrefix="1" applyFont="1" applyBorder="1" applyAlignment="1">
      <alignment horizontal="left" wrapText="1"/>
    </xf>
    <xf numFmtId="0" fontId="35" fillId="0" borderId="52" xfId="2" quotePrefix="1" applyFont="1" applyBorder="1" applyAlignment="1">
      <alignment horizontal="left" wrapText="1"/>
    </xf>
    <xf numFmtId="0" fontId="35" fillId="0" borderId="12" xfId="2" quotePrefix="1" applyFont="1" applyBorder="1" applyAlignment="1">
      <alignment horizontal="left" wrapText="1"/>
    </xf>
    <xf numFmtId="0" fontId="35" fillId="0" borderId="12" xfId="2" applyFont="1" applyBorder="1" applyAlignment="1">
      <alignment horizontal="left"/>
    </xf>
    <xf numFmtId="0" fontId="50" fillId="0" borderId="15" xfId="2" applyFont="1" applyBorder="1" applyAlignment="1">
      <alignment horizontal="left"/>
    </xf>
    <xf numFmtId="0" fontId="50" fillId="0" borderId="52" xfId="2" applyFont="1" applyBorder="1" applyAlignment="1">
      <alignment horizontal="left"/>
    </xf>
    <xf numFmtId="0" fontId="50" fillId="0" borderId="12" xfId="2" applyFont="1" applyBorder="1" applyAlignment="1">
      <alignment horizontal="left"/>
    </xf>
    <xf numFmtId="0" fontId="53" fillId="0" borderId="15" xfId="2" applyFont="1" applyBorder="1" applyAlignment="1">
      <alignment horizontal="center"/>
    </xf>
    <xf numFmtId="0" fontId="53" fillId="0" borderId="52" xfId="2" applyFont="1" applyBorder="1" applyAlignment="1">
      <alignment horizontal="center"/>
    </xf>
    <xf numFmtId="0" fontId="53" fillId="0" borderId="12" xfId="2" applyFont="1" applyBorder="1" applyAlignment="1">
      <alignment horizontal="center"/>
    </xf>
    <xf numFmtId="1" fontId="50" fillId="0" borderId="15" xfId="2" applyNumberFormat="1" applyFont="1" applyBorder="1" applyAlignment="1">
      <alignment horizontal="center"/>
    </xf>
    <xf numFmtId="1" fontId="50" fillId="0" borderId="52" xfId="2" applyNumberFormat="1" applyFont="1" applyBorder="1" applyAlignment="1">
      <alignment horizontal="center"/>
    </xf>
    <xf numFmtId="1" fontId="50" fillId="0" borderId="12" xfId="2" applyNumberFormat="1" applyFont="1" applyBorder="1" applyAlignment="1">
      <alignment horizontal="center"/>
    </xf>
    <xf numFmtId="1" fontId="51" fillId="0" borderId="15" xfId="2" applyNumberFormat="1" applyFont="1" applyBorder="1" applyAlignment="1">
      <alignment horizontal="center" vertical="center" wrapText="1"/>
    </xf>
    <xf numFmtId="1" fontId="51" fillId="0" borderId="52" xfId="2" applyNumberFormat="1" applyFont="1" applyBorder="1" applyAlignment="1">
      <alignment horizontal="center" vertical="center" wrapText="1"/>
    </xf>
    <xf numFmtId="1" fontId="51" fillId="0" borderId="12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/>
    </xf>
    <xf numFmtId="1" fontId="50" fillId="5" borderId="52" xfId="2" applyNumberFormat="1" applyFont="1" applyFill="1" applyBorder="1" applyAlignment="1">
      <alignment horizontal="center" vertical="center"/>
    </xf>
    <xf numFmtId="1" fontId="50" fillId="5" borderId="13" xfId="2" applyNumberFormat="1" applyFont="1" applyFill="1" applyBorder="1" applyAlignment="1">
      <alignment horizontal="center" vertical="center"/>
    </xf>
    <xf numFmtId="1" fontId="51" fillId="0" borderId="14" xfId="2" applyNumberFormat="1" applyFont="1" applyBorder="1" applyAlignment="1">
      <alignment horizontal="center" vertical="center" wrapText="1"/>
    </xf>
    <xf numFmtId="1" fontId="51" fillId="0" borderId="54" xfId="2" applyNumberFormat="1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</cellXfs>
  <cellStyles count="131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" xfId="128" xr:uid="{ADF180A6-FBBE-4B77-878A-5074B7EAEC5B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 5" xfId="129" xr:uid="{AFEFBE5D-496A-4373-89BF-DDA26ABED3B2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9 2" xfId="130" xr:uid="{8CF9AFEE-46B2-4BEE-B0D4-B3C8E6125FAB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23.emf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12" Type="http://schemas.openxmlformats.org/officeDocument/2006/relationships/image" Target="../media/image22.emf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1" Type="http://schemas.openxmlformats.org/officeDocument/2006/relationships/image" Target="../media/image1.emf"/><Relationship Id="rId5" Type="http://schemas.openxmlformats.org/officeDocument/2006/relationships/image" Target="../media/image16.png"/><Relationship Id="rId10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4</xdr:row>
      <xdr:rowOff>333375</xdr:rowOff>
    </xdr:from>
    <xdr:to>
      <xdr:col>16</xdr:col>
      <xdr:colOff>2729439</xdr:colOff>
      <xdr:row>7</xdr:row>
      <xdr:rowOff>1381125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5B29E4-0A6F-419C-9D0F-67321CD4C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17375" y="2262188"/>
          <a:ext cx="6277502" cy="3262312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1619250</xdr:colOff>
      <xdr:row>55</xdr:row>
      <xdr:rowOff>119063</xdr:rowOff>
    </xdr:from>
    <xdr:to>
      <xdr:col>15</xdr:col>
      <xdr:colOff>1357312</xdr:colOff>
      <xdr:row>60</xdr:row>
      <xdr:rowOff>2381250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D37AD7-A32A-10C6-68DE-F188C49AB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16813" y="62912626"/>
          <a:ext cx="7786687" cy="7786687"/>
        </a:xfrm>
        <a:prstGeom prst="rect">
          <a:avLst/>
        </a:prstGeom>
      </xdr:spPr>
    </xdr:pic>
    <xdr:clientData/>
  </xdr:twoCellAnchor>
  <xdr:twoCellAnchor editAs="oneCell">
    <xdr:from>
      <xdr:col>10</xdr:col>
      <xdr:colOff>1262062</xdr:colOff>
      <xdr:row>61</xdr:row>
      <xdr:rowOff>2238374</xdr:rowOff>
    </xdr:from>
    <xdr:to>
      <xdr:col>15</xdr:col>
      <xdr:colOff>1609011</xdr:colOff>
      <xdr:row>67</xdr:row>
      <xdr:rowOff>738186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30A461-75B2-1967-6A28-DB384ADAC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859625" y="70556437"/>
          <a:ext cx="8395574" cy="8667749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1809749</xdr:colOff>
      <xdr:row>70</xdr:row>
      <xdr:rowOff>1524001</xdr:rowOff>
    </xdr:from>
    <xdr:to>
      <xdr:col>15</xdr:col>
      <xdr:colOff>1547811</xdr:colOff>
      <xdr:row>75</xdr:row>
      <xdr:rowOff>2333625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DA83660-2454-C6A5-5607-74F030F96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07312" y="85344001"/>
          <a:ext cx="7786687" cy="7786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3932116</xdr:colOff>
      <xdr:row>24</xdr:row>
      <xdr:rowOff>219809</xdr:rowOff>
    </xdr:from>
    <xdr:to>
      <xdr:col>1</xdr:col>
      <xdr:colOff>10212181</xdr:colOff>
      <xdr:row>24</xdr:row>
      <xdr:rowOff>3394809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7FB8A12-4508-49D9-8BDC-0268C4350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8078" y="48992694"/>
          <a:ext cx="6280065" cy="3175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4029807</xdr:colOff>
      <xdr:row>22</xdr:row>
      <xdr:rowOff>122115</xdr:rowOff>
    </xdr:from>
    <xdr:to>
      <xdr:col>1</xdr:col>
      <xdr:colOff>9500576</xdr:colOff>
      <xdr:row>22</xdr:row>
      <xdr:rowOff>3563919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590DB57-3C91-442E-987E-9E1D33F10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85769" y="43985961"/>
          <a:ext cx="5470769" cy="3441804"/>
        </a:xfrm>
        <a:prstGeom prst="rect">
          <a:avLst/>
        </a:prstGeom>
      </xdr:spPr>
    </xdr:pic>
    <xdr:clientData/>
  </xdr:twoCellAnchor>
  <xdr:twoCellAnchor>
    <xdr:from>
      <xdr:col>1</xdr:col>
      <xdr:colOff>7766539</xdr:colOff>
      <xdr:row>0</xdr:row>
      <xdr:rowOff>219808</xdr:rowOff>
    </xdr:from>
    <xdr:to>
      <xdr:col>1</xdr:col>
      <xdr:colOff>13090769</xdr:colOff>
      <xdr:row>3</xdr:row>
      <xdr:rowOff>300183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572828-B321-48E1-B0FC-533217660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22501" y="219808"/>
          <a:ext cx="5324230" cy="27669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SVR/Un-Available/SERVER/Merchandising/TRIMS%20&amp;%20FABRIC%20LIST/ATREEBUTES/PRODUCTION/AW11/TRIM/MAI/BCThue/Nam%202009/Tu%20van%20ke%20toan/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SVR/Un-Available/SERVER/Merchandising/TRIMS%20&amp;%20FABRIC%20LIST/ATREEBUTES/PRODUCTION/AW11/TRIM/Documents%20and%20Settings/ThuTo/Desktop/Unavailable/COST_PRICE_Gament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/Merchandising/CUSTOMERS/2%20-%20NEW%20FOLDER%20SYSTEM/CUSTOMERS/CORTEIZ/2023/2%20-%20PRODUCTION/3.%20STYLE%20FILE%20-%20COMMENTS/CUTTING%20DOCKETS/BULK/DROP%205/CORTEIZ_FW23__CRTZ1109A4_CUTTING%20DOCKET%20.XLSX" TargetMode="External"/><Relationship Id="rId2" Type="http://schemas.microsoft.com/office/2019/04/relationships/externalLinkLongPath" Target="https://unavailablevn.sharepoint.com/Merchandising/CUSTOMERS/2%20-%20NEW%20FOLDER%20SYSTEM/CUSTOMERS/CORTEIZ/2023/2%20-%20PRODUCTION/3.%20STYLE%20FILE%20-%20COMMENTS/CUTTING%20DOCKETS/BULK/DROP%205/CORTEIZ_FW23__CRTZ1109A4_CUTTING%20DOCKET%20.XLSX?D3E62022" TargetMode="External"/><Relationship Id="rId1" Type="http://schemas.openxmlformats.org/officeDocument/2006/relationships/externalLinkPath" Target="file:///D3E62022/CORTEIZ_FW23__CRTZ1109A4_CUTTING%20DOCKET%20.XLSX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/Merchandising/CUSTOMERS/2%20-%20NEW%20FOLDER%20SYSTEM/CUSTOMERS/CORTEIZ/2023/2%20-%20PRODUCTION/3.%20STYLE%20FILE%20-%20COMMENTS/CUTTING%20DOCKETS/BULK/DROP%2011/CRTZ%20BLANK%20HOODIEHEATHER%20GREY-%20CRTZ-1168A%20-%20BLACK.xlsx" TargetMode="External"/><Relationship Id="rId2" Type="http://schemas.microsoft.com/office/2019/04/relationships/externalLinkLongPath" Target="https://unavailablevn.sharepoint.com/Merchandising/CUSTOMERS/2%20-%20NEW%20FOLDER%20SYSTEM/CUSTOMERS/CORTEIZ/2023/2%20-%20PRODUCTION/3.%20STYLE%20FILE%20-%20COMMENTS/CUTTING%20DOCKETS/BULK/DROP%2011/CRTZ%20BLANK%20HOODIEHEATHER%20GREY-%20CRTZ-1168A%20-%20BLACK.xlsx?91CF7505" TargetMode="External"/><Relationship Id="rId1" Type="http://schemas.openxmlformats.org/officeDocument/2006/relationships/externalLinkPath" Target="file:///91CF7505/CRTZ%20BLANK%20HOODIEHEATHER%20GREY-%20CRTZ-1168A%20-%20BLAC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SVR/Un-Available/Server/merchandising/MAI/BCThue/Nam%202009/Tu%20van%20ke%20toan/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SVR/Un-Available/Server/merchandising/C/MAI/BCThue/Nam%202009/Tu%20van%20ke%20toan/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SVR/Un-Available/Cuc-thu/d/MINHHUNG/Truyentai/Phong-A-TPHCM/LUUTAM/VBAO/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SVR/Un-Available/Server/merchandising/@/Cuc-thu/d/MINHHUNG/Truyentai/Phong-A-TPHCM/LUUTAM/VBAO/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SVR/Un-Available/SERVER/Merchandising/TRIMS%20&amp;%20FABRIC%20LIST/ATREEBUTES/PRODUCTION/AW11/TRIM/PRINTING/COSTING%20FOR%20MER/MUNSTER/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USTOMERS/MARSHALL%20ARTIST/SAMPLING/SALESMAN%20SP12/STYLES%20FILE/TRIMS%20LIST/MAI/BCThue/Nam%202009/Tu%20van%20ke%20toan/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OTHERS/TRIMS%20&amp;%20FABRIC%20LIST/MARSHALL%20ARTIST/SP12%20PRODUCTION/trim/TRIMLIST/MAI/BCThue/Nam%202009/Tu%20van%20ke%20toan/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R.%20HAI%20PLANNING/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material movement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REY"/>
      <sheetName val="1. CUTTING DOCKET"/>
      <sheetName val="2. TRIM CARD"/>
      <sheetName val="SPEC"/>
      <sheetName val="BB HỌP PP"/>
      <sheetName val="2. TRIM CARD (GREY)"/>
      <sheetName val="3. ĐỊNH VỊ HÌNH IN.THÊU"/>
      <sheetName val="4. THÔNG SỐ SẢN XUẤT"/>
    </sheetNames>
    <sheetDataSet>
      <sheetData sheetId="0"/>
      <sheetData sheetId="1">
        <row r="63">
          <cell r="B63" t="str">
            <v>GIẤY CHỐNG ẨM</v>
          </cell>
          <cell r="G63" t="str">
            <v>WHITE</v>
          </cell>
        </row>
        <row r="65">
          <cell r="B65" t="str">
            <v>BAO LỚN (100CMX120CM)</v>
          </cell>
          <cell r="G65" t="str">
            <v>CLEAR</v>
          </cell>
        </row>
        <row r="66">
          <cell r="B66" t="str">
            <v>LÓT THÙNG</v>
          </cell>
          <cell r="G66" t="str">
            <v>NATURAL</v>
          </cell>
        </row>
        <row r="67">
          <cell r="B67" t="str">
            <v>THÙNG CARTON</v>
          </cell>
          <cell r="G67" t="str">
            <v>NATURAL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"/>
      <sheetName val="2. TRIM"/>
      <sheetName val="UA CHINH THEO NON MAU  120623"/>
      <sheetName val="PP MEETING"/>
      <sheetName val="1. CUTTING "/>
      <sheetName val="1099-624675"/>
      <sheetName val="3. ĐỊNH VỊ HÌNH IN.THÊU"/>
      <sheetName val="4. THÔNG SỐ SẢN XUẤT"/>
    </sheetNames>
    <sheetDataSet>
      <sheetData sheetId="0" refreshError="1">
        <row r="14">
          <cell r="M14" t="str">
            <v>CORTEIZ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material movemen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material movemen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codeName="Sheet1"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baseColWidth="10" defaultColWidth="9.1640625" defaultRowHeight="14"/>
  <cols>
    <col min="1" max="1" width="8.5" style="52" customWidth="1"/>
    <col min="2" max="2" width="25" style="52" customWidth="1"/>
    <col min="3" max="3" width="24.1640625" style="52" customWidth="1"/>
    <col min="4" max="4" width="29.5" style="52" customWidth="1"/>
    <col min="5" max="5" width="29.33203125" style="52" customWidth="1"/>
    <col min="6" max="6" width="24.5" style="52" customWidth="1"/>
    <col min="7" max="7" width="20" style="53" customWidth="1"/>
    <col min="8" max="8" width="16" style="52" customWidth="1"/>
    <col min="9" max="9" width="18.5" style="52" customWidth="1"/>
    <col min="10" max="10" width="16" style="52" customWidth="1"/>
    <col min="11" max="11" width="22.1640625" style="52" customWidth="1"/>
    <col min="12" max="12" width="18.83203125" style="52" customWidth="1"/>
    <col min="13" max="13" width="14.1640625" style="52" customWidth="1"/>
    <col min="14" max="15" width="13.5" style="52" customWidth="1"/>
    <col min="16" max="16" width="24.1640625" style="52" customWidth="1"/>
    <col min="17" max="17" width="14.83203125" style="52" bestFit="1" customWidth="1"/>
    <col min="18" max="16384" width="9.1640625" style="52"/>
  </cols>
  <sheetData>
    <row r="1" spans="1:16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418" t="s">
        <v>113</v>
      </c>
      <c r="N1" s="418" t="s">
        <v>113</v>
      </c>
      <c r="O1" s="419" t="s">
        <v>114</v>
      </c>
      <c r="P1" s="419"/>
    </row>
    <row r="2" spans="1:16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418" t="s">
        <v>115</v>
      </c>
      <c r="N2" s="418" t="s">
        <v>115</v>
      </c>
      <c r="O2" s="420" t="s">
        <v>116</v>
      </c>
      <c r="P2" s="420"/>
    </row>
    <row r="3" spans="1:16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418" t="s">
        <v>117</v>
      </c>
      <c r="N3" s="418" t="s">
        <v>117</v>
      </c>
      <c r="O3" s="421" t="s">
        <v>119</v>
      </c>
      <c r="P3" s="419"/>
    </row>
    <row r="4" spans="1:16" s="5" customFormat="1" ht="33" customHeight="1" thickBot="1">
      <c r="B4" s="6" t="s">
        <v>167</v>
      </c>
      <c r="G4" s="7"/>
    </row>
    <row r="5" spans="1:16" s="5" customFormat="1" ht="58" customHeight="1">
      <c r="B5" s="8" t="s">
        <v>0</v>
      </c>
      <c r="C5" s="8"/>
      <c r="D5" s="6"/>
      <c r="F5" s="9"/>
      <c r="G5" s="404" t="s">
        <v>179</v>
      </c>
      <c r="H5" s="405"/>
      <c r="I5" s="405"/>
      <c r="J5" s="405"/>
      <c r="K5" s="405"/>
      <c r="L5" s="406"/>
    </row>
    <row r="6" spans="1:16" s="10" customFormat="1" ht="58" customHeight="1">
      <c r="B6" s="11" t="s">
        <v>43</v>
      </c>
      <c r="C6" s="11"/>
      <c r="D6" s="12" t="s">
        <v>180</v>
      </c>
      <c r="E6" s="14"/>
      <c r="F6" s="11"/>
      <c r="G6" s="407"/>
      <c r="H6" s="408"/>
      <c r="I6" s="408"/>
      <c r="J6" s="408"/>
      <c r="K6" s="408"/>
      <c r="L6" s="409"/>
      <c r="M6" s="13"/>
      <c r="N6" s="13"/>
      <c r="O6" s="13"/>
      <c r="P6" s="13"/>
    </row>
    <row r="7" spans="1:16" s="10" customFormat="1" ht="58" customHeight="1">
      <c r="B7" s="11" t="s">
        <v>44</v>
      </c>
      <c r="C7" s="11"/>
      <c r="D7" s="12" t="s">
        <v>181</v>
      </c>
      <c r="E7" s="12"/>
      <c r="F7" s="11"/>
      <c r="G7" s="407"/>
      <c r="H7" s="408"/>
      <c r="I7" s="408"/>
      <c r="J7" s="408"/>
      <c r="K7" s="408"/>
      <c r="L7" s="409"/>
      <c r="M7" s="13"/>
      <c r="N7" s="13"/>
      <c r="O7" s="13"/>
      <c r="P7" s="13"/>
    </row>
    <row r="8" spans="1:16" s="10" customFormat="1" ht="58" customHeight="1" thickBot="1">
      <c r="B8" s="11" t="s">
        <v>45</v>
      </c>
      <c r="C8" s="11"/>
      <c r="D8" s="413" t="s">
        <v>182</v>
      </c>
      <c r="E8" s="413"/>
      <c r="F8" s="413"/>
      <c r="G8" s="410"/>
      <c r="H8" s="411"/>
      <c r="I8" s="411"/>
      <c r="J8" s="411"/>
      <c r="K8" s="411"/>
      <c r="L8" s="412"/>
      <c r="M8" s="13"/>
      <c r="N8" s="13"/>
      <c r="O8" s="13"/>
      <c r="P8" s="13"/>
    </row>
    <row r="9" spans="1:16" s="15" customFormat="1" ht="28">
      <c r="B9" s="16" t="s">
        <v>1</v>
      </c>
      <c r="C9" s="16"/>
      <c r="D9" s="183" t="s">
        <v>183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28">
      <c r="B10" s="20" t="s">
        <v>2</v>
      </c>
      <c r="C10" s="20"/>
      <c r="D10" s="182" t="s">
        <v>184</v>
      </c>
      <c r="E10" s="21"/>
      <c r="F10" s="21"/>
      <c r="G10" s="22"/>
      <c r="H10" s="21"/>
      <c r="I10" s="23"/>
      <c r="J10" s="23" t="s">
        <v>46</v>
      </c>
      <c r="K10" s="23"/>
      <c r="L10" s="23" t="s">
        <v>185</v>
      </c>
      <c r="M10" s="24"/>
      <c r="N10" s="24"/>
      <c r="O10" s="24"/>
      <c r="P10" s="24"/>
    </row>
    <row r="11" spans="1:16" s="15" customFormat="1" ht="68.25" customHeight="1">
      <c r="B11" s="23" t="s">
        <v>3</v>
      </c>
      <c r="C11" s="23"/>
      <c r="D11" s="414">
        <v>44964</v>
      </c>
      <c r="E11" s="415"/>
      <c r="F11" s="415"/>
      <c r="G11" s="25"/>
      <c r="H11" s="26"/>
      <c r="I11" s="23"/>
      <c r="J11" s="23" t="s">
        <v>4</v>
      </c>
      <c r="K11" s="23"/>
      <c r="L11" s="416" t="s">
        <v>168</v>
      </c>
      <c r="M11" s="416"/>
      <c r="N11" s="416"/>
      <c r="O11" s="416"/>
      <c r="P11" s="416"/>
    </row>
    <row r="12" spans="1:16" s="15" customFormat="1" ht="28">
      <c r="B12" s="23" t="s">
        <v>5</v>
      </c>
      <c r="C12" s="23"/>
      <c r="D12" s="27"/>
      <c r="E12" s="23"/>
      <c r="F12" s="23"/>
      <c r="G12" s="28"/>
      <c r="H12" s="29"/>
      <c r="I12" s="23"/>
      <c r="J12" s="23" t="s">
        <v>40</v>
      </c>
      <c r="L12" s="23" t="s">
        <v>152</v>
      </c>
      <c r="M12" s="23"/>
      <c r="N12" s="29"/>
      <c r="O12" s="29"/>
      <c r="P12" s="24"/>
    </row>
    <row r="13" spans="1:16" s="15" customFormat="1" ht="28">
      <c r="B13" s="417"/>
      <c r="C13" s="417"/>
      <c r="D13" s="417"/>
      <c r="E13" s="417"/>
      <c r="F13" s="417"/>
      <c r="G13" s="28"/>
      <c r="H13" s="29"/>
      <c r="I13" s="23"/>
      <c r="J13" s="23" t="s">
        <v>6</v>
      </c>
      <c r="K13" s="23"/>
      <c r="L13" s="23" t="s">
        <v>169</v>
      </c>
      <c r="M13" s="29"/>
      <c r="N13" s="24"/>
      <c r="O13" s="24"/>
      <c r="P13" s="29"/>
    </row>
    <row r="14" spans="1:16" s="15" customFormat="1" ht="28">
      <c r="B14" s="23" t="s">
        <v>50</v>
      </c>
      <c r="C14" s="23"/>
      <c r="D14" s="23" t="s">
        <v>7</v>
      </c>
      <c r="E14" s="23"/>
      <c r="F14" s="23"/>
      <c r="G14" s="30"/>
      <c r="H14" s="23"/>
      <c r="I14" s="23"/>
      <c r="J14" s="23" t="s">
        <v>8</v>
      </c>
      <c r="K14" s="23"/>
      <c r="L14" s="24" t="s">
        <v>123</v>
      </c>
      <c r="M14" s="24"/>
      <c r="N14" s="24"/>
      <c r="O14" s="24"/>
      <c r="P14" s="24"/>
    </row>
    <row r="15" spans="1:16" s="15" customFormat="1" ht="21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16" s="151" customFormat="1" ht="80.25" hidden="1" customHeight="1">
      <c r="B17" s="147"/>
      <c r="C17" s="148" t="s">
        <v>112</v>
      </c>
      <c r="D17" s="148" t="s">
        <v>9</v>
      </c>
      <c r="E17" s="149" t="s">
        <v>57</v>
      </c>
      <c r="F17" s="149"/>
      <c r="G17" s="149" t="s">
        <v>61</v>
      </c>
      <c r="H17" s="149" t="s">
        <v>10</v>
      </c>
      <c r="I17" s="149" t="s">
        <v>58</v>
      </c>
      <c r="J17" s="149" t="s">
        <v>59</v>
      </c>
      <c r="K17" s="149" t="s">
        <v>60</v>
      </c>
      <c r="L17" s="149"/>
      <c r="M17" s="149"/>
      <c r="N17" s="149"/>
      <c r="O17" s="149"/>
      <c r="P17" s="150" t="s">
        <v>11</v>
      </c>
    </row>
    <row r="18" spans="2:16" s="151" customFormat="1" ht="80.25" hidden="1" customHeight="1">
      <c r="B18" s="152" t="s">
        <v>12</v>
      </c>
      <c r="C18" s="153"/>
      <c r="D18" s="154" t="s">
        <v>39</v>
      </c>
      <c r="E18" s="155"/>
      <c r="F18" s="156"/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/>
      <c r="M18" s="156"/>
      <c r="N18" s="156"/>
      <c r="O18" s="156"/>
      <c r="P18" s="157">
        <f>SUM(E18:O18)</f>
        <v>0</v>
      </c>
    </row>
    <row r="19" spans="2:16" s="151" customFormat="1" ht="80.25" hidden="1" customHeight="1">
      <c r="B19" s="152" t="s">
        <v>64</v>
      </c>
      <c r="C19" s="153"/>
      <c r="D19" s="155" t="str">
        <f>+D18</f>
        <v>BLACK</v>
      </c>
      <c r="E19" s="155"/>
      <c r="F19" s="156"/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/>
      <c r="M19" s="158"/>
      <c r="N19" s="158"/>
      <c r="O19" s="158"/>
      <c r="P19" s="157">
        <f>SUM(E19:O19)</f>
        <v>0</v>
      </c>
    </row>
    <row r="20" spans="2:16" s="144" customFormat="1" ht="80.25" hidden="1" customHeight="1">
      <c r="B20" s="159" t="s">
        <v>13</v>
      </c>
      <c r="C20" s="159"/>
      <c r="D20" s="160" t="str">
        <f>+D19</f>
        <v>BLACK</v>
      </c>
      <c r="E20" s="161"/>
      <c r="F20" s="162"/>
      <c r="G20" s="181">
        <f>SUM(G18:G19)</f>
        <v>0</v>
      </c>
      <c r="H20" s="181">
        <f t="shared" ref="H20:K20" si="0">SUM(H18:H19)</f>
        <v>0</v>
      </c>
      <c r="I20" s="181">
        <f t="shared" si="0"/>
        <v>0</v>
      </c>
      <c r="J20" s="181">
        <f t="shared" si="0"/>
        <v>0</v>
      </c>
      <c r="K20" s="181">
        <f t="shared" si="0"/>
        <v>0</v>
      </c>
      <c r="L20" s="162"/>
      <c r="M20" s="162"/>
      <c r="N20" s="162"/>
      <c r="O20" s="162"/>
      <c r="P20" s="162">
        <f>SUM(P18:P19)</f>
        <v>0</v>
      </c>
    </row>
    <row r="21" spans="2:16" s="151" customFormat="1" ht="39.75" customHeight="1">
      <c r="B21" s="163"/>
      <c r="C21" s="163"/>
      <c r="D21" s="163"/>
      <c r="E21" s="164"/>
      <c r="F21" s="164"/>
      <c r="G21" s="165"/>
      <c r="H21" s="164"/>
      <c r="I21" s="164"/>
      <c r="J21" s="164"/>
      <c r="K21" s="164"/>
      <c r="L21" s="166"/>
      <c r="M21" s="166"/>
      <c r="N21" s="166"/>
      <c r="O21" s="166"/>
      <c r="P21" s="167"/>
    </row>
    <row r="22" spans="2:16" s="202" customFormat="1" ht="91.5" customHeight="1">
      <c r="B22" s="197"/>
      <c r="C22" s="198" t="s">
        <v>112</v>
      </c>
      <c r="D22" s="198" t="s">
        <v>9</v>
      </c>
      <c r="E22" s="199" t="s">
        <v>57</v>
      </c>
      <c r="F22" s="199"/>
      <c r="G22" s="199" t="s">
        <v>61</v>
      </c>
      <c r="H22" s="199" t="s">
        <v>10</v>
      </c>
      <c r="I22" s="199" t="s">
        <v>58</v>
      </c>
      <c r="J22" s="199" t="s">
        <v>59</v>
      </c>
      <c r="K22" s="199" t="s">
        <v>60</v>
      </c>
      <c r="L22" s="200"/>
      <c r="M22" s="200"/>
      <c r="N22" s="200"/>
      <c r="O22" s="200"/>
      <c r="P22" s="201" t="s">
        <v>11</v>
      </c>
    </row>
    <row r="23" spans="2:16" s="202" customFormat="1" ht="91.5" customHeight="1">
      <c r="B23" s="203" t="s">
        <v>12</v>
      </c>
      <c r="C23" s="204"/>
      <c r="D23" s="205" t="s">
        <v>186</v>
      </c>
      <c r="E23" s="206"/>
      <c r="F23" s="207"/>
      <c r="G23" s="207">
        <v>126</v>
      </c>
      <c r="H23" s="207">
        <v>255</v>
      </c>
      <c r="I23" s="207">
        <v>236</v>
      </c>
      <c r="J23" s="207">
        <v>100</v>
      </c>
      <c r="K23" s="207">
        <v>14</v>
      </c>
      <c r="L23" s="207"/>
      <c r="M23" s="207"/>
      <c r="N23" s="207"/>
      <c r="O23" s="207"/>
      <c r="P23" s="208">
        <f>SUM(E23:O23)</f>
        <v>731</v>
      </c>
    </row>
    <row r="24" spans="2:16" s="202" customFormat="1" ht="91.5" customHeight="1">
      <c r="B24" s="203" t="s">
        <v>64</v>
      </c>
      <c r="C24" s="204"/>
      <c r="D24" s="206" t="str">
        <f>+D23</f>
        <v>GREY HEATHER</v>
      </c>
      <c r="E24" s="206"/>
      <c r="F24" s="207"/>
      <c r="G24" s="209">
        <f>ROUNDUP(G23*5%,0)</f>
        <v>7</v>
      </c>
      <c r="H24" s="209">
        <f t="shared" ref="H24:K24" si="1">ROUNDUP(H23*5%,0)</f>
        <v>13</v>
      </c>
      <c r="I24" s="209">
        <f t="shared" si="1"/>
        <v>12</v>
      </c>
      <c r="J24" s="209">
        <f t="shared" si="1"/>
        <v>5</v>
      </c>
      <c r="K24" s="209">
        <f t="shared" si="1"/>
        <v>1</v>
      </c>
      <c r="L24" s="209"/>
      <c r="M24" s="209"/>
      <c r="N24" s="209"/>
      <c r="O24" s="209"/>
      <c r="P24" s="208">
        <f>SUM(E24:O24)</f>
        <v>38</v>
      </c>
    </row>
    <row r="25" spans="2:16" s="215" customFormat="1" ht="91.5" customHeight="1">
      <c r="B25" s="210" t="s">
        <v>13</v>
      </c>
      <c r="C25" s="210"/>
      <c r="D25" s="211" t="str">
        <f>+D24</f>
        <v>GREY HEATHER</v>
      </c>
      <c r="E25" s="212"/>
      <c r="F25" s="213"/>
      <c r="G25" s="213">
        <f>SUM(G23:G24)</f>
        <v>133</v>
      </c>
      <c r="H25" s="213">
        <f>SUM(H23:H24)</f>
        <v>268</v>
      </c>
      <c r="I25" s="213">
        <f>SUM(I23:I24)</f>
        <v>248</v>
      </c>
      <c r="J25" s="213">
        <f>SUM(J23:J24)</f>
        <v>105</v>
      </c>
      <c r="K25" s="213">
        <f>SUM(K23:K24)</f>
        <v>15</v>
      </c>
      <c r="L25" s="214"/>
      <c r="M25" s="214"/>
      <c r="N25" s="214"/>
      <c r="O25" s="214"/>
      <c r="P25" s="213">
        <f>SUM(P23:P24)</f>
        <v>769</v>
      </c>
    </row>
    <row r="26" spans="2:16" s="151" customFormat="1" ht="39.75" customHeight="1">
      <c r="B26" s="163"/>
      <c r="C26" s="163"/>
      <c r="D26" s="163"/>
      <c r="E26" s="164"/>
      <c r="F26" s="164"/>
      <c r="G26" s="165"/>
      <c r="H26" s="164"/>
      <c r="I26" s="164"/>
      <c r="J26" s="164"/>
      <c r="K26" s="164"/>
      <c r="L26" s="166"/>
      <c r="M26" s="166"/>
      <c r="N26" s="166"/>
      <c r="O26" s="166"/>
      <c r="P26" s="167"/>
    </row>
    <row r="27" spans="2:16" s="151" customFormat="1" ht="74.25" hidden="1" customHeight="1">
      <c r="B27" s="152"/>
      <c r="C27" s="153" t="s">
        <v>112</v>
      </c>
      <c r="D27" s="154" t="s">
        <v>9</v>
      </c>
      <c r="E27" s="155" t="s">
        <v>57</v>
      </c>
      <c r="F27" s="156"/>
      <c r="G27" s="156" t="s">
        <v>61</v>
      </c>
      <c r="H27" s="156" t="s">
        <v>10</v>
      </c>
      <c r="I27" s="156" t="s">
        <v>58</v>
      </c>
      <c r="J27" s="156" t="s">
        <v>59</v>
      </c>
      <c r="K27" s="156" t="s">
        <v>60</v>
      </c>
      <c r="L27" s="156"/>
      <c r="M27" s="156"/>
      <c r="N27" s="156"/>
      <c r="O27" s="156"/>
      <c r="P27" s="157" t="s">
        <v>11</v>
      </c>
    </row>
    <row r="28" spans="2:16" s="151" customFormat="1" ht="111.75" hidden="1" customHeight="1">
      <c r="B28" s="152" t="s">
        <v>12</v>
      </c>
      <c r="C28" s="153"/>
      <c r="D28" s="430" t="s">
        <v>187</v>
      </c>
      <c r="E28" s="430"/>
      <c r="F28" s="430"/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8"/>
      <c r="M28" s="158"/>
      <c r="N28" s="158"/>
      <c r="O28" s="158"/>
      <c r="P28" s="157">
        <f>SUM(E28:O28)</f>
        <v>0</v>
      </c>
    </row>
    <row r="29" spans="2:16" s="151" customFormat="1" ht="100.5" hidden="1" customHeight="1">
      <c r="B29" s="152" t="s">
        <v>64</v>
      </c>
      <c r="C29" s="153"/>
      <c r="D29" s="430" t="str">
        <f>+D28</f>
        <v>WASHED BURGUNDY</v>
      </c>
      <c r="E29" s="430"/>
      <c r="F29" s="430"/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/>
      <c r="M29" s="158"/>
      <c r="N29" s="158"/>
      <c r="O29" s="158"/>
      <c r="P29" s="157">
        <f>SUM(E29:O29)</f>
        <v>0</v>
      </c>
    </row>
    <row r="30" spans="2:16" s="151" customFormat="1" ht="111.75" hidden="1" customHeight="1">
      <c r="B30" s="180" t="s">
        <v>13</v>
      </c>
      <c r="C30" s="178"/>
      <c r="D30" s="431" t="str">
        <f>+D29</f>
        <v>WASHED BURGUNDY</v>
      </c>
      <c r="E30" s="431"/>
      <c r="F30" s="431"/>
      <c r="G30" s="177">
        <f>SUM(G28:G29)</f>
        <v>0</v>
      </c>
      <c r="H30" s="177">
        <f t="shared" ref="H30:K30" si="2">SUM(H28:H29)</f>
        <v>0</v>
      </c>
      <c r="I30" s="177">
        <f t="shared" si="2"/>
        <v>0</v>
      </c>
      <c r="J30" s="177">
        <f t="shared" si="2"/>
        <v>0</v>
      </c>
      <c r="K30" s="177">
        <f t="shared" si="2"/>
        <v>0</v>
      </c>
      <c r="L30" s="177"/>
      <c r="M30" s="177"/>
      <c r="N30" s="177"/>
      <c r="O30" s="177"/>
      <c r="P30" s="179">
        <f>SUM(P28:P29)</f>
        <v>0</v>
      </c>
    </row>
    <row r="31" spans="2:16" s="151" customFormat="1" ht="39.75" hidden="1" customHeight="1">
      <c r="B31" s="163"/>
      <c r="C31" s="163"/>
      <c r="D31" s="163"/>
      <c r="E31" s="164"/>
      <c r="F31" s="164"/>
      <c r="G31" s="165"/>
      <c r="H31" s="164"/>
      <c r="I31" s="164"/>
      <c r="J31" s="164"/>
      <c r="K31" s="164"/>
      <c r="L31" s="166"/>
      <c r="M31" s="166"/>
      <c r="N31" s="166"/>
      <c r="O31" s="166"/>
      <c r="P31" s="167"/>
    </row>
    <row r="32" spans="2:16" s="151" customFormat="1" ht="74.25" hidden="1" customHeight="1">
      <c r="B32" s="147"/>
      <c r="C32" s="148" t="s">
        <v>112</v>
      </c>
      <c r="D32" s="148" t="s">
        <v>9</v>
      </c>
      <c r="E32" s="177" t="s">
        <v>57</v>
      </c>
      <c r="F32" s="177"/>
      <c r="G32" s="177" t="s">
        <v>61</v>
      </c>
      <c r="H32" s="177" t="s">
        <v>10</v>
      </c>
      <c r="I32" s="177" t="s">
        <v>58</v>
      </c>
      <c r="J32" s="177" t="s">
        <v>59</v>
      </c>
      <c r="K32" s="177" t="s">
        <v>60</v>
      </c>
      <c r="L32" s="177"/>
      <c r="M32" s="177"/>
      <c r="N32" s="177"/>
      <c r="O32" s="177"/>
      <c r="P32" s="150" t="s">
        <v>11</v>
      </c>
    </row>
    <row r="33" spans="1:16" s="151" customFormat="1" ht="74.25" hidden="1" customHeight="1">
      <c r="B33" s="152" t="s">
        <v>12</v>
      </c>
      <c r="C33" s="153"/>
      <c r="D33" s="154" t="s">
        <v>188</v>
      </c>
      <c r="E33" s="155"/>
      <c r="F33" s="156"/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/>
      <c r="M33" s="156"/>
      <c r="N33" s="156"/>
      <c r="O33" s="156"/>
      <c r="P33" s="157">
        <f>SUM(E33:O33)</f>
        <v>0</v>
      </c>
    </row>
    <row r="34" spans="1:16" s="151" customFormat="1" ht="74.25" hidden="1" customHeight="1">
      <c r="B34" s="152" t="s">
        <v>64</v>
      </c>
      <c r="C34" s="153"/>
      <c r="D34" s="155" t="str">
        <f>+D33</f>
        <v>LIME</v>
      </c>
      <c r="E34" s="155"/>
      <c r="F34" s="156"/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/>
      <c r="M34" s="158"/>
      <c r="N34" s="158"/>
      <c r="O34" s="158"/>
      <c r="P34" s="157">
        <f>SUM(E34:O34)</f>
        <v>0</v>
      </c>
    </row>
    <row r="35" spans="1:16" s="144" customFormat="1" ht="74.25" hidden="1" customHeight="1">
      <c r="B35" s="159" t="s">
        <v>13</v>
      </c>
      <c r="C35" s="159"/>
      <c r="D35" s="160" t="str">
        <f>+D34</f>
        <v>LIME</v>
      </c>
      <c r="E35" s="161"/>
      <c r="F35" s="162"/>
      <c r="G35" s="162">
        <f>SUM(G33:G34)</f>
        <v>0</v>
      </c>
      <c r="H35" s="162">
        <f t="shared" ref="H35:K35" si="3">SUM(H33:H34)</f>
        <v>0</v>
      </c>
      <c r="I35" s="162">
        <f t="shared" si="3"/>
        <v>0</v>
      </c>
      <c r="J35" s="162">
        <f t="shared" si="3"/>
        <v>0</v>
      </c>
      <c r="K35" s="162">
        <f t="shared" si="3"/>
        <v>0</v>
      </c>
      <c r="L35" s="162"/>
      <c r="M35" s="162"/>
      <c r="N35" s="162"/>
      <c r="O35" s="162"/>
      <c r="P35" s="162">
        <f>SUM(P33:P34)</f>
        <v>0</v>
      </c>
    </row>
    <row r="36" spans="1:16" s="151" customFormat="1" ht="74.25" hidden="1" customHeight="1">
      <c r="B36" s="152"/>
      <c r="C36" s="153"/>
      <c r="D36" s="155"/>
      <c r="E36" s="155"/>
      <c r="F36" s="156"/>
      <c r="G36" s="158"/>
      <c r="H36" s="158"/>
      <c r="I36" s="158"/>
      <c r="J36" s="158"/>
      <c r="K36" s="158"/>
      <c r="L36" s="158"/>
      <c r="M36" s="158"/>
      <c r="N36" s="158"/>
      <c r="O36" s="158"/>
      <c r="P36" s="157"/>
    </row>
    <row r="37" spans="1:16" s="151" customFormat="1" ht="74.25" hidden="1" customHeight="1">
      <c r="B37" s="147"/>
      <c r="C37" s="148" t="s">
        <v>112</v>
      </c>
      <c r="D37" s="148" t="s">
        <v>9</v>
      </c>
      <c r="E37" s="149" t="s">
        <v>57</v>
      </c>
      <c r="F37" s="149"/>
      <c r="G37" s="149" t="s">
        <v>61</v>
      </c>
      <c r="H37" s="149" t="s">
        <v>10</v>
      </c>
      <c r="I37" s="149" t="s">
        <v>58</v>
      </c>
      <c r="J37" s="149" t="s">
        <v>59</v>
      </c>
      <c r="K37" s="149" t="s">
        <v>60</v>
      </c>
      <c r="L37" s="149"/>
      <c r="M37" s="149"/>
      <c r="N37" s="149"/>
      <c r="O37" s="149"/>
      <c r="P37" s="150" t="s">
        <v>11</v>
      </c>
    </row>
    <row r="38" spans="1:16" s="151" customFormat="1" ht="74.25" hidden="1" customHeight="1">
      <c r="B38" s="152" t="s">
        <v>12</v>
      </c>
      <c r="C38" s="153"/>
      <c r="D38" s="154" t="s">
        <v>149</v>
      </c>
      <c r="E38" s="155"/>
      <c r="F38" s="156"/>
      <c r="G38" s="156">
        <v>0</v>
      </c>
      <c r="H38" s="156">
        <v>2</v>
      </c>
      <c r="I38" s="156">
        <v>0</v>
      </c>
      <c r="J38" s="156">
        <v>0</v>
      </c>
      <c r="K38" s="156">
        <v>0</v>
      </c>
      <c r="L38" s="156"/>
      <c r="M38" s="156"/>
      <c r="N38" s="156"/>
      <c r="O38" s="156"/>
      <c r="P38" s="157">
        <f>SUM(E38:O38)</f>
        <v>2</v>
      </c>
    </row>
    <row r="39" spans="1:16" s="151" customFormat="1" ht="74.25" hidden="1" customHeight="1">
      <c r="B39" s="152" t="s">
        <v>64</v>
      </c>
      <c r="C39" s="153"/>
      <c r="D39" s="155" t="str">
        <f>+D38</f>
        <v>GREEN</v>
      </c>
      <c r="E39" s="155"/>
      <c r="F39" s="156"/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8"/>
      <c r="M39" s="158"/>
      <c r="N39" s="158"/>
      <c r="O39" s="158"/>
      <c r="P39" s="157">
        <f>SUM(E39:O39)</f>
        <v>0</v>
      </c>
    </row>
    <row r="40" spans="1:16" s="144" customFormat="1" ht="74.25" hidden="1" customHeight="1">
      <c r="B40" s="159" t="s">
        <v>13</v>
      </c>
      <c r="C40" s="159"/>
      <c r="D40" s="160" t="str">
        <f>+D39</f>
        <v>GREEN</v>
      </c>
      <c r="E40" s="161"/>
      <c r="F40" s="162"/>
      <c r="G40" s="162">
        <f>SUM(G38:G39)</f>
        <v>0</v>
      </c>
      <c r="H40" s="162">
        <v>2</v>
      </c>
      <c r="I40" s="162">
        <f>SUM(I38:I39)</f>
        <v>0</v>
      </c>
      <c r="J40" s="162">
        <f>SUM(J38:J39)</f>
        <v>0</v>
      </c>
      <c r="K40" s="162">
        <f>SUM(K38:K39)</f>
        <v>0</v>
      </c>
      <c r="L40" s="162"/>
      <c r="M40" s="162"/>
      <c r="N40" s="162"/>
      <c r="O40" s="162"/>
      <c r="P40" s="162">
        <f>SUM(P38:P39)</f>
        <v>2</v>
      </c>
    </row>
    <row r="41" spans="1:16" s="138" customFormat="1" ht="33">
      <c r="B41" s="139"/>
      <c r="C41" s="139"/>
      <c r="E41" s="140"/>
      <c r="F41" s="141"/>
      <c r="G41" s="141"/>
      <c r="H41" s="141"/>
      <c r="I41" s="141"/>
      <c r="J41" s="141"/>
      <c r="K41" s="141"/>
      <c r="L41" s="9"/>
      <c r="M41" s="9"/>
      <c r="N41" s="9"/>
      <c r="O41" s="9"/>
      <c r="P41" s="141"/>
    </row>
    <row r="42" spans="1:16" s="215" customFormat="1" ht="102.75" customHeight="1">
      <c r="B42" s="216" t="s">
        <v>161</v>
      </c>
      <c r="C42" s="217"/>
      <c r="D42" s="216"/>
      <c r="E42" s="218"/>
      <c r="F42" s="219"/>
      <c r="G42" s="219">
        <f>G20+G25+G30+G35</f>
        <v>133</v>
      </c>
      <c r="H42" s="219">
        <f t="shared" ref="H42:K42" si="4">H20+H25+H30+H35</f>
        <v>268</v>
      </c>
      <c r="I42" s="219">
        <f t="shared" si="4"/>
        <v>248</v>
      </c>
      <c r="J42" s="219">
        <f t="shared" si="4"/>
        <v>105</v>
      </c>
      <c r="K42" s="219">
        <f t="shared" si="4"/>
        <v>15</v>
      </c>
      <c r="L42" s="219"/>
      <c r="M42" s="219"/>
      <c r="N42" s="219"/>
      <c r="O42" s="219"/>
      <c r="P42" s="219">
        <f t="shared" ref="P42" si="5">P20+P25+P30+P35</f>
        <v>769</v>
      </c>
    </row>
    <row r="43" spans="1:16" s="135" customFormat="1" ht="20.25" customHeight="1">
      <c r="B43" s="136"/>
      <c r="C43" s="137"/>
      <c r="D43" s="432" t="s">
        <v>170</v>
      </c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</row>
    <row r="44" spans="1:16" s="4" customFormat="1" ht="59.25" customHeight="1" thickBot="1">
      <c r="B44" s="105" t="s">
        <v>14</v>
      </c>
      <c r="C44" s="35"/>
      <c r="D44" s="433"/>
      <c r="E44" s="433"/>
      <c r="F44" s="433"/>
      <c r="G44" s="433"/>
      <c r="H44" s="433"/>
      <c r="I44" s="433"/>
      <c r="J44" s="433"/>
      <c r="K44" s="433"/>
      <c r="L44" s="433"/>
      <c r="M44" s="433"/>
      <c r="N44" s="433"/>
      <c r="O44" s="433"/>
      <c r="P44" s="433"/>
    </row>
    <row r="45" spans="1:16" s="36" customFormat="1" ht="106" thickBot="1">
      <c r="A45" s="434" t="s">
        <v>15</v>
      </c>
      <c r="B45" s="435"/>
      <c r="C45" s="435"/>
      <c r="D45" s="99" t="s">
        <v>16</v>
      </c>
      <c r="E45" s="100" t="s">
        <v>17</v>
      </c>
      <c r="F45" s="99" t="s">
        <v>18</v>
      </c>
      <c r="G45" s="101" t="s">
        <v>19</v>
      </c>
      <c r="H45" s="101" t="s">
        <v>20</v>
      </c>
      <c r="I45" s="101" t="s">
        <v>34</v>
      </c>
      <c r="J45" s="101" t="s">
        <v>35</v>
      </c>
      <c r="K45" s="101" t="s">
        <v>37</v>
      </c>
      <c r="L45" s="101" t="s">
        <v>36</v>
      </c>
      <c r="M45" s="436" t="s">
        <v>51</v>
      </c>
      <c r="N45" s="437"/>
      <c r="O45" s="437"/>
      <c r="P45" s="438"/>
    </row>
    <row r="46" spans="1:16" s="46" customFormat="1" ht="45.75" hidden="1" customHeight="1">
      <c r="A46" s="422" t="str">
        <f>D18</f>
        <v>BLACK</v>
      </c>
      <c r="B46" s="423"/>
      <c r="C46" s="423"/>
      <c r="D46" s="423"/>
      <c r="E46" s="423"/>
      <c r="F46" s="423"/>
      <c r="G46" s="423"/>
      <c r="H46" s="423"/>
      <c r="I46" s="423"/>
      <c r="J46" s="423"/>
      <c r="K46" s="423"/>
      <c r="L46" s="423"/>
      <c r="M46" s="423"/>
      <c r="N46" s="423"/>
      <c r="O46" s="423"/>
      <c r="P46" s="424"/>
    </row>
    <row r="47" spans="1:16" s="169" customFormat="1" ht="120" hidden="1" customHeight="1">
      <c r="A47" s="145">
        <v>1</v>
      </c>
      <c r="B47" s="425" t="str">
        <f>$L$11</f>
        <v>100% DRY COTTON FLEECE 410GSM</v>
      </c>
      <c r="C47" s="425"/>
      <c r="D47" s="146" t="s">
        <v>153</v>
      </c>
      <c r="E47" s="146" t="str">
        <f>A46</f>
        <v>BLACK</v>
      </c>
      <c r="F47" s="145" t="s">
        <v>10</v>
      </c>
      <c r="G47" s="168">
        <f>$P$20</f>
        <v>0</v>
      </c>
      <c r="H47" s="173">
        <v>1.5</v>
      </c>
      <c r="I47" s="172">
        <f t="shared" ref="I47:I49" si="6">G47*H47</f>
        <v>0</v>
      </c>
      <c r="J47" s="172"/>
      <c r="K47" s="172"/>
      <c r="L47" s="176"/>
      <c r="M47" s="426"/>
      <c r="N47" s="427"/>
      <c r="O47" s="427"/>
      <c r="P47" s="428"/>
    </row>
    <row r="48" spans="1:16" s="169" customFormat="1" ht="89.25" hidden="1" customHeight="1">
      <c r="A48" s="174">
        <v>2</v>
      </c>
      <c r="B48" s="425" t="s">
        <v>189</v>
      </c>
      <c r="C48" s="425"/>
      <c r="D48" s="146" t="s">
        <v>190</v>
      </c>
      <c r="E48" s="146" t="str">
        <f>E47</f>
        <v>BLACK</v>
      </c>
      <c r="F48" s="145" t="s">
        <v>10</v>
      </c>
      <c r="G48" s="168">
        <f>$P$20</f>
        <v>0</v>
      </c>
      <c r="H48" s="173">
        <v>0.3</v>
      </c>
      <c r="I48" s="172">
        <f t="shared" si="6"/>
        <v>0</v>
      </c>
      <c r="J48" s="172"/>
      <c r="K48" s="172"/>
      <c r="L48" s="176"/>
      <c r="M48" s="426"/>
      <c r="N48" s="427"/>
      <c r="O48" s="427"/>
      <c r="P48" s="428"/>
    </row>
    <row r="49" spans="1:16" s="169" customFormat="1" ht="129" hidden="1" customHeight="1">
      <c r="A49" s="145">
        <v>3</v>
      </c>
      <c r="B49" s="429" t="s">
        <v>166</v>
      </c>
      <c r="C49" s="429"/>
      <c r="D49" s="146" t="s">
        <v>155</v>
      </c>
      <c r="E49" s="146" t="str">
        <f>E48</f>
        <v>BLACK</v>
      </c>
      <c r="F49" s="145" t="s">
        <v>10</v>
      </c>
      <c r="G49" s="168">
        <f t="shared" ref="G49" si="7">$P$20</f>
        <v>0</v>
      </c>
      <c r="H49" s="175">
        <v>0.3</v>
      </c>
      <c r="I49" s="172">
        <f t="shared" si="6"/>
        <v>0</v>
      </c>
      <c r="J49" s="172"/>
      <c r="K49" s="172"/>
      <c r="L49" s="176"/>
      <c r="M49" s="426"/>
      <c r="N49" s="427"/>
      <c r="O49" s="427"/>
      <c r="P49" s="428"/>
    </row>
    <row r="50" spans="1:16" s="46" customFormat="1" ht="51.75" customHeight="1">
      <c r="A50" s="439" t="str">
        <f>D23</f>
        <v>GREY HEATHER</v>
      </c>
      <c r="B50" s="440"/>
      <c r="C50" s="440"/>
      <c r="D50" s="440"/>
      <c r="E50" s="440"/>
      <c r="F50" s="440"/>
      <c r="G50" s="440"/>
      <c r="H50" s="440"/>
      <c r="I50" s="440"/>
      <c r="J50" s="440"/>
      <c r="K50" s="440"/>
      <c r="L50" s="440"/>
      <c r="M50" s="440"/>
      <c r="N50" s="440"/>
      <c r="O50" s="440"/>
      <c r="P50" s="441"/>
    </row>
    <row r="51" spans="1:16" s="169" customFormat="1" ht="186.75" customHeight="1">
      <c r="A51" s="145">
        <v>1</v>
      </c>
      <c r="B51" s="425" t="str">
        <f>$L$11</f>
        <v>100% DRY COTTON FLEECE 410GSM</v>
      </c>
      <c r="C51" s="425"/>
      <c r="D51" s="146" t="s">
        <v>153</v>
      </c>
      <c r="E51" s="146" t="str">
        <f>A50</f>
        <v>GREY HEATHER</v>
      </c>
      <c r="F51" s="145" t="s">
        <v>10</v>
      </c>
      <c r="G51" s="168">
        <f>$P$25</f>
        <v>769</v>
      </c>
      <c r="H51" s="227">
        <v>0.61</v>
      </c>
      <c r="I51" s="172">
        <f t="shared" ref="I51:I53" si="8">G51*H51</f>
        <v>469.09</v>
      </c>
      <c r="J51" s="221">
        <f>I51*0.7%+(I51/50)*0.5+4</f>
        <v>11.97453</v>
      </c>
      <c r="K51" s="220">
        <v>2</v>
      </c>
      <c r="L51" s="228">
        <f>SUBTOTAL(9,I51:K51)</f>
        <v>483.06452999999999</v>
      </c>
      <c r="M51" s="426" t="s">
        <v>217</v>
      </c>
      <c r="N51" s="427"/>
      <c r="O51" s="427"/>
      <c r="P51" s="428"/>
    </row>
    <row r="52" spans="1:16" s="169" customFormat="1" ht="186.75" customHeight="1">
      <c r="A52" s="174">
        <v>2</v>
      </c>
      <c r="B52" s="425" t="s">
        <v>189</v>
      </c>
      <c r="C52" s="425"/>
      <c r="D52" s="146" t="s">
        <v>190</v>
      </c>
      <c r="E52" s="146" t="str">
        <f>E51</f>
        <v>GREY HEATHER</v>
      </c>
      <c r="F52" s="145" t="s">
        <v>10</v>
      </c>
      <c r="G52" s="168">
        <f t="shared" ref="G52:G53" si="9">$P$25</f>
        <v>769</v>
      </c>
      <c r="H52" s="173">
        <v>0.255</v>
      </c>
      <c r="I52" s="172">
        <f t="shared" si="8"/>
        <v>196.095</v>
      </c>
      <c r="J52" s="223">
        <f>I52*0.7%+(I52/50)*0.5+2</f>
        <v>5.333615</v>
      </c>
      <c r="K52" s="222"/>
      <c r="L52" s="176">
        <f t="shared" ref="L52:L53" si="10">SUBTOTAL(9,I52:K52)</f>
        <v>201.42861500000001</v>
      </c>
      <c r="M52" s="426" t="s">
        <v>208</v>
      </c>
      <c r="N52" s="427"/>
      <c r="O52" s="427"/>
      <c r="P52" s="428"/>
    </row>
    <row r="53" spans="1:16" s="169" customFormat="1" ht="186.75" customHeight="1">
      <c r="A53" s="145">
        <v>3</v>
      </c>
      <c r="B53" s="429" t="s">
        <v>166</v>
      </c>
      <c r="C53" s="429"/>
      <c r="D53" s="146" t="s">
        <v>155</v>
      </c>
      <c r="E53" s="146" t="str">
        <f>E52</f>
        <v>GREY HEATHER</v>
      </c>
      <c r="F53" s="145" t="s">
        <v>10</v>
      </c>
      <c r="G53" s="168">
        <f t="shared" si="9"/>
        <v>769</v>
      </c>
      <c r="H53" s="175">
        <v>1.4999999999999999E-2</v>
      </c>
      <c r="I53" s="172">
        <f t="shared" si="8"/>
        <v>11.535</v>
      </c>
      <c r="J53" s="223">
        <f>I53*0.7%+(I53/50)*0.5+1</f>
        <v>1.1960950000000001</v>
      </c>
      <c r="K53" s="222"/>
      <c r="L53" s="176">
        <f t="shared" si="10"/>
        <v>12.731095</v>
      </c>
      <c r="M53" s="426" t="s">
        <v>209</v>
      </c>
      <c r="N53" s="427"/>
      <c r="O53" s="427"/>
      <c r="P53" s="428"/>
    </row>
    <row r="54" spans="1:16" s="46" customFormat="1" ht="51.75" hidden="1" customHeight="1">
      <c r="A54" s="439" t="str">
        <f>D28</f>
        <v>WASHED BURGUNDY</v>
      </c>
      <c r="B54" s="440"/>
      <c r="C54" s="440"/>
      <c r="D54" s="440"/>
      <c r="E54" s="440"/>
      <c r="F54" s="440"/>
      <c r="G54" s="440"/>
      <c r="H54" s="440"/>
      <c r="I54" s="440"/>
      <c r="J54" s="440"/>
      <c r="K54" s="440"/>
      <c r="L54" s="440"/>
      <c r="M54" s="440"/>
      <c r="N54" s="440"/>
      <c r="O54" s="440"/>
      <c r="P54" s="441"/>
    </row>
    <row r="55" spans="1:16" s="169" customFormat="1" ht="96.75" hidden="1" customHeight="1">
      <c r="A55" s="145">
        <v>1</v>
      </c>
      <c r="B55" s="425" t="str">
        <f>$L$11</f>
        <v>100% DRY COTTON FLEECE 410GSM</v>
      </c>
      <c r="C55" s="425"/>
      <c r="D55" s="146" t="s">
        <v>153</v>
      </c>
      <c r="E55" s="146" t="str">
        <f>A54</f>
        <v>WASHED BURGUNDY</v>
      </c>
      <c r="F55" s="145" t="s">
        <v>10</v>
      </c>
      <c r="G55" s="168">
        <f>$P$20</f>
        <v>0</v>
      </c>
      <c r="H55" s="173">
        <v>1.5</v>
      </c>
      <c r="I55" s="172">
        <f t="shared" ref="I55:I57" si="11">G55*H55</f>
        <v>0</v>
      </c>
      <c r="J55" s="172"/>
      <c r="K55" s="172"/>
      <c r="L55" s="176"/>
      <c r="M55" s="426"/>
      <c r="N55" s="427"/>
      <c r="O55" s="427"/>
      <c r="P55" s="428"/>
    </row>
    <row r="56" spans="1:16" s="169" customFormat="1" ht="70.5" hidden="1" customHeight="1">
      <c r="A56" s="174">
        <v>2</v>
      </c>
      <c r="B56" s="425" t="s">
        <v>189</v>
      </c>
      <c r="C56" s="425"/>
      <c r="D56" s="146" t="s">
        <v>190</v>
      </c>
      <c r="E56" s="146" t="str">
        <f>E55</f>
        <v>WASHED BURGUNDY</v>
      </c>
      <c r="F56" s="145" t="s">
        <v>10</v>
      </c>
      <c r="G56" s="168">
        <f>$P$20</f>
        <v>0</v>
      </c>
      <c r="H56" s="173">
        <v>0.3</v>
      </c>
      <c r="I56" s="172">
        <f t="shared" si="11"/>
        <v>0</v>
      </c>
      <c r="J56" s="172"/>
      <c r="K56" s="172"/>
      <c r="L56" s="176"/>
      <c r="M56" s="426"/>
      <c r="N56" s="427"/>
      <c r="O56" s="427"/>
      <c r="P56" s="428"/>
    </row>
    <row r="57" spans="1:16" s="169" customFormat="1" ht="125.25" hidden="1" customHeight="1">
      <c r="A57" s="145">
        <v>3</v>
      </c>
      <c r="B57" s="429" t="s">
        <v>166</v>
      </c>
      <c r="C57" s="429"/>
      <c r="D57" s="146" t="s">
        <v>155</v>
      </c>
      <c r="E57" s="146" t="str">
        <f>E56</f>
        <v>WASHED BURGUNDY</v>
      </c>
      <c r="F57" s="145" t="s">
        <v>10</v>
      </c>
      <c r="G57" s="168">
        <f t="shared" ref="G57" si="12">$P$20</f>
        <v>0</v>
      </c>
      <c r="H57" s="175">
        <v>0.3</v>
      </c>
      <c r="I57" s="172">
        <f t="shared" si="11"/>
        <v>0</v>
      </c>
      <c r="J57" s="172"/>
      <c r="K57" s="172"/>
      <c r="L57" s="176"/>
      <c r="M57" s="426"/>
      <c r="N57" s="427"/>
      <c r="O57" s="427"/>
      <c r="P57" s="428"/>
    </row>
    <row r="58" spans="1:16" s="46" customFormat="1" ht="51.75" hidden="1" customHeight="1">
      <c r="A58" s="439" t="str">
        <f>D33</f>
        <v>LIME</v>
      </c>
      <c r="B58" s="440"/>
      <c r="C58" s="440"/>
      <c r="D58" s="440"/>
      <c r="E58" s="440"/>
      <c r="F58" s="440"/>
      <c r="G58" s="440"/>
      <c r="H58" s="440"/>
      <c r="I58" s="440"/>
      <c r="J58" s="440"/>
      <c r="K58" s="440"/>
      <c r="L58" s="440"/>
      <c r="M58" s="440"/>
      <c r="N58" s="440"/>
      <c r="O58" s="440"/>
      <c r="P58" s="441"/>
    </row>
    <row r="59" spans="1:16" s="169" customFormat="1" ht="96.75" hidden="1" customHeight="1">
      <c r="A59" s="145">
        <v>1</v>
      </c>
      <c r="B59" s="425" t="str">
        <f>$L$11</f>
        <v>100% DRY COTTON FLEECE 410GSM</v>
      </c>
      <c r="C59" s="425"/>
      <c r="D59" s="146" t="s">
        <v>153</v>
      </c>
      <c r="E59" s="146" t="str">
        <f>A58</f>
        <v>LIME</v>
      </c>
      <c r="F59" s="145" t="s">
        <v>10</v>
      </c>
      <c r="G59" s="168">
        <f>$P$20</f>
        <v>0</v>
      </c>
      <c r="H59" s="173">
        <v>1.5</v>
      </c>
      <c r="I59" s="172">
        <f t="shared" ref="I59:I61" si="13">G59*H59</f>
        <v>0</v>
      </c>
      <c r="J59" s="172"/>
      <c r="K59" s="172"/>
      <c r="L59" s="176"/>
      <c r="M59" s="426"/>
      <c r="N59" s="427"/>
      <c r="O59" s="427"/>
      <c r="P59" s="428"/>
    </row>
    <row r="60" spans="1:16" s="169" customFormat="1" ht="70.5" hidden="1" customHeight="1">
      <c r="A60" s="174">
        <v>2</v>
      </c>
      <c r="B60" s="425" t="s">
        <v>189</v>
      </c>
      <c r="C60" s="425"/>
      <c r="D60" s="146" t="s">
        <v>190</v>
      </c>
      <c r="E60" s="146" t="str">
        <f>E59</f>
        <v>LIME</v>
      </c>
      <c r="F60" s="145" t="s">
        <v>10</v>
      </c>
      <c r="G60" s="168">
        <f>$P$20</f>
        <v>0</v>
      </c>
      <c r="H60" s="173">
        <v>0.3</v>
      </c>
      <c r="I60" s="172">
        <f t="shared" si="13"/>
        <v>0</v>
      </c>
      <c r="J60" s="172"/>
      <c r="K60" s="172"/>
      <c r="L60" s="176"/>
      <c r="M60" s="426"/>
      <c r="N60" s="427"/>
      <c r="O60" s="427"/>
      <c r="P60" s="428"/>
    </row>
    <row r="61" spans="1:16" s="169" customFormat="1" ht="125.25" hidden="1" customHeight="1">
      <c r="A61" s="145">
        <v>3</v>
      </c>
      <c r="B61" s="429" t="s">
        <v>166</v>
      </c>
      <c r="C61" s="429"/>
      <c r="D61" s="146" t="s">
        <v>155</v>
      </c>
      <c r="E61" s="146" t="str">
        <f>E60</f>
        <v>LIME</v>
      </c>
      <c r="F61" s="145" t="s">
        <v>10</v>
      </c>
      <c r="G61" s="168">
        <f t="shared" ref="G61" si="14">$P$20</f>
        <v>0</v>
      </c>
      <c r="H61" s="175">
        <v>0.3</v>
      </c>
      <c r="I61" s="172">
        <f t="shared" si="13"/>
        <v>0</v>
      </c>
      <c r="J61" s="172"/>
      <c r="K61" s="172"/>
      <c r="L61" s="176"/>
      <c r="M61" s="426"/>
      <c r="N61" s="427"/>
      <c r="O61" s="427"/>
      <c r="P61" s="428"/>
    </row>
    <row r="62" spans="1:16" s="46" customFormat="1" ht="21.75" customHeight="1">
      <c r="A62" s="439"/>
      <c r="B62" s="440"/>
      <c r="C62" s="440"/>
      <c r="D62" s="440"/>
      <c r="E62" s="440"/>
      <c r="F62" s="440"/>
      <c r="G62" s="440"/>
      <c r="H62" s="440"/>
      <c r="I62" s="440"/>
      <c r="J62" s="440"/>
      <c r="K62" s="440"/>
      <c r="L62" s="440"/>
      <c r="M62" s="440"/>
      <c r="N62" s="440"/>
      <c r="O62" s="440"/>
      <c r="P62" s="441"/>
    </row>
    <row r="63" spans="1:16" s="37" customFormat="1" ht="29" thickBot="1">
      <c r="B63" s="105" t="s">
        <v>21</v>
      </c>
      <c r="C63" s="38"/>
      <c r="D63" s="38"/>
      <c r="E63" s="38"/>
      <c r="G63" s="39"/>
      <c r="P63" s="40"/>
    </row>
    <row r="64" spans="1:16" s="54" customFormat="1" ht="84">
      <c r="A64" s="442" t="s">
        <v>22</v>
      </c>
      <c r="B64" s="443"/>
      <c r="C64" s="443"/>
      <c r="D64" s="443"/>
      <c r="E64" s="444"/>
      <c r="F64" s="102" t="s">
        <v>47</v>
      </c>
      <c r="G64" s="102" t="s">
        <v>23</v>
      </c>
      <c r="H64" s="445" t="s">
        <v>42</v>
      </c>
      <c r="I64" s="446"/>
      <c r="J64" s="103" t="s">
        <v>18</v>
      </c>
      <c r="K64" s="102" t="s">
        <v>48</v>
      </c>
      <c r="L64" s="102" t="s">
        <v>24</v>
      </c>
      <c r="M64" s="104" t="s">
        <v>25</v>
      </c>
      <c r="N64" s="104" t="s">
        <v>26</v>
      </c>
      <c r="O64" s="104" t="s">
        <v>27</v>
      </c>
      <c r="P64" s="104" t="s">
        <v>28</v>
      </c>
    </row>
    <row r="65" spans="1:16" s="15" customFormat="1" ht="57.75" hidden="1" customHeight="1">
      <c r="A65" s="111">
        <v>1</v>
      </c>
      <c r="B65" s="447" t="s">
        <v>41</v>
      </c>
      <c r="C65" s="447"/>
      <c r="D65" s="447"/>
      <c r="E65" s="447"/>
      <c r="F65" s="112" t="str">
        <f>H65</f>
        <v>BLACK</v>
      </c>
      <c r="G65" s="142"/>
      <c r="H65" s="448" t="str">
        <f>$D$18</f>
        <v>BLACK</v>
      </c>
      <c r="I65" s="449" t="str">
        <f t="shared" ref="I65:I88" si="15">$E$47</f>
        <v>BLACK</v>
      </c>
      <c r="J65" s="113" t="s">
        <v>29</v>
      </c>
      <c r="K65" s="113">
        <f>$P$20</f>
        <v>0</v>
      </c>
      <c r="L65" s="184">
        <f>195/5000</f>
        <v>3.9E-2</v>
      </c>
      <c r="M65" s="115">
        <f t="shared" ref="M65:M72" si="16">K65*L65</f>
        <v>0</v>
      </c>
      <c r="N65" s="115"/>
      <c r="O65" s="41">
        <f t="shared" ref="O65:O88" si="17">ROUNDUP(N65+M65,0)</f>
        <v>0</v>
      </c>
      <c r="P65" s="116"/>
    </row>
    <row r="66" spans="1:16" s="15" customFormat="1" ht="84" customHeight="1">
      <c r="A66" s="111">
        <v>1</v>
      </c>
      <c r="B66" s="447" t="s">
        <v>41</v>
      </c>
      <c r="C66" s="447"/>
      <c r="D66" s="447"/>
      <c r="E66" s="447"/>
      <c r="F66" s="112" t="str">
        <f t="shared" ref="F66:F68" si="18">H66</f>
        <v>GREY HEATHER</v>
      </c>
      <c r="G66" s="142" t="s">
        <v>216</v>
      </c>
      <c r="H66" s="448" t="str">
        <f>$D$23</f>
        <v>GREY HEATHER</v>
      </c>
      <c r="I66" s="449" t="str">
        <f t="shared" si="15"/>
        <v>BLACK</v>
      </c>
      <c r="J66" s="113" t="s">
        <v>29</v>
      </c>
      <c r="K66" s="113">
        <f>$P$25</f>
        <v>769</v>
      </c>
      <c r="L66" s="184">
        <f>185/5000</f>
        <v>3.6999999999999998E-2</v>
      </c>
      <c r="M66" s="115">
        <f t="shared" si="16"/>
        <v>28.452999999999999</v>
      </c>
      <c r="N66" s="115"/>
      <c r="O66" s="41">
        <f t="shared" si="17"/>
        <v>29</v>
      </c>
      <c r="P66" s="116"/>
    </row>
    <row r="67" spans="1:16" s="15" customFormat="1" ht="57.75" hidden="1" customHeight="1">
      <c r="A67" s="111">
        <v>1</v>
      </c>
      <c r="B67" s="447" t="s">
        <v>41</v>
      </c>
      <c r="C67" s="447"/>
      <c r="D67" s="447"/>
      <c r="E67" s="447"/>
      <c r="F67" s="112" t="str">
        <f t="shared" si="18"/>
        <v>WASHED BURGUNDY</v>
      </c>
      <c r="G67" s="142"/>
      <c r="H67" s="448" t="str">
        <f>$D$28</f>
        <v>WASHED BURGUNDY</v>
      </c>
      <c r="I67" s="449" t="str">
        <f t="shared" si="15"/>
        <v>BLACK</v>
      </c>
      <c r="J67" s="113" t="s">
        <v>29</v>
      </c>
      <c r="K67" s="113">
        <f>$P$30</f>
        <v>0</v>
      </c>
      <c r="L67" s="184">
        <f>195/5000</f>
        <v>3.9E-2</v>
      </c>
      <c r="M67" s="115">
        <f t="shared" si="16"/>
        <v>0</v>
      </c>
      <c r="N67" s="115"/>
      <c r="O67" s="41">
        <f t="shared" si="17"/>
        <v>0</v>
      </c>
      <c r="P67" s="116"/>
    </row>
    <row r="68" spans="1:16" s="15" customFormat="1" ht="57.75" hidden="1" customHeight="1">
      <c r="A68" s="111">
        <v>1</v>
      </c>
      <c r="B68" s="447" t="s">
        <v>41</v>
      </c>
      <c r="C68" s="447"/>
      <c r="D68" s="447"/>
      <c r="E68" s="447"/>
      <c r="F68" s="112" t="str">
        <f t="shared" si="18"/>
        <v>LIME</v>
      </c>
      <c r="G68" s="142"/>
      <c r="H68" s="448" t="str">
        <f>$D$33</f>
        <v>LIME</v>
      </c>
      <c r="I68" s="449" t="str">
        <f t="shared" si="15"/>
        <v>BLACK</v>
      </c>
      <c r="J68" s="113" t="s">
        <v>29</v>
      </c>
      <c r="K68" s="113">
        <f>$P$35</f>
        <v>0</v>
      </c>
      <c r="L68" s="184">
        <f>195/5000</f>
        <v>3.9E-2</v>
      </c>
      <c r="M68" s="115">
        <f t="shared" si="16"/>
        <v>0</v>
      </c>
      <c r="N68" s="115"/>
      <c r="O68" s="41">
        <f t="shared" si="17"/>
        <v>0</v>
      </c>
      <c r="P68" s="116"/>
    </row>
    <row r="69" spans="1:16" s="15" customFormat="1" ht="57.75" hidden="1" customHeight="1">
      <c r="A69" s="111">
        <v>2</v>
      </c>
      <c r="B69" s="447" t="s">
        <v>163</v>
      </c>
      <c r="C69" s="447"/>
      <c r="D69" s="447"/>
      <c r="E69" s="447"/>
      <c r="F69" s="450" t="s">
        <v>39</v>
      </c>
      <c r="G69" s="454" t="s">
        <v>171</v>
      </c>
      <c r="H69" s="458" t="str">
        <f t="shared" ref="H69" si="19">$D$18</f>
        <v>BLACK</v>
      </c>
      <c r="I69" s="459" t="str">
        <f t="shared" si="15"/>
        <v>BLACK</v>
      </c>
      <c r="J69" s="113" t="s">
        <v>29</v>
      </c>
      <c r="K69" s="113">
        <f t="shared" ref="K69" si="20">$P$20</f>
        <v>0</v>
      </c>
      <c r="L69" s="170">
        <f>4/4500</f>
        <v>8.8888888888888893E-4</v>
      </c>
      <c r="M69" s="115">
        <f t="shared" si="16"/>
        <v>0</v>
      </c>
      <c r="N69" s="115"/>
      <c r="O69" s="41">
        <f t="shared" si="17"/>
        <v>0</v>
      </c>
      <c r="P69" s="116"/>
    </row>
    <row r="70" spans="1:16" s="15" customFormat="1" ht="84" customHeight="1">
      <c r="A70" s="111">
        <v>2</v>
      </c>
      <c r="B70" s="447" t="s">
        <v>163</v>
      </c>
      <c r="C70" s="447"/>
      <c r="D70" s="447"/>
      <c r="E70" s="447"/>
      <c r="F70" s="451" t="s">
        <v>39</v>
      </c>
      <c r="G70" s="455" t="s">
        <v>171</v>
      </c>
      <c r="H70" s="460" t="str">
        <f t="shared" ref="H70" si="21">$D$23</f>
        <v>GREY HEATHER</v>
      </c>
      <c r="I70" s="460" t="str">
        <f t="shared" si="15"/>
        <v>BLACK</v>
      </c>
      <c r="J70" s="113" t="s">
        <v>29</v>
      </c>
      <c r="K70" s="113">
        <f t="shared" ref="K70" si="22">$P$25</f>
        <v>769</v>
      </c>
      <c r="L70" s="170">
        <f>4/4500</f>
        <v>8.8888888888888893E-4</v>
      </c>
      <c r="M70" s="115">
        <f t="shared" si="16"/>
        <v>0.68355555555555558</v>
      </c>
      <c r="N70" s="115"/>
      <c r="O70" s="41">
        <f t="shared" si="17"/>
        <v>1</v>
      </c>
      <c r="P70" s="116"/>
    </row>
    <row r="71" spans="1:16" s="15" customFormat="1" ht="57.75" hidden="1" customHeight="1">
      <c r="A71" s="111">
        <v>2</v>
      </c>
      <c r="B71" s="447" t="s">
        <v>163</v>
      </c>
      <c r="C71" s="447"/>
      <c r="D71" s="447"/>
      <c r="E71" s="447"/>
      <c r="F71" s="452" t="s">
        <v>39</v>
      </c>
      <c r="G71" s="456" t="s">
        <v>171</v>
      </c>
      <c r="H71" s="461" t="str">
        <f t="shared" ref="H71" si="23">$D$28</f>
        <v>WASHED BURGUNDY</v>
      </c>
      <c r="I71" s="462" t="str">
        <f t="shared" si="15"/>
        <v>BLACK</v>
      </c>
      <c r="J71" s="113" t="s">
        <v>29</v>
      </c>
      <c r="K71" s="113">
        <f t="shared" ref="K71" si="24">$P$30</f>
        <v>0</v>
      </c>
      <c r="L71" s="170">
        <f>4/4500</f>
        <v>8.8888888888888893E-4</v>
      </c>
      <c r="M71" s="115">
        <f t="shared" si="16"/>
        <v>0</v>
      </c>
      <c r="N71" s="115"/>
      <c r="O71" s="41">
        <f t="shared" si="17"/>
        <v>0</v>
      </c>
      <c r="P71" s="116"/>
    </row>
    <row r="72" spans="1:16" s="15" customFormat="1" ht="57.75" hidden="1" customHeight="1">
      <c r="A72" s="111">
        <v>2</v>
      </c>
      <c r="B72" s="447" t="s">
        <v>163</v>
      </c>
      <c r="C72" s="447"/>
      <c r="D72" s="447"/>
      <c r="E72" s="447"/>
      <c r="F72" s="453" t="s">
        <v>39</v>
      </c>
      <c r="G72" s="457" t="s">
        <v>171</v>
      </c>
      <c r="H72" s="448" t="str">
        <f t="shared" ref="H72" si="25">$D$33</f>
        <v>LIME</v>
      </c>
      <c r="I72" s="449" t="str">
        <f t="shared" si="15"/>
        <v>BLACK</v>
      </c>
      <c r="J72" s="113" t="s">
        <v>29</v>
      </c>
      <c r="K72" s="113">
        <f t="shared" ref="K72" si="26">$P$35</f>
        <v>0</v>
      </c>
      <c r="L72" s="170">
        <f>4/4500</f>
        <v>8.8888888888888893E-4</v>
      </c>
      <c r="M72" s="115">
        <f t="shared" si="16"/>
        <v>0</v>
      </c>
      <c r="N72" s="115"/>
      <c r="O72" s="41">
        <f t="shared" si="17"/>
        <v>0</v>
      </c>
      <c r="P72" s="116"/>
    </row>
    <row r="73" spans="1:16" s="15" customFormat="1" ht="57.75" hidden="1" customHeight="1">
      <c r="A73" s="111">
        <v>3</v>
      </c>
      <c r="B73" s="463" t="s">
        <v>191</v>
      </c>
      <c r="C73" s="447"/>
      <c r="D73" s="447"/>
      <c r="E73" s="447"/>
      <c r="F73" s="450" t="s">
        <v>147</v>
      </c>
      <c r="G73" s="454" t="s">
        <v>192</v>
      </c>
      <c r="H73" s="458" t="str">
        <f t="shared" ref="H73" si="27">$D$18</f>
        <v>BLACK</v>
      </c>
      <c r="I73" s="459" t="str">
        <f t="shared" si="15"/>
        <v>BLACK</v>
      </c>
      <c r="J73" s="113" t="s">
        <v>30</v>
      </c>
      <c r="K73" s="113">
        <f t="shared" ref="K73" si="28">$P$20</f>
        <v>0</v>
      </c>
      <c r="L73" s="113">
        <v>1</v>
      </c>
      <c r="M73" s="113">
        <f t="shared" ref="M73:M84" si="29">L73*K73</f>
        <v>0</v>
      </c>
      <c r="N73" s="115"/>
      <c r="O73" s="41">
        <f t="shared" si="17"/>
        <v>0</v>
      </c>
      <c r="P73" s="116"/>
    </row>
    <row r="74" spans="1:16" s="15" customFormat="1" ht="84" customHeight="1">
      <c r="A74" s="111">
        <v>3</v>
      </c>
      <c r="B74" s="463" t="s">
        <v>191</v>
      </c>
      <c r="C74" s="447"/>
      <c r="D74" s="447"/>
      <c r="E74" s="447"/>
      <c r="F74" s="451"/>
      <c r="G74" s="455"/>
      <c r="H74" s="460" t="str">
        <f t="shared" ref="H74" si="30">$D$23</f>
        <v>GREY HEATHER</v>
      </c>
      <c r="I74" s="460" t="str">
        <f t="shared" si="15"/>
        <v>BLACK</v>
      </c>
      <c r="J74" s="113" t="s">
        <v>30</v>
      </c>
      <c r="K74" s="113">
        <f t="shared" ref="K74" si="31">$P$25</f>
        <v>769</v>
      </c>
      <c r="L74" s="113">
        <v>1</v>
      </c>
      <c r="M74" s="113">
        <f t="shared" si="29"/>
        <v>769</v>
      </c>
      <c r="N74" s="115"/>
      <c r="O74" s="41">
        <f t="shared" si="17"/>
        <v>769</v>
      </c>
      <c r="P74" s="116"/>
    </row>
    <row r="75" spans="1:16" s="15" customFormat="1" ht="57.75" hidden="1" customHeight="1">
      <c r="A75" s="111">
        <v>3</v>
      </c>
      <c r="B75" s="463" t="s">
        <v>191</v>
      </c>
      <c r="C75" s="447"/>
      <c r="D75" s="447"/>
      <c r="E75" s="447"/>
      <c r="F75" s="452"/>
      <c r="G75" s="456"/>
      <c r="H75" s="461" t="str">
        <f t="shared" ref="H75" si="32">$D$28</f>
        <v>WASHED BURGUNDY</v>
      </c>
      <c r="I75" s="462" t="str">
        <f t="shared" si="15"/>
        <v>BLACK</v>
      </c>
      <c r="J75" s="113" t="s">
        <v>30</v>
      </c>
      <c r="K75" s="113">
        <f t="shared" ref="K75" si="33">$P$30</f>
        <v>0</v>
      </c>
      <c r="L75" s="113">
        <v>1</v>
      </c>
      <c r="M75" s="113">
        <f t="shared" si="29"/>
        <v>0</v>
      </c>
      <c r="N75" s="115"/>
      <c r="O75" s="41">
        <f t="shared" si="17"/>
        <v>0</v>
      </c>
      <c r="P75" s="116"/>
    </row>
    <row r="76" spans="1:16" s="15" customFormat="1" ht="57.75" hidden="1" customHeight="1">
      <c r="A76" s="111">
        <v>3</v>
      </c>
      <c r="B76" s="463" t="s">
        <v>191</v>
      </c>
      <c r="C76" s="447"/>
      <c r="D76" s="447"/>
      <c r="E76" s="447"/>
      <c r="F76" s="453"/>
      <c r="G76" s="457"/>
      <c r="H76" s="448" t="str">
        <f t="shared" ref="H76" si="34">$D$33</f>
        <v>LIME</v>
      </c>
      <c r="I76" s="449" t="str">
        <f t="shared" si="15"/>
        <v>BLACK</v>
      </c>
      <c r="J76" s="113" t="s">
        <v>30</v>
      </c>
      <c r="K76" s="113">
        <f t="shared" ref="K76" si="35">$P$35</f>
        <v>0</v>
      </c>
      <c r="L76" s="113">
        <v>1</v>
      </c>
      <c r="M76" s="113">
        <f t="shared" si="29"/>
        <v>0</v>
      </c>
      <c r="N76" s="115"/>
      <c r="O76" s="41">
        <f t="shared" si="17"/>
        <v>0</v>
      </c>
      <c r="P76" s="116"/>
    </row>
    <row r="77" spans="1:16" s="15" customFormat="1" ht="57.75" hidden="1" customHeight="1">
      <c r="A77" s="111">
        <v>4</v>
      </c>
      <c r="B77" s="463" t="s">
        <v>125</v>
      </c>
      <c r="C77" s="447"/>
      <c r="D77" s="447"/>
      <c r="E77" s="447"/>
      <c r="F77" s="450" t="s">
        <v>147</v>
      </c>
      <c r="G77" s="454" t="s">
        <v>126</v>
      </c>
      <c r="H77" s="458" t="str">
        <f t="shared" ref="H77" si="36">$D$18</f>
        <v>BLACK</v>
      </c>
      <c r="I77" s="459" t="str">
        <f t="shared" si="15"/>
        <v>BLACK</v>
      </c>
      <c r="J77" s="113" t="s">
        <v>30</v>
      </c>
      <c r="K77" s="113">
        <f t="shared" ref="K77" si="37">$P$20</f>
        <v>0</v>
      </c>
      <c r="L77" s="113">
        <v>1</v>
      </c>
      <c r="M77" s="113">
        <f t="shared" si="29"/>
        <v>0</v>
      </c>
      <c r="N77" s="115"/>
      <c r="O77" s="41">
        <f t="shared" si="17"/>
        <v>0</v>
      </c>
      <c r="P77" s="116"/>
    </row>
    <row r="78" spans="1:16" s="15" customFormat="1" ht="84" customHeight="1">
      <c r="A78" s="111">
        <v>4</v>
      </c>
      <c r="B78" s="463" t="s">
        <v>125</v>
      </c>
      <c r="C78" s="447"/>
      <c r="D78" s="447"/>
      <c r="E78" s="447"/>
      <c r="F78" s="451"/>
      <c r="G78" s="455"/>
      <c r="H78" s="460" t="str">
        <f t="shared" ref="H78" si="38">$D$23</f>
        <v>GREY HEATHER</v>
      </c>
      <c r="I78" s="460" t="str">
        <f t="shared" si="15"/>
        <v>BLACK</v>
      </c>
      <c r="J78" s="113" t="s">
        <v>30</v>
      </c>
      <c r="K78" s="113">
        <f t="shared" ref="K78" si="39">$P$25</f>
        <v>769</v>
      </c>
      <c r="L78" s="113">
        <v>1</v>
      </c>
      <c r="M78" s="113">
        <f t="shared" si="29"/>
        <v>769</v>
      </c>
      <c r="N78" s="115"/>
      <c r="O78" s="41">
        <f t="shared" si="17"/>
        <v>769</v>
      </c>
      <c r="P78" s="116"/>
    </row>
    <row r="79" spans="1:16" s="15" customFormat="1" ht="57.75" hidden="1" customHeight="1">
      <c r="A79" s="111">
        <v>4</v>
      </c>
      <c r="B79" s="463" t="s">
        <v>125</v>
      </c>
      <c r="C79" s="447"/>
      <c r="D79" s="447"/>
      <c r="E79" s="447"/>
      <c r="F79" s="452"/>
      <c r="G79" s="456"/>
      <c r="H79" s="461" t="str">
        <f t="shared" ref="H79" si="40">$D$28</f>
        <v>WASHED BURGUNDY</v>
      </c>
      <c r="I79" s="462" t="str">
        <f t="shared" si="15"/>
        <v>BLACK</v>
      </c>
      <c r="J79" s="113" t="s">
        <v>30</v>
      </c>
      <c r="K79" s="113">
        <f t="shared" ref="K79" si="41">$P$30</f>
        <v>0</v>
      </c>
      <c r="L79" s="113">
        <v>1</v>
      </c>
      <c r="M79" s="113">
        <f t="shared" si="29"/>
        <v>0</v>
      </c>
      <c r="N79" s="115"/>
      <c r="O79" s="41">
        <f t="shared" si="17"/>
        <v>0</v>
      </c>
      <c r="P79" s="116"/>
    </row>
    <row r="80" spans="1:16" s="15" customFormat="1" ht="57.75" hidden="1" customHeight="1">
      <c r="A80" s="111">
        <v>4</v>
      </c>
      <c r="B80" s="463" t="s">
        <v>125</v>
      </c>
      <c r="C80" s="447"/>
      <c r="D80" s="447"/>
      <c r="E80" s="447"/>
      <c r="F80" s="453"/>
      <c r="G80" s="457"/>
      <c r="H80" s="448" t="str">
        <f t="shared" ref="H80" si="42">$D$33</f>
        <v>LIME</v>
      </c>
      <c r="I80" s="449" t="str">
        <f t="shared" si="15"/>
        <v>BLACK</v>
      </c>
      <c r="J80" s="113" t="s">
        <v>30</v>
      </c>
      <c r="K80" s="113">
        <f t="shared" ref="K80" si="43">$P$35</f>
        <v>0</v>
      </c>
      <c r="L80" s="113">
        <v>1</v>
      </c>
      <c r="M80" s="113">
        <f t="shared" si="29"/>
        <v>0</v>
      </c>
      <c r="N80" s="115"/>
      <c r="O80" s="41">
        <f t="shared" si="17"/>
        <v>0</v>
      </c>
      <c r="P80" s="116"/>
    </row>
    <row r="81" spans="1:16" s="15" customFormat="1" ht="57.75" hidden="1" customHeight="1">
      <c r="A81" s="111">
        <v>5</v>
      </c>
      <c r="B81" s="463" t="s">
        <v>154</v>
      </c>
      <c r="C81" s="447"/>
      <c r="D81" s="447"/>
      <c r="E81" s="447"/>
      <c r="F81" s="450" t="s">
        <v>129</v>
      </c>
      <c r="G81" s="454"/>
      <c r="H81" s="458" t="str">
        <f t="shared" ref="H81" si="44">$D$18</f>
        <v>BLACK</v>
      </c>
      <c r="I81" s="459" t="str">
        <f t="shared" si="15"/>
        <v>BLACK</v>
      </c>
      <c r="J81" s="113" t="s">
        <v>30</v>
      </c>
      <c r="K81" s="113">
        <f t="shared" ref="K81" si="45">$P$20</f>
        <v>0</v>
      </c>
      <c r="L81" s="113">
        <v>1</v>
      </c>
      <c r="M81" s="113">
        <f t="shared" si="29"/>
        <v>0</v>
      </c>
      <c r="N81" s="115"/>
      <c r="O81" s="41">
        <f t="shared" si="17"/>
        <v>0</v>
      </c>
      <c r="P81" s="116"/>
    </row>
    <row r="82" spans="1:16" s="15" customFormat="1" ht="84" customHeight="1">
      <c r="A82" s="111">
        <v>5</v>
      </c>
      <c r="B82" s="463" t="s">
        <v>154</v>
      </c>
      <c r="C82" s="447"/>
      <c r="D82" s="447"/>
      <c r="E82" s="447"/>
      <c r="F82" s="451"/>
      <c r="G82" s="455"/>
      <c r="H82" s="460" t="str">
        <f t="shared" ref="H82" si="46">$D$23</f>
        <v>GREY HEATHER</v>
      </c>
      <c r="I82" s="460" t="str">
        <f t="shared" si="15"/>
        <v>BLACK</v>
      </c>
      <c r="J82" s="113" t="s">
        <v>30</v>
      </c>
      <c r="K82" s="113">
        <f t="shared" ref="K82" si="47">$P$25</f>
        <v>769</v>
      </c>
      <c r="L82" s="113">
        <v>1</v>
      </c>
      <c r="M82" s="113">
        <f t="shared" si="29"/>
        <v>769</v>
      </c>
      <c r="N82" s="115"/>
      <c r="O82" s="41">
        <f t="shared" si="17"/>
        <v>769</v>
      </c>
      <c r="P82" s="116" t="s">
        <v>210</v>
      </c>
    </row>
    <row r="83" spans="1:16" s="15" customFormat="1" ht="57.75" hidden="1" customHeight="1">
      <c r="A83" s="111">
        <v>5</v>
      </c>
      <c r="B83" s="463" t="s">
        <v>154</v>
      </c>
      <c r="C83" s="447"/>
      <c r="D83" s="447"/>
      <c r="E83" s="447"/>
      <c r="F83" s="452"/>
      <c r="G83" s="456"/>
      <c r="H83" s="461" t="str">
        <f t="shared" ref="H83" si="48">$D$28</f>
        <v>WASHED BURGUNDY</v>
      </c>
      <c r="I83" s="462" t="str">
        <f t="shared" si="15"/>
        <v>BLACK</v>
      </c>
      <c r="J83" s="113" t="s">
        <v>30</v>
      </c>
      <c r="K83" s="113">
        <f t="shared" ref="K83" si="49">$P$30</f>
        <v>0</v>
      </c>
      <c r="L83" s="113">
        <v>1</v>
      </c>
      <c r="M83" s="113">
        <f t="shared" si="29"/>
        <v>0</v>
      </c>
      <c r="N83" s="115"/>
      <c r="O83" s="41">
        <f t="shared" si="17"/>
        <v>0</v>
      </c>
      <c r="P83" s="116"/>
    </row>
    <row r="84" spans="1:16" s="15" customFormat="1" ht="57.75" hidden="1" customHeight="1">
      <c r="A84" s="111">
        <v>5</v>
      </c>
      <c r="B84" s="463" t="s">
        <v>154</v>
      </c>
      <c r="C84" s="447"/>
      <c r="D84" s="447"/>
      <c r="E84" s="447"/>
      <c r="F84" s="453"/>
      <c r="G84" s="457"/>
      <c r="H84" s="448" t="str">
        <f t="shared" ref="H84" si="50">$D$33</f>
        <v>LIME</v>
      </c>
      <c r="I84" s="449" t="str">
        <f t="shared" si="15"/>
        <v>BLACK</v>
      </c>
      <c r="J84" s="113" t="s">
        <v>30</v>
      </c>
      <c r="K84" s="113">
        <f t="shared" ref="K84" si="51">$P$35</f>
        <v>0</v>
      </c>
      <c r="L84" s="113">
        <v>1</v>
      </c>
      <c r="M84" s="113">
        <f t="shared" si="29"/>
        <v>0</v>
      </c>
      <c r="N84" s="115"/>
      <c r="O84" s="41">
        <f t="shared" si="17"/>
        <v>0</v>
      </c>
      <c r="P84" s="116"/>
    </row>
    <row r="85" spans="1:16" s="15" customFormat="1" ht="57.75" hidden="1" customHeight="1">
      <c r="A85" s="111">
        <v>6</v>
      </c>
      <c r="B85" s="447" t="s">
        <v>127</v>
      </c>
      <c r="C85" s="447"/>
      <c r="D85" s="447"/>
      <c r="E85" s="447"/>
      <c r="F85" s="450" t="s">
        <v>148</v>
      </c>
      <c r="G85" s="454" t="s">
        <v>128</v>
      </c>
      <c r="H85" s="458" t="str">
        <f t="shared" ref="H85" si="52">$D$18</f>
        <v>BLACK</v>
      </c>
      <c r="I85" s="459" t="str">
        <f t="shared" si="15"/>
        <v>BLACK</v>
      </c>
      <c r="J85" s="113" t="s">
        <v>30</v>
      </c>
      <c r="K85" s="113">
        <f t="shared" ref="K85" si="53">$P$20</f>
        <v>0</v>
      </c>
      <c r="L85" s="113">
        <v>1</v>
      </c>
      <c r="M85" s="115">
        <f t="shared" ref="M85:M88" si="54">K85*L85</f>
        <v>0</v>
      </c>
      <c r="N85" s="115"/>
      <c r="O85" s="41">
        <f t="shared" si="17"/>
        <v>0</v>
      </c>
      <c r="P85" s="116"/>
    </row>
    <row r="86" spans="1:16" s="15" customFormat="1" ht="95.25" customHeight="1">
      <c r="A86" s="111">
        <v>6</v>
      </c>
      <c r="B86" s="447" t="s">
        <v>127</v>
      </c>
      <c r="C86" s="447"/>
      <c r="D86" s="447"/>
      <c r="E86" s="447"/>
      <c r="F86" s="451"/>
      <c r="G86" s="455"/>
      <c r="H86" s="460" t="str">
        <f t="shared" ref="H86" si="55">$D$23</f>
        <v>GREY HEATHER</v>
      </c>
      <c r="I86" s="460" t="str">
        <f t="shared" si="15"/>
        <v>BLACK</v>
      </c>
      <c r="J86" s="113" t="s">
        <v>30</v>
      </c>
      <c r="K86" s="113">
        <f t="shared" ref="K86" si="56">$P$25</f>
        <v>769</v>
      </c>
      <c r="L86" s="113">
        <v>1</v>
      </c>
      <c r="M86" s="115">
        <f t="shared" si="54"/>
        <v>769</v>
      </c>
      <c r="N86" s="115"/>
      <c r="O86" s="41">
        <f t="shared" si="17"/>
        <v>769</v>
      </c>
      <c r="P86" s="116"/>
    </row>
    <row r="87" spans="1:16" s="15" customFormat="1" ht="28" hidden="1">
      <c r="A87" s="111">
        <v>6</v>
      </c>
      <c r="B87" s="447" t="s">
        <v>127</v>
      </c>
      <c r="C87" s="447"/>
      <c r="D87" s="447"/>
      <c r="E87" s="447"/>
      <c r="F87" s="452"/>
      <c r="G87" s="456"/>
      <c r="H87" s="461" t="str">
        <f t="shared" ref="H87" si="57">$D$28</f>
        <v>WASHED BURGUNDY</v>
      </c>
      <c r="I87" s="462" t="str">
        <f t="shared" si="15"/>
        <v>BLACK</v>
      </c>
      <c r="J87" s="113" t="s">
        <v>30</v>
      </c>
      <c r="K87" s="113">
        <f t="shared" ref="K87" si="58">$P$30</f>
        <v>0</v>
      </c>
      <c r="L87" s="113">
        <v>1</v>
      </c>
      <c r="M87" s="115">
        <f t="shared" si="54"/>
        <v>0</v>
      </c>
      <c r="N87" s="115"/>
      <c r="O87" s="41">
        <f t="shared" si="17"/>
        <v>0</v>
      </c>
      <c r="P87" s="116"/>
    </row>
    <row r="88" spans="1:16" s="15" customFormat="1" ht="28" hidden="1">
      <c r="A88" s="111">
        <v>6</v>
      </c>
      <c r="B88" s="447" t="s">
        <v>127</v>
      </c>
      <c r="C88" s="447"/>
      <c r="D88" s="447"/>
      <c r="E88" s="447"/>
      <c r="F88" s="453"/>
      <c r="G88" s="457"/>
      <c r="H88" s="448" t="str">
        <f t="shared" ref="H88" si="59">$D$33</f>
        <v>LIME</v>
      </c>
      <c r="I88" s="449" t="str">
        <f t="shared" si="15"/>
        <v>BLACK</v>
      </c>
      <c r="J88" s="113" t="s">
        <v>30</v>
      </c>
      <c r="K88" s="113">
        <f t="shared" ref="K88" si="60">$P$35</f>
        <v>0</v>
      </c>
      <c r="L88" s="113">
        <v>1</v>
      </c>
      <c r="M88" s="115">
        <f t="shared" si="54"/>
        <v>0</v>
      </c>
      <c r="N88" s="115"/>
      <c r="O88" s="41">
        <f t="shared" si="17"/>
        <v>0</v>
      </c>
      <c r="P88" s="116"/>
    </row>
    <row r="89" spans="1:16" s="37" customFormat="1" ht="29" thickBot="1">
      <c r="B89" s="110" t="s">
        <v>66</v>
      </c>
      <c r="C89" s="38"/>
      <c r="D89" s="38"/>
      <c r="E89" s="38"/>
      <c r="F89" s="42"/>
      <c r="G89" s="43"/>
      <c r="H89" s="42"/>
      <c r="I89" s="42"/>
      <c r="J89" s="42"/>
      <c r="K89" s="42"/>
      <c r="L89" s="42"/>
      <c r="M89" s="42"/>
      <c r="N89" s="42"/>
      <c r="O89" s="42"/>
      <c r="P89" s="44"/>
    </row>
    <row r="90" spans="1:16" s="54" customFormat="1" ht="84">
      <c r="A90" s="442" t="s">
        <v>22</v>
      </c>
      <c r="B90" s="443"/>
      <c r="C90" s="443"/>
      <c r="D90" s="443"/>
      <c r="E90" s="444"/>
      <c r="F90" s="102" t="s">
        <v>47</v>
      </c>
      <c r="G90" s="102" t="s">
        <v>23</v>
      </c>
      <c r="H90" s="445" t="s">
        <v>42</v>
      </c>
      <c r="I90" s="446"/>
      <c r="J90" s="103" t="s">
        <v>18</v>
      </c>
      <c r="K90" s="102" t="s">
        <v>48</v>
      </c>
      <c r="L90" s="102" t="s">
        <v>24</v>
      </c>
      <c r="M90" s="104" t="s">
        <v>25</v>
      </c>
      <c r="N90" s="104" t="s">
        <v>26</v>
      </c>
      <c r="O90" s="104" t="s">
        <v>27</v>
      </c>
      <c r="P90" s="104" t="s">
        <v>28</v>
      </c>
    </row>
    <row r="91" spans="1:16" s="46" customFormat="1" ht="28" hidden="1">
      <c r="A91" s="111">
        <v>1</v>
      </c>
      <c r="B91" s="463" t="s">
        <v>172</v>
      </c>
      <c r="C91" s="447"/>
      <c r="D91" s="447"/>
      <c r="E91" s="447"/>
      <c r="F91" s="450" t="s">
        <v>129</v>
      </c>
      <c r="G91" s="454" t="s">
        <v>158</v>
      </c>
      <c r="H91" s="448" t="str">
        <f t="shared" ref="H91" si="61">$D$18</f>
        <v>BLACK</v>
      </c>
      <c r="I91" s="449" t="str">
        <f t="shared" ref="I91:I126" si="62">$E$47</f>
        <v>BLACK</v>
      </c>
      <c r="J91" s="113" t="s">
        <v>130</v>
      </c>
      <c r="K91" s="113">
        <f t="shared" ref="K91:K123" si="63">$P$20</f>
        <v>0</v>
      </c>
      <c r="L91" s="113">
        <v>2</v>
      </c>
      <c r="M91" s="113">
        <f t="shared" ref="M91:M118" si="64">K91*L91</f>
        <v>0</v>
      </c>
      <c r="N91" s="115"/>
      <c r="O91" s="41">
        <f t="shared" ref="O91:O131" si="65">ROUNDUP(N91+M91,0)</f>
        <v>0</v>
      </c>
      <c r="P91" s="117"/>
    </row>
    <row r="92" spans="1:16" s="46" customFormat="1" ht="98.25" customHeight="1">
      <c r="A92" s="111">
        <v>1</v>
      </c>
      <c r="B92" s="463" t="s">
        <v>172</v>
      </c>
      <c r="C92" s="447"/>
      <c r="D92" s="447"/>
      <c r="E92" s="447"/>
      <c r="F92" s="452"/>
      <c r="G92" s="456"/>
      <c r="H92" s="448" t="str">
        <f t="shared" ref="H92" si="66">$D$23</f>
        <v>GREY HEATHER</v>
      </c>
      <c r="I92" s="449" t="str">
        <f t="shared" si="62"/>
        <v>BLACK</v>
      </c>
      <c r="J92" s="113" t="s">
        <v>130</v>
      </c>
      <c r="K92" s="113">
        <f t="shared" ref="K92:K124" si="67">$P$25</f>
        <v>769</v>
      </c>
      <c r="L92" s="113">
        <v>2</v>
      </c>
      <c r="M92" s="113">
        <f t="shared" si="64"/>
        <v>1538</v>
      </c>
      <c r="N92" s="115"/>
      <c r="O92" s="41">
        <f t="shared" si="65"/>
        <v>1538</v>
      </c>
      <c r="P92" s="117" t="s">
        <v>215</v>
      </c>
    </row>
    <row r="93" spans="1:16" s="46" customFormat="1" ht="28" hidden="1">
      <c r="A93" s="111">
        <v>1</v>
      </c>
      <c r="B93" s="463" t="s">
        <v>172</v>
      </c>
      <c r="C93" s="447"/>
      <c r="D93" s="447"/>
      <c r="E93" s="447"/>
      <c r="F93" s="452"/>
      <c r="G93" s="456"/>
      <c r="H93" s="448" t="str">
        <f t="shared" ref="H93" si="68">$D$28</f>
        <v>WASHED BURGUNDY</v>
      </c>
      <c r="I93" s="449" t="str">
        <f t="shared" si="62"/>
        <v>BLACK</v>
      </c>
      <c r="J93" s="113" t="s">
        <v>130</v>
      </c>
      <c r="K93" s="113">
        <f t="shared" ref="K93" si="69">$P$30</f>
        <v>0</v>
      </c>
      <c r="L93" s="113">
        <v>2</v>
      </c>
      <c r="M93" s="113">
        <f t="shared" si="64"/>
        <v>0</v>
      </c>
      <c r="N93" s="115"/>
      <c r="O93" s="41">
        <f t="shared" si="65"/>
        <v>0</v>
      </c>
      <c r="P93" s="117"/>
    </row>
    <row r="94" spans="1:16" s="46" customFormat="1" ht="28" hidden="1">
      <c r="A94" s="111">
        <v>1</v>
      </c>
      <c r="B94" s="463" t="s">
        <v>172</v>
      </c>
      <c r="C94" s="447"/>
      <c r="D94" s="447"/>
      <c r="E94" s="447"/>
      <c r="F94" s="453"/>
      <c r="G94" s="457"/>
      <c r="H94" s="448" t="str">
        <f t="shared" ref="H94" si="70">$D$33</f>
        <v>LIME</v>
      </c>
      <c r="I94" s="449" t="str">
        <f t="shared" si="62"/>
        <v>BLACK</v>
      </c>
      <c r="J94" s="113" t="s">
        <v>130</v>
      </c>
      <c r="K94" s="113">
        <f t="shared" ref="K94" si="71">$P$35</f>
        <v>0</v>
      </c>
      <c r="L94" s="113">
        <v>2</v>
      </c>
      <c r="M94" s="113">
        <f t="shared" si="64"/>
        <v>0</v>
      </c>
      <c r="N94" s="115"/>
      <c r="O94" s="41">
        <f t="shared" si="65"/>
        <v>0</v>
      </c>
      <c r="P94" s="117"/>
    </row>
    <row r="95" spans="1:16" s="46" customFormat="1" ht="28" hidden="1">
      <c r="A95" s="111">
        <v>2</v>
      </c>
      <c r="B95" s="464" t="s">
        <v>173</v>
      </c>
      <c r="C95" s="465"/>
      <c r="D95" s="465"/>
      <c r="E95" s="466"/>
      <c r="F95" s="450" t="s">
        <v>129</v>
      </c>
      <c r="G95" s="454" t="s">
        <v>158</v>
      </c>
      <c r="H95" s="448" t="str">
        <f t="shared" ref="H95:H123" si="72">$D$18</f>
        <v>BLACK</v>
      </c>
      <c r="I95" s="449" t="str">
        <f t="shared" si="62"/>
        <v>BLACK</v>
      </c>
      <c r="J95" s="113" t="s">
        <v>130</v>
      </c>
      <c r="K95" s="113">
        <f t="shared" si="63"/>
        <v>0</v>
      </c>
      <c r="L95" s="114">
        <f>L107*2</f>
        <v>0.08</v>
      </c>
      <c r="M95" s="113">
        <f t="shared" si="64"/>
        <v>0</v>
      </c>
      <c r="N95" s="115"/>
      <c r="O95" s="41">
        <f t="shared" si="65"/>
        <v>0</v>
      </c>
      <c r="P95" s="117"/>
    </row>
    <row r="96" spans="1:16" s="46" customFormat="1" ht="98.25" customHeight="1">
      <c r="A96" s="111">
        <v>2</v>
      </c>
      <c r="B96" s="464" t="s">
        <v>173</v>
      </c>
      <c r="C96" s="465"/>
      <c r="D96" s="465"/>
      <c r="E96" s="466"/>
      <c r="F96" s="452"/>
      <c r="G96" s="456"/>
      <c r="H96" s="448" t="str">
        <f t="shared" ref="H96:H124" si="73">$D$23</f>
        <v>GREY HEATHER</v>
      </c>
      <c r="I96" s="449" t="str">
        <f t="shared" si="62"/>
        <v>BLACK</v>
      </c>
      <c r="J96" s="113" t="s">
        <v>130</v>
      </c>
      <c r="K96" s="113">
        <f t="shared" si="67"/>
        <v>769</v>
      </c>
      <c r="L96" s="114">
        <f>L108*2</f>
        <v>0.08</v>
      </c>
      <c r="M96" s="113">
        <f t="shared" si="64"/>
        <v>61.52</v>
      </c>
      <c r="N96" s="115"/>
      <c r="O96" s="41">
        <f t="shared" si="65"/>
        <v>62</v>
      </c>
      <c r="P96" s="117" t="s">
        <v>215</v>
      </c>
    </row>
    <row r="97" spans="1:16" s="46" customFormat="1" ht="28" hidden="1">
      <c r="A97" s="111">
        <v>2</v>
      </c>
      <c r="B97" s="464" t="s">
        <v>173</v>
      </c>
      <c r="C97" s="465"/>
      <c r="D97" s="465"/>
      <c r="E97" s="466"/>
      <c r="F97" s="452"/>
      <c r="G97" s="456"/>
      <c r="H97" s="448" t="str">
        <f t="shared" ref="H97:H121" si="74">$D$28</f>
        <v>WASHED BURGUNDY</v>
      </c>
      <c r="I97" s="449" t="str">
        <f t="shared" si="62"/>
        <v>BLACK</v>
      </c>
      <c r="J97" s="113" t="s">
        <v>130</v>
      </c>
      <c r="K97" s="113">
        <f t="shared" ref="K97:K125" si="75">$P$30</f>
        <v>0</v>
      </c>
      <c r="L97" s="114">
        <f>L109*2</f>
        <v>0.08</v>
      </c>
      <c r="M97" s="113">
        <f t="shared" si="64"/>
        <v>0</v>
      </c>
      <c r="N97" s="115"/>
      <c r="O97" s="41">
        <f t="shared" si="65"/>
        <v>0</v>
      </c>
      <c r="P97" s="117"/>
    </row>
    <row r="98" spans="1:16" s="46" customFormat="1" ht="28" hidden="1">
      <c r="A98" s="111">
        <v>2</v>
      </c>
      <c r="B98" s="464" t="s">
        <v>173</v>
      </c>
      <c r="C98" s="465"/>
      <c r="D98" s="465"/>
      <c r="E98" s="466"/>
      <c r="F98" s="453"/>
      <c r="G98" s="457"/>
      <c r="H98" s="448" t="str">
        <f t="shared" ref="H98:H122" si="76">$D$33</f>
        <v>LIME</v>
      </c>
      <c r="I98" s="449" t="str">
        <f t="shared" si="62"/>
        <v>BLACK</v>
      </c>
      <c r="J98" s="113" t="s">
        <v>130</v>
      </c>
      <c r="K98" s="113">
        <f t="shared" ref="K98:K126" si="77">$P$35</f>
        <v>0</v>
      </c>
      <c r="L98" s="114">
        <f>L110*2</f>
        <v>0.08</v>
      </c>
      <c r="M98" s="113">
        <f t="shared" si="64"/>
        <v>0</v>
      </c>
      <c r="N98" s="115"/>
      <c r="O98" s="41">
        <f t="shared" si="65"/>
        <v>0</v>
      </c>
      <c r="P98" s="117"/>
    </row>
    <row r="99" spans="1:16" s="46" customFormat="1" ht="28" hidden="1">
      <c r="A99" s="111">
        <v>3</v>
      </c>
      <c r="B99" s="464" t="s">
        <v>193</v>
      </c>
      <c r="C99" s="465"/>
      <c r="D99" s="465"/>
      <c r="E99" s="466"/>
      <c r="F99" s="450" t="s">
        <v>131</v>
      </c>
      <c r="G99" s="454" t="s">
        <v>214</v>
      </c>
      <c r="H99" s="448" t="str">
        <f t="shared" si="72"/>
        <v>BLACK</v>
      </c>
      <c r="I99" s="449" t="str">
        <f t="shared" si="62"/>
        <v>BLACK</v>
      </c>
      <c r="J99" s="113" t="s">
        <v>130</v>
      </c>
      <c r="K99" s="113">
        <f t="shared" si="63"/>
        <v>0</v>
      </c>
      <c r="L99" s="113">
        <v>1</v>
      </c>
      <c r="M99" s="113">
        <f t="shared" si="64"/>
        <v>0</v>
      </c>
      <c r="N99" s="115"/>
      <c r="O99" s="41">
        <f t="shared" si="65"/>
        <v>0</v>
      </c>
      <c r="P99" s="117"/>
    </row>
    <row r="100" spans="1:16" s="46" customFormat="1" ht="98.25" customHeight="1">
      <c r="A100" s="111">
        <v>3</v>
      </c>
      <c r="B100" s="464" t="s">
        <v>193</v>
      </c>
      <c r="C100" s="465"/>
      <c r="D100" s="465"/>
      <c r="E100" s="466"/>
      <c r="F100" s="452"/>
      <c r="G100" s="456"/>
      <c r="H100" s="448" t="str">
        <f t="shared" si="73"/>
        <v>GREY HEATHER</v>
      </c>
      <c r="I100" s="449" t="str">
        <f t="shared" si="62"/>
        <v>BLACK</v>
      </c>
      <c r="J100" s="113" t="s">
        <v>130</v>
      </c>
      <c r="K100" s="113">
        <f t="shared" si="67"/>
        <v>769</v>
      </c>
      <c r="L100" s="113">
        <v>1</v>
      </c>
      <c r="M100" s="113">
        <f t="shared" si="64"/>
        <v>769</v>
      </c>
      <c r="N100" s="115"/>
      <c r="O100" s="41">
        <f t="shared" si="65"/>
        <v>769</v>
      </c>
      <c r="P100" s="117"/>
    </row>
    <row r="101" spans="1:16" s="46" customFormat="1" ht="28" hidden="1">
      <c r="A101" s="111">
        <v>3</v>
      </c>
      <c r="B101" s="464" t="s">
        <v>193</v>
      </c>
      <c r="C101" s="465"/>
      <c r="D101" s="465"/>
      <c r="E101" s="466"/>
      <c r="F101" s="452"/>
      <c r="G101" s="456"/>
      <c r="H101" s="448" t="str">
        <f t="shared" si="74"/>
        <v>WASHED BURGUNDY</v>
      </c>
      <c r="I101" s="449" t="str">
        <f t="shared" si="62"/>
        <v>BLACK</v>
      </c>
      <c r="J101" s="113" t="s">
        <v>130</v>
      </c>
      <c r="K101" s="113">
        <f t="shared" si="75"/>
        <v>0</v>
      </c>
      <c r="L101" s="113">
        <v>1</v>
      </c>
      <c r="M101" s="113">
        <f t="shared" si="64"/>
        <v>0</v>
      </c>
      <c r="N101" s="115"/>
      <c r="O101" s="41">
        <f t="shared" si="65"/>
        <v>0</v>
      </c>
      <c r="P101" s="117"/>
    </row>
    <row r="102" spans="1:16" s="46" customFormat="1" ht="28" hidden="1">
      <c r="A102" s="111">
        <v>3</v>
      </c>
      <c r="B102" s="464" t="s">
        <v>193</v>
      </c>
      <c r="C102" s="465"/>
      <c r="D102" s="465"/>
      <c r="E102" s="466"/>
      <c r="F102" s="453"/>
      <c r="G102" s="457"/>
      <c r="H102" s="448" t="str">
        <f t="shared" si="76"/>
        <v>LIME</v>
      </c>
      <c r="I102" s="449" t="str">
        <f t="shared" si="62"/>
        <v>BLACK</v>
      </c>
      <c r="J102" s="113" t="s">
        <v>130</v>
      </c>
      <c r="K102" s="113">
        <f t="shared" si="77"/>
        <v>0</v>
      </c>
      <c r="L102" s="113">
        <v>1</v>
      </c>
      <c r="M102" s="113">
        <f t="shared" si="64"/>
        <v>0</v>
      </c>
      <c r="N102" s="115"/>
      <c r="O102" s="41">
        <f t="shared" si="65"/>
        <v>0</v>
      </c>
      <c r="P102" s="117"/>
    </row>
    <row r="103" spans="1:16" s="46" customFormat="1" ht="29" hidden="1">
      <c r="A103" s="111">
        <v>4</v>
      </c>
      <c r="B103" s="464" t="s">
        <v>156</v>
      </c>
      <c r="C103" s="465"/>
      <c r="D103" s="465"/>
      <c r="E103" s="466"/>
      <c r="F103" s="112" t="s">
        <v>132</v>
      </c>
      <c r="G103" s="112"/>
      <c r="H103" s="448" t="str">
        <f t="shared" si="72"/>
        <v>BLACK</v>
      </c>
      <c r="I103" s="449" t="str">
        <f t="shared" si="62"/>
        <v>BLACK</v>
      </c>
      <c r="J103" s="113" t="s">
        <v>130</v>
      </c>
      <c r="K103" s="113">
        <f t="shared" si="63"/>
        <v>0</v>
      </c>
      <c r="L103" s="113">
        <v>1</v>
      </c>
      <c r="M103" s="113">
        <f t="shared" si="64"/>
        <v>0</v>
      </c>
      <c r="N103" s="115"/>
      <c r="O103" s="41">
        <f t="shared" si="65"/>
        <v>0</v>
      </c>
      <c r="P103" s="117"/>
    </row>
    <row r="104" spans="1:16" s="46" customFormat="1" ht="63.75" customHeight="1">
      <c r="A104" s="111">
        <v>4</v>
      </c>
      <c r="B104" s="464" t="s">
        <v>156</v>
      </c>
      <c r="C104" s="465"/>
      <c r="D104" s="465"/>
      <c r="E104" s="466"/>
      <c r="F104" s="112" t="s">
        <v>132</v>
      </c>
      <c r="G104" s="112"/>
      <c r="H104" s="448" t="str">
        <f t="shared" si="73"/>
        <v>GREY HEATHER</v>
      </c>
      <c r="I104" s="449" t="str">
        <f t="shared" si="62"/>
        <v>BLACK</v>
      </c>
      <c r="J104" s="113" t="s">
        <v>130</v>
      </c>
      <c r="K104" s="113">
        <f t="shared" si="67"/>
        <v>769</v>
      </c>
      <c r="L104" s="113">
        <v>1</v>
      </c>
      <c r="M104" s="113">
        <f t="shared" si="64"/>
        <v>769</v>
      </c>
      <c r="N104" s="115"/>
      <c r="O104" s="41">
        <f t="shared" si="65"/>
        <v>769</v>
      </c>
      <c r="P104" s="117"/>
    </row>
    <row r="105" spans="1:16" s="46" customFormat="1" ht="29" hidden="1">
      <c r="A105" s="111">
        <v>4</v>
      </c>
      <c r="B105" s="464" t="s">
        <v>156</v>
      </c>
      <c r="C105" s="465"/>
      <c r="D105" s="465"/>
      <c r="E105" s="466"/>
      <c r="F105" s="112" t="s">
        <v>132</v>
      </c>
      <c r="G105" s="112"/>
      <c r="H105" s="448" t="str">
        <f t="shared" si="74"/>
        <v>WASHED BURGUNDY</v>
      </c>
      <c r="I105" s="449" t="str">
        <f t="shared" si="62"/>
        <v>BLACK</v>
      </c>
      <c r="J105" s="113" t="s">
        <v>130</v>
      </c>
      <c r="K105" s="113">
        <f t="shared" si="75"/>
        <v>0</v>
      </c>
      <c r="L105" s="113">
        <v>1</v>
      </c>
      <c r="M105" s="113">
        <f t="shared" si="64"/>
        <v>0</v>
      </c>
      <c r="N105" s="115"/>
      <c r="O105" s="41">
        <f t="shared" si="65"/>
        <v>0</v>
      </c>
      <c r="P105" s="117"/>
    </row>
    <row r="106" spans="1:16" s="46" customFormat="1" ht="29" hidden="1">
      <c r="A106" s="111">
        <v>4</v>
      </c>
      <c r="B106" s="464" t="s">
        <v>156</v>
      </c>
      <c r="C106" s="465"/>
      <c r="D106" s="465"/>
      <c r="E106" s="466"/>
      <c r="F106" s="112" t="s">
        <v>132</v>
      </c>
      <c r="G106" s="112"/>
      <c r="H106" s="448" t="str">
        <f t="shared" si="76"/>
        <v>LIME</v>
      </c>
      <c r="I106" s="449" t="str">
        <f t="shared" si="62"/>
        <v>BLACK</v>
      </c>
      <c r="J106" s="113" t="s">
        <v>130</v>
      </c>
      <c r="K106" s="113">
        <f t="shared" si="77"/>
        <v>0</v>
      </c>
      <c r="L106" s="113">
        <v>1</v>
      </c>
      <c r="M106" s="113">
        <f t="shared" si="64"/>
        <v>0</v>
      </c>
      <c r="N106" s="115"/>
      <c r="O106" s="41">
        <f t="shared" si="65"/>
        <v>0</v>
      </c>
      <c r="P106" s="117"/>
    </row>
    <row r="107" spans="1:16" s="46" customFormat="1" ht="29" hidden="1">
      <c r="A107" s="111">
        <v>5</v>
      </c>
      <c r="B107" s="463" t="s">
        <v>133</v>
      </c>
      <c r="C107" s="447"/>
      <c r="D107" s="447"/>
      <c r="E107" s="447"/>
      <c r="F107" s="112" t="s">
        <v>55</v>
      </c>
      <c r="G107" s="112"/>
      <c r="H107" s="448" t="str">
        <f t="shared" si="72"/>
        <v>BLACK</v>
      </c>
      <c r="I107" s="449" t="str">
        <f t="shared" si="62"/>
        <v>BLACK</v>
      </c>
      <c r="J107" s="113" t="s">
        <v>130</v>
      </c>
      <c r="K107" s="113">
        <f t="shared" si="63"/>
        <v>0</v>
      </c>
      <c r="L107" s="114">
        <f>1/25</f>
        <v>0.04</v>
      </c>
      <c r="M107" s="113">
        <f t="shared" si="64"/>
        <v>0</v>
      </c>
      <c r="N107" s="115"/>
      <c r="O107" s="41">
        <f t="shared" si="65"/>
        <v>0</v>
      </c>
      <c r="P107" s="117"/>
    </row>
    <row r="108" spans="1:16" s="46" customFormat="1" ht="63.75" customHeight="1">
      <c r="A108" s="111">
        <v>5</v>
      </c>
      <c r="B108" s="463" t="s">
        <v>133</v>
      </c>
      <c r="C108" s="447"/>
      <c r="D108" s="447"/>
      <c r="E108" s="447"/>
      <c r="F108" s="112" t="s">
        <v>55</v>
      </c>
      <c r="G108" s="112"/>
      <c r="H108" s="448" t="str">
        <f t="shared" si="73"/>
        <v>GREY HEATHER</v>
      </c>
      <c r="I108" s="449" t="str">
        <f t="shared" si="62"/>
        <v>BLACK</v>
      </c>
      <c r="J108" s="113" t="s">
        <v>130</v>
      </c>
      <c r="K108" s="113">
        <f t="shared" si="67"/>
        <v>769</v>
      </c>
      <c r="L108" s="114">
        <f t="shared" ref="L108:L110" si="78">1/25</f>
        <v>0.04</v>
      </c>
      <c r="M108" s="113">
        <f t="shared" si="64"/>
        <v>30.76</v>
      </c>
      <c r="N108" s="115"/>
      <c r="O108" s="41">
        <f t="shared" si="65"/>
        <v>31</v>
      </c>
      <c r="P108" s="117"/>
    </row>
    <row r="109" spans="1:16" s="46" customFormat="1" ht="29" hidden="1">
      <c r="A109" s="111">
        <v>5</v>
      </c>
      <c r="B109" s="463" t="s">
        <v>133</v>
      </c>
      <c r="C109" s="447"/>
      <c r="D109" s="447"/>
      <c r="E109" s="447"/>
      <c r="F109" s="112" t="s">
        <v>55</v>
      </c>
      <c r="G109" s="112"/>
      <c r="H109" s="448" t="str">
        <f t="shared" si="74"/>
        <v>WASHED BURGUNDY</v>
      </c>
      <c r="I109" s="449" t="str">
        <f t="shared" si="62"/>
        <v>BLACK</v>
      </c>
      <c r="J109" s="113" t="s">
        <v>130</v>
      </c>
      <c r="K109" s="113">
        <f t="shared" si="75"/>
        <v>0</v>
      </c>
      <c r="L109" s="114">
        <f t="shared" si="78"/>
        <v>0.04</v>
      </c>
      <c r="M109" s="113">
        <f t="shared" si="64"/>
        <v>0</v>
      </c>
      <c r="N109" s="115"/>
      <c r="O109" s="41">
        <f t="shared" si="65"/>
        <v>0</v>
      </c>
      <c r="P109" s="117"/>
    </row>
    <row r="110" spans="1:16" s="46" customFormat="1" ht="29" hidden="1">
      <c r="A110" s="111">
        <v>5</v>
      </c>
      <c r="B110" s="463" t="s">
        <v>133</v>
      </c>
      <c r="C110" s="447"/>
      <c r="D110" s="447"/>
      <c r="E110" s="447"/>
      <c r="F110" s="112" t="s">
        <v>55</v>
      </c>
      <c r="G110" s="112"/>
      <c r="H110" s="448" t="str">
        <f t="shared" si="76"/>
        <v>LIME</v>
      </c>
      <c r="I110" s="449" t="str">
        <f t="shared" si="62"/>
        <v>BLACK</v>
      </c>
      <c r="J110" s="113" t="s">
        <v>130</v>
      </c>
      <c r="K110" s="113">
        <f t="shared" si="77"/>
        <v>0</v>
      </c>
      <c r="L110" s="114">
        <f t="shared" si="78"/>
        <v>0.04</v>
      </c>
      <c r="M110" s="113">
        <f t="shared" si="64"/>
        <v>0</v>
      </c>
      <c r="N110" s="115"/>
      <c r="O110" s="41">
        <f t="shared" si="65"/>
        <v>0</v>
      </c>
      <c r="P110" s="117"/>
    </row>
    <row r="111" spans="1:16" s="46" customFormat="1" ht="29" hidden="1">
      <c r="A111" s="111">
        <v>6</v>
      </c>
      <c r="B111" s="463" t="s">
        <v>134</v>
      </c>
      <c r="C111" s="447"/>
      <c r="D111" s="447"/>
      <c r="E111" s="447"/>
      <c r="F111" s="112" t="s">
        <v>55</v>
      </c>
      <c r="G111" s="112"/>
      <c r="H111" s="448" t="str">
        <f t="shared" si="72"/>
        <v>BLACK</v>
      </c>
      <c r="I111" s="449" t="str">
        <f t="shared" si="62"/>
        <v>BLACK</v>
      </c>
      <c r="J111" s="113" t="s">
        <v>130</v>
      </c>
      <c r="K111" s="113">
        <f t="shared" si="63"/>
        <v>0</v>
      </c>
      <c r="L111" s="114">
        <f>L107*2</f>
        <v>0.08</v>
      </c>
      <c r="M111" s="113">
        <f t="shared" si="64"/>
        <v>0</v>
      </c>
      <c r="N111" s="115"/>
      <c r="O111" s="41">
        <f t="shared" si="65"/>
        <v>0</v>
      </c>
      <c r="P111" s="117"/>
    </row>
    <row r="112" spans="1:16" s="46" customFormat="1" ht="63.75" customHeight="1">
      <c r="A112" s="111">
        <v>6</v>
      </c>
      <c r="B112" s="463" t="s">
        <v>134</v>
      </c>
      <c r="C112" s="447"/>
      <c r="D112" s="447"/>
      <c r="E112" s="447"/>
      <c r="F112" s="112" t="s">
        <v>55</v>
      </c>
      <c r="G112" s="112"/>
      <c r="H112" s="448" t="str">
        <f t="shared" si="73"/>
        <v>GREY HEATHER</v>
      </c>
      <c r="I112" s="449" t="str">
        <f t="shared" si="62"/>
        <v>BLACK</v>
      </c>
      <c r="J112" s="113" t="s">
        <v>130</v>
      </c>
      <c r="K112" s="113">
        <f t="shared" si="67"/>
        <v>769</v>
      </c>
      <c r="L112" s="114">
        <f>L108*2</f>
        <v>0.08</v>
      </c>
      <c r="M112" s="113">
        <f t="shared" si="64"/>
        <v>61.52</v>
      </c>
      <c r="N112" s="115"/>
      <c r="O112" s="41">
        <f t="shared" si="65"/>
        <v>62</v>
      </c>
      <c r="P112" s="117"/>
    </row>
    <row r="113" spans="1:16" s="46" customFormat="1" ht="29" hidden="1">
      <c r="A113" s="111">
        <v>6</v>
      </c>
      <c r="B113" s="463" t="s">
        <v>134</v>
      </c>
      <c r="C113" s="447"/>
      <c r="D113" s="447"/>
      <c r="E113" s="447"/>
      <c r="F113" s="112" t="s">
        <v>55</v>
      </c>
      <c r="G113" s="112"/>
      <c r="H113" s="448" t="str">
        <f t="shared" si="74"/>
        <v>WASHED BURGUNDY</v>
      </c>
      <c r="I113" s="449" t="str">
        <f t="shared" si="62"/>
        <v>BLACK</v>
      </c>
      <c r="J113" s="113" t="s">
        <v>130</v>
      </c>
      <c r="K113" s="113">
        <f t="shared" si="75"/>
        <v>0</v>
      </c>
      <c r="L113" s="114">
        <f>L109*2</f>
        <v>0.08</v>
      </c>
      <c r="M113" s="113">
        <f t="shared" si="64"/>
        <v>0</v>
      </c>
      <c r="N113" s="115"/>
      <c r="O113" s="41">
        <f t="shared" si="65"/>
        <v>0</v>
      </c>
      <c r="P113" s="117"/>
    </row>
    <row r="114" spans="1:16" s="46" customFormat="1" ht="29" hidden="1">
      <c r="A114" s="111">
        <v>6</v>
      </c>
      <c r="B114" s="463" t="s">
        <v>134</v>
      </c>
      <c r="C114" s="447"/>
      <c r="D114" s="447"/>
      <c r="E114" s="447"/>
      <c r="F114" s="112" t="s">
        <v>55</v>
      </c>
      <c r="G114" s="112"/>
      <c r="H114" s="448" t="str">
        <f t="shared" si="76"/>
        <v>LIME</v>
      </c>
      <c r="I114" s="449" t="str">
        <f t="shared" si="62"/>
        <v>BLACK</v>
      </c>
      <c r="J114" s="113" t="s">
        <v>130</v>
      </c>
      <c r="K114" s="113">
        <f t="shared" si="77"/>
        <v>0</v>
      </c>
      <c r="L114" s="114">
        <f>L110*2</f>
        <v>0.08</v>
      </c>
      <c r="M114" s="113">
        <f t="shared" si="64"/>
        <v>0</v>
      </c>
      <c r="N114" s="115"/>
      <c r="O114" s="41">
        <f t="shared" si="65"/>
        <v>0</v>
      </c>
      <c r="P114" s="117"/>
    </row>
    <row r="115" spans="1:16" s="46" customFormat="1" ht="29" hidden="1">
      <c r="A115" s="111">
        <v>7</v>
      </c>
      <c r="B115" s="463" t="s">
        <v>135</v>
      </c>
      <c r="C115" s="447"/>
      <c r="D115" s="447"/>
      <c r="E115" s="447"/>
      <c r="F115" s="112" t="s">
        <v>132</v>
      </c>
      <c r="G115" s="112"/>
      <c r="H115" s="448" t="str">
        <f t="shared" si="72"/>
        <v>BLACK</v>
      </c>
      <c r="I115" s="449" t="str">
        <f t="shared" si="62"/>
        <v>BLACK</v>
      </c>
      <c r="J115" s="113" t="s">
        <v>130</v>
      </c>
      <c r="K115" s="113">
        <f t="shared" si="63"/>
        <v>0</v>
      </c>
      <c r="L115" s="114">
        <f>L107</f>
        <v>0.04</v>
      </c>
      <c r="M115" s="113">
        <f t="shared" si="64"/>
        <v>0</v>
      </c>
      <c r="N115" s="115"/>
      <c r="O115" s="41">
        <f t="shared" si="65"/>
        <v>0</v>
      </c>
      <c r="P115" s="117"/>
    </row>
    <row r="116" spans="1:16" s="46" customFormat="1" ht="63.75" customHeight="1">
      <c r="A116" s="111">
        <v>7</v>
      </c>
      <c r="B116" s="463" t="s">
        <v>135</v>
      </c>
      <c r="C116" s="447"/>
      <c r="D116" s="447"/>
      <c r="E116" s="447"/>
      <c r="F116" s="112" t="s">
        <v>132</v>
      </c>
      <c r="G116" s="112"/>
      <c r="H116" s="448" t="str">
        <f t="shared" si="73"/>
        <v>GREY HEATHER</v>
      </c>
      <c r="I116" s="449" t="str">
        <f t="shared" si="62"/>
        <v>BLACK</v>
      </c>
      <c r="J116" s="113" t="s">
        <v>130</v>
      </c>
      <c r="K116" s="113">
        <f t="shared" si="67"/>
        <v>769</v>
      </c>
      <c r="L116" s="114">
        <f>L108</f>
        <v>0.04</v>
      </c>
      <c r="M116" s="113">
        <f t="shared" si="64"/>
        <v>30.76</v>
      </c>
      <c r="N116" s="115"/>
      <c r="O116" s="41">
        <f t="shared" si="65"/>
        <v>31</v>
      </c>
      <c r="P116" s="117"/>
    </row>
    <row r="117" spans="1:16" s="46" customFormat="1" ht="29" hidden="1">
      <c r="A117" s="111">
        <v>7</v>
      </c>
      <c r="B117" s="463" t="s">
        <v>135</v>
      </c>
      <c r="C117" s="447"/>
      <c r="D117" s="447"/>
      <c r="E117" s="447"/>
      <c r="F117" s="112" t="s">
        <v>132</v>
      </c>
      <c r="G117" s="112"/>
      <c r="H117" s="448" t="str">
        <f t="shared" si="74"/>
        <v>WASHED BURGUNDY</v>
      </c>
      <c r="I117" s="449" t="str">
        <f t="shared" si="62"/>
        <v>BLACK</v>
      </c>
      <c r="J117" s="113" t="s">
        <v>130</v>
      </c>
      <c r="K117" s="113">
        <f t="shared" si="75"/>
        <v>0</v>
      </c>
      <c r="L117" s="114">
        <f>L109</f>
        <v>0.04</v>
      </c>
      <c r="M117" s="113">
        <f t="shared" si="64"/>
        <v>0</v>
      </c>
      <c r="N117" s="115"/>
      <c r="O117" s="41">
        <f t="shared" si="65"/>
        <v>0</v>
      </c>
      <c r="P117" s="117"/>
    </row>
    <row r="118" spans="1:16" s="46" customFormat="1" ht="29" hidden="1">
      <c r="A118" s="111">
        <v>7</v>
      </c>
      <c r="B118" s="463" t="s">
        <v>135</v>
      </c>
      <c r="C118" s="447"/>
      <c r="D118" s="447"/>
      <c r="E118" s="447"/>
      <c r="F118" s="112" t="s">
        <v>132</v>
      </c>
      <c r="G118" s="112"/>
      <c r="H118" s="448" t="str">
        <f t="shared" si="76"/>
        <v>LIME</v>
      </c>
      <c r="I118" s="449" t="str">
        <f t="shared" si="62"/>
        <v>BLACK</v>
      </c>
      <c r="J118" s="113" t="s">
        <v>130</v>
      </c>
      <c r="K118" s="113">
        <f t="shared" si="77"/>
        <v>0</v>
      </c>
      <c r="L118" s="114">
        <f>L110</f>
        <v>0.04</v>
      </c>
      <c r="M118" s="113">
        <f t="shared" si="64"/>
        <v>0</v>
      </c>
      <c r="N118" s="115"/>
      <c r="O118" s="41">
        <f t="shared" si="65"/>
        <v>0</v>
      </c>
      <c r="P118" s="117"/>
    </row>
    <row r="119" spans="1:16" s="46" customFormat="1" ht="29" hidden="1">
      <c r="A119" s="111">
        <v>8</v>
      </c>
      <c r="B119" s="464" t="s">
        <v>136</v>
      </c>
      <c r="C119" s="465"/>
      <c r="D119" s="465"/>
      <c r="E119" s="466"/>
      <c r="F119" s="112" t="s">
        <v>38</v>
      </c>
      <c r="G119" s="112"/>
      <c r="H119" s="448" t="str">
        <f t="shared" si="72"/>
        <v>BLACK</v>
      </c>
      <c r="I119" s="449" t="str">
        <f t="shared" si="62"/>
        <v>BLACK</v>
      </c>
      <c r="J119" s="113" t="s">
        <v>130</v>
      </c>
      <c r="K119" s="113">
        <f t="shared" si="63"/>
        <v>0</v>
      </c>
      <c r="L119" s="113">
        <v>1</v>
      </c>
      <c r="M119" s="113">
        <f>K119*L119</f>
        <v>0</v>
      </c>
      <c r="N119" s="115"/>
      <c r="O119" s="41">
        <f t="shared" si="65"/>
        <v>0</v>
      </c>
      <c r="P119" s="117"/>
    </row>
    <row r="120" spans="1:16" s="46" customFormat="1" ht="63.75" customHeight="1">
      <c r="A120" s="111">
        <v>8</v>
      </c>
      <c r="B120" s="463" t="s">
        <v>136</v>
      </c>
      <c r="C120" s="447"/>
      <c r="D120" s="447"/>
      <c r="E120" s="447"/>
      <c r="F120" s="112" t="s">
        <v>38</v>
      </c>
      <c r="G120" s="112"/>
      <c r="H120" s="448" t="str">
        <f t="shared" si="73"/>
        <v>GREY HEATHER</v>
      </c>
      <c r="I120" s="449" t="str">
        <f t="shared" si="62"/>
        <v>BLACK</v>
      </c>
      <c r="J120" s="113" t="s">
        <v>130</v>
      </c>
      <c r="K120" s="113">
        <f t="shared" si="67"/>
        <v>769</v>
      </c>
      <c r="L120" s="113">
        <v>1</v>
      </c>
      <c r="M120" s="113">
        <f t="shared" ref="M120:M131" si="79">K120*L120</f>
        <v>769</v>
      </c>
      <c r="N120" s="115"/>
      <c r="O120" s="41">
        <f t="shared" si="65"/>
        <v>769</v>
      </c>
      <c r="P120" s="117"/>
    </row>
    <row r="121" spans="1:16" s="46" customFormat="1" ht="29" hidden="1">
      <c r="A121" s="111">
        <v>8</v>
      </c>
      <c r="B121" s="463" t="s">
        <v>136</v>
      </c>
      <c r="C121" s="447"/>
      <c r="D121" s="447"/>
      <c r="E121" s="447"/>
      <c r="F121" s="112" t="s">
        <v>38</v>
      </c>
      <c r="G121" s="112"/>
      <c r="H121" s="448" t="str">
        <f t="shared" si="74"/>
        <v>WASHED BURGUNDY</v>
      </c>
      <c r="I121" s="449" t="str">
        <f t="shared" si="62"/>
        <v>BLACK</v>
      </c>
      <c r="J121" s="113" t="s">
        <v>130</v>
      </c>
      <c r="K121" s="113">
        <f t="shared" si="75"/>
        <v>0</v>
      </c>
      <c r="L121" s="113">
        <v>1</v>
      </c>
      <c r="M121" s="113">
        <f t="shared" si="79"/>
        <v>0</v>
      </c>
      <c r="N121" s="115"/>
      <c r="O121" s="41">
        <f t="shared" si="65"/>
        <v>0</v>
      </c>
      <c r="P121" s="117"/>
    </row>
    <row r="122" spans="1:16" s="46" customFormat="1" ht="29" hidden="1">
      <c r="A122" s="111">
        <v>8</v>
      </c>
      <c r="B122" s="463" t="s">
        <v>136</v>
      </c>
      <c r="C122" s="447"/>
      <c r="D122" s="447"/>
      <c r="E122" s="447"/>
      <c r="F122" s="112" t="s">
        <v>38</v>
      </c>
      <c r="G122" s="112"/>
      <c r="H122" s="448" t="str">
        <f t="shared" si="76"/>
        <v>LIME</v>
      </c>
      <c r="I122" s="449" t="str">
        <f t="shared" si="62"/>
        <v>BLACK</v>
      </c>
      <c r="J122" s="113" t="s">
        <v>130</v>
      </c>
      <c r="K122" s="113">
        <f t="shared" si="77"/>
        <v>0</v>
      </c>
      <c r="L122" s="113">
        <v>1</v>
      </c>
      <c r="M122" s="113">
        <f t="shared" si="79"/>
        <v>0</v>
      </c>
      <c r="N122" s="115"/>
      <c r="O122" s="41">
        <f t="shared" si="65"/>
        <v>0</v>
      </c>
      <c r="P122" s="117"/>
    </row>
    <row r="123" spans="1:16" s="46" customFormat="1" ht="29" hidden="1">
      <c r="A123" s="111">
        <v>9</v>
      </c>
      <c r="B123" s="463" t="s">
        <v>137</v>
      </c>
      <c r="C123" s="447"/>
      <c r="D123" s="447"/>
      <c r="E123" s="447"/>
      <c r="F123" s="112" t="s">
        <v>132</v>
      </c>
      <c r="G123" s="112"/>
      <c r="H123" s="448" t="str">
        <f t="shared" si="72"/>
        <v>BLACK</v>
      </c>
      <c r="I123" s="449" t="str">
        <f t="shared" si="62"/>
        <v>BLACK</v>
      </c>
      <c r="J123" s="113" t="s">
        <v>130</v>
      </c>
      <c r="K123" s="113">
        <f t="shared" si="63"/>
        <v>0</v>
      </c>
      <c r="L123" s="113">
        <v>1.1000000000000001</v>
      </c>
      <c r="M123" s="113">
        <f t="shared" si="79"/>
        <v>0</v>
      </c>
      <c r="N123" s="115"/>
      <c r="O123" s="41">
        <f t="shared" si="65"/>
        <v>0</v>
      </c>
      <c r="P123" s="117"/>
    </row>
    <row r="124" spans="1:16" s="46" customFormat="1" ht="63.75" customHeight="1">
      <c r="A124" s="111">
        <v>9</v>
      </c>
      <c r="B124" s="464" t="s">
        <v>137</v>
      </c>
      <c r="C124" s="465"/>
      <c r="D124" s="465"/>
      <c r="E124" s="466"/>
      <c r="F124" s="112" t="s">
        <v>132</v>
      </c>
      <c r="G124" s="112"/>
      <c r="H124" s="448" t="str">
        <f t="shared" si="73"/>
        <v>GREY HEATHER</v>
      </c>
      <c r="I124" s="449" t="str">
        <f t="shared" si="62"/>
        <v>BLACK</v>
      </c>
      <c r="J124" s="113" t="s">
        <v>130</v>
      </c>
      <c r="K124" s="113">
        <f t="shared" si="67"/>
        <v>769</v>
      </c>
      <c r="L124" s="113">
        <v>1.1000000000000001</v>
      </c>
      <c r="M124" s="113">
        <f t="shared" si="79"/>
        <v>845.90000000000009</v>
      </c>
      <c r="N124" s="115"/>
      <c r="O124" s="41">
        <f t="shared" si="65"/>
        <v>846</v>
      </c>
      <c r="P124" s="117"/>
    </row>
    <row r="125" spans="1:16" s="46" customFormat="1" ht="29" hidden="1">
      <c r="A125" s="111">
        <v>9</v>
      </c>
      <c r="B125" s="464" t="s">
        <v>137</v>
      </c>
      <c r="C125" s="465"/>
      <c r="D125" s="465"/>
      <c r="E125" s="466"/>
      <c r="F125" s="112" t="s">
        <v>132</v>
      </c>
      <c r="G125" s="112"/>
      <c r="H125" s="448" t="str">
        <f>$D$28</f>
        <v>WASHED BURGUNDY</v>
      </c>
      <c r="I125" s="449" t="str">
        <f t="shared" si="62"/>
        <v>BLACK</v>
      </c>
      <c r="J125" s="113" t="s">
        <v>130</v>
      </c>
      <c r="K125" s="113">
        <f t="shared" si="75"/>
        <v>0</v>
      </c>
      <c r="L125" s="113">
        <v>1.1000000000000001</v>
      </c>
      <c r="M125" s="113">
        <f t="shared" si="79"/>
        <v>0</v>
      </c>
      <c r="N125" s="115"/>
      <c r="O125" s="41">
        <f t="shared" si="65"/>
        <v>0</v>
      </c>
      <c r="P125" s="117"/>
    </row>
    <row r="126" spans="1:16" s="46" customFormat="1" ht="29" hidden="1">
      <c r="A126" s="111">
        <v>9</v>
      </c>
      <c r="B126" s="464" t="s">
        <v>137</v>
      </c>
      <c r="C126" s="465"/>
      <c r="D126" s="465"/>
      <c r="E126" s="466"/>
      <c r="F126" s="112" t="s">
        <v>132</v>
      </c>
      <c r="G126" s="112"/>
      <c r="H126" s="448" t="str">
        <f>$D$33</f>
        <v>LIME</v>
      </c>
      <c r="I126" s="449" t="str">
        <f t="shared" si="62"/>
        <v>BLACK</v>
      </c>
      <c r="J126" s="113" t="s">
        <v>130</v>
      </c>
      <c r="K126" s="113">
        <f t="shared" si="77"/>
        <v>0</v>
      </c>
      <c r="L126" s="113">
        <v>1.1000000000000001</v>
      </c>
      <c r="M126" s="113">
        <f t="shared" si="79"/>
        <v>0</v>
      </c>
      <c r="N126" s="115"/>
      <c r="O126" s="41">
        <f t="shared" si="65"/>
        <v>0</v>
      </c>
      <c r="P126" s="117"/>
    </row>
    <row r="127" spans="1:16" s="46" customFormat="1" ht="46.5" customHeight="1">
      <c r="A127" s="111">
        <v>10</v>
      </c>
      <c r="B127" s="463" t="s">
        <v>150</v>
      </c>
      <c r="C127" s="447"/>
      <c r="D127" s="447"/>
      <c r="E127" s="447"/>
      <c r="F127" s="467" t="s">
        <v>151</v>
      </c>
      <c r="G127" s="112"/>
      <c r="H127" s="468" t="s">
        <v>174</v>
      </c>
      <c r="I127" s="449"/>
      <c r="J127" s="113" t="s">
        <v>130</v>
      </c>
      <c r="K127" s="113">
        <v>9</v>
      </c>
      <c r="L127" s="114">
        <f>$L$107*2</f>
        <v>0.08</v>
      </c>
      <c r="M127" s="113">
        <f t="shared" si="79"/>
        <v>0.72</v>
      </c>
      <c r="N127" s="115"/>
      <c r="O127" s="41">
        <f t="shared" si="65"/>
        <v>1</v>
      </c>
      <c r="P127" s="117"/>
    </row>
    <row r="128" spans="1:16" s="46" customFormat="1" ht="46.5" customHeight="1">
      <c r="A128" s="111">
        <v>10</v>
      </c>
      <c r="B128" s="463" t="s">
        <v>150</v>
      </c>
      <c r="C128" s="447"/>
      <c r="D128" s="447"/>
      <c r="E128" s="447"/>
      <c r="F128" s="467"/>
      <c r="G128" s="112"/>
      <c r="H128" s="468" t="s">
        <v>175</v>
      </c>
      <c r="I128" s="449"/>
      <c r="J128" s="113" t="s">
        <v>130</v>
      </c>
      <c r="K128" s="113">
        <v>24</v>
      </c>
      <c r="L128" s="114">
        <f t="shared" ref="L128:L131" si="80">$L$107*2</f>
        <v>0.08</v>
      </c>
      <c r="M128" s="113">
        <f t="shared" si="79"/>
        <v>1.92</v>
      </c>
      <c r="N128" s="115"/>
      <c r="O128" s="41">
        <f t="shared" si="65"/>
        <v>2</v>
      </c>
      <c r="P128" s="117"/>
    </row>
    <row r="129" spans="1:16" s="46" customFormat="1" ht="46.5" customHeight="1">
      <c r="A129" s="111">
        <v>10</v>
      </c>
      <c r="B129" s="463" t="s">
        <v>150</v>
      </c>
      <c r="C129" s="447"/>
      <c r="D129" s="447"/>
      <c r="E129" s="447"/>
      <c r="F129" s="467"/>
      <c r="G129" s="112"/>
      <c r="H129" s="468" t="s">
        <v>176</v>
      </c>
      <c r="I129" s="449"/>
      <c r="J129" s="113" t="s">
        <v>130</v>
      </c>
      <c r="K129" s="113">
        <v>12</v>
      </c>
      <c r="L129" s="114">
        <f t="shared" si="80"/>
        <v>0.08</v>
      </c>
      <c r="M129" s="113">
        <f t="shared" si="79"/>
        <v>0.96</v>
      </c>
      <c r="N129" s="115"/>
      <c r="O129" s="41">
        <f t="shared" si="65"/>
        <v>1</v>
      </c>
      <c r="P129" s="117"/>
    </row>
    <row r="130" spans="1:16" s="46" customFormat="1" ht="46.5" customHeight="1">
      <c r="A130" s="111">
        <v>10</v>
      </c>
      <c r="B130" s="463" t="s">
        <v>150</v>
      </c>
      <c r="C130" s="447"/>
      <c r="D130" s="447"/>
      <c r="E130" s="447"/>
      <c r="F130" s="467"/>
      <c r="G130" s="112"/>
      <c r="H130" s="468">
        <v>41</v>
      </c>
      <c r="I130" s="449"/>
      <c r="J130" s="113" t="s">
        <v>130</v>
      </c>
      <c r="K130" s="113">
        <v>30</v>
      </c>
      <c r="L130" s="114">
        <f t="shared" si="80"/>
        <v>0.08</v>
      </c>
      <c r="M130" s="113">
        <f t="shared" si="79"/>
        <v>2.4</v>
      </c>
      <c r="N130" s="115"/>
      <c r="O130" s="41">
        <f t="shared" si="65"/>
        <v>3</v>
      </c>
      <c r="P130" s="117"/>
    </row>
    <row r="131" spans="1:16" s="46" customFormat="1" ht="46.5" customHeight="1">
      <c r="A131" s="111">
        <v>10</v>
      </c>
      <c r="B131" s="463" t="s">
        <v>150</v>
      </c>
      <c r="C131" s="447"/>
      <c r="D131" s="447"/>
      <c r="E131" s="447"/>
      <c r="F131" s="467"/>
      <c r="G131" s="112"/>
      <c r="H131" s="448">
        <v>42</v>
      </c>
      <c r="I131" s="449"/>
      <c r="J131" s="113" t="s">
        <v>130</v>
      </c>
      <c r="K131" s="113">
        <v>67</v>
      </c>
      <c r="L131" s="114">
        <f t="shared" si="80"/>
        <v>0.08</v>
      </c>
      <c r="M131" s="113">
        <f t="shared" si="79"/>
        <v>5.36</v>
      </c>
      <c r="N131" s="115"/>
      <c r="O131" s="41">
        <f t="shared" si="65"/>
        <v>6</v>
      </c>
      <c r="P131" s="117"/>
    </row>
    <row r="132" spans="1:16" s="15" customFormat="1" ht="28">
      <c r="B132" s="118"/>
      <c r="C132" s="118"/>
      <c r="G132" s="47"/>
      <c r="N132" s="119"/>
      <c r="O132" s="119"/>
      <c r="P132" s="46"/>
    </row>
    <row r="133" spans="1:16" s="15" customFormat="1" ht="33" customHeight="1">
      <c r="B133" s="105" t="s">
        <v>67</v>
      </c>
      <c r="C133" s="106"/>
      <c r="D133" s="107"/>
      <c r="E133" s="107"/>
      <c r="F133" s="107"/>
      <c r="G133" s="108"/>
      <c r="H133" s="107"/>
      <c r="I133" s="107"/>
      <c r="J133" s="469" t="s">
        <v>31</v>
      </c>
      <c r="K133" s="469"/>
      <c r="L133" s="469"/>
      <c r="M133" s="469"/>
      <c r="N133" s="45"/>
      <c r="O133" s="45"/>
      <c r="P133" s="46"/>
    </row>
    <row r="134" spans="1:16" s="118" customFormat="1" ht="34.5" customHeight="1">
      <c r="A134" s="118">
        <v>1</v>
      </c>
      <c r="B134" s="120" t="s">
        <v>120</v>
      </c>
      <c r="C134" s="129" t="s">
        <v>194</v>
      </c>
      <c r="D134" s="15"/>
      <c r="E134" s="15"/>
      <c r="F134" s="15"/>
      <c r="G134" s="47"/>
      <c r="H134" s="47"/>
      <c r="I134" s="47"/>
      <c r="J134" s="47"/>
      <c r="K134" s="19"/>
      <c r="L134" s="47"/>
      <c r="M134" s="47"/>
      <c r="N134" s="47"/>
      <c r="O134" s="47"/>
      <c r="P134" s="47"/>
    </row>
    <row r="135" spans="1:16" s="15" customFormat="1" ht="34.5" hidden="1" customHeight="1">
      <c r="A135" s="118"/>
      <c r="B135" s="470" t="s">
        <v>49</v>
      </c>
      <c r="C135" s="471"/>
      <c r="D135" s="471"/>
      <c r="E135" s="471"/>
      <c r="F135" s="471"/>
      <c r="G135" s="471"/>
      <c r="H135" s="471"/>
      <c r="I135" s="472"/>
      <c r="J135" s="47"/>
      <c r="K135" s="19"/>
      <c r="L135" s="47"/>
      <c r="M135" s="47"/>
      <c r="N135" s="47"/>
      <c r="O135" s="47"/>
      <c r="P135" s="47"/>
    </row>
    <row r="136" spans="1:16" s="15" customFormat="1" ht="59.25" hidden="1" customHeight="1">
      <c r="A136" s="118"/>
      <c r="B136" s="121" t="s">
        <v>42</v>
      </c>
      <c r="C136" s="171" t="s">
        <v>138</v>
      </c>
      <c r="D136" s="473" t="s">
        <v>139</v>
      </c>
      <c r="E136" s="473"/>
      <c r="F136" s="473" t="s">
        <v>54</v>
      </c>
      <c r="G136" s="473"/>
      <c r="H136" s="473"/>
      <c r="I136" s="473"/>
      <c r="J136" s="47"/>
      <c r="K136" s="47"/>
      <c r="L136" s="47"/>
      <c r="M136" s="47"/>
      <c r="N136" s="47"/>
      <c r="O136" s="47"/>
      <c r="P136" s="47"/>
    </row>
    <row r="137" spans="1:16" s="15" customFormat="1" ht="78.75" hidden="1" customHeight="1">
      <c r="A137" s="118"/>
      <c r="B137" s="122" t="str">
        <f t="shared" ref="B137" si="81">$D$18</f>
        <v>BLACK</v>
      </c>
      <c r="C137" s="474" t="s">
        <v>162</v>
      </c>
      <c r="D137" s="476" t="s">
        <v>164</v>
      </c>
      <c r="E137" s="477"/>
      <c r="F137" s="478" t="s">
        <v>177</v>
      </c>
      <c r="G137" s="478"/>
      <c r="H137" s="478"/>
      <c r="I137" s="478"/>
      <c r="J137" s="47"/>
      <c r="K137" s="47"/>
      <c r="L137" s="47"/>
      <c r="M137" s="47"/>
      <c r="N137" s="47"/>
    </row>
    <row r="138" spans="1:16" s="15" customFormat="1" ht="58" hidden="1">
      <c r="A138" s="118"/>
      <c r="B138" s="122" t="str">
        <f t="shared" ref="B138" si="82">$D$23</f>
        <v>GREY HEATHER</v>
      </c>
      <c r="C138" s="475"/>
      <c r="D138" s="479" t="s">
        <v>165</v>
      </c>
      <c r="E138" s="480"/>
      <c r="F138" s="478" t="s">
        <v>178</v>
      </c>
      <c r="G138" s="478"/>
      <c r="H138" s="478"/>
      <c r="I138" s="478"/>
      <c r="J138" s="47"/>
      <c r="K138" s="47"/>
      <c r="L138" s="47"/>
      <c r="M138" s="47"/>
      <c r="N138" s="47"/>
    </row>
    <row r="139" spans="1:16" s="15" customFormat="1" ht="28" hidden="1"/>
    <row r="140" spans="1:16" s="15" customFormat="1" ht="28" hidden="1">
      <c r="A140" s="118"/>
      <c r="B140" s="470"/>
      <c r="C140" s="471"/>
      <c r="D140" s="487"/>
      <c r="E140" s="487"/>
      <c r="F140" s="487"/>
      <c r="G140" s="487"/>
      <c r="H140" s="487"/>
      <c r="I140" s="488"/>
      <c r="J140" s="47"/>
      <c r="K140" s="47"/>
    </row>
    <row r="141" spans="1:16" s="15" customFormat="1" ht="28" hidden="1">
      <c r="A141" s="118"/>
      <c r="B141" s="464"/>
      <c r="C141" s="466"/>
      <c r="D141" s="123" t="s">
        <v>57</v>
      </c>
      <c r="E141" s="123" t="s">
        <v>61</v>
      </c>
      <c r="F141" s="123" t="s">
        <v>10</v>
      </c>
      <c r="G141" s="123" t="s">
        <v>58</v>
      </c>
      <c r="H141" s="123" t="s">
        <v>59</v>
      </c>
      <c r="I141" s="123" t="s">
        <v>60</v>
      </c>
      <c r="J141" s="47"/>
    </row>
    <row r="142" spans="1:16" s="15" customFormat="1" ht="178.5" hidden="1" customHeight="1">
      <c r="A142" s="118"/>
      <c r="B142" s="489" t="s">
        <v>159</v>
      </c>
      <c r="C142" s="489"/>
      <c r="D142" s="130"/>
      <c r="E142" s="130">
        <v>2.2000000000000002</v>
      </c>
      <c r="F142" s="490">
        <v>3</v>
      </c>
      <c r="G142" s="491"/>
      <c r="H142" s="491"/>
      <c r="I142" s="492"/>
      <c r="J142" s="47"/>
    </row>
    <row r="143" spans="1:16" s="15" customFormat="1" ht="12.75" customHeight="1">
      <c r="A143" s="118"/>
      <c r="B143" s="118"/>
      <c r="C143" s="118"/>
      <c r="D143" s="118"/>
      <c r="E143" s="118"/>
      <c r="F143" s="118"/>
      <c r="G143" s="118"/>
      <c r="H143" s="118"/>
      <c r="I143" s="118"/>
      <c r="J143" s="47"/>
      <c r="K143" s="47"/>
      <c r="L143" s="47"/>
      <c r="M143" s="47"/>
      <c r="N143" s="47"/>
      <c r="O143" s="47"/>
      <c r="P143" s="47"/>
    </row>
    <row r="144" spans="1:16" s="118" customFormat="1" ht="28">
      <c r="A144" s="16">
        <v>2</v>
      </c>
      <c r="B144" s="120" t="s">
        <v>121</v>
      </c>
      <c r="C144" s="493" t="s">
        <v>195</v>
      </c>
      <c r="D144" s="493"/>
      <c r="E144" s="493"/>
      <c r="F144" s="493"/>
      <c r="G144" s="47"/>
      <c r="H144" s="47"/>
      <c r="I144" s="47"/>
      <c r="J144" s="47"/>
      <c r="K144" s="19"/>
      <c r="L144" s="47"/>
      <c r="M144" s="47"/>
      <c r="N144" s="47"/>
      <c r="O144" s="47"/>
      <c r="P144" s="47"/>
    </row>
    <row r="145" spans="1:16" s="15" customFormat="1" ht="28">
      <c r="A145" s="118"/>
      <c r="B145" s="470" t="s">
        <v>49</v>
      </c>
      <c r="C145" s="471"/>
      <c r="D145" s="471"/>
      <c r="E145" s="471"/>
      <c r="F145" s="471"/>
      <c r="G145" s="471"/>
      <c r="H145" s="471"/>
      <c r="I145" s="472"/>
      <c r="J145" s="47"/>
      <c r="K145" s="19"/>
      <c r="L145" s="47"/>
      <c r="M145" s="47"/>
      <c r="N145" s="47"/>
      <c r="O145" s="47"/>
      <c r="P145" s="47"/>
    </row>
    <row r="146" spans="1:16" s="15" customFormat="1" ht="63" customHeight="1">
      <c r="A146" s="118"/>
      <c r="B146" s="185" t="s">
        <v>42</v>
      </c>
      <c r="C146" s="186" t="s">
        <v>197</v>
      </c>
      <c r="D146" s="186" t="s">
        <v>198</v>
      </c>
      <c r="E146" s="481" t="s">
        <v>70</v>
      </c>
      <c r="F146" s="482"/>
      <c r="G146" s="482"/>
      <c r="H146" s="482"/>
      <c r="I146" s="483"/>
      <c r="J146" s="47"/>
      <c r="K146" s="47"/>
      <c r="L146" s="47"/>
      <c r="M146" s="47"/>
      <c r="N146" s="47"/>
      <c r="O146" s="47"/>
      <c r="P146" s="47"/>
    </row>
    <row r="147" spans="1:16" s="15" customFormat="1" ht="72" hidden="1" customHeight="1">
      <c r="A147" s="118"/>
      <c r="B147" s="187" t="str">
        <f>$E$47</f>
        <v>BLACK</v>
      </c>
      <c r="C147" s="188" t="s">
        <v>199</v>
      </c>
      <c r="D147" s="188" t="s">
        <v>200</v>
      </c>
      <c r="E147" s="484" t="s">
        <v>201</v>
      </c>
      <c r="F147" s="485"/>
      <c r="G147" s="485"/>
      <c r="H147" s="485"/>
      <c r="I147" s="486"/>
      <c r="J147" s="47"/>
      <c r="K147" s="47"/>
      <c r="L147" s="47"/>
      <c r="M147" s="47"/>
      <c r="N147" s="47"/>
    </row>
    <row r="148" spans="1:16" s="15" customFormat="1" ht="80.25" customHeight="1">
      <c r="A148" s="118"/>
      <c r="B148" s="187" t="str">
        <f>$E$51</f>
        <v>GREY HEATHER</v>
      </c>
      <c r="C148" s="188" t="s">
        <v>199</v>
      </c>
      <c r="D148" s="188" t="s">
        <v>200</v>
      </c>
      <c r="E148" s="484" t="s">
        <v>211</v>
      </c>
      <c r="F148" s="485"/>
      <c r="G148" s="485"/>
      <c r="H148" s="485"/>
      <c r="I148" s="486"/>
      <c r="J148" s="47"/>
      <c r="K148" s="47"/>
      <c r="L148" s="47"/>
      <c r="M148" s="47"/>
      <c r="N148" s="47"/>
    </row>
    <row r="149" spans="1:16" s="15" customFormat="1" ht="78.75" hidden="1" customHeight="1">
      <c r="A149" s="118"/>
      <c r="B149" s="187" t="str">
        <f>$D$28</f>
        <v>WASHED BURGUNDY</v>
      </c>
      <c r="C149" s="188" t="s">
        <v>199</v>
      </c>
      <c r="D149" s="188" t="s">
        <v>200</v>
      </c>
      <c r="E149" s="484" t="s">
        <v>201</v>
      </c>
      <c r="F149" s="485"/>
      <c r="G149" s="485"/>
      <c r="H149" s="485"/>
      <c r="I149" s="486"/>
      <c r="J149" s="47"/>
      <c r="K149" s="47"/>
      <c r="L149" s="47"/>
      <c r="M149" s="47"/>
      <c r="N149" s="47"/>
    </row>
    <row r="150" spans="1:16" s="15" customFormat="1" ht="54" hidden="1" customHeight="1">
      <c r="A150" s="118"/>
      <c r="B150" s="187" t="str">
        <f>$D$33</f>
        <v>LIME</v>
      </c>
      <c r="C150" s="188" t="s">
        <v>199</v>
      </c>
      <c r="D150" s="188" t="s">
        <v>200</v>
      </c>
      <c r="E150" s="484" t="s">
        <v>201</v>
      </c>
      <c r="F150" s="485"/>
      <c r="G150" s="485"/>
      <c r="H150" s="485"/>
      <c r="I150" s="486"/>
      <c r="J150" s="47"/>
      <c r="K150" s="47"/>
      <c r="L150" s="47"/>
      <c r="M150" s="47"/>
      <c r="N150" s="47"/>
    </row>
    <row r="151" spans="1:16" s="15" customFormat="1" ht="28">
      <c r="A151" s="118"/>
      <c r="B151" s="470" t="s">
        <v>71</v>
      </c>
      <c r="C151" s="471"/>
      <c r="D151" s="487"/>
      <c r="E151" s="487"/>
      <c r="F151" s="487"/>
      <c r="G151" s="487"/>
      <c r="H151" s="487"/>
      <c r="I151" s="488"/>
      <c r="J151" s="47"/>
      <c r="K151" s="47"/>
    </row>
    <row r="152" spans="1:16" s="15" customFormat="1" ht="56.25" customHeight="1">
      <c r="A152" s="118"/>
      <c r="B152" s="464"/>
      <c r="C152" s="466"/>
      <c r="D152" s="123" t="s">
        <v>57</v>
      </c>
      <c r="E152" s="123" t="s">
        <v>61</v>
      </c>
      <c r="F152" s="123" t="s">
        <v>10</v>
      </c>
      <c r="G152" s="123" t="s">
        <v>58</v>
      </c>
      <c r="H152" s="123" t="s">
        <v>59</v>
      </c>
      <c r="I152" s="123" t="s">
        <v>60</v>
      </c>
      <c r="J152" s="47"/>
    </row>
    <row r="153" spans="1:16" s="15" customFormat="1" ht="111.75" customHeight="1">
      <c r="A153" s="118"/>
      <c r="B153" s="506" t="s">
        <v>202</v>
      </c>
      <c r="C153" s="507"/>
      <c r="D153" s="224"/>
      <c r="E153" s="226">
        <v>8.25</v>
      </c>
      <c r="F153" s="226">
        <v>8.5</v>
      </c>
      <c r="G153" s="226">
        <v>8.75</v>
      </c>
      <c r="H153" s="226">
        <v>9</v>
      </c>
      <c r="I153" s="226">
        <v>9.25</v>
      </c>
      <c r="J153" s="47"/>
    </row>
    <row r="154" spans="1:16" s="15" customFormat="1" ht="78" customHeight="1">
      <c r="A154" s="118"/>
      <c r="B154" s="508" t="s">
        <v>203</v>
      </c>
      <c r="C154" s="509"/>
      <c r="D154" s="225"/>
      <c r="E154" s="226">
        <v>2.875</v>
      </c>
      <c r="F154" s="226">
        <v>3</v>
      </c>
      <c r="G154" s="226">
        <v>3.125</v>
      </c>
      <c r="H154" s="226">
        <v>3.25</v>
      </c>
      <c r="I154" s="226">
        <v>3.375</v>
      </c>
      <c r="J154" s="47"/>
    </row>
    <row r="155" spans="1:16" s="15" customFormat="1" ht="28">
      <c r="A155" s="118"/>
      <c r="B155" s="118"/>
      <c r="C155" s="118"/>
      <c r="D155" s="118"/>
      <c r="E155" s="118"/>
      <c r="F155" s="118"/>
      <c r="G155" s="118"/>
      <c r="H155" s="118"/>
      <c r="I155" s="118"/>
      <c r="J155" s="47"/>
      <c r="K155" s="47"/>
      <c r="L155" s="47"/>
      <c r="M155" s="47"/>
      <c r="N155" s="47"/>
      <c r="O155" s="47"/>
      <c r="P155" s="47"/>
    </row>
    <row r="156" spans="1:16" s="118" customFormat="1" ht="28">
      <c r="A156" s="16">
        <v>3</v>
      </c>
      <c r="B156" s="120" t="s">
        <v>122</v>
      </c>
      <c r="C156" s="18" t="s">
        <v>196</v>
      </c>
      <c r="D156" s="18"/>
      <c r="E156" s="18"/>
      <c r="F156" s="18"/>
      <c r="G156" s="47"/>
      <c r="H156" s="47"/>
      <c r="I156" s="47"/>
      <c r="J156" s="47"/>
      <c r="K156" s="19"/>
      <c r="L156" s="47"/>
      <c r="M156" s="47"/>
      <c r="N156" s="47"/>
      <c r="O156" s="47"/>
      <c r="P156" s="47"/>
    </row>
    <row r="157" spans="1:16" s="15" customFormat="1" ht="60" customHeight="1">
      <c r="A157" s="118"/>
      <c r="B157" s="121" t="s">
        <v>42</v>
      </c>
      <c r="C157" s="510" t="s">
        <v>72</v>
      </c>
      <c r="D157" s="511"/>
      <c r="E157" s="511"/>
      <c r="F157" s="511"/>
      <c r="G157" s="511"/>
      <c r="H157" s="511"/>
      <c r="I157" s="512"/>
      <c r="J157" s="47"/>
      <c r="K157" s="47"/>
      <c r="L157" s="47"/>
      <c r="M157" s="47"/>
      <c r="N157" s="47"/>
      <c r="O157" s="47"/>
      <c r="P157" s="47"/>
    </row>
    <row r="158" spans="1:16" s="15" customFormat="1" ht="69" hidden="1" customHeight="1">
      <c r="A158" s="118"/>
      <c r="B158" s="122" t="str">
        <f t="shared" ref="B158" si="83">$D$18</f>
        <v>BLACK</v>
      </c>
      <c r="C158" s="479" t="s">
        <v>204</v>
      </c>
      <c r="D158" s="494"/>
      <c r="E158" s="494"/>
      <c r="F158" s="494"/>
      <c r="G158" s="494"/>
      <c r="H158" s="494"/>
      <c r="I158" s="480"/>
      <c r="J158" s="47"/>
      <c r="K158" s="47"/>
      <c r="L158" s="47"/>
      <c r="M158" s="47"/>
      <c r="N158" s="47"/>
    </row>
    <row r="159" spans="1:16" s="15" customFormat="1" ht="115.5" customHeight="1">
      <c r="A159" s="118"/>
      <c r="B159" s="122" t="str">
        <f t="shared" ref="B159" si="84">$D$23</f>
        <v>GREY HEATHER</v>
      </c>
      <c r="C159" s="479" t="s">
        <v>205</v>
      </c>
      <c r="D159" s="494"/>
      <c r="E159" s="494"/>
      <c r="F159" s="494"/>
      <c r="G159" s="494"/>
      <c r="H159" s="494"/>
      <c r="I159" s="480"/>
      <c r="J159" s="47"/>
      <c r="K159" s="47"/>
      <c r="L159" s="47"/>
      <c r="M159" s="47"/>
      <c r="N159" s="47"/>
    </row>
    <row r="160" spans="1:16" s="15" customFormat="1" ht="48.75" hidden="1" customHeight="1">
      <c r="A160" s="118"/>
      <c r="B160" s="122" t="s">
        <v>160</v>
      </c>
      <c r="C160" s="495" t="s">
        <v>204</v>
      </c>
      <c r="D160" s="496"/>
      <c r="E160" s="496"/>
      <c r="F160" s="496"/>
      <c r="G160" s="496"/>
      <c r="H160" s="496"/>
      <c r="I160" s="497"/>
      <c r="J160" s="47"/>
      <c r="K160" s="47"/>
      <c r="L160" s="47"/>
      <c r="M160" s="47"/>
      <c r="N160" s="47"/>
    </row>
    <row r="161" spans="1:16" s="15" customFormat="1" ht="48.75" hidden="1" customHeight="1">
      <c r="A161" s="118"/>
      <c r="B161" s="122" t="s">
        <v>124</v>
      </c>
      <c r="C161" s="498"/>
      <c r="D161" s="499"/>
      <c r="E161" s="499"/>
      <c r="F161" s="499"/>
      <c r="G161" s="499"/>
      <c r="H161" s="499"/>
      <c r="I161" s="500"/>
      <c r="J161" s="47"/>
      <c r="K161" s="47"/>
      <c r="L161" s="47"/>
      <c r="M161" s="47"/>
      <c r="N161" s="47"/>
    </row>
    <row r="162" spans="1:16" s="15" customFormat="1" ht="48.75" hidden="1" customHeight="1">
      <c r="A162" s="118"/>
      <c r="B162" s="122" t="s">
        <v>149</v>
      </c>
      <c r="C162" s="501"/>
      <c r="D162" s="502"/>
      <c r="E162" s="502"/>
      <c r="F162" s="502"/>
      <c r="G162" s="502"/>
      <c r="H162" s="502"/>
      <c r="I162" s="503"/>
      <c r="J162" s="47"/>
      <c r="K162" s="47"/>
      <c r="L162" s="47"/>
      <c r="M162" s="47"/>
      <c r="N162" s="47"/>
    </row>
    <row r="163" spans="1:16" s="15" customFormat="1" ht="28">
      <c r="A163" s="118"/>
      <c r="B163" s="118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1:16" s="15" customFormat="1" ht="29.25" customHeight="1">
      <c r="B164" s="469" t="s">
        <v>118</v>
      </c>
      <c r="C164" s="469"/>
      <c r="D164" s="469"/>
      <c r="E164" s="469"/>
      <c r="G164" s="47"/>
      <c r="M164" s="46"/>
      <c r="N164" s="45"/>
      <c r="O164" s="45"/>
      <c r="P164" s="46"/>
    </row>
    <row r="165" spans="1:16" s="15" customFormat="1" ht="35.25" customHeight="1">
      <c r="A165" s="118">
        <v>1</v>
      </c>
      <c r="B165" s="124" t="s">
        <v>53</v>
      </c>
      <c r="C165" s="118"/>
      <c r="D165" s="118"/>
      <c r="G165" s="47"/>
      <c r="M165" s="46"/>
      <c r="N165" s="45"/>
      <c r="O165" s="45"/>
      <c r="P165" s="46"/>
    </row>
    <row r="166" spans="1:16" s="15" customFormat="1" ht="35.25" customHeight="1">
      <c r="A166" s="118">
        <v>2</v>
      </c>
      <c r="B166" s="124" t="s">
        <v>68</v>
      </c>
      <c r="C166" s="118"/>
      <c r="D166" s="118"/>
      <c r="G166" s="47"/>
      <c r="M166" s="46"/>
      <c r="N166" s="45"/>
      <c r="O166" s="45"/>
      <c r="P166" s="46"/>
    </row>
    <row r="167" spans="1:16" s="15" customFormat="1" ht="35.25" customHeight="1">
      <c r="A167" s="118">
        <v>3</v>
      </c>
      <c r="B167" s="124" t="s">
        <v>69</v>
      </c>
      <c r="C167" s="118"/>
      <c r="D167" s="118"/>
      <c r="G167" s="47"/>
      <c r="M167" s="46"/>
      <c r="N167" s="45"/>
      <c r="O167" s="45"/>
      <c r="P167" s="46"/>
    </row>
    <row r="168" spans="1:16" s="18" customFormat="1" ht="28">
      <c r="A168" s="16"/>
      <c r="B168" s="48" t="s">
        <v>62</v>
      </c>
      <c r="C168" s="49" t="s">
        <v>61</v>
      </c>
      <c r="D168" s="49" t="s">
        <v>10</v>
      </c>
      <c r="E168" s="49" t="s">
        <v>58</v>
      </c>
      <c r="F168" s="49" t="s">
        <v>59</v>
      </c>
      <c r="G168" s="49" t="s">
        <v>60</v>
      </c>
      <c r="H168" s="49" t="s">
        <v>11</v>
      </c>
      <c r="L168" s="50"/>
      <c r="M168" s="51"/>
      <c r="N168" s="51"/>
      <c r="O168" s="50"/>
    </row>
    <row r="169" spans="1:16" s="18" customFormat="1" ht="50.25" customHeight="1">
      <c r="A169" s="16"/>
      <c r="B169" s="48" t="s">
        <v>63</v>
      </c>
      <c r="C169" s="41">
        <f>G42</f>
        <v>133</v>
      </c>
      <c r="D169" s="41">
        <f t="shared" ref="D169:G169" si="85">H42</f>
        <v>268</v>
      </c>
      <c r="E169" s="41">
        <f t="shared" si="85"/>
        <v>248</v>
      </c>
      <c r="F169" s="41">
        <f t="shared" si="85"/>
        <v>105</v>
      </c>
      <c r="G169" s="41">
        <f t="shared" si="85"/>
        <v>15</v>
      </c>
      <c r="H169" s="41">
        <f>SUM(C169:G169)</f>
        <v>769</v>
      </c>
      <c r="L169" s="50"/>
      <c r="M169" s="51"/>
      <c r="N169" s="51"/>
      <c r="O169" s="50"/>
    </row>
    <row r="170" spans="1:16" s="125" customFormat="1" ht="198.75" customHeight="1">
      <c r="A170" s="504"/>
      <c r="B170" s="505"/>
      <c r="C170" s="505"/>
      <c r="D170" s="505"/>
      <c r="E170" s="505"/>
      <c r="F170" s="505"/>
      <c r="G170" s="505"/>
      <c r="H170" s="505"/>
      <c r="I170" s="505"/>
      <c r="J170" s="505"/>
      <c r="K170" s="505"/>
      <c r="L170" s="505"/>
      <c r="M170" s="505"/>
      <c r="N170" s="505"/>
      <c r="O170" s="505"/>
      <c r="P170" s="505"/>
    </row>
    <row r="171" spans="1:16" s="125" customFormat="1" ht="133" customHeight="1">
      <c r="G171" s="126"/>
    </row>
    <row r="172" spans="1:16" s="125" customFormat="1" ht="28">
      <c r="G172" s="126"/>
    </row>
    <row r="173" spans="1:16" s="125" customFormat="1" ht="28">
      <c r="G173" s="126"/>
    </row>
    <row r="174" spans="1:16" s="125" customFormat="1" ht="28">
      <c r="G174" s="126"/>
    </row>
    <row r="175" spans="1:16" s="125" customFormat="1" ht="28">
      <c r="G175" s="126"/>
    </row>
    <row r="176" spans="1:16" s="125" customFormat="1" ht="28">
      <c r="G176" s="126"/>
    </row>
    <row r="177" spans="7:7" s="125" customFormat="1" ht="28">
      <c r="G177" s="126"/>
    </row>
    <row r="178" spans="7:7" s="125" customFormat="1" ht="28">
      <c r="G178" s="126"/>
    </row>
    <row r="179" spans="7:7" s="125" customFormat="1" ht="28">
      <c r="G179" s="126"/>
    </row>
    <row r="180" spans="7:7" s="125" customFormat="1" ht="28">
      <c r="G180" s="126"/>
    </row>
    <row r="181" spans="7:7" s="125" customFormat="1" ht="28">
      <c r="G181" s="126"/>
    </row>
    <row r="182" spans="7:7" s="125" customFormat="1" ht="28">
      <c r="G182" s="126"/>
    </row>
    <row r="183" spans="7:7" s="125" customFormat="1" ht="28">
      <c r="G183" s="126"/>
    </row>
    <row r="184" spans="7:7" s="125" customFormat="1" ht="28">
      <c r="G184" s="126"/>
    </row>
    <row r="185" spans="7:7" s="125" customFormat="1" ht="28">
      <c r="G185" s="126"/>
    </row>
    <row r="186" spans="7:7" s="125" customFormat="1" ht="28">
      <c r="G186" s="126"/>
    </row>
    <row r="187" spans="7:7" s="125" customFormat="1" ht="28">
      <c r="G187" s="126"/>
    </row>
    <row r="188" spans="7:7" s="125" customFormat="1" ht="28">
      <c r="G188" s="126"/>
    </row>
    <row r="189" spans="7:7" s="125" customFormat="1" ht="28">
      <c r="G189" s="126"/>
    </row>
    <row r="190" spans="7:7" s="125" customFormat="1" ht="28">
      <c r="G190" s="126"/>
    </row>
    <row r="191" spans="7:7" s="125" customFormat="1" ht="28">
      <c r="G191" s="126"/>
    </row>
    <row r="192" spans="7:7" s="125" customFormat="1" ht="28">
      <c r="G192" s="12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29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Layout" zoomScale="25" zoomScaleNormal="100" zoomScalePageLayoutView="25" workbookViewId="0">
      <selection activeCell="B25" sqref="B25"/>
    </sheetView>
  </sheetViews>
  <sheetFormatPr baseColWidth="10" defaultColWidth="9.1640625" defaultRowHeight="14"/>
  <cols>
    <col min="1" max="17" width="9.1640625" style="55"/>
    <col min="18" max="18" width="80.33203125" style="55" customWidth="1"/>
    <col min="19" max="16384" width="9.1640625" style="55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baseColWidth="10" defaultColWidth="14.5" defaultRowHeight="21"/>
  <cols>
    <col min="1" max="1" width="4.1640625" style="2" customWidth="1"/>
    <col min="2" max="2" width="39.5" style="2" bestFit="1" customWidth="1"/>
    <col min="3" max="3" width="53.5" style="2" bestFit="1" customWidth="1"/>
    <col min="4" max="9" width="16.5" style="2" customWidth="1"/>
    <col min="10" max="10" width="21" style="2" bestFit="1" customWidth="1"/>
    <col min="11" max="11" width="9.1640625" style="2" customWidth="1"/>
    <col min="12" max="25" width="8" style="2" customWidth="1"/>
    <col min="26" max="16384" width="14.5" style="2"/>
  </cols>
  <sheetData>
    <row r="1" spans="1:25" s="61" customFormat="1" ht="30.75" customHeight="1">
      <c r="A1" s="57"/>
      <c r="B1" s="58" t="s">
        <v>73</v>
      </c>
      <c r="C1" s="58" t="s">
        <v>56</v>
      </c>
      <c r="D1" s="646" t="s">
        <v>74</v>
      </c>
      <c r="E1" s="646"/>
      <c r="F1" s="646"/>
      <c r="G1" s="58"/>
      <c r="H1" s="58"/>
      <c r="I1" s="59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61" customFormat="1" ht="30.75" customHeight="1" thickBot="1">
      <c r="A2" s="62"/>
      <c r="B2" s="63" t="s">
        <v>75</v>
      </c>
      <c r="C2" s="63" t="s">
        <v>76</v>
      </c>
      <c r="D2" s="647" t="s">
        <v>77</v>
      </c>
      <c r="E2" s="647"/>
      <c r="F2" s="647"/>
      <c r="G2" s="647"/>
      <c r="H2" s="647"/>
      <c r="I2" s="648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s="69" customFormat="1" ht="20.25" customHeight="1">
      <c r="A3" s="64" t="s">
        <v>78</v>
      </c>
      <c r="B3" s="65" t="s">
        <v>79</v>
      </c>
      <c r="C3" s="65" t="s">
        <v>80</v>
      </c>
      <c r="D3" s="66" t="s">
        <v>61</v>
      </c>
      <c r="E3" s="66" t="s">
        <v>10</v>
      </c>
      <c r="F3" s="66" t="s">
        <v>58</v>
      </c>
      <c r="G3" s="66" t="s">
        <v>59</v>
      </c>
      <c r="H3" s="66" t="s">
        <v>60</v>
      </c>
      <c r="I3" s="67" t="s">
        <v>81</v>
      </c>
      <c r="J3" s="68"/>
      <c r="K3" s="68"/>
    </row>
    <row r="4" spans="1:25" s="75" customFormat="1" ht="27" customHeight="1">
      <c r="A4" s="70">
        <v>1</v>
      </c>
      <c r="B4" s="71" t="s">
        <v>82</v>
      </c>
      <c r="C4" s="71" t="s">
        <v>83</v>
      </c>
      <c r="D4" s="72">
        <v>68.5</v>
      </c>
      <c r="E4" s="72">
        <v>72.5</v>
      </c>
      <c r="F4" s="72">
        <v>74.5</v>
      </c>
      <c r="G4" s="72">
        <v>76.5</v>
      </c>
      <c r="H4" s="72">
        <v>78.5</v>
      </c>
      <c r="I4" s="73" t="s">
        <v>84</v>
      </c>
      <c r="J4" s="74"/>
      <c r="K4" s="74"/>
    </row>
    <row r="5" spans="1:25" s="75" customFormat="1" ht="27" customHeight="1">
      <c r="A5" s="70">
        <v>2</v>
      </c>
      <c r="B5" s="71" t="s">
        <v>85</v>
      </c>
      <c r="C5" s="71" t="s">
        <v>86</v>
      </c>
      <c r="D5" s="72">
        <v>66.5</v>
      </c>
      <c r="E5" s="72">
        <v>70.5</v>
      </c>
      <c r="F5" s="72">
        <v>72.5</v>
      </c>
      <c r="G5" s="72">
        <v>74.5</v>
      </c>
      <c r="H5" s="72">
        <v>76.5</v>
      </c>
      <c r="I5" s="73" t="s">
        <v>84</v>
      </c>
      <c r="J5" s="74"/>
      <c r="K5" s="74"/>
    </row>
    <row r="6" spans="1:25" s="75" customFormat="1" ht="27" customHeight="1">
      <c r="A6" s="70">
        <v>3</v>
      </c>
      <c r="B6" s="56" t="s">
        <v>87</v>
      </c>
      <c r="C6" s="56" t="s">
        <v>88</v>
      </c>
      <c r="D6" s="76">
        <v>51</v>
      </c>
      <c r="E6" s="76">
        <v>55</v>
      </c>
      <c r="F6" s="76">
        <v>57</v>
      </c>
      <c r="G6" s="76">
        <v>59</v>
      </c>
      <c r="H6" s="76">
        <v>61</v>
      </c>
      <c r="I6" s="77" t="s">
        <v>84</v>
      </c>
      <c r="J6" s="74"/>
      <c r="K6" s="74"/>
    </row>
    <row r="7" spans="1:25" s="75" customFormat="1" ht="27" customHeight="1">
      <c r="A7" s="70">
        <v>4</v>
      </c>
      <c r="B7" s="56" t="s">
        <v>89</v>
      </c>
      <c r="C7" s="56" t="s">
        <v>90</v>
      </c>
      <c r="D7" s="76">
        <v>51</v>
      </c>
      <c r="E7" s="76">
        <v>55</v>
      </c>
      <c r="F7" s="76">
        <v>57</v>
      </c>
      <c r="G7" s="76">
        <v>59</v>
      </c>
      <c r="H7" s="76">
        <v>61</v>
      </c>
      <c r="I7" s="78" t="s">
        <v>84</v>
      </c>
      <c r="J7" s="74"/>
      <c r="K7" s="74"/>
    </row>
    <row r="8" spans="1:25" s="75" customFormat="1" ht="27" customHeight="1">
      <c r="A8" s="70">
        <v>5</v>
      </c>
      <c r="B8" s="56" t="s">
        <v>91</v>
      </c>
      <c r="C8" s="56" t="s">
        <v>92</v>
      </c>
      <c r="D8" s="76">
        <v>22</v>
      </c>
      <c r="E8" s="76">
        <v>23</v>
      </c>
      <c r="F8" s="76">
        <v>23.5</v>
      </c>
      <c r="G8" s="76">
        <v>24</v>
      </c>
      <c r="H8" s="76">
        <v>24.5</v>
      </c>
      <c r="I8" s="78" t="s">
        <v>93</v>
      </c>
      <c r="J8" s="74"/>
      <c r="K8" s="74"/>
    </row>
    <row r="9" spans="1:25" s="75" customFormat="1" ht="27" customHeight="1">
      <c r="A9" s="70">
        <v>6</v>
      </c>
      <c r="B9" s="56" t="s">
        <v>94</v>
      </c>
      <c r="C9" s="56" t="s">
        <v>95</v>
      </c>
      <c r="D9" s="76">
        <v>18.5</v>
      </c>
      <c r="E9" s="76">
        <v>19.5</v>
      </c>
      <c r="F9" s="76">
        <v>20.5</v>
      </c>
      <c r="G9" s="76">
        <v>20.5</v>
      </c>
      <c r="H9" s="76">
        <v>21.5</v>
      </c>
      <c r="I9" s="79" t="s">
        <v>84</v>
      </c>
      <c r="J9" s="74"/>
      <c r="K9" s="74"/>
    </row>
    <row r="10" spans="1:25" s="75" customFormat="1" ht="27" customHeight="1">
      <c r="A10" s="70">
        <v>7</v>
      </c>
      <c r="B10" s="56" t="s">
        <v>96</v>
      </c>
      <c r="C10" s="56" t="s">
        <v>97</v>
      </c>
      <c r="D10" s="76">
        <v>8.5</v>
      </c>
      <c r="E10" s="76">
        <v>9</v>
      </c>
      <c r="F10" s="76">
        <v>9.5</v>
      </c>
      <c r="G10" s="76">
        <v>9.5</v>
      </c>
      <c r="H10" s="76">
        <v>10</v>
      </c>
      <c r="I10" s="78" t="s">
        <v>84</v>
      </c>
      <c r="J10" s="74"/>
      <c r="K10" s="74"/>
    </row>
    <row r="11" spans="1:25" s="75" customFormat="1" ht="27" customHeight="1">
      <c r="A11" s="70">
        <v>8</v>
      </c>
      <c r="B11" s="56" t="s">
        <v>98</v>
      </c>
      <c r="C11" s="56" t="s">
        <v>99</v>
      </c>
      <c r="D11" s="76">
        <v>2</v>
      </c>
      <c r="E11" s="76">
        <v>2</v>
      </c>
      <c r="F11" s="76">
        <v>2</v>
      </c>
      <c r="G11" s="76">
        <v>2</v>
      </c>
      <c r="H11" s="76">
        <v>2</v>
      </c>
      <c r="I11" s="78">
        <v>0</v>
      </c>
      <c r="J11" s="74"/>
      <c r="K11" s="74"/>
    </row>
    <row r="12" spans="1:25" s="75" customFormat="1" ht="27" customHeight="1">
      <c r="A12" s="70">
        <v>9</v>
      </c>
      <c r="B12" s="56" t="s">
        <v>100</v>
      </c>
      <c r="C12" s="56" t="s">
        <v>101</v>
      </c>
      <c r="D12" s="76">
        <v>46</v>
      </c>
      <c r="E12" s="76">
        <v>50</v>
      </c>
      <c r="F12" s="76">
        <v>52</v>
      </c>
      <c r="G12" s="76">
        <v>54</v>
      </c>
      <c r="H12" s="76">
        <v>56</v>
      </c>
      <c r="I12" s="78" t="s">
        <v>93</v>
      </c>
      <c r="J12" s="74"/>
      <c r="K12" s="74"/>
    </row>
    <row r="13" spans="1:25" s="75" customFormat="1" ht="27" customHeight="1">
      <c r="A13" s="70">
        <v>10</v>
      </c>
      <c r="B13" s="56" t="s">
        <v>102</v>
      </c>
      <c r="C13" s="56" t="s">
        <v>103</v>
      </c>
      <c r="D13" s="76">
        <v>22</v>
      </c>
      <c r="E13" s="76">
        <v>23</v>
      </c>
      <c r="F13" s="76">
        <v>24</v>
      </c>
      <c r="G13" s="76">
        <v>25</v>
      </c>
      <c r="H13" s="76">
        <v>26</v>
      </c>
      <c r="I13" s="78" t="s">
        <v>93</v>
      </c>
      <c r="J13" s="74"/>
      <c r="K13" s="74"/>
    </row>
    <row r="14" spans="1:25" s="75" customFormat="1" ht="27" customHeight="1">
      <c r="A14" s="70">
        <v>11</v>
      </c>
      <c r="B14" s="56" t="s">
        <v>104</v>
      </c>
      <c r="C14" s="56" t="s">
        <v>105</v>
      </c>
      <c r="D14" s="76">
        <v>19.5</v>
      </c>
      <c r="E14" s="76">
        <v>20</v>
      </c>
      <c r="F14" s="76">
        <v>20.5</v>
      </c>
      <c r="G14" s="76">
        <v>21</v>
      </c>
      <c r="H14" s="76">
        <v>21.5</v>
      </c>
      <c r="I14" s="79">
        <v>0</v>
      </c>
      <c r="J14" s="74"/>
      <c r="K14" s="74"/>
    </row>
    <row r="15" spans="1:25" s="75" customFormat="1" ht="27" customHeight="1">
      <c r="A15" s="70">
        <v>12</v>
      </c>
      <c r="B15" s="56" t="s">
        <v>106</v>
      </c>
      <c r="C15" s="56" t="s">
        <v>107</v>
      </c>
      <c r="D15" s="76">
        <v>2.5</v>
      </c>
      <c r="E15" s="76">
        <v>2.5</v>
      </c>
      <c r="F15" s="76">
        <v>2.5</v>
      </c>
      <c r="G15" s="76">
        <v>2.5</v>
      </c>
      <c r="H15" s="76">
        <v>2.5</v>
      </c>
      <c r="I15" s="79">
        <v>0</v>
      </c>
      <c r="J15" s="74"/>
      <c r="K15" s="74"/>
    </row>
    <row r="16" spans="1:25" s="75" customFormat="1" ht="27" customHeight="1">
      <c r="A16" s="70">
        <v>13</v>
      </c>
      <c r="B16" s="56" t="s">
        <v>108</v>
      </c>
      <c r="C16" s="56" t="s">
        <v>109</v>
      </c>
      <c r="D16" s="76">
        <v>2.5</v>
      </c>
      <c r="E16" s="76">
        <v>2.5</v>
      </c>
      <c r="F16" s="76">
        <v>2.5</v>
      </c>
      <c r="G16" s="76">
        <v>2.5</v>
      </c>
      <c r="H16" s="76">
        <v>2.5</v>
      </c>
      <c r="I16" s="79">
        <v>0</v>
      </c>
      <c r="J16" s="74"/>
      <c r="K16" s="74"/>
    </row>
    <row r="17" spans="1:11" s="75" customFormat="1" ht="27" customHeight="1" thickBot="1">
      <c r="A17" s="70">
        <v>14</v>
      </c>
      <c r="B17" s="80" t="s">
        <v>110</v>
      </c>
      <c r="C17" s="80" t="s">
        <v>111</v>
      </c>
      <c r="D17" s="81">
        <v>2.5</v>
      </c>
      <c r="E17" s="81">
        <v>2.5</v>
      </c>
      <c r="F17" s="81">
        <v>2.5</v>
      </c>
      <c r="G17" s="81">
        <v>2.5</v>
      </c>
      <c r="H17" s="81">
        <v>2.5</v>
      </c>
      <c r="I17" s="82">
        <v>0</v>
      </c>
      <c r="J17" s="74"/>
      <c r="K17" s="74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69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6F8EC-2284-437B-A092-FA68F135D5C8}">
  <dimension ref="A1:Q20"/>
  <sheetViews>
    <sheetView tabSelected="1" view="pageBreakPreview" topLeftCell="A2" zoomScaleNormal="100" zoomScaleSheetLayoutView="50" workbookViewId="0">
      <selection activeCell="Q3" sqref="Q3"/>
    </sheetView>
  </sheetViews>
  <sheetFormatPr baseColWidth="10" defaultColWidth="8.83203125" defaultRowHeight="15"/>
  <cols>
    <col min="1" max="1" width="37.33203125" style="346" customWidth="1"/>
    <col min="2" max="2" width="34.83203125" style="345" hidden="1" customWidth="1"/>
    <col min="3" max="3" width="44.5" style="345" hidden="1" customWidth="1"/>
    <col min="4" max="4" width="7.6640625" style="346" hidden="1" customWidth="1"/>
    <col min="5" max="6" width="3.33203125" style="346" customWidth="1"/>
    <col min="7" max="7" width="25.83203125" style="346" customWidth="1"/>
    <col min="8" max="8" width="7.5" style="346" customWidth="1"/>
    <col min="9" max="9" width="7.1640625" style="346" customWidth="1"/>
    <col min="10" max="10" width="14.33203125" style="347" customWidth="1"/>
    <col min="11" max="11" width="12.1640625" style="347" hidden="1" customWidth="1"/>
    <col min="12" max="16" width="12.1640625" style="347" customWidth="1"/>
    <col min="17" max="17" width="29" style="346" customWidth="1"/>
    <col min="18" max="18" width="2.33203125" style="346" customWidth="1"/>
    <col min="19" max="16384" width="8.83203125" style="346"/>
  </cols>
  <sheetData>
    <row r="1" spans="1:17" ht="0" hidden="1" customHeight="1">
      <c r="A1" s="344" t="s">
        <v>300</v>
      </c>
    </row>
    <row r="2" spans="1:17" ht="56.25" customHeight="1">
      <c r="A2" s="348" t="s">
        <v>472</v>
      </c>
      <c r="B2" s="349"/>
      <c r="C2" s="349"/>
      <c r="D2" s="349"/>
      <c r="E2" s="349"/>
      <c r="F2" s="349"/>
      <c r="G2" s="350" t="s">
        <v>302</v>
      </c>
      <c r="H2" s="349"/>
      <c r="I2" s="349"/>
      <c r="J2" s="351"/>
      <c r="K2" s="351"/>
      <c r="L2" s="351"/>
      <c r="M2" s="351"/>
      <c r="N2" s="351"/>
      <c r="O2" s="351"/>
      <c r="P2" s="351"/>
    </row>
    <row r="3" spans="1:17" s="355" customFormat="1" ht="35.25" customHeight="1">
      <c r="A3" s="352" t="s">
        <v>303</v>
      </c>
      <c r="B3" s="353" t="s">
        <v>304</v>
      </c>
      <c r="C3" s="353" t="s">
        <v>305</v>
      </c>
      <c r="D3" s="353"/>
      <c r="E3" s="353"/>
      <c r="F3" s="353"/>
      <c r="G3" s="353"/>
      <c r="H3" s="353"/>
      <c r="I3" s="353"/>
      <c r="J3" s="354" t="s">
        <v>306</v>
      </c>
      <c r="K3" s="354" t="s">
        <v>221</v>
      </c>
      <c r="L3" s="354" t="s">
        <v>61</v>
      </c>
      <c r="M3" s="354" t="s">
        <v>10</v>
      </c>
      <c r="N3" s="354" t="s">
        <v>58</v>
      </c>
      <c r="O3" s="354" t="s">
        <v>59</v>
      </c>
      <c r="P3" s="385" t="s">
        <v>60</v>
      </c>
      <c r="Q3" s="390"/>
    </row>
    <row r="4" spans="1:17" s="361" customFormat="1" ht="56.25" customHeight="1">
      <c r="A4" s="399" t="s">
        <v>469</v>
      </c>
      <c r="B4" s="400" t="s">
        <v>308</v>
      </c>
      <c r="C4" s="400" t="s">
        <v>309</v>
      </c>
      <c r="D4" s="401" t="s">
        <v>310</v>
      </c>
      <c r="E4" s="514" t="s">
        <v>311</v>
      </c>
      <c r="F4" s="514"/>
      <c r="G4" s="514"/>
      <c r="H4" s="401" t="s">
        <v>312</v>
      </c>
      <c r="I4" s="401" t="s">
        <v>313</v>
      </c>
      <c r="J4" s="402" t="s">
        <v>314</v>
      </c>
      <c r="K4" s="402">
        <v>26</v>
      </c>
      <c r="L4" s="403">
        <f>M4-1</f>
        <v>27</v>
      </c>
      <c r="M4" s="403">
        <f>N4-1</f>
        <v>28</v>
      </c>
      <c r="N4" s="403">
        <v>29</v>
      </c>
      <c r="O4" s="403">
        <f>N4+1</f>
        <v>30</v>
      </c>
      <c r="P4" s="403">
        <f>O4+1</f>
        <v>31</v>
      </c>
      <c r="Q4" s="391"/>
    </row>
    <row r="5" spans="1:17" s="361" customFormat="1" ht="56.25" customHeight="1">
      <c r="A5" s="399" t="s">
        <v>471</v>
      </c>
      <c r="B5" s="400" t="s">
        <v>322</v>
      </c>
      <c r="C5" s="400" t="s">
        <v>323</v>
      </c>
      <c r="D5" s="401" t="s">
        <v>324</v>
      </c>
      <c r="E5" s="514" t="s">
        <v>325</v>
      </c>
      <c r="F5" s="514"/>
      <c r="G5" s="514"/>
      <c r="H5" s="401" t="s">
        <v>312</v>
      </c>
      <c r="I5" s="401" t="s">
        <v>313</v>
      </c>
      <c r="J5" s="402" t="s">
        <v>314</v>
      </c>
      <c r="K5" s="402" t="s">
        <v>326</v>
      </c>
      <c r="L5" s="403">
        <f>M5-1</f>
        <v>26.25</v>
      </c>
      <c r="M5" s="403">
        <f>N5-1</f>
        <v>27.25</v>
      </c>
      <c r="N5" s="403">
        <v>28.25</v>
      </c>
      <c r="O5" s="403">
        <f>N5+1</f>
        <v>29.25</v>
      </c>
      <c r="P5" s="403">
        <f>O5+1</f>
        <v>30.25</v>
      </c>
      <c r="Q5" s="395" t="s">
        <v>470</v>
      </c>
    </row>
    <row r="6" spans="1:17" s="367" customFormat="1" ht="56.25" customHeight="1">
      <c r="A6" s="356" t="s">
        <v>332</v>
      </c>
      <c r="B6" s="357" t="s">
        <v>97</v>
      </c>
      <c r="C6" s="357" t="s">
        <v>333</v>
      </c>
      <c r="D6" s="358" t="s">
        <v>334</v>
      </c>
      <c r="E6" s="513" t="s">
        <v>335</v>
      </c>
      <c r="F6" s="513"/>
      <c r="G6" s="513"/>
      <c r="H6" s="358" t="s">
        <v>336</v>
      </c>
      <c r="I6" s="358" t="s">
        <v>313</v>
      </c>
      <c r="J6" s="375" t="s">
        <v>337</v>
      </c>
      <c r="K6" s="381">
        <f t="shared" ref="K6:M6" si="0">L6-1/4</f>
        <v>4</v>
      </c>
      <c r="L6" s="381">
        <f t="shared" si="0"/>
        <v>4.25</v>
      </c>
      <c r="M6" s="381">
        <f t="shared" si="0"/>
        <v>4.5</v>
      </c>
      <c r="N6" s="381">
        <f>O6-1/4</f>
        <v>4.75</v>
      </c>
      <c r="O6" s="375">
        <v>5</v>
      </c>
      <c r="P6" s="396">
        <v>5.25</v>
      </c>
      <c r="Q6" s="397"/>
    </row>
    <row r="7" spans="1:17" s="361" customFormat="1" ht="56.25" customHeight="1">
      <c r="A7" s="356" t="s">
        <v>345</v>
      </c>
      <c r="B7" s="357" t="s">
        <v>99</v>
      </c>
      <c r="C7" s="357" t="s">
        <v>333</v>
      </c>
      <c r="D7" s="358" t="s">
        <v>346</v>
      </c>
      <c r="E7" s="513" t="s">
        <v>335</v>
      </c>
      <c r="F7" s="513"/>
      <c r="G7" s="513"/>
      <c r="H7" s="358" t="s">
        <v>336</v>
      </c>
      <c r="I7" s="358" t="s">
        <v>313</v>
      </c>
      <c r="J7" s="359" t="s">
        <v>347</v>
      </c>
      <c r="K7" s="359" t="s">
        <v>348</v>
      </c>
      <c r="L7" s="359" t="s">
        <v>348</v>
      </c>
      <c r="M7" s="359" t="s">
        <v>348</v>
      </c>
      <c r="N7" s="359" t="s">
        <v>348</v>
      </c>
      <c r="O7" s="359" t="s">
        <v>348</v>
      </c>
      <c r="P7" s="386" t="s">
        <v>348</v>
      </c>
      <c r="Q7" s="398"/>
    </row>
    <row r="8" spans="1:17" s="361" customFormat="1" ht="56.25" customHeight="1">
      <c r="A8" s="356" t="s">
        <v>349</v>
      </c>
      <c r="B8" s="357" t="s">
        <v>350</v>
      </c>
      <c r="C8" s="357" t="s">
        <v>351</v>
      </c>
      <c r="D8" s="358" t="s">
        <v>352</v>
      </c>
      <c r="E8" s="513" t="s">
        <v>353</v>
      </c>
      <c r="F8" s="513"/>
      <c r="G8" s="513"/>
      <c r="H8" s="358" t="s">
        <v>336</v>
      </c>
      <c r="I8" s="358" t="s">
        <v>313</v>
      </c>
      <c r="J8" s="359" t="s">
        <v>354</v>
      </c>
      <c r="K8" s="359" t="s">
        <v>355</v>
      </c>
      <c r="L8" s="359" t="s">
        <v>355</v>
      </c>
      <c r="M8" s="359" t="s">
        <v>356</v>
      </c>
      <c r="N8" s="359" t="s">
        <v>357</v>
      </c>
      <c r="O8" s="359" t="s">
        <v>358</v>
      </c>
      <c r="P8" s="386" t="s">
        <v>359</v>
      </c>
      <c r="Q8" s="391"/>
    </row>
    <row r="9" spans="1:17" s="361" customFormat="1" ht="56.25" customHeight="1">
      <c r="A9" s="356" t="s">
        <v>361</v>
      </c>
      <c r="B9" s="357" t="s">
        <v>362</v>
      </c>
      <c r="C9" s="357" t="s">
        <v>363</v>
      </c>
      <c r="D9" s="358" t="s">
        <v>364</v>
      </c>
      <c r="E9" s="513" t="s">
        <v>365</v>
      </c>
      <c r="F9" s="513"/>
      <c r="G9" s="513"/>
      <c r="H9" s="358" t="s">
        <v>312</v>
      </c>
      <c r="I9" s="358" t="s">
        <v>366</v>
      </c>
      <c r="J9" s="359" t="s">
        <v>314</v>
      </c>
      <c r="K9" s="359" t="s">
        <v>367</v>
      </c>
      <c r="L9" s="359" t="s">
        <v>367</v>
      </c>
      <c r="M9" s="359" t="s">
        <v>368</v>
      </c>
      <c r="N9" s="359" t="s">
        <v>369</v>
      </c>
      <c r="O9" s="359" t="s">
        <v>370</v>
      </c>
      <c r="P9" s="386" t="s">
        <v>371</v>
      </c>
      <c r="Q9" s="391"/>
    </row>
    <row r="10" spans="1:17" s="361" customFormat="1" ht="56.25" customHeight="1">
      <c r="A10" s="356" t="s">
        <v>372</v>
      </c>
      <c r="B10" s="357" t="s">
        <v>373</v>
      </c>
      <c r="C10" s="357" t="s">
        <v>374</v>
      </c>
      <c r="D10" s="358" t="s">
        <v>375</v>
      </c>
      <c r="E10" s="513" t="s">
        <v>376</v>
      </c>
      <c r="F10" s="513"/>
      <c r="G10" s="513"/>
      <c r="H10" s="358" t="s">
        <v>312</v>
      </c>
      <c r="I10" s="358" t="s">
        <v>366</v>
      </c>
      <c r="J10" s="359" t="s">
        <v>314</v>
      </c>
      <c r="K10" s="359" t="s">
        <v>367</v>
      </c>
      <c r="L10" s="359" t="s">
        <v>367</v>
      </c>
      <c r="M10" s="359" t="s">
        <v>368</v>
      </c>
      <c r="N10" s="359" t="s">
        <v>369</v>
      </c>
      <c r="O10" s="359" t="s">
        <v>370</v>
      </c>
      <c r="P10" s="386" t="s">
        <v>371</v>
      </c>
      <c r="Q10" s="391"/>
    </row>
    <row r="11" spans="1:17" s="367" customFormat="1" ht="56.25" customHeight="1">
      <c r="A11" s="356" t="s">
        <v>377</v>
      </c>
      <c r="B11" s="357" t="s">
        <v>378</v>
      </c>
      <c r="C11" s="357"/>
      <c r="D11" s="358" t="s">
        <v>379</v>
      </c>
      <c r="E11" s="513" t="s">
        <v>380</v>
      </c>
      <c r="F11" s="513"/>
      <c r="G11" s="513"/>
      <c r="H11" s="358" t="s">
        <v>336</v>
      </c>
      <c r="I11" s="358" t="s">
        <v>313</v>
      </c>
      <c r="J11" s="359" t="s">
        <v>347</v>
      </c>
      <c r="K11" s="378">
        <f t="shared" ref="K11:M11" si="1">L11</f>
        <v>0.75</v>
      </c>
      <c r="L11" s="378">
        <f t="shared" si="1"/>
        <v>0.75</v>
      </c>
      <c r="M11" s="378">
        <f t="shared" si="1"/>
        <v>0.75</v>
      </c>
      <c r="N11" s="378">
        <f>O11</f>
        <v>0.75</v>
      </c>
      <c r="O11" s="378">
        <v>0.75</v>
      </c>
      <c r="P11" s="388">
        <f>O11</f>
        <v>0.75</v>
      </c>
      <c r="Q11" s="393"/>
    </row>
    <row r="12" spans="1:17" s="367" customFormat="1" ht="56.25" customHeight="1">
      <c r="A12" s="376" t="s">
        <v>382</v>
      </c>
      <c r="B12" s="357" t="s">
        <v>383</v>
      </c>
      <c r="C12" s="357" t="s">
        <v>384</v>
      </c>
      <c r="D12" s="358" t="s">
        <v>385</v>
      </c>
      <c r="E12" s="515" t="s">
        <v>386</v>
      </c>
      <c r="F12" s="513"/>
      <c r="G12" s="513"/>
      <c r="H12" s="358" t="s">
        <v>312</v>
      </c>
      <c r="I12" s="358" t="s">
        <v>313</v>
      </c>
      <c r="J12" s="375" t="s">
        <v>387</v>
      </c>
      <c r="K12" s="375" t="s">
        <v>388</v>
      </c>
      <c r="L12" s="375" t="s">
        <v>388</v>
      </c>
      <c r="M12" s="375" t="s">
        <v>389</v>
      </c>
      <c r="N12" s="375" t="s">
        <v>390</v>
      </c>
      <c r="O12" s="375" t="s">
        <v>391</v>
      </c>
      <c r="P12" s="389" t="s">
        <v>392</v>
      </c>
      <c r="Q12" s="394"/>
    </row>
    <row r="13" spans="1:17" s="361" customFormat="1" ht="56.25" customHeight="1">
      <c r="A13" s="356" t="s">
        <v>395</v>
      </c>
      <c r="B13" s="357" t="s">
        <v>396</v>
      </c>
      <c r="C13" s="357" t="s">
        <v>397</v>
      </c>
      <c r="D13" s="358" t="s">
        <v>398</v>
      </c>
      <c r="E13" s="513" t="s">
        <v>399</v>
      </c>
      <c r="F13" s="513"/>
      <c r="G13" s="513"/>
      <c r="H13" s="358" t="s">
        <v>336</v>
      </c>
      <c r="I13" s="358" t="s">
        <v>313</v>
      </c>
      <c r="J13" s="359" t="s">
        <v>354</v>
      </c>
      <c r="K13" s="359" t="s">
        <v>400</v>
      </c>
      <c r="L13" s="359" t="s">
        <v>400</v>
      </c>
      <c r="M13" s="359" t="s">
        <v>401</v>
      </c>
      <c r="N13" s="359" t="s">
        <v>402</v>
      </c>
      <c r="O13" s="359" t="s">
        <v>403</v>
      </c>
      <c r="P13" s="386" t="s">
        <v>404</v>
      </c>
      <c r="Q13" s="391"/>
    </row>
    <row r="14" spans="1:17" s="361" customFormat="1" ht="56.25" customHeight="1">
      <c r="A14" s="356" t="s">
        <v>406</v>
      </c>
      <c r="B14" s="357" t="s">
        <v>407</v>
      </c>
      <c r="C14" s="357" t="s">
        <v>363</v>
      </c>
      <c r="D14" s="358" t="s">
        <v>408</v>
      </c>
      <c r="E14" s="513" t="s">
        <v>409</v>
      </c>
      <c r="F14" s="513"/>
      <c r="G14" s="513"/>
      <c r="H14" s="358" t="s">
        <v>336</v>
      </c>
      <c r="I14" s="358" t="s">
        <v>366</v>
      </c>
      <c r="J14" s="359" t="s">
        <v>354</v>
      </c>
      <c r="K14" s="359" t="s">
        <v>410</v>
      </c>
      <c r="L14" s="359" t="s">
        <v>410</v>
      </c>
      <c r="M14" s="359" t="s">
        <v>411</v>
      </c>
      <c r="N14" s="359" t="s">
        <v>412</v>
      </c>
      <c r="O14" s="359" t="s">
        <v>413</v>
      </c>
      <c r="P14" s="386" t="s">
        <v>414</v>
      </c>
      <c r="Q14" s="391"/>
    </row>
    <row r="15" spans="1:17" s="361" customFormat="1" ht="56.25" customHeight="1">
      <c r="A15" s="356" t="s">
        <v>416</v>
      </c>
      <c r="B15" s="357" t="s">
        <v>417</v>
      </c>
      <c r="C15" s="357" t="s">
        <v>418</v>
      </c>
      <c r="D15" s="358" t="s">
        <v>419</v>
      </c>
      <c r="E15" s="513" t="s">
        <v>420</v>
      </c>
      <c r="F15" s="513"/>
      <c r="G15" s="513"/>
      <c r="H15" s="358" t="s">
        <v>336</v>
      </c>
      <c r="I15" s="358" t="s">
        <v>366</v>
      </c>
      <c r="J15" s="359" t="s">
        <v>354</v>
      </c>
      <c r="K15" s="359" t="s">
        <v>421</v>
      </c>
      <c r="L15" s="359" t="s">
        <v>421</v>
      </c>
      <c r="M15" s="359" t="s">
        <v>422</v>
      </c>
      <c r="N15" s="359" t="s">
        <v>423</v>
      </c>
      <c r="O15" s="359" t="s">
        <v>424</v>
      </c>
      <c r="P15" s="386" t="s">
        <v>410</v>
      </c>
      <c r="Q15" s="391"/>
    </row>
    <row r="16" spans="1:17" s="367" customFormat="1" ht="56.25" customHeight="1">
      <c r="A16" s="356" t="s">
        <v>426</v>
      </c>
      <c r="B16" s="357" t="s">
        <v>427</v>
      </c>
      <c r="C16" s="357" t="s">
        <v>428</v>
      </c>
      <c r="D16" s="358" t="s">
        <v>429</v>
      </c>
      <c r="E16" s="513" t="s">
        <v>430</v>
      </c>
      <c r="F16" s="513"/>
      <c r="G16" s="513"/>
      <c r="H16" s="358" t="s">
        <v>336</v>
      </c>
      <c r="I16" s="358" t="s">
        <v>313</v>
      </c>
      <c r="J16" s="359" t="s">
        <v>347</v>
      </c>
      <c r="K16" s="378">
        <f t="shared" ref="K16:M17" si="2">L16</f>
        <v>0.75</v>
      </c>
      <c r="L16" s="378">
        <f t="shared" si="2"/>
        <v>0.75</v>
      </c>
      <c r="M16" s="378">
        <f t="shared" si="2"/>
        <v>0.75</v>
      </c>
      <c r="N16" s="378">
        <f>O16</f>
        <v>0.75</v>
      </c>
      <c r="O16" s="378">
        <v>0.75</v>
      </c>
      <c r="P16" s="388">
        <f>O16</f>
        <v>0.75</v>
      </c>
      <c r="Q16" s="393"/>
    </row>
    <row r="17" spans="1:17" s="361" customFormat="1" ht="56.25" customHeight="1">
      <c r="A17" s="356" t="s">
        <v>431</v>
      </c>
      <c r="B17" s="357" t="s">
        <v>432</v>
      </c>
      <c r="C17" s="357" t="s">
        <v>433</v>
      </c>
      <c r="D17" s="358" t="s">
        <v>434</v>
      </c>
      <c r="E17" s="513" t="s">
        <v>435</v>
      </c>
      <c r="F17" s="513"/>
      <c r="G17" s="513"/>
      <c r="H17" s="358" t="s">
        <v>336</v>
      </c>
      <c r="I17" s="358" t="s">
        <v>313</v>
      </c>
      <c r="J17" s="359" t="s">
        <v>347</v>
      </c>
      <c r="K17" s="359">
        <f t="shared" si="2"/>
        <v>1</v>
      </c>
      <c r="L17" s="359">
        <f t="shared" si="2"/>
        <v>1</v>
      </c>
      <c r="M17" s="359">
        <f t="shared" si="2"/>
        <v>1</v>
      </c>
      <c r="N17" s="359">
        <f>O17</f>
        <v>1</v>
      </c>
      <c r="O17" s="359">
        <v>1</v>
      </c>
      <c r="P17" s="386">
        <f>O17</f>
        <v>1</v>
      </c>
      <c r="Q17" s="391"/>
    </row>
    <row r="18" spans="1:17" ht="60.75" customHeight="1">
      <c r="A18" s="516"/>
      <c r="B18" s="516"/>
      <c r="C18" s="516"/>
      <c r="K18" s="517"/>
      <c r="L18" s="517"/>
      <c r="M18" s="517"/>
      <c r="N18" s="517"/>
      <c r="O18" s="517"/>
      <c r="P18" s="517"/>
    </row>
    <row r="19" spans="1:17" ht="18">
      <c r="A19" s="371"/>
      <c r="B19" s="372"/>
      <c r="C19" s="372"/>
    </row>
    <row r="20" spans="1:17">
      <c r="B20" s="373"/>
      <c r="C20" s="373"/>
    </row>
  </sheetData>
  <mergeCells count="17">
    <mergeCell ref="E16:G16"/>
    <mergeCell ref="E17:G17"/>
    <mergeCell ref="A18:C18"/>
    <mergeCell ref="K18:M18"/>
    <mergeCell ref="N18:P18"/>
    <mergeCell ref="E15:G15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</mergeCells>
  <printOptions horizontalCentered="1"/>
  <pageMargins left="0" right="0" top="0" bottom="0" header="0" footer="0"/>
  <pageSetup paperSize="9" scale="55" orientation="landscape" r:id="rId1"/>
  <colBreaks count="1" manualBreakCount="1">
    <brk id="1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523B2-C4F5-49F3-B395-15C42C7E1EE2}">
  <dimension ref="A1:Q20"/>
  <sheetViews>
    <sheetView view="pageBreakPreview" topLeftCell="A2" zoomScale="65" zoomScaleNormal="100" zoomScaleSheetLayoutView="55" workbookViewId="0">
      <selection activeCell="P4" sqref="P4"/>
    </sheetView>
  </sheetViews>
  <sheetFormatPr baseColWidth="10" defaultColWidth="8.83203125" defaultRowHeight="15"/>
  <cols>
    <col min="1" max="1" width="37.33203125" style="346" customWidth="1"/>
    <col min="2" max="2" width="34.83203125" style="345" customWidth="1"/>
    <col min="3" max="3" width="44.5" style="345" customWidth="1"/>
    <col min="4" max="4" width="7.6640625" style="346" bestFit="1" customWidth="1"/>
    <col min="5" max="6" width="3.33203125" style="346" customWidth="1"/>
    <col min="7" max="7" width="25.83203125" style="346" customWidth="1"/>
    <col min="8" max="8" width="7.5" style="346" customWidth="1"/>
    <col min="9" max="9" width="7.1640625" style="346" customWidth="1"/>
    <col min="10" max="10" width="14.33203125" style="347" customWidth="1"/>
    <col min="11" max="11" width="12.1640625" style="347" hidden="1" customWidth="1"/>
    <col min="12" max="16" width="12.1640625" style="347" customWidth="1"/>
    <col min="17" max="17" width="29" style="346" customWidth="1"/>
    <col min="18" max="18" width="2.33203125" style="346" customWidth="1"/>
    <col min="19" max="16384" width="8.83203125" style="346"/>
  </cols>
  <sheetData>
    <row r="1" spans="1:17" ht="0" hidden="1" customHeight="1">
      <c r="A1" s="344" t="s">
        <v>300</v>
      </c>
    </row>
    <row r="2" spans="1:17" ht="56.25" customHeight="1">
      <c r="A2" s="348" t="s">
        <v>467</v>
      </c>
      <c r="B2" s="349"/>
      <c r="C2" s="349"/>
      <c r="D2" s="349"/>
      <c r="E2" s="349"/>
      <c r="F2" s="349"/>
      <c r="G2" s="350" t="s">
        <v>302</v>
      </c>
      <c r="H2" s="349"/>
      <c r="I2" s="349"/>
      <c r="J2" s="351"/>
      <c r="K2" s="351"/>
      <c r="L2" s="351"/>
      <c r="M2" s="351"/>
      <c r="N2" s="351"/>
      <c r="O2" s="351"/>
      <c r="P2" s="351"/>
    </row>
    <row r="3" spans="1:17" s="355" customFormat="1" ht="35.25" customHeight="1">
      <c r="A3" s="352" t="s">
        <v>303</v>
      </c>
      <c r="B3" s="353" t="s">
        <v>304</v>
      </c>
      <c r="C3" s="353" t="s">
        <v>305</v>
      </c>
      <c r="D3" s="353"/>
      <c r="E3" s="353"/>
      <c r="F3" s="353"/>
      <c r="G3" s="353"/>
      <c r="H3" s="353"/>
      <c r="I3" s="353"/>
      <c r="J3" s="354" t="s">
        <v>306</v>
      </c>
      <c r="K3" s="354" t="s">
        <v>221</v>
      </c>
      <c r="L3" s="354" t="s">
        <v>61</v>
      </c>
      <c r="M3" s="354" t="s">
        <v>10</v>
      </c>
      <c r="N3" s="354" t="s">
        <v>58</v>
      </c>
      <c r="O3" s="354" t="s">
        <v>59</v>
      </c>
      <c r="P3" s="385" t="s">
        <v>60</v>
      </c>
      <c r="Q3" s="390"/>
    </row>
    <row r="4" spans="1:17" s="361" customFormat="1" ht="56.25" customHeight="1">
      <c r="A4" s="376" t="s">
        <v>469</v>
      </c>
      <c r="B4" s="357" t="s">
        <v>308</v>
      </c>
      <c r="C4" s="357" t="s">
        <v>309</v>
      </c>
      <c r="D4" s="358" t="s">
        <v>310</v>
      </c>
      <c r="E4" s="513" t="s">
        <v>311</v>
      </c>
      <c r="F4" s="513"/>
      <c r="G4" s="513"/>
      <c r="H4" s="358" t="s">
        <v>312</v>
      </c>
      <c r="I4" s="358" t="s">
        <v>313</v>
      </c>
      <c r="J4" s="359" t="s">
        <v>314</v>
      </c>
      <c r="K4" s="359">
        <v>26</v>
      </c>
      <c r="L4" s="359">
        <v>26</v>
      </c>
      <c r="M4" s="359">
        <v>27</v>
      </c>
      <c r="N4" s="359">
        <v>28</v>
      </c>
      <c r="O4" s="359">
        <v>29</v>
      </c>
      <c r="P4" s="386">
        <v>30</v>
      </c>
      <c r="Q4" s="391"/>
    </row>
    <row r="5" spans="1:17" s="361" customFormat="1" ht="56.25" customHeight="1">
      <c r="A5" s="356" t="s">
        <v>321</v>
      </c>
      <c r="B5" s="357" t="s">
        <v>322</v>
      </c>
      <c r="C5" s="357" t="s">
        <v>323</v>
      </c>
      <c r="D5" s="358" t="s">
        <v>324</v>
      </c>
      <c r="E5" s="513" t="s">
        <v>325</v>
      </c>
      <c r="F5" s="513"/>
      <c r="G5" s="513"/>
      <c r="H5" s="358" t="s">
        <v>312</v>
      </c>
      <c r="I5" s="358" t="s">
        <v>313</v>
      </c>
      <c r="J5" s="359" t="s">
        <v>314</v>
      </c>
      <c r="K5" s="359" t="s">
        <v>326</v>
      </c>
      <c r="L5" s="359" t="s">
        <v>326</v>
      </c>
      <c r="M5" s="359" t="s">
        <v>327</v>
      </c>
      <c r="N5" s="359" t="s">
        <v>328</v>
      </c>
      <c r="O5" s="359" t="s">
        <v>329</v>
      </c>
      <c r="P5" s="386" t="s">
        <v>330</v>
      </c>
      <c r="Q5" s="391"/>
    </row>
    <row r="6" spans="1:17" s="367" customFormat="1" ht="56.25" customHeight="1">
      <c r="A6" s="356" t="s">
        <v>332</v>
      </c>
      <c r="B6" s="357" t="s">
        <v>97</v>
      </c>
      <c r="C6" s="357" t="s">
        <v>333</v>
      </c>
      <c r="D6" s="358" t="s">
        <v>334</v>
      </c>
      <c r="E6" s="513" t="s">
        <v>335</v>
      </c>
      <c r="F6" s="513"/>
      <c r="G6" s="513"/>
      <c r="H6" s="358" t="s">
        <v>336</v>
      </c>
      <c r="I6" s="358" t="s">
        <v>313</v>
      </c>
      <c r="J6" s="375" t="s">
        <v>337</v>
      </c>
      <c r="K6" s="383">
        <f t="shared" ref="K6" si="0">L6-1/4</f>
        <v>4</v>
      </c>
      <c r="L6" s="383">
        <f t="shared" ref="L6" si="1">M6-1/4</f>
        <v>4.25</v>
      </c>
      <c r="M6" s="383">
        <f t="shared" ref="M6" si="2">N6-1/4</f>
        <v>4.5</v>
      </c>
      <c r="N6" s="383">
        <f>O6-1/4</f>
        <v>4.75</v>
      </c>
      <c r="O6" s="384">
        <v>5</v>
      </c>
      <c r="P6" s="387">
        <v>5.25</v>
      </c>
      <c r="Q6" s="392"/>
    </row>
    <row r="7" spans="1:17" s="361" customFormat="1" ht="56.25" customHeight="1">
      <c r="A7" s="356" t="s">
        <v>345</v>
      </c>
      <c r="B7" s="357" t="s">
        <v>99</v>
      </c>
      <c r="C7" s="357" t="s">
        <v>333</v>
      </c>
      <c r="D7" s="358" t="s">
        <v>346</v>
      </c>
      <c r="E7" s="513" t="s">
        <v>335</v>
      </c>
      <c r="F7" s="513"/>
      <c r="G7" s="513"/>
      <c r="H7" s="358" t="s">
        <v>336</v>
      </c>
      <c r="I7" s="358" t="s">
        <v>313</v>
      </c>
      <c r="J7" s="359" t="s">
        <v>347</v>
      </c>
      <c r="K7" s="359" t="s">
        <v>348</v>
      </c>
      <c r="L7" s="359" t="s">
        <v>348</v>
      </c>
      <c r="M7" s="359" t="s">
        <v>348</v>
      </c>
      <c r="N7" s="359" t="s">
        <v>348</v>
      </c>
      <c r="O7" s="359" t="s">
        <v>348</v>
      </c>
      <c r="P7" s="386" t="s">
        <v>348</v>
      </c>
      <c r="Q7" s="391"/>
    </row>
    <row r="8" spans="1:17" s="361" customFormat="1" ht="56.25" customHeight="1">
      <c r="A8" s="356" t="s">
        <v>349</v>
      </c>
      <c r="B8" s="357" t="s">
        <v>350</v>
      </c>
      <c r="C8" s="357" t="s">
        <v>351</v>
      </c>
      <c r="D8" s="358" t="s">
        <v>352</v>
      </c>
      <c r="E8" s="513" t="s">
        <v>353</v>
      </c>
      <c r="F8" s="513"/>
      <c r="G8" s="513"/>
      <c r="H8" s="358" t="s">
        <v>336</v>
      </c>
      <c r="I8" s="358" t="s">
        <v>313</v>
      </c>
      <c r="J8" s="359" t="s">
        <v>354</v>
      </c>
      <c r="K8" s="359" t="s">
        <v>355</v>
      </c>
      <c r="L8" s="359" t="s">
        <v>355</v>
      </c>
      <c r="M8" s="359" t="s">
        <v>356</v>
      </c>
      <c r="N8" s="359" t="s">
        <v>357</v>
      </c>
      <c r="O8" s="359" t="s">
        <v>358</v>
      </c>
      <c r="P8" s="386" t="s">
        <v>359</v>
      </c>
      <c r="Q8" s="391"/>
    </row>
    <row r="9" spans="1:17" s="361" customFormat="1" ht="56.25" customHeight="1">
      <c r="A9" s="356" t="s">
        <v>361</v>
      </c>
      <c r="B9" s="357" t="s">
        <v>362</v>
      </c>
      <c r="C9" s="357" t="s">
        <v>363</v>
      </c>
      <c r="D9" s="358" t="s">
        <v>364</v>
      </c>
      <c r="E9" s="513" t="s">
        <v>365</v>
      </c>
      <c r="F9" s="513"/>
      <c r="G9" s="513"/>
      <c r="H9" s="358" t="s">
        <v>312</v>
      </c>
      <c r="I9" s="358" t="s">
        <v>366</v>
      </c>
      <c r="J9" s="359" t="s">
        <v>314</v>
      </c>
      <c r="K9" s="359" t="s">
        <v>367</v>
      </c>
      <c r="L9" s="359" t="s">
        <v>367</v>
      </c>
      <c r="M9" s="359" t="s">
        <v>368</v>
      </c>
      <c r="N9" s="359" t="s">
        <v>369</v>
      </c>
      <c r="O9" s="359" t="s">
        <v>370</v>
      </c>
      <c r="P9" s="386" t="s">
        <v>371</v>
      </c>
      <c r="Q9" s="391"/>
    </row>
    <row r="10" spans="1:17" s="361" customFormat="1" ht="56.25" customHeight="1">
      <c r="A10" s="356" t="s">
        <v>372</v>
      </c>
      <c r="B10" s="357" t="s">
        <v>373</v>
      </c>
      <c r="C10" s="357" t="s">
        <v>374</v>
      </c>
      <c r="D10" s="358" t="s">
        <v>375</v>
      </c>
      <c r="E10" s="513" t="s">
        <v>376</v>
      </c>
      <c r="F10" s="513"/>
      <c r="G10" s="513"/>
      <c r="H10" s="358" t="s">
        <v>312</v>
      </c>
      <c r="I10" s="358" t="s">
        <v>366</v>
      </c>
      <c r="J10" s="359" t="s">
        <v>314</v>
      </c>
      <c r="K10" s="359" t="s">
        <v>367</v>
      </c>
      <c r="L10" s="359" t="s">
        <v>367</v>
      </c>
      <c r="M10" s="359" t="s">
        <v>368</v>
      </c>
      <c r="N10" s="359" t="s">
        <v>369</v>
      </c>
      <c r="O10" s="359" t="s">
        <v>370</v>
      </c>
      <c r="P10" s="386" t="s">
        <v>371</v>
      </c>
      <c r="Q10" s="391"/>
    </row>
    <row r="11" spans="1:17" s="367" customFormat="1" ht="56.25" customHeight="1">
      <c r="A11" s="356" t="s">
        <v>377</v>
      </c>
      <c r="B11" s="357" t="s">
        <v>378</v>
      </c>
      <c r="C11" s="357"/>
      <c r="D11" s="358" t="s">
        <v>379</v>
      </c>
      <c r="E11" s="513" t="s">
        <v>380</v>
      </c>
      <c r="F11" s="513"/>
      <c r="G11" s="513"/>
      <c r="H11" s="358" t="s">
        <v>336</v>
      </c>
      <c r="I11" s="358" t="s">
        <v>313</v>
      </c>
      <c r="J11" s="359" t="s">
        <v>347</v>
      </c>
      <c r="K11" s="378">
        <f t="shared" ref="K11" si="3">L11</f>
        <v>0.75</v>
      </c>
      <c r="L11" s="378">
        <f t="shared" ref="L11" si="4">M11</f>
        <v>0.75</v>
      </c>
      <c r="M11" s="378">
        <f t="shared" ref="M11" si="5">N11</f>
        <v>0.75</v>
      </c>
      <c r="N11" s="378">
        <f>O11</f>
        <v>0.75</v>
      </c>
      <c r="O11" s="377">
        <v>0.75</v>
      </c>
      <c r="P11" s="388">
        <f>O11</f>
        <v>0.75</v>
      </c>
      <c r="Q11" s="393"/>
    </row>
    <row r="12" spans="1:17" s="367" customFormat="1" ht="56.25" customHeight="1">
      <c r="A12" s="376" t="s">
        <v>382</v>
      </c>
      <c r="B12" s="357" t="s">
        <v>383</v>
      </c>
      <c r="C12" s="357" t="s">
        <v>384</v>
      </c>
      <c r="D12" s="358" t="s">
        <v>385</v>
      </c>
      <c r="E12" s="515" t="s">
        <v>386</v>
      </c>
      <c r="F12" s="513"/>
      <c r="G12" s="513"/>
      <c r="H12" s="358" t="s">
        <v>312</v>
      </c>
      <c r="I12" s="358" t="s">
        <v>313</v>
      </c>
      <c r="J12" s="375" t="s">
        <v>387</v>
      </c>
      <c r="K12" s="375" t="s">
        <v>388</v>
      </c>
      <c r="L12" s="375" t="s">
        <v>388</v>
      </c>
      <c r="M12" s="375" t="s">
        <v>389</v>
      </c>
      <c r="N12" s="375" t="s">
        <v>390</v>
      </c>
      <c r="O12" s="375" t="s">
        <v>391</v>
      </c>
      <c r="P12" s="389" t="s">
        <v>392</v>
      </c>
      <c r="Q12" s="394"/>
    </row>
    <row r="13" spans="1:17" s="361" customFormat="1" ht="56.25" customHeight="1">
      <c r="A13" s="356" t="s">
        <v>395</v>
      </c>
      <c r="B13" s="357" t="s">
        <v>396</v>
      </c>
      <c r="C13" s="357" t="s">
        <v>397</v>
      </c>
      <c r="D13" s="358" t="s">
        <v>398</v>
      </c>
      <c r="E13" s="513" t="s">
        <v>399</v>
      </c>
      <c r="F13" s="513"/>
      <c r="G13" s="513"/>
      <c r="H13" s="358" t="s">
        <v>336</v>
      </c>
      <c r="I13" s="358" t="s">
        <v>313</v>
      </c>
      <c r="J13" s="359" t="s">
        <v>354</v>
      </c>
      <c r="K13" s="359" t="s">
        <v>400</v>
      </c>
      <c r="L13" s="359" t="s">
        <v>400</v>
      </c>
      <c r="M13" s="359" t="s">
        <v>401</v>
      </c>
      <c r="N13" s="359" t="s">
        <v>402</v>
      </c>
      <c r="O13" s="359" t="s">
        <v>403</v>
      </c>
      <c r="P13" s="386" t="s">
        <v>404</v>
      </c>
      <c r="Q13" s="391"/>
    </row>
    <row r="14" spans="1:17" s="361" customFormat="1" ht="56.25" customHeight="1">
      <c r="A14" s="356" t="s">
        <v>406</v>
      </c>
      <c r="B14" s="357" t="s">
        <v>407</v>
      </c>
      <c r="C14" s="357" t="s">
        <v>363</v>
      </c>
      <c r="D14" s="358" t="s">
        <v>408</v>
      </c>
      <c r="E14" s="513" t="s">
        <v>409</v>
      </c>
      <c r="F14" s="513"/>
      <c r="G14" s="513"/>
      <c r="H14" s="358" t="s">
        <v>336</v>
      </c>
      <c r="I14" s="358" t="s">
        <v>366</v>
      </c>
      <c r="J14" s="359" t="s">
        <v>354</v>
      </c>
      <c r="K14" s="359" t="s">
        <v>410</v>
      </c>
      <c r="L14" s="359" t="s">
        <v>410</v>
      </c>
      <c r="M14" s="359" t="s">
        <v>411</v>
      </c>
      <c r="N14" s="359" t="s">
        <v>412</v>
      </c>
      <c r="O14" s="359" t="s">
        <v>413</v>
      </c>
      <c r="P14" s="386" t="s">
        <v>414</v>
      </c>
      <c r="Q14" s="391"/>
    </row>
    <row r="15" spans="1:17" s="361" customFormat="1" ht="56.25" customHeight="1">
      <c r="A15" s="356" t="s">
        <v>416</v>
      </c>
      <c r="B15" s="357" t="s">
        <v>417</v>
      </c>
      <c r="C15" s="357" t="s">
        <v>418</v>
      </c>
      <c r="D15" s="358" t="s">
        <v>419</v>
      </c>
      <c r="E15" s="513" t="s">
        <v>420</v>
      </c>
      <c r="F15" s="513"/>
      <c r="G15" s="513"/>
      <c r="H15" s="358" t="s">
        <v>336</v>
      </c>
      <c r="I15" s="358" t="s">
        <v>366</v>
      </c>
      <c r="J15" s="359" t="s">
        <v>354</v>
      </c>
      <c r="K15" s="359" t="s">
        <v>421</v>
      </c>
      <c r="L15" s="359" t="s">
        <v>421</v>
      </c>
      <c r="M15" s="359" t="s">
        <v>422</v>
      </c>
      <c r="N15" s="359" t="s">
        <v>423</v>
      </c>
      <c r="O15" s="359" t="s">
        <v>424</v>
      </c>
      <c r="P15" s="386" t="s">
        <v>410</v>
      </c>
      <c r="Q15" s="391"/>
    </row>
    <row r="16" spans="1:17" s="367" customFormat="1" ht="56.25" customHeight="1">
      <c r="A16" s="356" t="s">
        <v>426</v>
      </c>
      <c r="B16" s="357" t="s">
        <v>427</v>
      </c>
      <c r="C16" s="357" t="s">
        <v>428</v>
      </c>
      <c r="D16" s="358" t="s">
        <v>429</v>
      </c>
      <c r="E16" s="513" t="s">
        <v>430</v>
      </c>
      <c r="F16" s="513"/>
      <c r="G16" s="513"/>
      <c r="H16" s="358" t="s">
        <v>336</v>
      </c>
      <c r="I16" s="358" t="s">
        <v>313</v>
      </c>
      <c r="J16" s="359" t="s">
        <v>347</v>
      </c>
      <c r="K16" s="378">
        <f t="shared" ref="K16:K17" si="6">L16</f>
        <v>0.75</v>
      </c>
      <c r="L16" s="378">
        <f t="shared" ref="L16:L17" si="7">M16</f>
        <v>0.75</v>
      </c>
      <c r="M16" s="378">
        <f t="shared" ref="M16:M17" si="8">N16</f>
        <v>0.75</v>
      </c>
      <c r="N16" s="378">
        <f>O16</f>
        <v>0.75</v>
      </c>
      <c r="O16" s="377">
        <v>0.75</v>
      </c>
      <c r="P16" s="388">
        <f>O16</f>
        <v>0.75</v>
      </c>
      <c r="Q16" s="393"/>
    </row>
    <row r="17" spans="1:17" s="361" customFormat="1" ht="56.25" customHeight="1">
      <c r="A17" s="356" t="s">
        <v>431</v>
      </c>
      <c r="B17" s="357" t="s">
        <v>432</v>
      </c>
      <c r="C17" s="357" t="s">
        <v>433</v>
      </c>
      <c r="D17" s="358" t="s">
        <v>434</v>
      </c>
      <c r="E17" s="513" t="s">
        <v>435</v>
      </c>
      <c r="F17" s="513"/>
      <c r="G17" s="513"/>
      <c r="H17" s="358" t="s">
        <v>336</v>
      </c>
      <c r="I17" s="358" t="s">
        <v>313</v>
      </c>
      <c r="J17" s="359" t="s">
        <v>347</v>
      </c>
      <c r="K17" s="359">
        <f t="shared" si="6"/>
        <v>1</v>
      </c>
      <c r="L17" s="359">
        <f t="shared" si="7"/>
        <v>1</v>
      </c>
      <c r="M17" s="359">
        <f t="shared" si="8"/>
        <v>1</v>
      </c>
      <c r="N17" s="359">
        <f>O17</f>
        <v>1</v>
      </c>
      <c r="O17" s="368">
        <v>1</v>
      </c>
      <c r="P17" s="386">
        <f>O17</f>
        <v>1</v>
      </c>
      <c r="Q17" s="391"/>
    </row>
    <row r="18" spans="1:17" ht="60.75" customHeight="1">
      <c r="A18" s="516"/>
      <c r="B18" s="516"/>
      <c r="C18" s="516"/>
      <c r="K18" s="517"/>
      <c r="L18" s="517"/>
      <c r="M18" s="517"/>
      <c r="N18" s="517"/>
      <c r="O18" s="517"/>
      <c r="P18" s="517"/>
    </row>
    <row r="19" spans="1:17" ht="18">
      <c r="A19" s="371"/>
      <c r="B19" s="372"/>
      <c r="C19" s="372"/>
    </row>
    <row r="20" spans="1:17">
      <c r="B20" s="373"/>
      <c r="C20" s="373"/>
    </row>
  </sheetData>
  <mergeCells count="17">
    <mergeCell ref="E15:G15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6:G16"/>
    <mergeCell ref="E17:G17"/>
    <mergeCell ref="A18:C18"/>
    <mergeCell ref="K18:M18"/>
    <mergeCell ref="N18:P18"/>
  </mergeCells>
  <printOptions horizontalCentered="1"/>
  <pageMargins left="0" right="0" top="0" bottom="0" header="0" footer="0"/>
  <pageSetup paperSize="9" scale="55" orientation="landscape" r:id="rId1"/>
  <colBreaks count="2" manualBreakCount="2">
    <brk id="16" max="1048575" man="1"/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800F-0C28-4DED-9424-2F02D4B10E8E}">
  <dimension ref="A1:Q20"/>
  <sheetViews>
    <sheetView view="pageBreakPreview" topLeftCell="A2" zoomScale="55" zoomScaleNormal="100" zoomScaleSheetLayoutView="55" workbookViewId="0">
      <selection activeCell="P4" sqref="P4"/>
    </sheetView>
  </sheetViews>
  <sheetFormatPr baseColWidth="10" defaultColWidth="8.83203125" defaultRowHeight="15"/>
  <cols>
    <col min="1" max="1" width="37.33203125" style="346" customWidth="1"/>
    <col min="2" max="2" width="34.83203125" style="345" customWidth="1"/>
    <col min="3" max="3" width="44.5" style="345" customWidth="1"/>
    <col min="4" max="4" width="7.6640625" style="346" bestFit="1" customWidth="1"/>
    <col min="5" max="6" width="3.33203125" style="346" customWidth="1"/>
    <col min="7" max="7" width="25.83203125" style="346" customWidth="1"/>
    <col min="8" max="8" width="7.5" style="346" customWidth="1"/>
    <col min="9" max="9" width="7.1640625" style="346" customWidth="1"/>
    <col min="10" max="10" width="14.33203125" style="347" customWidth="1"/>
    <col min="11" max="16" width="12.1640625" style="347" customWidth="1"/>
    <col min="17" max="17" width="29" style="346" customWidth="1"/>
    <col min="18" max="18" width="2.33203125" style="346" customWidth="1"/>
    <col min="19" max="16384" width="8.83203125" style="346"/>
  </cols>
  <sheetData>
    <row r="1" spans="1:17" ht="0" hidden="1" customHeight="1">
      <c r="A1" s="344" t="s">
        <v>300</v>
      </c>
    </row>
    <row r="2" spans="1:17" ht="56.25" customHeight="1">
      <c r="A2" s="348" t="s">
        <v>467</v>
      </c>
      <c r="B2" s="349"/>
      <c r="C2" s="349"/>
      <c r="D2" s="349"/>
      <c r="E2" s="349"/>
      <c r="F2" s="349"/>
      <c r="G2" s="350" t="s">
        <v>302</v>
      </c>
      <c r="H2" s="349"/>
      <c r="I2" s="349"/>
      <c r="J2" s="351"/>
      <c r="K2" s="351"/>
      <c r="L2" s="351"/>
      <c r="M2" s="351"/>
      <c r="N2" s="351"/>
      <c r="O2" s="351"/>
      <c r="P2" s="351"/>
    </row>
    <row r="3" spans="1:17" s="355" customFormat="1" ht="35.25" customHeight="1">
      <c r="A3" s="352" t="s">
        <v>303</v>
      </c>
      <c r="B3" s="353" t="s">
        <v>304</v>
      </c>
      <c r="C3" s="353" t="s">
        <v>305</v>
      </c>
      <c r="D3" s="353"/>
      <c r="E3" s="353"/>
      <c r="F3" s="353"/>
      <c r="G3" s="353"/>
      <c r="H3" s="353"/>
      <c r="I3" s="353"/>
      <c r="J3" s="354" t="s">
        <v>306</v>
      </c>
      <c r="K3" s="354" t="s">
        <v>221</v>
      </c>
      <c r="L3" s="354" t="s">
        <v>61</v>
      </c>
      <c r="M3" s="354" t="s">
        <v>10</v>
      </c>
      <c r="N3" s="354" t="s">
        <v>58</v>
      </c>
      <c r="O3" s="354" t="s">
        <v>59</v>
      </c>
      <c r="P3" s="354" t="s">
        <v>60</v>
      </c>
      <c r="Q3" s="354"/>
    </row>
    <row r="4" spans="1:17" s="361" customFormat="1" ht="56.25" customHeight="1">
      <c r="A4" s="356" t="s">
        <v>307</v>
      </c>
      <c r="B4" s="357" t="s">
        <v>308</v>
      </c>
      <c r="C4" s="357" t="s">
        <v>309</v>
      </c>
      <c r="D4" s="358" t="s">
        <v>310</v>
      </c>
      <c r="E4" s="513" t="s">
        <v>311</v>
      </c>
      <c r="F4" s="513"/>
      <c r="G4" s="513"/>
      <c r="H4" s="358" t="s">
        <v>312</v>
      </c>
      <c r="I4" s="358" t="s">
        <v>313</v>
      </c>
      <c r="J4" s="359" t="s">
        <v>314</v>
      </c>
      <c r="K4" s="359" t="s">
        <v>315</v>
      </c>
      <c r="L4" s="359" t="s">
        <v>316</v>
      </c>
      <c r="M4" s="359" t="s">
        <v>317</v>
      </c>
      <c r="N4" s="359" t="s">
        <v>318</v>
      </c>
      <c r="O4" s="359" t="s">
        <v>319</v>
      </c>
      <c r="P4" s="359" t="s">
        <v>320</v>
      </c>
      <c r="Q4" s="360"/>
    </row>
    <row r="5" spans="1:17" s="361" customFormat="1" ht="56.25" customHeight="1">
      <c r="A5" s="356" t="s">
        <v>321</v>
      </c>
      <c r="B5" s="357" t="s">
        <v>322</v>
      </c>
      <c r="C5" s="357" t="s">
        <v>323</v>
      </c>
      <c r="D5" s="358" t="s">
        <v>324</v>
      </c>
      <c r="E5" s="513" t="s">
        <v>325</v>
      </c>
      <c r="F5" s="513"/>
      <c r="G5" s="513"/>
      <c r="H5" s="358" t="s">
        <v>312</v>
      </c>
      <c r="I5" s="358" t="s">
        <v>313</v>
      </c>
      <c r="J5" s="359" t="s">
        <v>314</v>
      </c>
      <c r="K5" s="359" t="s">
        <v>326</v>
      </c>
      <c r="L5" s="359" t="s">
        <v>327</v>
      </c>
      <c r="M5" s="359" t="s">
        <v>328</v>
      </c>
      <c r="N5" s="359" t="s">
        <v>329</v>
      </c>
      <c r="O5" s="359" t="s">
        <v>330</v>
      </c>
      <c r="P5" s="359" t="s">
        <v>331</v>
      </c>
      <c r="Q5" s="360"/>
    </row>
    <row r="6" spans="1:17" s="367" customFormat="1" ht="56.25" customHeight="1">
      <c r="A6" s="356" t="s">
        <v>332</v>
      </c>
      <c r="B6" s="357" t="s">
        <v>97</v>
      </c>
      <c r="C6" s="357" t="s">
        <v>333</v>
      </c>
      <c r="D6" s="358" t="s">
        <v>334</v>
      </c>
      <c r="E6" s="513" t="s">
        <v>335</v>
      </c>
      <c r="F6" s="513"/>
      <c r="G6" s="513"/>
      <c r="H6" s="358" t="s">
        <v>336</v>
      </c>
      <c r="I6" s="358" t="s">
        <v>313</v>
      </c>
      <c r="J6" s="375" t="s">
        <v>337</v>
      </c>
      <c r="K6" s="382">
        <v>45791</v>
      </c>
      <c r="L6" s="381">
        <v>5.5</v>
      </c>
      <c r="M6" s="381">
        <v>5.75</v>
      </c>
      <c r="N6" s="375" t="s">
        <v>468</v>
      </c>
      <c r="O6" s="381">
        <v>5.25</v>
      </c>
      <c r="P6" s="381">
        <v>5.5</v>
      </c>
      <c r="Q6" s="379"/>
    </row>
    <row r="7" spans="1:17" s="361" customFormat="1" ht="56.25" customHeight="1">
      <c r="A7" s="356" t="s">
        <v>345</v>
      </c>
      <c r="B7" s="357" t="s">
        <v>99</v>
      </c>
      <c r="C7" s="357" t="s">
        <v>333</v>
      </c>
      <c r="D7" s="358" t="s">
        <v>346</v>
      </c>
      <c r="E7" s="513" t="s">
        <v>335</v>
      </c>
      <c r="F7" s="513"/>
      <c r="G7" s="513"/>
      <c r="H7" s="358" t="s">
        <v>336</v>
      </c>
      <c r="I7" s="358" t="s">
        <v>313</v>
      </c>
      <c r="J7" s="359" t="s">
        <v>347</v>
      </c>
      <c r="K7" s="359" t="s">
        <v>348</v>
      </c>
      <c r="L7" s="359" t="s">
        <v>348</v>
      </c>
      <c r="M7" s="359" t="s">
        <v>348</v>
      </c>
      <c r="N7" s="359" t="s">
        <v>348</v>
      </c>
      <c r="O7" s="359" t="s">
        <v>348</v>
      </c>
      <c r="P7" s="359" t="s">
        <v>348</v>
      </c>
      <c r="Q7" s="360"/>
    </row>
    <row r="8" spans="1:17" s="361" customFormat="1" ht="56.25" customHeight="1">
      <c r="A8" s="356" t="s">
        <v>349</v>
      </c>
      <c r="B8" s="357" t="s">
        <v>350</v>
      </c>
      <c r="C8" s="357" t="s">
        <v>351</v>
      </c>
      <c r="D8" s="358" t="s">
        <v>352</v>
      </c>
      <c r="E8" s="513" t="s">
        <v>353</v>
      </c>
      <c r="F8" s="513"/>
      <c r="G8" s="513"/>
      <c r="H8" s="358" t="s">
        <v>336</v>
      </c>
      <c r="I8" s="358" t="s">
        <v>313</v>
      </c>
      <c r="J8" s="359" t="s">
        <v>354</v>
      </c>
      <c r="K8" s="359" t="s">
        <v>355</v>
      </c>
      <c r="L8" s="359" t="s">
        <v>356</v>
      </c>
      <c r="M8" s="359" t="s">
        <v>357</v>
      </c>
      <c r="N8" s="359" t="s">
        <v>358</v>
      </c>
      <c r="O8" s="359" t="s">
        <v>359</v>
      </c>
      <c r="P8" s="359" t="s">
        <v>360</v>
      </c>
      <c r="Q8" s="360"/>
    </row>
    <row r="9" spans="1:17" s="361" customFormat="1" ht="56.25" customHeight="1">
      <c r="A9" s="356" t="s">
        <v>361</v>
      </c>
      <c r="B9" s="357" t="s">
        <v>362</v>
      </c>
      <c r="C9" s="357" t="s">
        <v>363</v>
      </c>
      <c r="D9" s="358" t="s">
        <v>364</v>
      </c>
      <c r="E9" s="513" t="s">
        <v>365</v>
      </c>
      <c r="F9" s="513"/>
      <c r="G9" s="513"/>
      <c r="H9" s="358" t="s">
        <v>312</v>
      </c>
      <c r="I9" s="358" t="s">
        <v>366</v>
      </c>
      <c r="J9" s="359" t="s">
        <v>314</v>
      </c>
      <c r="K9" s="359" t="s">
        <v>367</v>
      </c>
      <c r="L9" s="359" t="s">
        <v>368</v>
      </c>
      <c r="M9" s="359" t="s">
        <v>369</v>
      </c>
      <c r="N9" s="359" t="s">
        <v>370</v>
      </c>
      <c r="O9" s="359" t="s">
        <v>371</v>
      </c>
      <c r="P9" s="359" t="s">
        <v>316</v>
      </c>
      <c r="Q9" s="360"/>
    </row>
    <row r="10" spans="1:17" s="361" customFormat="1" ht="56.25" customHeight="1">
      <c r="A10" s="356" t="s">
        <v>372</v>
      </c>
      <c r="B10" s="357" t="s">
        <v>373</v>
      </c>
      <c r="C10" s="357" t="s">
        <v>374</v>
      </c>
      <c r="D10" s="358" t="s">
        <v>375</v>
      </c>
      <c r="E10" s="513" t="s">
        <v>376</v>
      </c>
      <c r="F10" s="513"/>
      <c r="G10" s="513"/>
      <c r="H10" s="358" t="s">
        <v>312</v>
      </c>
      <c r="I10" s="358" t="s">
        <v>366</v>
      </c>
      <c r="J10" s="359" t="s">
        <v>314</v>
      </c>
      <c r="K10" s="359" t="s">
        <v>367</v>
      </c>
      <c r="L10" s="359" t="s">
        <v>368</v>
      </c>
      <c r="M10" s="359" t="s">
        <v>369</v>
      </c>
      <c r="N10" s="359" t="s">
        <v>370</v>
      </c>
      <c r="O10" s="359" t="s">
        <v>371</v>
      </c>
      <c r="P10" s="359" t="s">
        <v>316</v>
      </c>
      <c r="Q10" s="360"/>
    </row>
    <row r="11" spans="1:17" s="367" customFormat="1" ht="56.25" customHeight="1">
      <c r="A11" s="356" t="s">
        <v>377</v>
      </c>
      <c r="B11" s="357" t="s">
        <v>378</v>
      </c>
      <c r="C11" s="357"/>
      <c r="D11" s="358" t="s">
        <v>379</v>
      </c>
      <c r="E11" s="513" t="s">
        <v>380</v>
      </c>
      <c r="F11" s="513"/>
      <c r="G11" s="513"/>
      <c r="H11" s="358" t="s">
        <v>336</v>
      </c>
      <c r="I11" s="358" t="s">
        <v>313</v>
      </c>
      <c r="J11" s="359" t="s">
        <v>347</v>
      </c>
      <c r="K11" s="378">
        <f t="shared" ref="K11:L11" si="0">L11</f>
        <v>0.75</v>
      </c>
      <c r="L11" s="378">
        <f t="shared" si="0"/>
        <v>0.75</v>
      </c>
      <c r="M11" s="378">
        <f>N11</f>
        <v>0.75</v>
      </c>
      <c r="N11" s="377">
        <v>0.75</v>
      </c>
      <c r="O11" s="378">
        <f>N11</f>
        <v>0.75</v>
      </c>
      <c r="P11" s="378">
        <f>O11</f>
        <v>0.75</v>
      </c>
      <c r="Q11" s="366" t="s">
        <v>465</v>
      </c>
    </row>
    <row r="12" spans="1:17" s="367" customFormat="1" ht="56.25" customHeight="1">
      <c r="A12" s="376" t="s">
        <v>382</v>
      </c>
      <c r="B12" s="357" t="s">
        <v>383</v>
      </c>
      <c r="C12" s="357" t="s">
        <v>384</v>
      </c>
      <c r="D12" s="358" t="s">
        <v>385</v>
      </c>
      <c r="E12" s="515" t="s">
        <v>386</v>
      </c>
      <c r="F12" s="513"/>
      <c r="G12" s="513"/>
      <c r="H12" s="358" t="s">
        <v>312</v>
      </c>
      <c r="I12" s="358" t="s">
        <v>313</v>
      </c>
      <c r="J12" s="375" t="s">
        <v>387</v>
      </c>
      <c r="K12" s="375" t="s">
        <v>388</v>
      </c>
      <c r="L12" s="375" t="s">
        <v>389</v>
      </c>
      <c r="M12" s="375" t="s">
        <v>390</v>
      </c>
      <c r="N12" s="375" t="s">
        <v>391</v>
      </c>
      <c r="O12" s="375" t="s">
        <v>392</v>
      </c>
      <c r="P12" s="375" t="s">
        <v>393</v>
      </c>
      <c r="Q12" s="379"/>
    </row>
    <row r="13" spans="1:17" s="361" customFormat="1" ht="56.25" customHeight="1">
      <c r="A13" s="356" t="s">
        <v>395</v>
      </c>
      <c r="B13" s="357" t="s">
        <v>396</v>
      </c>
      <c r="C13" s="357" t="s">
        <v>397</v>
      </c>
      <c r="D13" s="358" t="s">
        <v>398</v>
      </c>
      <c r="E13" s="513" t="s">
        <v>399</v>
      </c>
      <c r="F13" s="513"/>
      <c r="G13" s="513"/>
      <c r="H13" s="358" t="s">
        <v>336</v>
      </c>
      <c r="I13" s="358" t="s">
        <v>313</v>
      </c>
      <c r="J13" s="359" t="s">
        <v>354</v>
      </c>
      <c r="K13" s="359" t="s">
        <v>400</v>
      </c>
      <c r="L13" s="359" t="s">
        <v>401</v>
      </c>
      <c r="M13" s="359" t="s">
        <v>402</v>
      </c>
      <c r="N13" s="359" t="s">
        <v>403</v>
      </c>
      <c r="O13" s="359" t="s">
        <v>404</v>
      </c>
      <c r="P13" s="359" t="s">
        <v>405</v>
      </c>
      <c r="Q13" s="360"/>
    </row>
    <row r="14" spans="1:17" s="361" customFormat="1" ht="56.25" customHeight="1">
      <c r="A14" s="356" t="s">
        <v>406</v>
      </c>
      <c r="B14" s="357" t="s">
        <v>407</v>
      </c>
      <c r="C14" s="357" t="s">
        <v>363</v>
      </c>
      <c r="D14" s="358" t="s">
        <v>408</v>
      </c>
      <c r="E14" s="513" t="s">
        <v>409</v>
      </c>
      <c r="F14" s="513"/>
      <c r="G14" s="513"/>
      <c r="H14" s="358" t="s">
        <v>336</v>
      </c>
      <c r="I14" s="358" t="s">
        <v>366</v>
      </c>
      <c r="J14" s="359" t="s">
        <v>354</v>
      </c>
      <c r="K14" s="359" t="s">
        <v>410</v>
      </c>
      <c r="L14" s="359" t="s">
        <v>411</v>
      </c>
      <c r="M14" s="359" t="s">
        <v>412</v>
      </c>
      <c r="N14" s="359" t="s">
        <v>413</v>
      </c>
      <c r="O14" s="359" t="s">
        <v>414</v>
      </c>
      <c r="P14" s="359" t="s">
        <v>415</v>
      </c>
      <c r="Q14" s="360"/>
    </row>
    <row r="15" spans="1:17" s="361" customFormat="1" ht="56.25" customHeight="1">
      <c r="A15" s="356" t="s">
        <v>416</v>
      </c>
      <c r="B15" s="357" t="s">
        <v>417</v>
      </c>
      <c r="C15" s="357" t="s">
        <v>418</v>
      </c>
      <c r="D15" s="358" t="s">
        <v>419</v>
      </c>
      <c r="E15" s="513" t="s">
        <v>420</v>
      </c>
      <c r="F15" s="513"/>
      <c r="G15" s="513"/>
      <c r="H15" s="358" t="s">
        <v>336</v>
      </c>
      <c r="I15" s="358" t="s">
        <v>366</v>
      </c>
      <c r="J15" s="359" t="s">
        <v>354</v>
      </c>
      <c r="K15" s="359" t="s">
        <v>421</v>
      </c>
      <c r="L15" s="359" t="s">
        <v>422</v>
      </c>
      <c r="M15" s="359" t="s">
        <v>423</v>
      </c>
      <c r="N15" s="359" t="s">
        <v>424</v>
      </c>
      <c r="O15" s="359" t="s">
        <v>410</v>
      </c>
      <c r="P15" s="359" t="s">
        <v>425</v>
      </c>
      <c r="Q15" s="360"/>
    </row>
    <row r="16" spans="1:17" s="367" customFormat="1" ht="56.25" customHeight="1">
      <c r="A16" s="356" t="s">
        <v>426</v>
      </c>
      <c r="B16" s="357" t="s">
        <v>427</v>
      </c>
      <c r="C16" s="357" t="s">
        <v>428</v>
      </c>
      <c r="D16" s="358" t="s">
        <v>429</v>
      </c>
      <c r="E16" s="513" t="s">
        <v>430</v>
      </c>
      <c r="F16" s="513"/>
      <c r="G16" s="513"/>
      <c r="H16" s="358" t="s">
        <v>336</v>
      </c>
      <c r="I16" s="358" t="s">
        <v>313</v>
      </c>
      <c r="J16" s="359" t="s">
        <v>347</v>
      </c>
      <c r="K16" s="378">
        <f t="shared" ref="K16:L16" si="1">L16</f>
        <v>0.75</v>
      </c>
      <c r="L16" s="378">
        <f t="shared" si="1"/>
        <v>0.75</v>
      </c>
      <c r="M16" s="378">
        <f>N16</f>
        <v>0.75</v>
      </c>
      <c r="N16" s="377">
        <v>0.75</v>
      </c>
      <c r="O16" s="378">
        <f>N16</f>
        <v>0.75</v>
      </c>
      <c r="P16" s="378">
        <f>O16</f>
        <v>0.75</v>
      </c>
      <c r="Q16" s="366" t="s">
        <v>465</v>
      </c>
    </row>
    <row r="17" spans="1:17" s="361" customFormat="1" ht="56.25" customHeight="1">
      <c r="A17" s="356" t="s">
        <v>431</v>
      </c>
      <c r="B17" s="357" t="s">
        <v>432</v>
      </c>
      <c r="C17" s="357" t="s">
        <v>433</v>
      </c>
      <c r="D17" s="358" t="s">
        <v>434</v>
      </c>
      <c r="E17" s="513" t="s">
        <v>435</v>
      </c>
      <c r="F17" s="513"/>
      <c r="G17" s="513"/>
      <c r="H17" s="358" t="s">
        <v>336</v>
      </c>
      <c r="I17" s="358" t="s">
        <v>313</v>
      </c>
      <c r="J17" s="359" t="s">
        <v>347</v>
      </c>
      <c r="K17" s="359">
        <f t="shared" ref="K17:L17" si="2">L17</f>
        <v>1</v>
      </c>
      <c r="L17" s="359">
        <f t="shared" si="2"/>
        <v>1</v>
      </c>
      <c r="M17" s="359">
        <f>N17</f>
        <v>1</v>
      </c>
      <c r="N17" s="368">
        <v>1</v>
      </c>
      <c r="O17" s="359">
        <f>N17</f>
        <v>1</v>
      </c>
      <c r="P17" s="359">
        <f>O17</f>
        <v>1</v>
      </c>
      <c r="Q17" s="380" t="s">
        <v>466</v>
      </c>
    </row>
    <row r="18" spans="1:17" ht="60.75" customHeight="1">
      <c r="A18" s="516"/>
      <c r="B18" s="516"/>
      <c r="C18" s="516"/>
      <c r="K18" s="517"/>
      <c r="L18" s="517"/>
      <c r="M18" s="517"/>
      <c r="N18" s="517"/>
      <c r="O18" s="517"/>
      <c r="P18" s="517"/>
    </row>
    <row r="19" spans="1:17" ht="18">
      <c r="A19" s="371"/>
      <c r="B19" s="372"/>
      <c r="C19" s="372"/>
    </row>
    <row r="20" spans="1:17">
      <c r="B20" s="373"/>
      <c r="C20" s="373"/>
    </row>
  </sheetData>
  <mergeCells count="17">
    <mergeCell ref="E15:G15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6:G16"/>
    <mergeCell ref="E17:G17"/>
    <mergeCell ref="A18:C18"/>
    <mergeCell ref="K18:M18"/>
    <mergeCell ref="N18:P18"/>
  </mergeCells>
  <printOptions horizontalCentered="1"/>
  <pageMargins left="0" right="0" top="0" bottom="0" header="0" footer="0"/>
  <pageSetup paperSize="9" scale="55" orientation="landscape" r:id="rId1"/>
  <colBreaks count="2" manualBreakCount="2">
    <brk id="16" max="1048575" man="1"/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107"/>
  <sheetViews>
    <sheetView view="pageBreakPreview" topLeftCell="A32" zoomScale="40" zoomScaleNormal="41" zoomScaleSheetLayoutView="40" zoomScalePageLayoutView="25" workbookViewId="0">
      <selection activeCell="P4" sqref="P4"/>
    </sheetView>
  </sheetViews>
  <sheetFormatPr baseColWidth="10" defaultColWidth="9.1640625" defaultRowHeight="14"/>
  <cols>
    <col min="1" max="1" width="8.5" style="259" customWidth="1"/>
    <col min="2" max="2" width="43.33203125" style="259" customWidth="1"/>
    <col min="3" max="3" width="32.6640625" style="259" customWidth="1"/>
    <col min="4" max="4" width="29.5" style="259" customWidth="1"/>
    <col min="5" max="5" width="29.33203125" style="259" customWidth="1"/>
    <col min="6" max="6" width="28.5" style="259" customWidth="1"/>
    <col min="7" max="7" width="35" style="260" customWidth="1"/>
    <col min="8" max="8" width="25.33203125" style="259" customWidth="1"/>
    <col min="9" max="9" width="24.33203125" style="259" customWidth="1"/>
    <col min="10" max="10" width="22.1640625" style="259" customWidth="1"/>
    <col min="11" max="11" width="28.5" style="259" customWidth="1"/>
    <col min="12" max="12" width="27" style="259" customWidth="1"/>
    <col min="13" max="13" width="27.5" style="259" customWidth="1"/>
    <col min="14" max="14" width="13.5" style="259" customWidth="1"/>
    <col min="15" max="15" width="23.83203125" style="259" customWidth="1"/>
    <col min="16" max="16" width="24.1640625" style="259" customWidth="1"/>
    <col min="17" max="17" width="46.5" style="259" customWidth="1"/>
    <col min="18" max="18" width="9.1640625" style="259"/>
    <col min="19" max="19" width="24.1640625" style="259" customWidth="1"/>
    <col min="20" max="16384" width="9.1640625" style="259"/>
  </cols>
  <sheetData>
    <row r="1" spans="1:19" s="4" customFormat="1" ht="40" customHeight="1">
      <c r="A1" s="83" t="s">
        <v>270</v>
      </c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85"/>
      <c r="N1" s="418" t="s">
        <v>113</v>
      </c>
      <c r="O1" s="418" t="s">
        <v>113</v>
      </c>
      <c r="P1" s="561" t="s">
        <v>114</v>
      </c>
      <c r="Q1" s="561"/>
    </row>
    <row r="2" spans="1:19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85"/>
      <c r="N2" s="418" t="s">
        <v>115</v>
      </c>
      <c r="O2" s="418" t="s">
        <v>115</v>
      </c>
      <c r="P2" s="562" t="s">
        <v>116</v>
      </c>
      <c r="Q2" s="562"/>
    </row>
    <row r="3" spans="1:19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85"/>
      <c r="N3" s="418" t="s">
        <v>117</v>
      </c>
      <c r="O3" s="418" t="s">
        <v>117</v>
      </c>
      <c r="P3" s="563" t="s">
        <v>119</v>
      </c>
      <c r="Q3" s="561"/>
    </row>
    <row r="4" spans="1:19" s="5" customFormat="1" ht="33" customHeight="1" thickBot="1">
      <c r="B4" s="6" t="s">
        <v>258</v>
      </c>
      <c r="G4" s="7"/>
    </row>
    <row r="5" spans="1:19" s="5" customFormat="1" ht="58" customHeight="1">
      <c r="B5" s="8" t="s">
        <v>0</v>
      </c>
      <c r="C5" s="8"/>
      <c r="D5" s="6"/>
      <c r="F5" s="9"/>
      <c r="G5" s="564" t="s">
        <v>279</v>
      </c>
      <c r="H5" s="565"/>
      <c r="I5" s="565"/>
      <c r="J5" s="565"/>
      <c r="K5" s="565"/>
      <c r="L5" s="565"/>
      <c r="M5" s="566"/>
    </row>
    <row r="6" spans="1:19" s="10" customFormat="1" ht="58" customHeight="1">
      <c r="B6" s="11" t="s">
        <v>43</v>
      </c>
      <c r="C6" s="11"/>
      <c r="D6" s="12" t="s">
        <v>259</v>
      </c>
      <c r="E6" s="14"/>
      <c r="F6" s="11"/>
      <c r="G6" s="567"/>
      <c r="H6" s="568"/>
      <c r="I6" s="568"/>
      <c r="J6" s="568"/>
      <c r="K6" s="568"/>
      <c r="L6" s="568"/>
      <c r="M6" s="569"/>
      <c r="N6" s="13"/>
      <c r="O6" s="13"/>
      <c r="P6" s="13"/>
      <c r="Q6" s="13"/>
    </row>
    <row r="7" spans="1:19" s="10" customFormat="1" ht="58" customHeight="1">
      <c r="B7" s="11" t="s">
        <v>44</v>
      </c>
      <c r="C7" s="11"/>
      <c r="D7" s="12" t="s">
        <v>278</v>
      </c>
      <c r="E7" s="12"/>
      <c r="F7" s="11"/>
      <c r="G7" s="567"/>
      <c r="H7" s="568"/>
      <c r="I7" s="568"/>
      <c r="J7" s="568"/>
      <c r="K7" s="568"/>
      <c r="L7" s="568"/>
      <c r="M7" s="569"/>
      <c r="N7" s="13"/>
      <c r="O7" s="13"/>
      <c r="P7" s="13"/>
      <c r="Q7" s="13"/>
    </row>
    <row r="8" spans="1:19" s="10" customFormat="1" ht="114.75" customHeight="1" thickBot="1">
      <c r="B8" s="11" t="s">
        <v>45</v>
      </c>
      <c r="C8" s="11"/>
      <c r="D8" s="413" t="s">
        <v>277</v>
      </c>
      <c r="E8" s="413"/>
      <c r="F8" s="413"/>
      <c r="G8" s="570"/>
      <c r="H8" s="571"/>
      <c r="I8" s="571"/>
      <c r="J8" s="571"/>
      <c r="K8" s="571"/>
      <c r="L8" s="571"/>
      <c r="M8" s="572"/>
      <c r="N8" s="13"/>
      <c r="O8" s="13"/>
      <c r="P8" s="13"/>
      <c r="Q8" s="13"/>
    </row>
    <row r="9" spans="1:19" s="15" customFormat="1" ht="28">
      <c r="B9" s="16" t="s">
        <v>1</v>
      </c>
      <c r="C9" s="16"/>
      <c r="D9" s="17" t="s">
        <v>260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  <c r="Q9" s="18"/>
      <c r="S9" s="15" t="s">
        <v>241</v>
      </c>
    </row>
    <row r="10" spans="1:19" s="15" customFormat="1" ht="28">
      <c r="B10" s="20" t="s">
        <v>2</v>
      </c>
      <c r="C10" s="20"/>
      <c r="D10" s="182" t="s">
        <v>250</v>
      </c>
      <c r="E10" s="21"/>
      <c r="F10" s="21"/>
      <c r="G10" s="22"/>
      <c r="H10" s="21"/>
      <c r="I10" s="23"/>
      <c r="J10" s="231" t="s">
        <v>46</v>
      </c>
      <c r="K10" s="23"/>
      <c r="L10" s="232"/>
      <c r="M10" s="23" t="s">
        <v>261</v>
      </c>
      <c r="N10" s="24"/>
      <c r="O10" s="24"/>
      <c r="P10" s="24"/>
      <c r="Q10" s="24"/>
    </row>
    <row r="11" spans="1:19" s="15" customFormat="1" ht="68.25" customHeight="1">
      <c r="B11" s="23" t="s">
        <v>3</v>
      </c>
      <c r="C11" s="23"/>
      <c r="D11" s="414">
        <v>45432</v>
      </c>
      <c r="E11" s="415"/>
      <c r="F11" s="415"/>
      <c r="G11" s="25"/>
      <c r="H11" s="26"/>
      <c r="I11" s="23"/>
      <c r="J11" s="231" t="s">
        <v>4</v>
      </c>
      <c r="K11" s="23"/>
      <c r="L11" s="232"/>
      <c r="M11" s="416" t="s">
        <v>282</v>
      </c>
      <c r="N11" s="416"/>
      <c r="O11" s="416"/>
      <c r="P11" s="416"/>
      <c r="Q11" s="416"/>
    </row>
    <row r="12" spans="1:19" s="15" customFormat="1" ht="28">
      <c r="B12" s="23" t="s">
        <v>5</v>
      </c>
      <c r="C12" s="23"/>
      <c r="D12" s="27"/>
      <c r="E12" s="23"/>
      <c r="F12" s="23"/>
      <c r="G12" s="28"/>
      <c r="H12" s="29"/>
      <c r="I12" s="23"/>
      <c r="J12" s="231" t="s">
        <v>40</v>
      </c>
      <c r="M12" s="23" t="s">
        <v>283</v>
      </c>
      <c r="N12" s="23"/>
      <c r="O12" s="29"/>
      <c r="P12" s="29"/>
      <c r="Q12" s="24"/>
    </row>
    <row r="13" spans="1:19" s="15" customFormat="1" ht="28">
      <c r="B13" s="417"/>
      <c r="C13" s="417"/>
      <c r="D13" s="417"/>
      <c r="E13" s="417"/>
      <c r="F13" s="417"/>
      <c r="G13" s="28"/>
      <c r="H13" s="29"/>
      <c r="I13" s="23"/>
      <c r="J13" s="231" t="s">
        <v>6</v>
      </c>
      <c r="K13" s="23"/>
      <c r="L13" s="232"/>
      <c r="M13" s="23" t="s">
        <v>251</v>
      </c>
      <c r="N13" s="29"/>
      <c r="O13" s="24"/>
      <c r="P13" s="24"/>
      <c r="Q13" s="29"/>
    </row>
    <row r="14" spans="1:19" s="15" customFormat="1" ht="28">
      <c r="B14" s="23" t="s">
        <v>50</v>
      </c>
      <c r="C14" s="23"/>
      <c r="D14" s="23" t="s">
        <v>7</v>
      </c>
      <c r="E14" s="23"/>
      <c r="F14" s="23"/>
      <c r="G14" s="30"/>
      <c r="H14" s="23"/>
      <c r="I14" s="23"/>
      <c r="J14" s="231" t="s">
        <v>8</v>
      </c>
      <c r="K14" s="23"/>
      <c r="L14" s="232"/>
      <c r="M14" s="24" t="s">
        <v>242</v>
      </c>
      <c r="N14" s="24"/>
      <c r="O14" s="24"/>
      <c r="P14" s="24"/>
      <c r="Q14" s="24"/>
    </row>
    <row r="15" spans="1:19" s="15" customFormat="1" ht="32.5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9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1:17" s="304" customFormat="1" ht="84.75" customHeight="1">
      <c r="B17" s="305"/>
      <c r="C17" s="306" t="s">
        <v>112</v>
      </c>
      <c r="D17" s="306" t="s">
        <v>9</v>
      </c>
      <c r="E17" s="307" t="s">
        <v>57</v>
      </c>
      <c r="F17" s="307"/>
      <c r="G17" s="308" t="s">
        <v>221</v>
      </c>
      <c r="H17" s="308" t="s">
        <v>61</v>
      </c>
      <c r="I17" s="308" t="s">
        <v>10</v>
      </c>
      <c r="J17" s="308" t="s">
        <v>58</v>
      </c>
      <c r="K17" s="308" t="s">
        <v>59</v>
      </c>
      <c r="L17" s="308" t="s">
        <v>60</v>
      </c>
      <c r="M17" s="307"/>
      <c r="N17" s="307"/>
      <c r="O17" s="307"/>
      <c r="P17" s="307"/>
      <c r="Q17" s="309" t="s">
        <v>11</v>
      </c>
    </row>
    <row r="18" spans="1:17" s="304" customFormat="1" ht="84.75" customHeight="1">
      <c r="B18" s="310" t="s">
        <v>12</v>
      </c>
      <c r="C18" s="310"/>
      <c r="D18" s="311" t="s">
        <v>280</v>
      </c>
      <c r="E18" s="312"/>
      <c r="F18" s="313"/>
      <c r="G18" s="313">
        <v>0</v>
      </c>
      <c r="H18" s="313">
        <v>88</v>
      </c>
      <c r="I18" s="313">
        <v>184</v>
      </c>
      <c r="J18" s="313">
        <v>88</v>
      </c>
      <c r="K18" s="313">
        <v>32</v>
      </c>
      <c r="L18" s="313">
        <v>8</v>
      </c>
      <c r="M18" s="313"/>
      <c r="N18" s="313"/>
      <c r="O18" s="313"/>
      <c r="P18" s="313"/>
      <c r="Q18" s="314">
        <f>SUM(E18:P18)</f>
        <v>400</v>
      </c>
    </row>
    <row r="19" spans="1:17" s="304" customFormat="1" ht="84.75" customHeight="1">
      <c r="B19" s="310" t="s">
        <v>64</v>
      </c>
      <c r="C19" s="310"/>
      <c r="D19" s="312" t="str">
        <f>+D18</f>
        <v>BLUE</v>
      </c>
      <c r="E19" s="312"/>
      <c r="F19" s="313"/>
      <c r="G19" s="315">
        <f>ROUNDUP(G18*5%,0)</f>
        <v>0</v>
      </c>
      <c r="H19" s="315">
        <f t="shared" ref="H19:L19" si="0">ROUNDUP(H18*5%,0)</f>
        <v>5</v>
      </c>
      <c r="I19" s="315">
        <f t="shared" si="0"/>
        <v>10</v>
      </c>
      <c r="J19" s="315">
        <f t="shared" si="0"/>
        <v>5</v>
      </c>
      <c r="K19" s="315">
        <f t="shared" si="0"/>
        <v>2</v>
      </c>
      <c r="L19" s="315">
        <f t="shared" si="0"/>
        <v>1</v>
      </c>
      <c r="M19" s="315"/>
      <c r="N19" s="315"/>
      <c r="O19" s="315"/>
      <c r="P19" s="315"/>
      <c r="Q19" s="314">
        <f>SUM(E19:P19)</f>
        <v>23</v>
      </c>
    </row>
    <row r="20" spans="1:17" s="316" customFormat="1" ht="84.75" customHeight="1">
      <c r="B20" s="317" t="s">
        <v>13</v>
      </c>
      <c r="C20" s="317"/>
      <c r="D20" s="318" t="str">
        <f>+D19</f>
        <v>BLUE</v>
      </c>
      <c r="E20" s="319"/>
      <c r="F20" s="320"/>
      <c r="G20" s="321">
        <f>SUM(G18:G19)</f>
        <v>0</v>
      </c>
      <c r="H20" s="321">
        <f t="shared" ref="H20:L20" si="1">SUM(H18:H19)</f>
        <v>93</v>
      </c>
      <c r="I20" s="321">
        <f t="shared" si="1"/>
        <v>194</v>
      </c>
      <c r="J20" s="321">
        <f t="shared" si="1"/>
        <v>93</v>
      </c>
      <c r="K20" s="321">
        <f t="shared" si="1"/>
        <v>34</v>
      </c>
      <c r="L20" s="321">
        <f t="shared" si="1"/>
        <v>9</v>
      </c>
      <c r="M20" s="320"/>
      <c r="N20" s="320"/>
      <c r="O20" s="320"/>
      <c r="P20" s="320"/>
      <c r="Q20" s="320">
        <f>SUM(Q18:Q19)</f>
        <v>423</v>
      </c>
    </row>
    <row r="21" spans="1:17" s="316" customFormat="1" ht="84.75" customHeight="1">
      <c r="B21" s="322" t="s">
        <v>222</v>
      </c>
      <c r="C21" s="323"/>
      <c r="D21" s="323"/>
      <c r="E21" s="324"/>
      <c r="F21" s="324"/>
      <c r="G21" s="325">
        <v>0</v>
      </c>
      <c r="H21" s="325">
        <v>1</v>
      </c>
      <c r="I21" s="325">
        <v>2</v>
      </c>
      <c r="J21" s="325">
        <v>2</v>
      </c>
      <c r="K21" s="325">
        <v>0</v>
      </c>
      <c r="L21" s="325">
        <v>0</v>
      </c>
      <c r="M21" s="326"/>
      <c r="N21" s="326"/>
      <c r="O21" s="326"/>
      <c r="P21" s="326"/>
      <c r="Q21" s="327">
        <f>SUM(G21:P21)</f>
        <v>5</v>
      </c>
    </row>
    <row r="22" spans="1:17" s="316" customFormat="1" ht="53" hidden="1">
      <c r="B22" s="328" t="s">
        <v>254</v>
      </c>
      <c r="C22" s="324"/>
      <c r="D22" s="324"/>
      <c r="E22" s="324"/>
      <c r="F22" s="324"/>
      <c r="G22" s="325">
        <v>0</v>
      </c>
      <c r="H22" s="325">
        <v>1</v>
      </c>
      <c r="I22" s="325">
        <v>1</v>
      </c>
      <c r="J22" s="325">
        <v>1</v>
      </c>
      <c r="K22" s="325">
        <v>0</v>
      </c>
      <c r="L22" s="325">
        <v>0</v>
      </c>
      <c r="M22" s="326"/>
      <c r="N22" s="326"/>
      <c r="O22" s="326"/>
      <c r="P22" s="326"/>
      <c r="Q22" s="327">
        <f>SUM(G22:P22)</f>
        <v>3</v>
      </c>
    </row>
    <row r="23" spans="1:17" s="304" customFormat="1" ht="53">
      <c r="B23" s="329"/>
      <c r="C23" s="329"/>
      <c r="D23" s="329"/>
      <c r="E23" s="330"/>
      <c r="F23" s="330"/>
      <c r="G23" s="331"/>
      <c r="H23" s="330"/>
      <c r="I23" s="330"/>
      <c r="J23" s="330"/>
      <c r="K23" s="330"/>
      <c r="L23" s="330"/>
      <c r="M23" s="332"/>
      <c r="N23" s="332"/>
      <c r="O23" s="332"/>
      <c r="P23" s="332"/>
      <c r="Q23" s="309"/>
    </row>
    <row r="24" spans="1:17" s="316" customFormat="1" ht="53">
      <c r="B24" s="333" t="s">
        <v>161</v>
      </c>
      <c r="C24" s="334"/>
      <c r="D24" s="333"/>
      <c r="E24" s="335"/>
      <c r="F24" s="336"/>
      <c r="G24" s="336">
        <f>+G20</f>
        <v>0</v>
      </c>
      <c r="H24" s="336">
        <f t="shared" ref="H24:L24" si="2">+H20</f>
        <v>93</v>
      </c>
      <c r="I24" s="336">
        <f t="shared" si="2"/>
        <v>194</v>
      </c>
      <c r="J24" s="336">
        <f t="shared" si="2"/>
        <v>93</v>
      </c>
      <c r="K24" s="336">
        <f t="shared" si="2"/>
        <v>34</v>
      </c>
      <c r="L24" s="336">
        <f t="shared" si="2"/>
        <v>9</v>
      </c>
      <c r="M24" s="336"/>
      <c r="N24" s="336"/>
      <c r="O24" s="336"/>
      <c r="P24" s="336"/>
      <c r="Q24" s="336">
        <f>+Q20</f>
        <v>423</v>
      </c>
    </row>
    <row r="25" spans="1:17" s="306" customFormat="1" ht="20.25" customHeight="1">
      <c r="B25" s="337"/>
      <c r="C25" s="338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</row>
    <row r="26" spans="1:17" s="135" customFormat="1" ht="84.75" hidden="1" customHeight="1">
      <c r="B26" s="576"/>
      <c r="C26" s="576"/>
      <c r="D26" s="576"/>
      <c r="E26" s="576"/>
      <c r="F26" s="576"/>
      <c r="G26" s="576"/>
      <c r="H26" s="576"/>
      <c r="I26" s="576"/>
      <c r="J26" s="576"/>
      <c r="K26" s="576"/>
      <c r="L26" s="576"/>
      <c r="M26" s="576"/>
      <c r="N26" s="576"/>
      <c r="O26" s="576"/>
      <c r="P26" s="576"/>
      <c r="Q26" s="576"/>
    </row>
    <row r="27" spans="1:17" s="135" customFormat="1" ht="37.5" customHeight="1">
      <c r="B27" s="136"/>
      <c r="C27" s="137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</row>
    <row r="28" spans="1:17" s="4" customFormat="1" ht="59.25" customHeight="1">
      <c r="B28" s="18" t="s">
        <v>14</v>
      </c>
      <c r="C28" s="256"/>
      <c r="D28" s="252" t="s">
        <v>252</v>
      </c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1:17" s="46" customFormat="1" ht="116">
      <c r="A29" s="575" t="s">
        <v>15</v>
      </c>
      <c r="B29" s="575"/>
      <c r="C29" s="575"/>
      <c r="D29" s="288" t="s">
        <v>16</v>
      </c>
      <c r="E29" s="288" t="s">
        <v>17</v>
      </c>
      <c r="F29" s="288" t="s">
        <v>18</v>
      </c>
      <c r="G29" s="289" t="s">
        <v>19</v>
      </c>
      <c r="H29" s="289" t="s">
        <v>20</v>
      </c>
      <c r="I29" s="289" t="s">
        <v>34</v>
      </c>
      <c r="J29" s="289" t="s">
        <v>220</v>
      </c>
      <c r="K29" s="289" t="s">
        <v>218</v>
      </c>
      <c r="L29" s="289" t="s">
        <v>219</v>
      </c>
      <c r="M29" s="289" t="s">
        <v>36</v>
      </c>
      <c r="N29" s="574" t="s">
        <v>51</v>
      </c>
      <c r="O29" s="574"/>
      <c r="P29" s="574"/>
      <c r="Q29" s="574"/>
    </row>
    <row r="30" spans="1:17" s="272" customFormat="1" ht="51.75" customHeight="1">
      <c r="A30" s="573" t="str">
        <f>D20</f>
        <v>BLUE</v>
      </c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</row>
    <row r="31" spans="1:17" s="5" customFormat="1" ht="307.5" customHeight="1">
      <c r="A31" s="261">
        <v>1</v>
      </c>
      <c r="B31" s="520" t="str">
        <f>$M$11</f>
        <v>100% POLYESTER SHINY TRICOT 170GSM</v>
      </c>
      <c r="C31" s="520"/>
      <c r="D31" s="262" t="s">
        <v>291</v>
      </c>
      <c r="E31" s="262" t="s">
        <v>39</v>
      </c>
      <c r="F31" s="261" t="s">
        <v>10</v>
      </c>
      <c r="G31" s="291">
        <f>$Q$20</f>
        <v>423</v>
      </c>
      <c r="H31" s="263">
        <v>0.71</v>
      </c>
      <c r="I31" s="292">
        <f>G31*H31</f>
        <v>300.33</v>
      </c>
      <c r="J31" s="293">
        <f>I31*8%+(I31/50)*0.5</f>
        <v>27.029699999999998</v>
      </c>
      <c r="K31" s="293">
        <v>3</v>
      </c>
      <c r="L31" s="293">
        <v>0</v>
      </c>
      <c r="M31" s="294">
        <f>ROUNDUP(SUM(I31:J31),0)</f>
        <v>328</v>
      </c>
      <c r="N31" s="521" t="s">
        <v>286</v>
      </c>
      <c r="O31" s="522"/>
      <c r="P31" s="522"/>
      <c r="Q31" s="522"/>
    </row>
    <row r="32" spans="1:17" s="5" customFormat="1" ht="307.5" customHeight="1">
      <c r="A32" s="261">
        <v>2</v>
      </c>
      <c r="B32" s="520" t="str">
        <f>$M$11</f>
        <v>100% POLYESTER SHINY TRICOT 170GSM</v>
      </c>
      <c r="C32" s="520"/>
      <c r="D32" s="262" t="s">
        <v>285</v>
      </c>
      <c r="E32" s="262" t="s">
        <v>280</v>
      </c>
      <c r="F32" s="261" t="s">
        <v>10</v>
      </c>
      <c r="G32" s="291">
        <f>$Q$20</f>
        <v>423</v>
      </c>
      <c r="H32" s="263">
        <v>0.57999999999999996</v>
      </c>
      <c r="I32" s="292">
        <f>G32*H32</f>
        <v>245.33999999999997</v>
      </c>
      <c r="J32" s="293">
        <f>I32*2.9%+(I32/50)*0.5</f>
        <v>9.5682599999999987</v>
      </c>
      <c r="K32" s="293">
        <v>0</v>
      </c>
      <c r="L32" s="293">
        <v>0</v>
      </c>
      <c r="M32" s="294">
        <f>ROUNDUP(SUM(I32:J32),0)</f>
        <v>255</v>
      </c>
      <c r="N32" s="521" t="s">
        <v>287</v>
      </c>
      <c r="O32" s="522"/>
      <c r="P32" s="522"/>
      <c r="Q32" s="522"/>
    </row>
    <row r="33" spans="1:17" s="5" customFormat="1" ht="307.5" customHeight="1">
      <c r="A33" s="261">
        <v>2</v>
      </c>
      <c r="B33" s="520" t="str">
        <f>$M$11</f>
        <v>100% POLYESTER SHINY TRICOT 170GSM</v>
      </c>
      <c r="C33" s="520"/>
      <c r="D33" s="262" t="s">
        <v>447</v>
      </c>
      <c r="E33" s="262" t="s">
        <v>38</v>
      </c>
      <c r="F33" s="261" t="s">
        <v>10</v>
      </c>
      <c r="G33" s="291">
        <f>$Q$20</f>
        <v>423</v>
      </c>
      <c r="H33" s="263">
        <v>0.12</v>
      </c>
      <c r="I33" s="292">
        <f>G33*H33</f>
        <v>50.76</v>
      </c>
      <c r="J33" s="293">
        <f>I33*2.9%+(I33/50)*0.5</f>
        <v>1.9796399999999998</v>
      </c>
      <c r="K33" s="293">
        <v>0</v>
      </c>
      <c r="L33" s="293">
        <v>0</v>
      </c>
      <c r="M33" s="294">
        <f>ROUNDUP(SUM(I33:J33),0)</f>
        <v>53</v>
      </c>
      <c r="N33" s="521" t="s">
        <v>448</v>
      </c>
      <c r="O33" s="522"/>
      <c r="P33" s="522"/>
      <c r="Q33" s="522"/>
    </row>
    <row r="34" spans="1:17" s="5" customFormat="1" ht="375" customHeight="1">
      <c r="A34" s="261">
        <v>3</v>
      </c>
      <c r="B34" s="541" t="s">
        <v>284</v>
      </c>
      <c r="C34" s="549"/>
      <c r="D34" s="262" t="s">
        <v>281</v>
      </c>
      <c r="E34" s="262" t="s">
        <v>464</v>
      </c>
      <c r="F34" s="261" t="s">
        <v>10</v>
      </c>
      <c r="G34" s="291">
        <f>$Q$20</f>
        <v>423</v>
      </c>
      <c r="H34" s="263">
        <v>1</v>
      </c>
      <c r="I34" s="292">
        <f t="shared" ref="I34" si="3">G34*H34</f>
        <v>423</v>
      </c>
      <c r="J34" s="293">
        <v>0</v>
      </c>
      <c r="K34" s="293">
        <v>0</v>
      </c>
      <c r="L34" s="293">
        <v>0</v>
      </c>
      <c r="M34" s="294">
        <f>ROUNDUP(SUM(I34:J34),0)</f>
        <v>423</v>
      </c>
      <c r="N34" s="546" t="s">
        <v>450</v>
      </c>
      <c r="O34" s="546"/>
      <c r="P34" s="546"/>
      <c r="Q34" s="546"/>
    </row>
    <row r="35" spans="1:17" s="46" customFormat="1" ht="21.75" customHeight="1">
      <c r="A35" s="550"/>
      <c r="B35" s="550"/>
      <c r="C35" s="550"/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0"/>
      <c r="O35" s="550"/>
      <c r="P35" s="550"/>
      <c r="Q35" s="550"/>
    </row>
    <row r="36" spans="1:17" s="37" customFormat="1" ht="37" customHeight="1">
      <c r="B36" s="18" t="s">
        <v>21</v>
      </c>
      <c r="G36" s="39"/>
      <c r="P36" s="551"/>
      <c r="Q36" s="551"/>
    </row>
    <row r="37" spans="1:17" s="46" customFormat="1" ht="84" customHeight="1">
      <c r="A37" s="552" t="s">
        <v>22</v>
      </c>
      <c r="B37" s="553"/>
      <c r="C37" s="553"/>
      <c r="D37" s="553"/>
      <c r="E37" s="554"/>
      <c r="F37" s="289" t="s">
        <v>47</v>
      </c>
      <c r="G37" s="289" t="s">
        <v>23</v>
      </c>
      <c r="H37" s="555" t="s">
        <v>42</v>
      </c>
      <c r="I37" s="556"/>
      <c r="J37" s="288" t="s">
        <v>18</v>
      </c>
      <c r="K37" s="289" t="s">
        <v>48</v>
      </c>
      <c r="L37" s="289" t="s">
        <v>24</v>
      </c>
      <c r="M37" s="290" t="s">
        <v>25</v>
      </c>
      <c r="N37" s="290" t="s">
        <v>26</v>
      </c>
      <c r="O37" s="290" t="s">
        <v>27</v>
      </c>
      <c r="P37" s="547" t="s">
        <v>28</v>
      </c>
      <c r="Q37" s="548"/>
    </row>
    <row r="38" spans="1:17" s="5" customFormat="1" ht="117.75" customHeight="1">
      <c r="A38" s="261">
        <v>1</v>
      </c>
      <c r="B38" s="541" t="s">
        <v>297</v>
      </c>
      <c r="C38" s="560"/>
      <c r="D38" s="560"/>
      <c r="E38" s="549"/>
      <c r="F38" s="264" t="s">
        <v>39</v>
      </c>
      <c r="G38" s="340">
        <v>1500</v>
      </c>
      <c r="H38" s="527" t="str">
        <f t="shared" ref="H38:H42" si="4">$D$18</f>
        <v>BLUE</v>
      </c>
      <c r="I38" s="528"/>
      <c r="J38" s="266" t="s">
        <v>29</v>
      </c>
      <c r="K38" s="266">
        <f>$Q$24</f>
        <v>423</v>
      </c>
      <c r="L38" s="270">
        <f>120/4500</f>
        <v>2.6666666666666668E-2</v>
      </c>
      <c r="M38" s="268">
        <f t="shared" ref="M38" si="5">K38*L38</f>
        <v>11.280000000000001</v>
      </c>
      <c r="N38" s="268"/>
      <c r="O38" s="269">
        <f t="shared" ref="O38" si="6">ROUNDUP(N38+M38,0)</f>
        <v>12</v>
      </c>
      <c r="P38" s="544" t="s">
        <v>269</v>
      </c>
      <c r="Q38" s="545"/>
    </row>
    <row r="39" spans="1:17" s="5" customFormat="1" ht="117.75" customHeight="1">
      <c r="A39" s="261">
        <v>2</v>
      </c>
      <c r="B39" s="541" t="s">
        <v>299</v>
      </c>
      <c r="C39" s="560"/>
      <c r="D39" s="560"/>
      <c r="E39" s="549"/>
      <c r="F39" s="264" t="s">
        <v>280</v>
      </c>
      <c r="G39" s="286" t="s">
        <v>292</v>
      </c>
      <c r="H39" s="527" t="str">
        <f t="shared" si="4"/>
        <v>BLUE</v>
      </c>
      <c r="I39" s="528"/>
      <c r="J39" s="266" t="s">
        <v>29</v>
      </c>
      <c r="K39" s="266">
        <f>$Q$24</f>
        <v>423</v>
      </c>
      <c r="L39" s="270">
        <f>70/4500</f>
        <v>1.5555555555555555E-2</v>
      </c>
      <c r="M39" s="268">
        <f t="shared" ref="M39:M42" si="7">K39*L39</f>
        <v>6.58</v>
      </c>
      <c r="N39" s="268"/>
      <c r="O39" s="269">
        <f t="shared" ref="O39:O42" si="8">ROUNDUP(N39+M39,0)</f>
        <v>7</v>
      </c>
      <c r="P39" s="539" t="s">
        <v>289</v>
      </c>
      <c r="Q39" s="540"/>
    </row>
    <row r="40" spans="1:17" s="5" customFormat="1" ht="117.75" customHeight="1">
      <c r="A40" s="261">
        <v>3</v>
      </c>
      <c r="B40" s="541" t="s">
        <v>298</v>
      </c>
      <c r="C40" s="560"/>
      <c r="D40" s="560"/>
      <c r="E40" s="549"/>
      <c r="F40" s="264" t="s">
        <v>38</v>
      </c>
      <c r="G40" s="286" t="s">
        <v>288</v>
      </c>
      <c r="H40" s="527" t="str">
        <f t="shared" si="4"/>
        <v>BLUE</v>
      </c>
      <c r="I40" s="528"/>
      <c r="J40" s="266" t="s">
        <v>29</v>
      </c>
      <c r="K40" s="266">
        <f>$Q$24</f>
        <v>423</v>
      </c>
      <c r="L40" s="270">
        <f>10/4500</f>
        <v>2.2222222222222222E-3</v>
      </c>
      <c r="M40" s="268">
        <f t="shared" ref="M40" si="9">K40*L40</f>
        <v>0.94</v>
      </c>
      <c r="N40" s="268"/>
      <c r="O40" s="269">
        <f t="shared" ref="O40" si="10">ROUNDUP(N40+M40,0)</f>
        <v>1</v>
      </c>
      <c r="P40" s="544" t="s">
        <v>269</v>
      </c>
      <c r="Q40" s="545"/>
    </row>
    <row r="41" spans="1:17" s="5" customFormat="1" ht="117.75" customHeight="1">
      <c r="A41" s="261">
        <v>4</v>
      </c>
      <c r="B41" s="541" t="s">
        <v>290</v>
      </c>
      <c r="C41" s="542"/>
      <c r="D41" s="542"/>
      <c r="E41" s="543"/>
      <c r="F41" s="264" t="s">
        <v>39</v>
      </c>
      <c r="G41" s="286" t="s">
        <v>39</v>
      </c>
      <c r="H41" s="527" t="str">
        <f t="shared" si="4"/>
        <v>BLUE</v>
      </c>
      <c r="I41" s="528"/>
      <c r="J41" s="266" t="s">
        <v>130</v>
      </c>
      <c r="K41" s="266">
        <f>$Q$20</f>
        <v>423</v>
      </c>
      <c r="L41" s="267">
        <v>1</v>
      </c>
      <c r="M41" s="268">
        <f t="shared" ref="M41" si="11">K41*L41</f>
        <v>423</v>
      </c>
      <c r="N41" s="268"/>
      <c r="O41" s="269">
        <f t="shared" ref="O41" si="12">ROUNDUP(N41+M41,0)</f>
        <v>423</v>
      </c>
      <c r="P41" s="539" t="s">
        <v>293</v>
      </c>
      <c r="Q41" s="540"/>
    </row>
    <row r="42" spans="1:17" s="5" customFormat="1" ht="215.25" customHeight="1">
      <c r="A42" s="261">
        <v>5</v>
      </c>
      <c r="B42" s="541" t="s">
        <v>294</v>
      </c>
      <c r="C42" s="542"/>
      <c r="D42" s="542"/>
      <c r="E42" s="543"/>
      <c r="F42" s="264" t="s">
        <v>38</v>
      </c>
      <c r="G42" s="286" t="s">
        <v>38</v>
      </c>
      <c r="H42" s="527" t="str">
        <f t="shared" si="4"/>
        <v>BLUE</v>
      </c>
      <c r="I42" s="528"/>
      <c r="J42" s="266" t="s">
        <v>130</v>
      </c>
      <c r="K42" s="266">
        <f>$Q$24</f>
        <v>423</v>
      </c>
      <c r="L42" s="267">
        <v>1</v>
      </c>
      <c r="M42" s="268">
        <f t="shared" si="7"/>
        <v>423</v>
      </c>
      <c r="N42" s="268"/>
      <c r="O42" s="269">
        <f t="shared" si="8"/>
        <v>423</v>
      </c>
      <c r="P42" s="539" t="s">
        <v>295</v>
      </c>
      <c r="Q42" s="540"/>
    </row>
    <row r="43" spans="1:17" s="46" customFormat="1" ht="21.75" customHeight="1">
      <c r="A43" s="550"/>
      <c r="B43" s="550"/>
      <c r="C43" s="550"/>
      <c r="D43" s="550"/>
      <c r="E43" s="550"/>
      <c r="F43" s="550"/>
      <c r="G43" s="550"/>
      <c r="H43" s="550"/>
      <c r="I43" s="550"/>
      <c r="J43" s="550"/>
      <c r="K43" s="550"/>
      <c r="L43" s="550"/>
      <c r="M43" s="550"/>
      <c r="N43" s="550"/>
      <c r="O43" s="550"/>
      <c r="P43" s="550"/>
      <c r="Q43" s="550"/>
    </row>
    <row r="44" spans="1:17" s="37" customFormat="1" ht="39" customHeight="1">
      <c r="B44" s="18" t="s">
        <v>66</v>
      </c>
      <c r="F44" s="42"/>
      <c r="G44" s="43"/>
      <c r="H44" s="42"/>
      <c r="I44" s="42"/>
      <c r="J44" s="42"/>
      <c r="K44" s="42"/>
      <c r="L44" s="42"/>
      <c r="M44" s="42"/>
      <c r="N44" s="42"/>
      <c r="O44" s="42"/>
      <c r="Q44" s="40"/>
    </row>
    <row r="45" spans="1:17" s="46" customFormat="1" ht="115.5" customHeight="1">
      <c r="A45" s="575" t="s">
        <v>22</v>
      </c>
      <c r="B45" s="575"/>
      <c r="C45" s="575"/>
      <c r="D45" s="575"/>
      <c r="E45" s="575"/>
      <c r="F45" s="289" t="s">
        <v>47</v>
      </c>
      <c r="G45" s="289" t="s">
        <v>23</v>
      </c>
      <c r="H45" s="574" t="s">
        <v>42</v>
      </c>
      <c r="I45" s="574"/>
      <c r="J45" s="288" t="s">
        <v>18</v>
      </c>
      <c r="K45" s="289" t="s">
        <v>48</v>
      </c>
      <c r="L45" s="289" t="s">
        <v>24</v>
      </c>
      <c r="M45" s="289" t="s">
        <v>25</v>
      </c>
      <c r="N45" s="289" t="s">
        <v>26</v>
      </c>
      <c r="O45" s="289" t="s">
        <v>27</v>
      </c>
      <c r="P45" s="574" t="s">
        <v>28</v>
      </c>
      <c r="Q45" s="574"/>
    </row>
    <row r="46" spans="1:17" s="272" customFormat="1" ht="126.75" customHeight="1">
      <c r="A46" s="261">
        <v>1</v>
      </c>
      <c r="B46" s="541" t="s">
        <v>262</v>
      </c>
      <c r="C46" s="560"/>
      <c r="D46" s="560"/>
      <c r="E46" s="549"/>
      <c r="F46" s="271" t="s">
        <v>132</v>
      </c>
      <c r="G46" s="265" t="s">
        <v>132</v>
      </c>
      <c r="H46" s="527" t="str">
        <f t="shared" ref="H46:H51" si="13">$D$18</f>
        <v>BLUE</v>
      </c>
      <c r="I46" s="528"/>
      <c r="J46" s="266" t="s">
        <v>30</v>
      </c>
      <c r="K46" s="266">
        <f t="shared" ref="K46:K51" si="14">$Q$20</f>
        <v>423</v>
      </c>
      <c r="L46" s="267">
        <v>1</v>
      </c>
      <c r="M46" s="266">
        <f>K46*L46</f>
        <v>423</v>
      </c>
      <c r="N46" s="268"/>
      <c r="O46" s="269">
        <f>ROUNDUP(N46+M46,0)</f>
        <v>423</v>
      </c>
      <c r="P46" s="523"/>
      <c r="Q46" s="523"/>
    </row>
    <row r="47" spans="1:17" s="272" customFormat="1" ht="126.75" customHeight="1">
      <c r="A47" s="261">
        <v>2</v>
      </c>
      <c r="B47" s="524" t="s">
        <v>243</v>
      </c>
      <c r="C47" s="525"/>
      <c r="D47" s="525"/>
      <c r="E47" s="526"/>
      <c r="F47" s="271" t="s">
        <v>38</v>
      </c>
      <c r="G47" s="265" t="s">
        <v>38</v>
      </c>
      <c r="H47" s="527" t="str">
        <f t="shared" si="13"/>
        <v>BLUE</v>
      </c>
      <c r="I47" s="528"/>
      <c r="J47" s="266" t="s">
        <v>30</v>
      </c>
      <c r="K47" s="266">
        <f t="shared" si="14"/>
        <v>423</v>
      </c>
      <c r="L47" s="267">
        <v>1</v>
      </c>
      <c r="M47" s="266">
        <f t="shared" ref="M47" si="15">K47*L47</f>
        <v>423</v>
      </c>
      <c r="N47" s="268"/>
      <c r="O47" s="269">
        <f t="shared" ref="O47" si="16">ROUNDUP(N47+M47,0)</f>
        <v>423</v>
      </c>
      <c r="P47" s="523"/>
      <c r="Q47" s="523"/>
    </row>
    <row r="48" spans="1:17" s="272" customFormat="1" ht="126.75" customHeight="1">
      <c r="A48" s="261">
        <v>5</v>
      </c>
      <c r="B48" s="524" t="s">
        <v>244</v>
      </c>
      <c r="C48" s="525"/>
      <c r="D48" s="525"/>
      <c r="E48" s="526"/>
      <c r="F48" s="271" t="s">
        <v>38</v>
      </c>
      <c r="G48" s="265" t="s">
        <v>38</v>
      </c>
      <c r="H48" s="527" t="str">
        <f t="shared" si="13"/>
        <v>BLUE</v>
      </c>
      <c r="I48" s="528"/>
      <c r="J48" s="266" t="s">
        <v>30</v>
      </c>
      <c r="K48" s="266">
        <f t="shared" si="14"/>
        <v>423</v>
      </c>
      <c r="L48" s="267">
        <v>1</v>
      </c>
      <c r="M48" s="266">
        <f t="shared" ref="M48" si="17">K48*L48</f>
        <v>423</v>
      </c>
      <c r="N48" s="268"/>
      <c r="O48" s="269">
        <f t="shared" ref="O48" si="18">ROUNDUP(N48+M48,0)</f>
        <v>423</v>
      </c>
      <c r="P48" s="523"/>
      <c r="Q48" s="523"/>
    </row>
    <row r="49" spans="1:17" s="272" customFormat="1" ht="126.75" customHeight="1">
      <c r="A49" s="261">
        <v>7</v>
      </c>
      <c r="B49" s="524" t="s">
        <v>245</v>
      </c>
      <c r="C49" s="525"/>
      <c r="D49" s="525"/>
      <c r="E49" s="526"/>
      <c r="F49" s="271" t="s">
        <v>132</v>
      </c>
      <c r="G49" s="265" t="s">
        <v>132</v>
      </c>
      <c r="H49" s="527" t="str">
        <f t="shared" si="13"/>
        <v>BLUE</v>
      </c>
      <c r="I49" s="528"/>
      <c r="J49" s="266" t="s">
        <v>30</v>
      </c>
      <c r="K49" s="266">
        <f t="shared" si="14"/>
        <v>423</v>
      </c>
      <c r="L49" s="267">
        <f>1/40</f>
        <v>2.5000000000000001E-2</v>
      </c>
      <c r="M49" s="266">
        <f t="shared" ref="M49" si="19">K49*L49</f>
        <v>10.575000000000001</v>
      </c>
      <c r="N49" s="268"/>
      <c r="O49" s="269">
        <f t="shared" ref="O49" si="20">ROUNDUP(N49+M49,0)</f>
        <v>11</v>
      </c>
      <c r="P49" s="523"/>
      <c r="Q49" s="523"/>
    </row>
    <row r="50" spans="1:17" s="272" customFormat="1" ht="126.75" customHeight="1">
      <c r="A50" s="261">
        <v>8</v>
      </c>
      <c r="B50" s="524" t="s">
        <v>246</v>
      </c>
      <c r="C50" s="525"/>
      <c r="D50" s="525"/>
      <c r="E50" s="526"/>
      <c r="F50" s="271" t="s">
        <v>55</v>
      </c>
      <c r="G50" s="265" t="s">
        <v>55</v>
      </c>
      <c r="H50" s="527" t="str">
        <f t="shared" si="13"/>
        <v>BLUE</v>
      </c>
      <c r="I50" s="528"/>
      <c r="J50" s="266" t="s">
        <v>30</v>
      </c>
      <c r="K50" s="266">
        <f t="shared" si="14"/>
        <v>423</v>
      </c>
      <c r="L50" s="267">
        <f>L51*2</f>
        <v>0.05</v>
      </c>
      <c r="M50" s="266">
        <f t="shared" ref="M50" si="21">K50*L50</f>
        <v>21.150000000000002</v>
      </c>
      <c r="N50" s="268"/>
      <c r="O50" s="269">
        <f t="shared" ref="O50" si="22">ROUNDUP(N50+M50,0)</f>
        <v>22</v>
      </c>
      <c r="P50" s="523"/>
      <c r="Q50" s="523"/>
    </row>
    <row r="51" spans="1:17" s="272" customFormat="1" ht="126.75" customHeight="1">
      <c r="A51" s="261">
        <v>9</v>
      </c>
      <c r="B51" s="520" t="s">
        <v>247</v>
      </c>
      <c r="C51" s="520"/>
      <c r="D51" s="520"/>
      <c r="E51" s="520"/>
      <c r="F51" s="271" t="s">
        <v>55</v>
      </c>
      <c r="G51" s="265" t="s">
        <v>55</v>
      </c>
      <c r="H51" s="527" t="str">
        <f t="shared" si="13"/>
        <v>BLUE</v>
      </c>
      <c r="I51" s="528"/>
      <c r="J51" s="266" t="s">
        <v>30</v>
      </c>
      <c r="K51" s="266">
        <f t="shared" si="14"/>
        <v>423</v>
      </c>
      <c r="L51" s="267">
        <f>1/40</f>
        <v>2.5000000000000001E-2</v>
      </c>
      <c r="M51" s="266">
        <f t="shared" ref="M51" si="23">K51*L51</f>
        <v>10.575000000000001</v>
      </c>
      <c r="N51" s="268"/>
      <c r="O51" s="269">
        <f t="shared" ref="O51" si="24">ROUNDUP(N51+M51,0)</f>
        <v>11</v>
      </c>
      <c r="P51" s="523"/>
      <c r="Q51" s="523"/>
    </row>
    <row r="52" spans="1:17" s="15" customFormat="1" ht="28">
      <c r="A52" s="118"/>
      <c r="B52" s="118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</row>
    <row r="53" spans="1:17" s="5" customFormat="1" ht="33" customHeight="1">
      <c r="B53" s="6" t="s">
        <v>67</v>
      </c>
      <c r="C53" s="273"/>
      <c r="G53" s="7"/>
      <c r="J53" s="577" t="s">
        <v>31</v>
      </c>
      <c r="K53" s="577"/>
      <c r="L53" s="577"/>
      <c r="M53" s="577"/>
      <c r="N53" s="577"/>
      <c r="O53" s="275"/>
      <c r="P53" s="275"/>
      <c r="Q53" s="272"/>
    </row>
    <row r="54" spans="1:17" s="273" customFormat="1" ht="102.75" customHeight="1">
      <c r="A54" s="273">
        <v>1</v>
      </c>
      <c r="B54" s="287" t="s">
        <v>257</v>
      </c>
      <c r="C54" s="295" t="s">
        <v>271</v>
      </c>
      <c r="D54" s="5"/>
      <c r="E54" s="5"/>
      <c r="F54" s="5"/>
      <c r="G54" s="7"/>
      <c r="H54" s="7"/>
      <c r="I54" s="7"/>
      <c r="J54" s="7"/>
      <c r="K54" s="9"/>
      <c r="L54" s="9"/>
      <c r="M54" s="7"/>
      <c r="N54" s="7"/>
      <c r="O54" s="7"/>
      <c r="P54" s="7"/>
      <c r="Q54" s="7"/>
    </row>
    <row r="55" spans="1:17" s="5" customFormat="1" ht="55.5" customHeight="1">
      <c r="A55" s="273"/>
      <c r="B55" s="579" t="s">
        <v>49</v>
      </c>
      <c r="C55" s="580"/>
      <c r="D55" s="580"/>
      <c r="E55" s="580"/>
      <c r="F55" s="580"/>
      <c r="G55" s="580"/>
      <c r="H55" s="580"/>
      <c r="I55" s="581"/>
      <c r="J55" s="7"/>
      <c r="K55" s="9"/>
      <c r="L55" s="9"/>
      <c r="M55" s="7"/>
      <c r="N55" s="7"/>
      <c r="O55" s="7"/>
      <c r="P55" s="7"/>
      <c r="Q55" s="7"/>
    </row>
    <row r="56" spans="1:17" s="5" customFormat="1" ht="76.5" customHeight="1">
      <c r="A56" s="273"/>
      <c r="B56" s="585" t="s">
        <v>42</v>
      </c>
      <c r="C56" s="586"/>
      <c r="D56" s="587" t="s">
        <v>240</v>
      </c>
      <c r="E56" s="588"/>
      <c r="F56" s="588"/>
      <c r="G56" s="588"/>
      <c r="H56" s="588"/>
      <c r="I56" s="589"/>
      <c r="J56" s="7"/>
      <c r="K56" s="7"/>
      <c r="L56" s="7"/>
      <c r="M56" s="7"/>
      <c r="N56" s="7"/>
      <c r="O56" s="7"/>
      <c r="P56" s="7"/>
      <c r="Q56" s="7"/>
    </row>
    <row r="57" spans="1:17" s="5" customFormat="1" ht="192" customHeight="1">
      <c r="A57" s="273"/>
      <c r="B57" s="530" t="str">
        <f t="shared" ref="B57" si="25">$D$20</f>
        <v>BLUE</v>
      </c>
      <c r="C57" s="530"/>
      <c r="D57" s="531" t="s">
        <v>451</v>
      </c>
      <c r="E57" s="532"/>
      <c r="F57" s="532"/>
      <c r="G57" s="532"/>
      <c r="H57" s="532"/>
      <c r="I57" s="533"/>
      <c r="J57" s="7"/>
      <c r="K57" s="7"/>
      <c r="L57" s="7"/>
      <c r="M57" s="7"/>
      <c r="N57" s="7"/>
      <c r="O57" s="7"/>
    </row>
    <row r="58" spans="1:17" s="15" customFormat="1" ht="85.5" customHeight="1">
      <c r="B58" s="144" t="s">
        <v>273</v>
      </c>
    </row>
    <row r="59" spans="1:17" s="5" customFormat="1" ht="33">
      <c r="A59" s="273"/>
      <c r="B59" s="579"/>
      <c r="C59" s="580"/>
      <c r="D59" s="582"/>
      <c r="E59" s="582"/>
      <c r="F59" s="582"/>
      <c r="G59" s="582"/>
      <c r="H59" s="582"/>
      <c r="I59" s="583"/>
      <c r="J59" s="7"/>
      <c r="K59" s="7"/>
    </row>
    <row r="60" spans="1:17" s="5" customFormat="1" ht="40.5" customHeight="1">
      <c r="A60" s="273"/>
      <c r="B60" s="558"/>
      <c r="C60" s="559"/>
      <c r="D60" s="282" t="s">
        <v>221</v>
      </c>
      <c r="E60" s="282" t="s">
        <v>61</v>
      </c>
      <c r="F60" s="282" t="s">
        <v>10</v>
      </c>
      <c r="G60" s="282" t="s">
        <v>58</v>
      </c>
      <c r="H60" s="282" t="s">
        <v>59</v>
      </c>
      <c r="I60" s="282" t="s">
        <v>60</v>
      </c>
      <c r="J60" s="7"/>
      <c r="L60" s="7"/>
    </row>
    <row r="61" spans="1:17" s="5" customFormat="1" ht="209.25" customHeight="1">
      <c r="A61" s="273"/>
      <c r="B61" s="518" t="s">
        <v>461</v>
      </c>
      <c r="C61" s="519"/>
      <c r="D61" s="536" t="s">
        <v>459</v>
      </c>
      <c r="E61" s="537"/>
      <c r="F61" s="537"/>
      <c r="G61" s="537"/>
      <c r="H61" s="537"/>
      <c r="I61" s="538"/>
      <c r="J61" s="296"/>
    </row>
    <row r="62" spans="1:17" s="5" customFormat="1" ht="209.25" customHeight="1">
      <c r="A62" s="273"/>
      <c r="B62" s="518" t="s">
        <v>456</v>
      </c>
      <c r="C62" s="519"/>
      <c r="D62" s="374" t="s">
        <v>452</v>
      </c>
      <c r="E62" s="374" t="s">
        <v>452</v>
      </c>
      <c r="F62" s="374" t="s">
        <v>452</v>
      </c>
      <c r="G62" s="374" t="s">
        <v>452</v>
      </c>
      <c r="H62" s="374" t="s">
        <v>452</v>
      </c>
      <c r="I62" s="374" t="s">
        <v>452</v>
      </c>
      <c r="J62" s="296"/>
    </row>
    <row r="63" spans="1:17" s="297" customFormat="1" ht="115.5" customHeight="1">
      <c r="B63" s="295" t="s">
        <v>272</v>
      </c>
    </row>
    <row r="64" spans="1:17" s="15" customFormat="1" ht="40.5" customHeight="1">
      <c r="A64" s="118"/>
      <c r="B64" s="534"/>
      <c r="C64" s="535"/>
      <c r="D64" s="123" t="s">
        <v>221</v>
      </c>
      <c r="E64" s="123" t="s">
        <v>61</v>
      </c>
      <c r="F64" s="123" t="s">
        <v>10</v>
      </c>
      <c r="G64" s="123" t="s">
        <v>58</v>
      </c>
      <c r="H64" s="123" t="s">
        <v>59</v>
      </c>
      <c r="I64" s="123" t="s">
        <v>60</v>
      </c>
      <c r="J64" s="47"/>
      <c r="L64" s="47"/>
    </row>
    <row r="65" spans="1:17" s="5" customFormat="1" ht="209.25" customHeight="1">
      <c r="A65" s="273"/>
      <c r="B65" s="529" t="s">
        <v>453</v>
      </c>
      <c r="C65" s="519"/>
      <c r="D65" s="536" t="s">
        <v>454</v>
      </c>
      <c r="E65" s="537"/>
      <c r="F65" s="537"/>
      <c r="G65" s="537"/>
      <c r="H65" s="537"/>
      <c r="I65" s="538"/>
      <c r="J65" s="7"/>
    </row>
    <row r="66" spans="1:17" s="5" customFormat="1" ht="209.25" customHeight="1">
      <c r="A66" s="273"/>
      <c r="B66" s="529" t="s">
        <v>455</v>
      </c>
      <c r="C66" s="519"/>
      <c r="D66" s="374" t="s">
        <v>457</v>
      </c>
      <c r="E66" s="374" t="s">
        <v>457</v>
      </c>
      <c r="F66" s="374" t="s">
        <v>457</v>
      </c>
      <c r="G66" s="374" t="s">
        <v>457</v>
      </c>
      <c r="H66" s="374" t="s">
        <v>457</v>
      </c>
      <c r="I66" s="374" t="s">
        <v>457</v>
      </c>
      <c r="J66" s="7"/>
    </row>
    <row r="67" spans="1:17" s="15" customFormat="1" ht="12.75" customHeight="1">
      <c r="A67" s="118"/>
      <c r="B67" s="118"/>
      <c r="C67" s="118"/>
      <c r="D67" s="118"/>
      <c r="E67" s="118"/>
      <c r="F67" s="118"/>
      <c r="G67" s="118"/>
      <c r="H67" s="118"/>
      <c r="I67" s="118"/>
      <c r="J67" s="47"/>
      <c r="K67" s="47"/>
      <c r="L67" s="47"/>
      <c r="M67" s="47"/>
      <c r="N67" s="47"/>
      <c r="O67" s="47"/>
      <c r="P67" s="47"/>
      <c r="Q67" s="47"/>
    </row>
    <row r="68" spans="1:17" s="118" customFormat="1" ht="95.25" customHeight="1">
      <c r="A68" s="16">
        <v>2</v>
      </c>
      <c r="B68" s="120" t="s">
        <v>121</v>
      </c>
      <c r="C68" s="557" t="s">
        <v>296</v>
      </c>
      <c r="D68" s="557"/>
      <c r="E68" s="557"/>
      <c r="F68" s="557"/>
      <c r="G68" s="47"/>
      <c r="H68" s="47"/>
      <c r="I68" s="47"/>
      <c r="J68" s="47"/>
      <c r="K68" s="19"/>
      <c r="L68" s="19"/>
      <c r="M68" s="47"/>
      <c r="N68" s="47"/>
      <c r="O68" s="47"/>
      <c r="P68" s="47"/>
      <c r="Q68" s="47"/>
    </row>
    <row r="69" spans="1:17" s="5" customFormat="1" ht="50.25" customHeight="1">
      <c r="A69" s="273"/>
      <c r="B69" s="579" t="s">
        <v>49</v>
      </c>
      <c r="C69" s="580"/>
      <c r="D69" s="580"/>
      <c r="E69" s="580"/>
      <c r="F69" s="580"/>
      <c r="G69" s="580"/>
      <c r="H69" s="580"/>
      <c r="I69" s="581"/>
      <c r="J69" s="7"/>
      <c r="K69" s="9"/>
      <c r="L69" s="9"/>
      <c r="M69" s="7"/>
      <c r="N69" s="7"/>
      <c r="O69" s="7"/>
      <c r="P69" s="7"/>
      <c r="Q69" s="7"/>
    </row>
    <row r="70" spans="1:17" s="5" customFormat="1" ht="63" customHeight="1">
      <c r="A70" s="273"/>
      <c r="B70" s="585" t="s">
        <v>42</v>
      </c>
      <c r="C70" s="586"/>
      <c r="D70" s="587" t="s">
        <v>70</v>
      </c>
      <c r="E70" s="588"/>
      <c r="F70" s="588"/>
      <c r="G70" s="588"/>
      <c r="H70" s="588"/>
      <c r="I70" s="589"/>
      <c r="J70" s="7"/>
      <c r="K70" s="7"/>
      <c r="L70" s="7"/>
      <c r="M70" s="7"/>
      <c r="N70" s="7"/>
      <c r="O70" s="7"/>
      <c r="P70" s="7"/>
      <c r="Q70" s="7"/>
    </row>
    <row r="71" spans="1:17" s="15" customFormat="1" ht="189" customHeight="1">
      <c r="A71" s="118"/>
      <c r="B71" s="584" t="str">
        <f>$D$18</f>
        <v>BLUE</v>
      </c>
      <c r="C71" s="584"/>
      <c r="D71" s="531" t="s">
        <v>460</v>
      </c>
      <c r="E71" s="532"/>
      <c r="F71" s="532"/>
      <c r="G71" s="532"/>
      <c r="H71" s="532"/>
      <c r="I71" s="533"/>
      <c r="J71" s="47"/>
      <c r="K71" s="47"/>
      <c r="L71" s="47"/>
      <c r="M71" s="47"/>
      <c r="N71" s="47"/>
      <c r="O71" s="47"/>
    </row>
    <row r="72" spans="1:17" s="15" customFormat="1" ht="39.75" customHeight="1">
      <c r="A72" s="118"/>
      <c r="B72" s="253"/>
      <c r="C72" s="253"/>
      <c r="D72" s="251"/>
      <c r="E72" s="251"/>
      <c r="F72" s="251"/>
      <c r="G72" s="251"/>
      <c r="H72" s="251"/>
      <c r="I72" s="251"/>
      <c r="J72" s="47"/>
      <c r="K72" s="47"/>
      <c r="L72" s="47"/>
      <c r="M72" s="47"/>
      <c r="N72" s="47"/>
      <c r="O72" s="47"/>
    </row>
    <row r="73" spans="1:17" s="5" customFormat="1" ht="54" customHeight="1">
      <c r="A73" s="273"/>
      <c r="B73" s="579" t="s">
        <v>71</v>
      </c>
      <c r="C73" s="580"/>
      <c r="D73" s="582"/>
      <c r="E73" s="582"/>
      <c r="F73" s="582"/>
      <c r="G73" s="582"/>
      <c r="H73" s="582"/>
      <c r="I73" s="583"/>
      <c r="J73" s="7"/>
      <c r="K73" s="7"/>
      <c r="L73" s="7"/>
    </row>
    <row r="74" spans="1:17" s="5" customFormat="1" ht="56.25" customHeight="1">
      <c r="A74" s="273"/>
      <c r="B74" s="558"/>
      <c r="C74" s="559"/>
      <c r="D74" s="282" t="s">
        <v>221</v>
      </c>
      <c r="E74" s="282" t="s">
        <v>61</v>
      </c>
      <c r="F74" s="282" t="s">
        <v>10</v>
      </c>
      <c r="G74" s="282" t="s">
        <v>58</v>
      </c>
      <c r="H74" s="282" t="s">
        <v>59</v>
      </c>
      <c r="I74" s="282" t="s">
        <v>60</v>
      </c>
      <c r="J74" s="7"/>
    </row>
    <row r="75" spans="1:17" s="5" customFormat="1" ht="209.25" customHeight="1">
      <c r="A75" s="273"/>
      <c r="B75" s="518" t="s">
        <v>458</v>
      </c>
      <c r="C75" s="519"/>
      <c r="D75" s="536" t="s">
        <v>459</v>
      </c>
      <c r="E75" s="537"/>
      <c r="F75" s="537"/>
      <c r="G75" s="537"/>
      <c r="H75" s="537"/>
      <c r="I75" s="538"/>
      <c r="J75" s="7"/>
    </row>
    <row r="76" spans="1:17" s="5" customFormat="1" ht="209.25" customHeight="1">
      <c r="A76" s="273"/>
      <c r="B76" s="518" t="s">
        <v>462</v>
      </c>
      <c r="C76" s="519"/>
      <c r="D76" s="374" t="s">
        <v>463</v>
      </c>
      <c r="E76" s="374" t="s">
        <v>463</v>
      </c>
      <c r="F76" s="374" t="s">
        <v>463</v>
      </c>
      <c r="G76" s="374" t="s">
        <v>463</v>
      </c>
      <c r="H76" s="374" t="s">
        <v>463</v>
      </c>
      <c r="I76" s="374" t="s">
        <v>463</v>
      </c>
      <c r="J76" s="7"/>
    </row>
    <row r="77" spans="1:17" s="15" customFormat="1" ht="28">
      <c r="A77" s="118"/>
      <c r="B77" s="118"/>
      <c r="C77" s="118"/>
      <c r="D77" s="118"/>
      <c r="E77" s="118"/>
      <c r="F77" s="118"/>
      <c r="G77" s="118"/>
      <c r="H77" s="118"/>
      <c r="I77" s="118"/>
      <c r="J77" s="47"/>
      <c r="K77" s="47"/>
      <c r="L77" s="47"/>
      <c r="M77" s="47"/>
      <c r="N77" s="47"/>
      <c r="O77" s="47"/>
      <c r="P77" s="47"/>
      <c r="Q77" s="47"/>
    </row>
    <row r="78" spans="1:17" s="118" customFormat="1" ht="48.75" customHeight="1">
      <c r="A78" s="16">
        <v>3</v>
      </c>
      <c r="B78" s="120" t="s">
        <v>122</v>
      </c>
      <c r="C78" s="18" t="s">
        <v>256</v>
      </c>
      <c r="D78" s="18"/>
      <c r="E78" s="18"/>
      <c r="F78" s="18"/>
      <c r="G78" s="47"/>
      <c r="H78" s="47"/>
      <c r="I78" s="47"/>
      <c r="J78" s="47"/>
      <c r="K78" s="19"/>
      <c r="L78" s="19"/>
      <c r="M78" s="47"/>
      <c r="N78" s="47"/>
      <c r="O78" s="47"/>
      <c r="P78" s="47"/>
      <c r="Q78" s="47"/>
    </row>
    <row r="79" spans="1:17" s="5" customFormat="1" ht="53.25" hidden="1" customHeight="1">
      <c r="A79" s="273"/>
      <c r="B79" s="585" t="s">
        <v>42</v>
      </c>
      <c r="C79" s="586"/>
      <c r="D79" s="587" t="s">
        <v>70</v>
      </c>
      <c r="E79" s="588"/>
      <c r="F79" s="588"/>
      <c r="G79" s="588"/>
      <c r="H79" s="588"/>
      <c r="I79" s="589"/>
      <c r="J79" s="7"/>
      <c r="K79" s="7"/>
      <c r="L79" s="7"/>
      <c r="M79" s="7"/>
      <c r="N79" s="7"/>
      <c r="O79" s="7"/>
      <c r="P79" s="7"/>
      <c r="Q79" s="7"/>
    </row>
    <row r="80" spans="1:17" s="15" customFormat="1" ht="77.25" hidden="1" customHeight="1">
      <c r="A80" s="118"/>
      <c r="B80" s="584" t="str">
        <f>$D$18</f>
        <v>BLUE</v>
      </c>
      <c r="C80" s="584"/>
      <c r="D80" s="484" t="s">
        <v>253</v>
      </c>
      <c r="E80" s="485"/>
      <c r="F80" s="485"/>
      <c r="G80" s="485"/>
      <c r="H80" s="485"/>
      <c r="I80" s="486"/>
      <c r="J80" s="47"/>
      <c r="K80" s="47"/>
      <c r="L80" s="47"/>
      <c r="M80" s="47"/>
      <c r="N80" s="47"/>
      <c r="O80" s="47"/>
    </row>
    <row r="81" spans="1:17" s="15" customFormat="1" ht="28" hidden="1">
      <c r="A81" s="118"/>
      <c r="B81" s="118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</row>
    <row r="82" spans="1:17" s="15" customFormat="1" ht="46.5" customHeight="1">
      <c r="B82" s="578" t="s">
        <v>118</v>
      </c>
      <c r="C82" s="578"/>
      <c r="D82" s="578"/>
      <c r="E82" s="578"/>
      <c r="G82" s="47"/>
      <c r="N82" s="46"/>
      <c r="O82" s="45"/>
      <c r="P82" s="45"/>
      <c r="Q82" s="46"/>
    </row>
    <row r="83" spans="1:17" s="5" customFormat="1" ht="42.75" customHeight="1">
      <c r="A83" s="273">
        <v>1</v>
      </c>
      <c r="B83" s="274" t="s">
        <v>53</v>
      </c>
      <c r="C83" s="273"/>
      <c r="D83" s="273"/>
      <c r="G83" s="7"/>
      <c r="N83" s="272"/>
      <c r="O83" s="275"/>
      <c r="P83" s="275"/>
      <c r="Q83" s="272"/>
    </row>
    <row r="84" spans="1:17" s="5" customFormat="1" ht="42.75" customHeight="1">
      <c r="A84" s="273">
        <v>2</v>
      </c>
      <c r="B84" s="274" t="s">
        <v>68</v>
      </c>
      <c r="C84" s="273"/>
      <c r="D84" s="273"/>
      <c r="G84" s="7"/>
      <c r="N84" s="272"/>
      <c r="O84" s="275"/>
      <c r="P84" s="275"/>
      <c r="Q84" s="272"/>
    </row>
    <row r="85" spans="1:17" s="5" customFormat="1" ht="42.75" customHeight="1">
      <c r="A85" s="273">
        <v>3</v>
      </c>
      <c r="B85" s="274" t="s">
        <v>69</v>
      </c>
      <c r="C85" s="273"/>
      <c r="D85" s="273"/>
      <c r="G85" s="7"/>
      <c r="N85" s="272"/>
      <c r="O85" s="275"/>
      <c r="P85" s="275"/>
      <c r="Q85" s="272"/>
    </row>
    <row r="86" spans="1:17" s="6" customFormat="1" ht="61.5" customHeight="1">
      <c r="A86" s="276"/>
      <c r="B86" s="277" t="s">
        <v>62</v>
      </c>
      <c r="C86" s="278" t="s">
        <v>221</v>
      </c>
      <c r="D86" s="278" t="s">
        <v>61</v>
      </c>
      <c r="E86" s="278" t="s">
        <v>10</v>
      </c>
      <c r="F86" s="278" t="s">
        <v>58</v>
      </c>
      <c r="G86" s="278" t="s">
        <v>59</v>
      </c>
      <c r="H86" s="278" t="s">
        <v>60</v>
      </c>
      <c r="I86" s="278" t="s">
        <v>11</v>
      </c>
      <c r="M86" s="279"/>
      <c r="N86" s="280"/>
      <c r="O86" s="280"/>
      <c r="P86" s="279"/>
    </row>
    <row r="87" spans="1:17" s="6" customFormat="1" ht="61.5" customHeight="1">
      <c r="A87" s="276"/>
      <c r="B87" s="277" t="s">
        <v>63</v>
      </c>
      <c r="C87" s="281">
        <f>HLOOKUP(C86,$G$17:$L$24,8,0)</f>
        <v>0</v>
      </c>
      <c r="D87" s="281">
        <f t="shared" ref="D87:H87" si="26">HLOOKUP(D86,$G$17:$L$24,8,0)</f>
        <v>93</v>
      </c>
      <c r="E87" s="281">
        <f t="shared" si="26"/>
        <v>194</v>
      </c>
      <c r="F87" s="281">
        <f t="shared" si="26"/>
        <v>93</v>
      </c>
      <c r="G87" s="281">
        <f t="shared" si="26"/>
        <v>34</v>
      </c>
      <c r="H87" s="281">
        <f t="shared" si="26"/>
        <v>9</v>
      </c>
      <c r="I87" s="281">
        <f>SUM(C87:H87)</f>
        <v>423</v>
      </c>
      <c r="M87" s="279"/>
      <c r="N87" s="280"/>
      <c r="O87" s="280"/>
      <c r="P87" s="279"/>
    </row>
    <row r="88" spans="1:17" s="257" customFormat="1" ht="28"/>
    <row r="89" spans="1:17" s="257" customFormat="1" ht="28">
      <c r="G89" s="258"/>
    </row>
    <row r="90" spans="1:17" s="257" customFormat="1" ht="28">
      <c r="G90" s="258"/>
    </row>
    <row r="91" spans="1:17" s="257" customFormat="1" ht="28">
      <c r="G91" s="258"/>
    </row>
    <row r="92" spans="1:17" s="257" customFormat="1" ht="28">
      <c r="G92" s="258"/>
    </row>
    <row r="93" spans="1:17" s="257" customFormat="1" ht="28">
      <c r="G93" s="258"/>
    </row>
    <row r="94" spans="1:17" s="257" customFormat="1" ht="28">
      <c r="G94" s="258"/>
    </row>
    <row r="95" spans="1:17" s="257" customFormat="1" ht="28">
      <c r="G95" s="258"/>
    </row>
    <row r="96" spans="1:17" s="257" customFormat="1" ht="28">
      <c r="G96" s="258"/>
    </row>
    <row r="97" spans="7:7" s="257" customFormat="1" ht="28">
      <c r="G97" s="258"/>
    </row>
    <row r="98" spans="7:7" s="257" customFormat="1" ht="28">
      <c r="G98" s="258"/>
    </row>
    <row r="99" spans="7:7" s="257" customFormat="1" ht="28">
      <c r="G99" s="258"/>
    </row>
    <row r="100" spans="7:7" s="257" customFormat="1" ht="28">
      <c r="G100" s="258"/>
    </row>
    <row r="101" spans="7:7" s="257" customFormat="1" ht="28">
      <c r="G101" s="258"/>
    </row>
    <row r="102" spans="7:7" s="257" customFormat="1" ht="28">
      <c r="G102" s="258"/>
    </row>
    <row r="103" spans="7:7" s="257" customFormat="1" ht="28">
      <c r="G103" s="258"/>
    </row>
    <row r="104" spans="7:7" s="257" customFormat="1" ht="28">
      <c r="G104" s="258"/>
    </row>
    <row r="105" spans="7:7" s="257" customFormat="1" ht="28">
      <c r="G105" s="258"/>
    </row>
    <row r="106" spans="7:7" s="257" customFormat="1" ht="28">
      <c r="G106" s="258"/>
    </row>
    <row r="107" spans="7:7" s="257" customFormat="1" ht="28">
      <c r="G107" s="258"/>
    </row>
  </sheetData>
  <autoFilter ref="A37:R50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96">
    <mergeCell ref="B82:E82"/>
    <mergeCell ref="B55:I55"/>
    <mergeCell ref="B73:I73"/>
    <mergeCell ref="B69:I69"/>
    <mergeCell ref="B71:C71"/>
    <mergeCell ref="B70:C70"/>
    <mergeCell ref="D70:I70"/>
    <mergeCell ref="B79:C79"/>
    <mergeCell ref="D79:I79"/>
    <mergeCell ref="B80:C80"/>
    <mergeCell ref="D80:I80"/>
    <mergeCell ref="B74:C74"/>
    <mergeCell ref="D71:I71"/>
    <mergeCell ref="B56:C56"/>
    <mergeCell ref="B59:I59"/>
    <mergeCell ref="D56:I56"/>
    <mergeCell ref="J53:N53"/>
    <mergeCell ref="P45:Q45"/>
    <mergeCell ref="B42:E42"/>
    <mergeCell ref="H42:I42"/>
    <mergeCell ref="A45:E45"/>
    <mergeCell ref="H45:I45"/>
    <mergeCell ref="A43:Q43"/>
    <mergeCell ref="B48:E48"/>
    <mergeCell ref="H48:I48"/>
    <mergeCell ref="H46:I46"/>
    <mergeCell ref="B46:E46"/>
    <mergeCell ref="B47:E47"/>
    <mergeCell ref="P46:Q46"/>
    <mergeCell ref="P47:Q47"/>
    <mergeCell ref="H51:I51"/>
    <mergeCell ref="P51:Q51"/>
    <mergeCell ref="D8:F8"/>
    <mergeCell ref="G5:M8"/>
    <mergeCell ref="M11:Q11"/>
    <mergeCell ref="A30:Q30"/>
    <mergeCell ref="B31:C31"/>
    <mergeCell ref="N29:Q29"/>
    <mergeCell ref="A29:C29"/>
    <mergeCell ref="B26:Q26"/>
    <mergeCell ref="N31:Q31"/>
    <mergeCell ref="D11:F11"/>
    <mergeCell ref="B13:F13"/>
    <mergeCell ref="N1:O1"/>
    <mergeCell ref="P1:Q1"/>
    <mergeCell ref="N2:O2"/>
    <mergeCell ref="P2:Q2"/>
    <mergeCell ref="N3:O3"/>
    <mergeCell ref="P3:Q3"/>
    <mergeCell ref="H49:I49"/>
    <mergeCell ref="B40:E40"/>
    <mergeCell ref="H40:I40"/>
    <mergeCell ref="P40:Q40"/>
    <mergeCell ref="B38:E38"/>
    <mergeCell ref="H47:I47"/>
    <mergeCell ref="P39:Q39"/>
    <mergeCell ref="B39:E39"/>
    <mergeCell ref="H39:I39"/>
    <mergeCell ref="P48:Q48"/>
    <mergeCell ref="D65:I65"/>
    <mergeCell ref="D75:I75"/>
    <mergeCell ref="C68:F68"/>
    <mergeCell ref="B60:C60"/>
    <mergeCell ref="B62:C62"/>
    <mergeCell ref="B66:C66"/>
    <mergeCell ref="B32:C32"/>
    <mergeCell ref="N32:Q32"/>
    <mergeCell ref="P42:Q42"/>
    <mergeCell ref="B41:E41"/>
    <mergeCell ref="H41:I41"/>
    <mergeCell ref="P41:Q41"/>
    <mergeCell ref="H38:I38"/>
    <mergeCell ref="P38:Q38"/>
    <mergeCell ref="N34:Q34"/>
    <mergeCell ref="P37:Q37"/>
    <mergeCell ref="B34:C34"/>
    <mergeCell ref="A35:Q35"/>
    <mergeCell ref="P36:Q36"/>
    <mergeCell ref="A37:E37"/>
    <mergeCell ref="H37:I37"/>
    <mergeCell ref="B76:C76"/>
    <mergeCell ref="B61:C61"/>
    <mergeCell ref="B33:C33"/>
    <mergeCell ref="N33:Q33"/>
    <mergeCell ref="B51:E51"/>
    <mergeCell ref="P49:Q49"/>
    <mergeCell ref="B50:E50"/>
    <mergeCell ref="H50:I50"/>
    <mergeCell ref="P50:Q50"/>
    <mergeCell ref="B49:E49"/>
    <mergeCell ref="B75:C75"/>
    <mergeCell ref="B65:C65"/>
    <mergeCell ref="B57:C57"/>
    <mergeCell ref="D57:I57"/>
    <mergeCell ref="B64:C64"/>
    <mergeCell ref="D61:I61"/>
  </mergeCells>
  <phoneticPr fontId="125" type="noConversion"/>
  <printOptions horizontalCentered="1"/>
  <pageMargins left="0" right="0" top="0.61388888888888904" bottom="0" header="0" footer="0"/>
  <pageSetup paperSize="9" scale="20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1" manualBreakCount="1">
    <brk id="43" max="16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C33"/>
  <sheetViews>
    <sheetView view="pageBreakPreview" topLeftCell="A17" zoomScale="39" zoomScaleNormal="55" zoomScaleSheetLayoutView="39" zoomScalePageLayoutView="25" workbookViewId="0">
      <selection activeCell="P4" sqref="P4"/>
    </sheetView>
  </sheetViews>
  <sheetFormatPr baseColWidth="10" defaultColWidth="9.1640625" defaultRowHeight="20"/>
  <cols>
    <col min="1" max="1" width="107.5" style="97" customWidth="1"/>
    <col min="2" max="2" width="205.33203125" style="98" customWidth="1"/>
    <col min="3" max="16384" width="9.1640625" style="98"/>
  </cols>
  <sheetData>
    <row r="1" spans="1:3" s="88" customFormat="1" ht="134.25" customHeight="1">
      <c r="A1" s="86"/>
      <c r="B1" s="87"/>
    </row>
    <row r="2" spans="1:3" s="88" customFormat="1" ht="37.5" customHeight="1">
      <c r="A2" s="87" t="str">
        <f>'1. CUTTING DOCKET'!B6</f>
        <v xml:space="preserve">JOB NUMBER:  </v>
      </c>
      <c r="B2" s="87" t="str">
        <f>'1. CUTTING DOCKET'!D6</f>
        <v>C21  SS24  G2693</v>
      </c>
    </row>
    <row r="3" spans="1:3" s="88" customFormat="1" ht="37.5" customHeight="1">
      <c r="A3" s="89" t="str">
        <f>'1. CUTTING DOCKET'!B7</f>
        <v xml:space="preserve">STYLE NUMBER: </v>
      </c>
      <c r="B3" s="87" t="str">
        <f>'1. CUTTING DOCKET'!D7</f>
        <v>CRTZ-1142</v>
      </c>
    </row>
    <row r="4" spans="1:3" s="88" customFormat="1" ht="37.5" customHeight="1">
      <c r="A4" s="89" t="str">
        <f>'1. CUTTING DOCKET'!B8</f>
        <v xml:space="preserve">STYLE NAME : </v>
      </c>
      <c r="B4" s="87" t="str">
        <f>'1. CUTTING DOCKET'!D8</f>
        <v>GUERILLAZ JERSEY BLUE</v>
      </c>
    </row>
    <row r="5" spans="1:3" s="88" customFormat="1" ht="76" customHeight="1">
      <c r="A5" s="229"/>
      <c r="B5" s="189" t="str">
        <f>'1. CUTTING DOCKET'!$D$20</f>
        <v>BLUE</v>
      </c>
    </row>
    <row r="6" spans="1:3" s="92" customFormat="1" ht="69.75" customHeight="1">
      <c r="A6" s="191" t="s">
        <v>33</v>
      </c>
      <c r="B6" s="191" t="str">
        <f>'1. CUTTING DOCKET'!$E$31</f>
        <v>BLACK</v>
      </c>
    </row>
    <row r="7" spans="1:3" s="92" customFormat="1" ht="90.75" customHeight="1">
      <c r="A7" s="230" t="s">
        <v>32</v>
      </c>
      <c r="B7" s="341"/>
    </row>
    <row r="8" spans="1:3" s="92" customFormat="1" ht="409.5" customHeight="1">
      <c r="A8" s="192" t="str">
        <f>'1. CUTTING DOCKET'!$B$31</f>
        <v>100% POLYESTER SHINY TRICOT 170GSM</v>
      </c>
      <c r="B8" s="342" t="str">
        <f>'1. CUTTING DOCKET'!$D$31</f>
        <v>VẢI CHÍNH (THÂN TRƯỚC + THÂN SAU+ VIỀN)</v>
      </c>
      <c r="C8" s="95"/>
    </row>
    <row r="9" spans="1:3" s="92" customFormat="1" ht="90.75" customHeight="1">
      <c r="A9" s="230" t="s">
        <v>274</v>
      </c>
      <c r="B9" s="341"/>
    </row>
    <row r="10" spans="1:3" s="92" customFormat="1" ht="409.5" customHeight="1">
      <c r="A10" s="192" t="str">
        <f>'1. CUTTING DOCKET'!$B$32</f>
        <v>100% POLYESTER SHINY TRICOT 170GSM</v>
      </c>
      <c r="B10" s="342" t="str">
        <f>'1. CUTTING DOCKET'!$D$32</f>
        <v>VẢI PHỐI (TAY)</v>
      </c>
      <c r="C10" s="95"/>
    </row>
    <row r="11" spans="1:3" s="92" customFormat="1" ht="409.5" customHeight="1">
      <c r="A11" s="192" t="str">
        <f>'1. CUTTING DOCKET'!B33</f>
        <v>100% POLYESTER SHINY TRICOT 170GSM</v>
      </c>
      <c r="B11" s="342" t="str">
        <f>'1. CUTTING DOCKET'!D33</f>
        <v>VẢI PHỐI (VIỀN TAY)</v>
      </c>
      <c r="C11" s="95"/>
    </row>
    <row r="12" spans="1:3" s="92" customFormat="1" ht="100.5" customHeight="1">
      <c r="A12" s="191" t="s">
        <v>190</v>
      </c>
      <c r="B12" s="191"/>
    </row>
    <row r="13" spans="1:3" s="92" customFormat="1" ht="253.5" customHeight="1">
      <c r="A13" s="192" t="str">
        <f>'1. CUTTING DOCKET'!B34</f>
        <v>FOLDOVER RIB 1X1 96% POLYESTER 4% SPANDEX_VERSION 3.150.70.1.1.s</v>
      </c>
      <c r="B13" s="194"/>
      <c r="C13" s="95"/>
    </row>
    <row r="14" spans="1:3" s="92" customFormat="1" ht="100.5" customHeight="1">
      <c r="A14" s="191" t="s">
        <v>52</v>
      </c>
      <c r="B14" s="195" t="str">
        <f>'1. CUTTING DOCKET'!F38</f>
        <v>BLACK</v>
      </c>
    </row>
    <row r="15" spans="1:3" s="92" customFormat="1" ht="169.5" customHeight="1">
      <c r="A15" s="192" t="str">
        <f>'1. CUTTING DOCKET'!B38</f>
        <v>CHỈ MAY CHÍNH - VẮT SỔ 40/2
( THÂN TRƯỚC + THÂN SAU)</v>
      </c>
      <c r="B15" s="190">
        <f>'1. CUTTING DOCKET'!G38</f>
        <v>1500</v>
      </c>
    </row>
    <row r="16" spans="1:3" s="92" customFormat="1" ht="169.5" customHeight="1">
      <c r="A16" s="192" t="str">
        <f>'1. CUTTING DOCKET'!B39</f>
        <v>CHỈ MAY CHÍNH - VẮT SỔ 40/2
(TAY + RIB + VIỀN CỔ)</v>
      </c>
      <c r="B16" s="284" t="str">
        <f>'1. CUTTING DOCKET'!G39</f>
        <v>BL5208</v>
      </c>
    </row>
    <row r="17" spans="1:2" s="92" customFormat="1" ht="169.5" customHeight="1">
      <c r="A17" s="192" t="str">
        <f>'1. CUTTING DOCKET'!$B$40</f>
        <v>CHỈ MAY CHÍNH - VẮT SỔ 40/2
(VIỀN TRANG TRÍ TẠI TAY)</v>
      </c>
      <c r="B17" s="343" t="str">
        <f>'1. CUTTING DOCKET'!$G$40</f>
        <v>K1010</v>
      </c>
    </row>
    <row r="18" spans="1:2" s="92" customFormat="1" ht="100.5" customHeight="1">
      <c r="A18" s="230" t="str">
        <f>'1. CUTTING DOCKET'!B41</f>
        <v>NHÃN CHÍNH + SIZE</v>
      </c>
      <c r="B18" s="283"/>
    </row>
    <row r="19" spans="1:2" s="92" customFormat="1" ht="378.75" customHeight="1">
      <c r="A19" s="255" t="s">
        <v>449</v>
      </c>
      <c r="B19" s="284"/>
    </row>
    <row r="20" spans="1:2" s="92" customFormat="1" ht="218.25" customHeight="1">
      <c r="A20" s="191" t="str">
        <f>'1. CUTTING DOCKET'!B42</f>
        <v>NHÃN THÀNH PHẦN 100%POLY
PO# 00164
CRTZ_1142</v>
      </c>
      <c r="B20" s="283"/>
    </row>
    <row r="21" spans="1:2" s="92" customFormat="1" ht="285.75" customHeight="1">
      <c r="A21" s="255" t="s">
        <v>255</v>
      </c>
      <c r="B21" s="284"/>
    </row>
    <row r="22" spans="1:2" s="92" customFormat="1" ht="100.5" customHeight="1">
      <c r="A22" s="191" t="str">
        <f>'1. CUTTING DOCKET'!B46</f>
        <v xml:space="preserve"> POLYBAG MAINLINE 	370mm X 470mm  - KHÔNG CÓ CHỮ HMP</v>
      </c>
      <c r="B22" s="283"/>
    </row>
    <row r="23" spans="1:2" s="92" customFormat="1" ht="286.5" customHeight="1">
      <c r="A23" s="254"/>
      <c r="B23" s="285"/>
    </row>
    <row r="24" spans="1:2" s="92" customFormat="1" ht="100.5" customHeight="1">
      <c r="A24" s="191" t="str">
        <f>'1. CUTTING DOCKET'!B47</f>
        <v>POLYBAG STICKER 2” (L) x 1” (W)</v>
      </c>
      <c r="B24" s="283"/>
    </row>
    <row r="25" spans="1:2" s="92" customFormat="1" ht="286.5" customHeight="1">
      <c r="A25" s="254" t="s">
        <v>249</v>
      </c>
      <c r="B25" s="285"/>
    </row>
    <row r="26" spans="1:2" s="92" customFormat="1" ht="74.25" customHeight="1">
      <c r="A26" s="191" t="str">
        <f>'[11]1. CUTTING DOCKET'!$B$65</f>
        <v>BAO LỚN (100CMX120CM)</v>
      </c>
      <c r="B26" s="195" t="str">
        <f>'[11]1. CUTTING DOCKET'!$G$65</f>
        <v>CLEAR</v>
      </c>
    </row>
    <row r="27" spans="1:2" s="92" customFormat="1" ht="229.5" customHeight="1">
      <c r="A27" s="249"/>
      <c r="B27" s="250"/>
    </row>
    <row r="28" spans="1:2" s="92" customFormat="1" ht="74.25" customHeight="1">
      <c r="A28" s="191" t="str">
        <f>'[11]1. CUTTING DOCKET'!$B$63</f>
        <v>GIẤY CHỐNG ẨM</v>
      </c>
      <c r="B28" s="195" t="str">
        <f>'[11]1. CUTTING DOCKET'!$G$63</f>
        <v>WHITE</v>
      </c>
    </row>
    <row r="29" spans="1:2" s="92" customFormat="1" ht="88" customHeight="1">
      <c r="A29" s="249"/>
      <c r="B29" s="250"/>
    </row>
    <row r="30" spans="1:2" s="92" customFormat="1" ht="74.25" customHeight="1">
      <c r="A30" s="191" t="str">
        <f>'[11]1. CUTTING DOCKET'!$B$66</f>
        <v>LÓT THÙNG</v>
      </c>
      <c r="B30" s="195" t="str">
        <f>'[11]1. CUTTING DOCKET'!$G$66</f>
        <v>NATURAL</v>
      </c>
    </row>
    <row r="31" spans="1:2" s="92" customFormat="1" ht="83.25" customHeight="1">
      <c r="A31" s="254" t="s">
        <v>248</v>
      </c>
      <c r="B31" s="250"/>
    </row>
    <row r="32" spans="1:2" s="92" customFormat="1" ht="74.25" customHeight="1">
      <c r="A32" s="191" t="str">
        <f>'[11]1. CUTTING DOCKET'!$B$67</f>
        <v>THÙNG CARTON</v>
      </c>
      <c r="B32" s="195" t="str">
        <f>'[11]1. CUTTING DOCKET'!$G$67</f>
        <v>NATURAL</v>
      </c>
    </row>
    <row r="33" spans="1:2" s="92" customFormat="1" ht="83.25" customHeight="1">
      <c r="A33" s="249"/>
      <c r="B33" s="250"/>
    </row>
  </sheetData>
  <printOptions horizontalCentered="1"/>
  <pageMargins left="0.25" right="0" top="0.60416666666666696" bottom="0.75" header="0" footer="0"/>
  <pageSetup paperSize="9" scale="49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2" manualBreakCount="2">
    <brk id="13" max="1" man="1"/>
    <brk id="23" max="1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6975-10AE-4875-9E2F-001B66548A04}">
  <sheetPr codeName="Sheet6"/>
  <dimension ref="A1:Q21"/>
  <sheetViews>
    <sheetView view="pageBreakPreview" topLeftCell="A2" zoomScale="55" zoomScaleNormal="100" zoomScaleSheetLayoutView="55" workbookViewId="0">
      <selection activeCell="P4" sqref="P4"/>
    </sheetView>
  </sheetViews>
  <sheetFormatPr baseColWidth="10" defaultColWidth="8.83203125" defaultRowHeight="15"/>
  <cols>
    <col min="1" max="1" width="37.33203125" style="346" customWidth="1"/>
    <col min="2" max="2" width="34.83203125" style="345" customWidth="1"/>
    <col min="3" max="3" width="44.5" style="345" customWidth="1"/>
    <col min="4" max="4" width="7.6640625" style="346" bestFit="1" customWidth="1"/>
    <col min="5" max="6" width="3.33203125" style="346" customWidth="1"/>
    <col min="7" max="7" width="25.83203125" style="346" customWidth="1"/>
    <col min="8" max="8" width="7.5" style="346" customWidth="1"/>
    <col min="9" max="9" width="7.1640625" style="346" customWidth="1"/>
    <col min="10" max="10" width="14.33203125" style="347" customWidth="1"/>
    <col min="11" max="16" width="12.1640625" style="347" customWidth="1"/>
    <col min="17" max="17" width="29" style="346" customWidth="1"/>
    <col min="18" max="18" width="2.33203125" style="346" customWidth="1"/>
    <col min="19" max="16384" width="8.83203125" style="346"/>
  </cols>
  <sheetData>
    <row r="1" spans="1:17" ht="0" hidden="1" customHeight="1">
      <c r="A1" s="344" t="s">
        <v>300</v>
      </c>
    </row>
    <row r="2" spans="1:17" ht="56.25" customHeight="1">
      <c r="A2" s="348" t="s">
        <v>301</v>
      </c>
      <c r="B2" s="349"/>
      <c r="C2" s="349"/>
      <c r="D2" s="349"/>
      <c r="E2" s="349"/>
      <c r="F2" s="349"/>
      <c r="G2" s="350" t="s">
        <v>302</v>
      </c>
      <c r="H2" s="349"/>
      <c r="I2" s="349"/>
      <c r="J2" s="351"/>
      <c r="K2" s="351"/>
      <c r="L2" s="351"/>
      <c r="M2" s="351"/>
      <c r="N2" s="351"/>
      <c r="O2" s="351"/>
      <c r="P2" s="351"/>
    </row>
    <row r="3" spans="1:17" s="355" customFormat="1" ht="35.25" customHeight="1">
      <c r="A3" s="352" t="s">
        <v>303</v>
      </c>
      <c r="B3" s="353" t="s">
        <v>304</v>
      </c>
      <c r="C3" s="353" t="s">
        <v>305</v>
      </c>
      <c r="D3" s="353"/>
      <c r="E3" s="353"/>
      <c r="F3" s="353"/>
      <c r="G3" s="353"/>
      <c r="H3" s="353"/>
      <c r="I3" s="353"/>
      <c r="J3" s="354" t="s">
        <v>306</v>
      </c>
      <c r="K3" s="354" t="s">
        <v>221</v>
      </c>
      <c r="L3" s="354" t="s">
        <v>61</v>
      </c>
      <c r="M3" s="354" t="s">
        <v>10</v>
      </c>
      <c r="N3" s="354" t="s">
        <v>58</v>
      </c>
      <c r="O3" s="354" t="s">
        <v>59</v>
      </c>
      <c r="P3" s="354" t="s">
        <v>60</v>
      </c>
      <c r="Q3" s="354" t="s">
        <v>275</v>
      </c>
    </row>
    <row r="4" spans="1:17" s="361" customFormat="1" ht="56.25" customHeight="1">
      <c r="A4" s="356" t="s">
        <v>307</v>
      </c>
      <c r="B4" s="357" t="s">
        <v>308</v>
      </c>
      <c r="C4" s="357" t="s">
        <v>309</v>
      </c>
      <c r="D4" s="358" t="s">
        <v>310</v>
      </c>
      <c r="E4" s="513" t="s">
        <v>311</v>
      </c>
      <c r="F4" s="513"/>
      <c r="G4" s="513"/>
      <c r="H4" s="358" t="s">
        <v>312</v>
      </c>
      <c r="I4" s="358" t="s">
        <v>313</v>
      </c>
      <c r="J4" s="359" t="s">
        <v>314</v>
      </c>
      <c r="K4" s="359" t="s">
        <v>315</v>
      </c>
      <c r="L4" s="359" t="s">
        <v>316</v>
      </c>
      <c r="M4" s="359" t="s">
        <v>317</v>
      </c>
      <c r="N4" s="359" t="s">
        <v>318</v>
      </c>
      <c r="O4" s="359" t="s">
        <v>319</v>
      </c>
      <c r="P4" s="359" t="s">
        <v>320</v>
      </c>
      <c r="Q4" s="360"/>
    </row>
    <row r="5" spans="1:17" s="361" customFormat="1" ht="56.25" customHeight="1">
      <c r="A5" s="356" t="s">
        <v>321</v>
      </c>
      <c r="B5" s="357" t="s">
        <v>322</v>
      </c>
      <c r="C5" s="357" t="s">
        <v>323</v>
      </c>
      <c r="D5" s="358" t="s">
        <v>324</v>
      </c>
      <c r="E5" s="513" t="s">
        <v>325</v>
      </c>
      <c r="F5" s="513"/>
      <c r="G5" s="513"/>
      <c r="H5" s="358" t="s">
        <v>312</v>
      </c>
      <c r="I5" s="358" t="s">
        <v>313</v>
      </c>
      <c r="J5" s="359" t="s">
        <v>314</v>
      </c>
      <c r="K5" s="359" t="s">
        <v>326</v>
      </c>
      <c r="L5" s="359" t="s">
        <v>327</v>
      </c>
      <c r="M5" s="359" t="s">
        <v>328</v>
      </c>
      <c r="N5" s="359" t="s">
        <v>329</v>
      </c>
      <c r="O5" s="359" t="s">
        <v>330</v>
      </c>
      <c r="P5" s="359" t="s">
        <v>331</v>
      </c>
      <c r="Q5" s="360"/>
    </row>
    <row r="6" spans="1:17" s="367" customFormat="1" ht="56.25" customHeight="1">
      <c r="A6" s="362" t="s">
        <v>332</v>
      </c>
      <c r="B6" s="363" t="s">
        <v>97</v>
      </c>
      <c r="C6" s="363" t="s">
        <v>333</v>
      </c>
      <c r="D6" s="364" t="s">
        <v>334</v>
      </c>
      <c r="E6" s="590" t="s">
        <v>335</v>
      </c>
      <c r="F6" s="590"/>
      <c r="G6" s="590"/>
      <c r="H6" s="364" t="s">
        <v>336</v>
      </c>
      <c r="I6" s="364" t="s">
        <v>313</v>
      </c>
      <c r="J6" s="365" t="s">
        <v>337</v>
      </c>
      <c r="K6" s="365" t="s">
        <v>338</v>
      </c>
      <c r="L6" s="365" t="s">
        <v>339</v>
      </c>
      <c r="M6" s="365" t="s">
        <v>340</v>
      </c>
      <c r="N6" s="365" t="s">
        <v>341</v>
      </c>
      <c r="O6" s="365" t="s">
        <v>342</v>
      </c>
      <c r="P6" s="365" t="s">
        <v>343</v>
      </c>
      <c r="Q6" s="366" t="s">
        <v>344</v>
      </c>
    </row>
    <row r="7" spans="1:17" s="361" customFormat="1" ht="56.25" customHeight="1">
      <c r="A7" s="356" t="s">
        <v>345</v>
      </c>
      <c r="B7" s="357" t="s">
        <v>99</v>
      </c>
      <c r="C7" s="357" t="s">
        <v>333</v>
      </c>
      <c r="D7" s="358" t="s">
        <v>346</v>
      </c>
      <c r="E7" s="513" t="s">
        <v>335</v>
      </c>
      <c r="F7" s="513"/>
      <c r="G7" s="513"/>
      <c r="H7" s="358" t="s">
        <v>336</v>
      </c>
      <c r="I7" s="358" t="s">
        <v>313</v>
      </c>
      <c r="J7" s="359" t="s">
        <v>347</v>
      </c>
      <c r="K7" s="359" t="s">
        <v>348</v>
      </c>
      <c r="L7" s="359" t="s">
        <v>348</v>
      </c>
      <c r="M7" s="359" t="s">
        <v>348</v>
      </c>
      <c r="N7" s="359" t="s">
        <v>348</v>
      </c>
      <c r="O7" s="359" t="s">
        <v>348</v>
      </c>
      <c r="P7" s="359" t="s">
        <v>348</v>
      </c>
      <c r="Q7" s="360"/>
    </row>
    <row r="8" spans="1:17" s="361" customFormat="1" ht="56.25" customHeight="1">
      <c r="A8" s="356" t="s">
        <v>349</v>
      </c>
      <c r="B8" s="357" t="s">
        <v>350</v>
      </c>
      <c r="C8" s="357" t="s">
        <v>351</v>
      </c>
      <c r="D8" s="358" t="s">
        <v>352</v>
      </c>
      <c r="E8" s="513" t="s">
        <v>353</v>
      </c>
      <c r="F8" s="513"/>
      <c r="G8" s="513"/>
      <c r="H8" s="358" t="s">
        <v>336</v>
      </c>
      <c r="I8" s="358" t="s">
        <v>313</v>
      </c>
      <c r="J8" s="359" t="s">
        <v>354</v>
      </c>
      <c r="K8" s="359" t="s">
        <v>355</v>
      </c>
      <c r="L8" s="359" t="s">
        <v>356</v>
      </c>
      <c r="M8" s="359" t="s">
        <v>357</v>
      </c>
      <c r="N8" s="359" t="s">
        <v>358</v>
      </c>
      <c r="O8" s="359" t="s">
        <v>359</v>
      </c>
      <c r="P8" s="359" t="s">
        <v>360</v>
      </c>
      <c r="Q8" s="360"/>
    </row>
    <row r="9" spans="1:17" s="361" customFormat="1" ht="56.25" customHeight="1">
      <c r="A9" s="356" t="s">
        <v>361</v>
      </c>
      <c r="B9" s="357" t="s">
        <v>362</v>
      </c>
      <c r="C9" s="357" t="s">
        <v>363</v>
      </c>
      <c r="D9" s="358" t="s">
        <v>364</v>
      </c>
      <c r="E9" s="513" t="s">
        <v>365</v>
      </c>
      <c r="F9" s="513"/>
      <c r="G9" s="513"/>
      <c r="H9" s="358" t="s">
        <v>312</v>
      </c>
      <c r="I9" s="358" t="s">
        <v>366</v>
      </c>
      <c r="J9" s="359" t="s">
        <v>314</v>
      </c>
      <c r="K9" s="359" t="s">
        <v>367</v>
      </c>
      <c r="L9" s="359" t="s">
        <v>368</v>
      </c>
      <c r="M9" s="359" t="s">
        <v>369</v>
      </c>
      <c r="N9" s="359" t="s">
        <v>370</v>
      </c>
      <c r="O9" s="359" t="s">
        <v>371</v>
      </c>
      <c r="P9" s="359" t="s">
        <v>316</v>
      </c>
      <c r="Q9" s="360"/>
    </row>
    <row r="10" spans="1:17" s="361" customFormat="1" ht="56.25" customHeight="1">
      <c r="A10" s="356" t="s">
        <v>372</v>
      </c>
      <c r="B10" s="357" t="s">
        <v>373</v>
      </c>
      <c r="C10" s="357" t="s">
        <v>374</v>
      </c>
      <c r="D10" s="358" t="s">
        <v>375</v>
      </c>
      <c r="E10" s="513" t="s">
        <v>376</v>
      </c>
      <c r="F10" s="513"/>
      <c r="G10" s="513"/>
      <c r="H10" s="358" t="s">
        <v>312</v>
      </c>
      <c r="I10" s="358" t="s">
        <v>366</v>
      </c>
      <c r="J10" s="359" t="s">
        <v>314</v>
      </c>
      <c r="K10" s="359" t="s">
        <v>367</v>
      </c>
      <c r="L10" s="359" t="s">
        <v>368</v>
      </c>
      <c r="M10" s="359" t="s">
        <v>369</v>
      </c>
      <c r="N10" s="359" t="s">
        <v>370</v>
      </c>
      <c r="O10" s="359" t="s">
        <v>371</v>
      </c>
      <c r="P10" s="359" t="s">
        <v>316</v>
      </c>
      <c r="Q10" s="360"/>
    </row>
    <row r="11" spans="1:17" s="367" customFormat="1" ht="56.25" customHeight="1">
      <c r="A11" s="362" t="s">
        <v>377</v>
      </c>
      <c r="B11" s="363" t="s">
        <v>378</v>
      </c>
      <c r="C11" s="363"/>
      <c r="D11" s="364" t="s">
        <v>379</v>
      </c>
      <c r="E11" s="590" t="s">
        <v>380</v>
      </c>
      <c r="F11" s="590"/>
      <c r="G11" s="590"/>
      <c r="H11" s="364" t="s">
        <v>336</v>
      </c>
      <c r="I11" s="364" t="s">
        <v>313</v>
      </c>
      <c r="J11" s="368" t="s">
        <v>347</v>
      </c>
      <c r="K11" s="369">
        <v>0.5</v>
      </c>
      <c r="L11" s="369">
        <v>0.5</v>
      </c>
      <c r="M11" s="369">
        <v>0.5</v>
      </c>
      <c r="N11" s="369">
        <v>0.5</v>
      </c>
      <c r="O11" s="369">
        <v>0.5</v>
      </c>
      <c r="P11" s="369">
        <v>0.5</v>
      </c>
      <c r="Q11" s="366" t="s">
        <v>381</v>
      </c>
    </row>
    <row r="12" spans="1:17" s="367" customFormat="1" ht="56.25" customHeight="1">
      <c r="A12" s="370" t="s">
        <v>382</v>
      </c>
      <c r="B12" s="363" t="s">
        <v>383</v>
      </c>
      <c r="C12" s="363" t="s">
        <v>384</v>
      </c>
      <c r="D12" s="364" t="s">
        <v>385</v>
      </c>
      <c r="E12" s="591" t="s">
        <v>386</v>
      </c>
      <c r="F12" s="590"/>
      <c r="G12" s="590"/>
      <c r="H12" s="364" t="s">
        <v>312</v>
      </c>
      <c r="I12" s="364" t="s">
        <v>313</v>
      </c>
      <c r="J12" s="365" t="s">
        <v>387</v>
      </c>
      <c r="K12" s="365" t="s">
        <v>388</v>
      </c>
      <c r="L12" s="365" t="s">
        <v>389</v>
      </c>
      <c r="M12" s="365" t="s">
        <v>390</v>
      </c>
      <c r="N12" s="365" t="s">
        <v>391</v>
      </c>
      <c r="O12" s="365" t="s">
        <v>392</v>
      </c>
      <c r="P12" s="365" t="s">
        <v>393</v>
      </c>
      <c r="Q12" s="366" t="s">
        <v>394</v>
      </c>
    </row>
    <row r="13" spans="1:17" s="361" customFormat="1" ht="56.25" customHeight="1">
      <c r="A13" s="356" t="s">
        <v>395</v>
      </c>
      <c r="B13" s="357" t="s">
        <v>396</v>
      </c>
      <c r="C13" s="357" t="s">
        <v>397</v>
      </c>
      <c r="D13" s="358" t="s">
        <v>398</v>
      </c>
      <c r="E13" s="513" t="s">
        <v>399</v>
      </c>
      <c r="F13" s="513"/>
      <c r="G13" s="513"/>
      <c r="H13" s="358" t="s">
        <v>336</v>
      </c>
      <c r="I13" s="358" t="s">
        <v>313</v>
      </c>
      <c r="J13" s="359" t="s">
        <v>354</v>
      </c>
      <c r="K13" s="359" t="s">
        <v>400</v>
      </c>
      <c r="L13" s="359" t="s">
        <v>401</v>
      </c>
      <c r="M13" s="359" t="s">
        <v>402</v>
      </c>
      <c r="N13" s="359" t="s">
        <v>403</v>
      </c>
      <c r="O13" s="359" t="s">
        <v>404</v>
      </c>
      <c r="P13" s="359" t="s">
        <v>405</v>
      </c>
      <c r="Q13" s="360"/>
    </row>
    <row r="14" spans="1:17" s="361" customFormat="1" ht="56.25" customHeight="1">
      <c r="A14" s="356" t="s">
        <v>406</v>
      </c>
      <c r="B14" s="357" t="s">
        <v>407</v>
      </c>
      <c r="C14" s="357" t="s">
        <v>363</v>
      </c>
      <c r="D14" s="358" t="s">
        <v>408</v>
      </c>
      <c r="E14" s="513" t="s">
        <v>409</v>
      </c>
      <c r="F14" s="513"/>
      <c r="G14" s="513"/>
      <c r="H14" s="358" t="s">
        <v>336</v>
      </c>
      <c r="I14" s="358" t="s">
        <v>366</v>
      </c>
      <c r="J14" s="359" t="s">
        <v>354</v>
      </c>
      <c r="K14" s="359" t="s">
        <v>410</v>
      </c>
      <c r="L14" s="359" t="s">
        <v>411</v>
      </c>
      <c r="M14" s="359" t="s">
        <v>412</v>
      </c>
      <c r="N14" s="359" t="s">
        <v>413</v>
      </c>
      <c r="O14" s="359" t="s">
        <v>414</v>
      </c>
      <c r="P14" s="359" t="s">
        <v>415</v>
      </c>
      <c r="Q14" s="360"/>
    </row>
    <row r="15" spans="1:17" s="361" customFormat="1" ht="56.25" customHeight="1">
      <c r="A15" s="356" t="s">
        <v>416</v>
      </c>
      <c r="B15" s="357" t="s">
        <v>417</v>
      </c>
      <c r="C15" s="357" t="s">
        <v>418</v>
      </c>
      <c r="D15" s="358" t="s">
        <v>419</v>
      </c>
      <c r="E15" s="513" t="s">
        <v>420</v>
      </c>
      <c r="F15" s="513"/>
      <c r="G15" s="513"/>
      <c r="H15" s="358" t="s">
        <v>336</v>
      </c>
      <c r="I15" s="358" t="s">
        <v>366</v>
      </c>
      <c r="J15" s="359" t="s">
        <v>354</v>
      </c>
      <c r="K15" s="359" t="s">
        <v>421</v>
      </c>
      <c r="L15" s="359" t="s">
        <v>422</v>
      </c>
      <c r="M15" s="359" t="s">
        <v>423</v>
      </c>
      <c r="N15" s="359" t="s">
        <v>424</v>
      </c>
      <c r="O15" s="359" t="s">
        <v>410</v>
      </c>
      <c r="P15" s="359" t="s">
        <v>425</v>
      </c>
      <c r="Q15" s="360"/>
    </row>
    <row r="16" spans="1:17" s="367" customFormat="1" ht="56.25" customHeight="1">
      <c r="A16" s="362" t="s">
        <v>426</v>
      </c>
      <c r="B16" s="363" t="s">
        <v>427</v>
      </c>
      <c r="C16" s="363" t="s">
        <v>428</v>
      </c>
      <c r="D16" s="364" t="s">
        <v>429</v>
      </c>
      <c r="E16" s="590" t="s">
        <v>430</v>
      </c>
      <c r="F16" s="590"/>
      <c r="G16" s="590"/>
      <c r="H16" s="364" t="s">
        <v>336</v>
      </c>
      <c r="I16" s="364" t="s">
        <v>313</v>
      </c>
      <c r="J16" s="368" t="s">
        <v>347</v>
      </c>
      <c r="K16" s="369">
        <v>0.5</v>
      </c>
      <c r="L16" s="369">
        <v>0.5</v>
      </c>
      <c r="M16" s="369">
        <v>0.5</v>
      </c>
      <c r="N16" s="369">
        <v>0.5</v>
      </c>
      <c r="O16" s="369">
        <v>0.5</v>
      </c>
      <c r="P16" s="369">
        <v>0.5</v>
      </c>
      <c r="Q16" s="366" t="s">
        <v>381</v>
      </c>
    </row>
    <row r="17" spans="1:17" s="361" customFormat="1" ht="56.25" customHeight="1">
      <c r="A17" s="356" t="s">
        <v>431</v>
      </c>
      <c r="B17" s="357" t="s">
        <v>432</v>
      </c>
      <c r="C17" s="357" t="s">
        <v>433</v>
      </c>
      <c r="D17" s="358" t="s">
        <v>434</v>
      </c>
      <c r="E17" s="513" t="s">
        <v>435</v>
      </c>
      <c r="F17" s="513"/>
      <c r="G17" s="513"/>
      <c r="H17" s="358" t="s">
        <v>336</v>
      </c>
      <c r="I17" s="358" t="s">
        <v>313</v>
      </c>
      <c r="J17" s="359" t="s">
        <v>347</v>
      </c>
      <c r="K17" s="359" t="s">
        <v>436</v>
      </c>
      <c r="L17" s="359" t="s">
        <v>436</v>
      </c>
      <c r="M17" s="359" t="s">
        <v>436</v>
      </c>
      <c r="N17" s="359" t="s">
        <v>436</v>
      </c>
      <c r="O17" s="359" t="s">
        <v>436</v>
      </c>
      <c r="P17" s="359" t="s">
        <v>436</v>
      </c>
      <c r="Q17" s="360"/>
    </row>
    <row r="18" spans="1:17" s="367" customFormat="1" ht="56.25" customHeight="1">
      <c r="A18" s="362" t="s">
        <v>437</v>
      </c>
      <c r="B18" s="363" t="s">
        <v>438</v>
      </c>
      <c r="C18" s="363"/>
      <c r="D18" s="364" t="s">
        <v>439</v>
      </c>
      <c r="E18" s="590"/>
      <c r="F18" s="590"/>
      <c r="G18" s="590"/>
      <c r="H18" s="364" t="s">
        <v>336</v>
      </c>
      <c r="I18" s="364" t="s">
        <v>313</v>
      </c>
      <c r="J18" s="368" t="s">
        <v>347</v>
      </c>
      <c r="K18" s="365" t="s">
        <v>440</v>
      </c>
      <c r="L18" s="365" t="s">
        <v>440</v>
      </c>
      <c r="M18" s="365" t="s">
        <v>440</v>
      </c>
      <c r="N18" s="365" t="s">
        <v>440</v>
      </c>
      <c r="O18" s="365" t="s">
        <v>440</v>
      </c>
      <c r="P18" s="365" t="s">
        <v>440</v>
      </c>
      <c r="Q18" s="366" t="s">
        <v>441</v>
      </c>
    </row>
    <row r="19" spans="1:17" ht="60.75" customHeight="1">
      <c r="A19" s="592" t="s">
        <v>442</v>
      </c>
      <c r="B19" s="592"/>
      <c r="C19" s="592"/>
      <c r="K19" s="593" t="s">
        <v>443</v>
      </c>
      <c r="L19" s="593"/>
      <c r="M19" s="593"/>
      <c r="N19" s="593" t="s">
        <v>444</v>
      </c>
      <c r="O19" s="593"/>
      <c r="P19" s="593"/>
    </row>
    <row r="20" spans="1:17" ht="18">
      <c r="A20" s="371"/>
      <c r="B20" s="372"/>
      <c r="C20" s="372"/>
    </row>
    <row r="21" spans="1:17">
      <c r="B21" s="373"/>
      <c r="C21" s="373"/>
    </row>
  </sheetData>
  <mergeCells count="18">
    <mergeCell ref="E18:G18"/>
    <mergeCell ref="A19:C19"/>
    <mergeCell ref="K19:M19"/>
    <mergeCell ref="N19:P19"/>
    <mergeCell ref="E13:G13"/>
    <mergeCell ref="E14:G14"/>
    <mergeCell ref="E15:G15"/>
    <mergeCell ref="E16:G16"/>
    <mergeCell ref="E17:G17"/>
    <mergeCell ref="E11:G11"/>
    <mergeCell ref="E12:G12"/>
    <mergeCell ref="E4:G4"/>
    <mergeCell ref="E5:G5"/>
    <mergeCell ref="E6:G6"/>
    <mergeCell ref="E7:G7"/>
    <mergeCell ref="E8:G8"/>
    <mergeCell ref="E9:G9"/>
    <mergeCell ref="E10:G10"/>
  </mergeCells>
  <printOptions horizontalCentered="1"/>
  <pageMargins left="0" right="0" top="0" bottom="0" header="0" footer="0"/>
  <pageSetup paperSize="9" scale="55" orientation="landscape" r:id="rId1"/>
  <colBreaks count="2" manualBreakCount="2">
    <brk id="16" max="1048575" man="1"/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AA21-DC88-4606-B27A-FEE7F557CA0E}">
  <dimension ref="A1:H66"/>
  <sheetViews>
    <sheetView view="pageBreakPreview" topLeftCell="A13" zoomScale="60" zoomScaleNormal="100" workbookViewId="0">
      <selection activeCell="P4" sqref="P4"/>
    </sheetView>
  </sheetViews>
  <sheetFormatPr baseColWidth="10" defaultColWidth="9.83203125" defaultRowHeight="16"/>
  <cols>
    <col min="1" max="1" width="5.5" style="246" bestFit="1" customWidth="1"/>
    <col min="2" max="2" width="17.6640625" style="246" customWidth="1"/>
    <col min="3" max="3" width="10.5" style="246" customWidth="1"/>
    <col min="4" max="4" width="20" style="246" customWidth="1"/>
    <col min="5" max="5" width="2.33203125" style="246" customWidth="1"/>
    <col min="6" max="6" width="15.83203125" style="246" customWidth="1"/>
    <col min="7" max="7" width="19.33203125" style="246" customWidth="1"/>
    <col min="8" max="8" width="45.5" style="246" customWidth="1"/>
    <col min="9" max="254" width="9.83203125" style="246"/>
    <col min="255" max="255" width="3.83203125" style="246" customWidth="1"/>
    <col min="256" max="257" width="9.5" style="246" customWidth="1"/>
    <col min="258" max="259" width="14.6640625" style="246" customWidth="1"/>
    <col min="260" max="260" width="0" style="246" hidden="1" customWidth="1"/>
    <col min="261" max="267" width="9.5" style="246" customWidth="1"/>
    <col min="268" max="510" width="9.83203125" style="246"/>
    <col min="511" max="511" width="3.83203125" style="246" customWidth="1"/>
    <col min="512" max="513" width="9.5" style="246" customWidth="1"/>
    <col min="514" max="515" width="14.6640625" style="246" customWidth="1"/>
    <col min="516" max="516" width="0" style="246" hidden="1" customWidth="1"/>
    <col min="517" max="523" width="9.5" style="246" customWidth="1"/>
    <col min="524" max="766" width="9.83203125" style="246"/>
    <col min="767" max="767" width="3.83203125" style="246" customWidth="1"/>
    <col min="768" max="769" width="9.5" style="246" customWidth="1"/>
    <col min="770" max="771" width="14.6640625" style="246" customWidth="1"/>
    <col min="772" max="772" width="0" style="246" hidden="1" customWidth="1"/>
    <col min="773" max="779" width="9.5" style="246" customWidth="1"/>
    <col min="780" max="1022" width="9.83203125" style="246"/>
    <col min="1023" max="1023" width="3.83203125" style="246" customWidth="1"/>
    <col min="1024" max="1025" width="9.5" style="246" customWidth="1"/>
    <col min="1026" max="1027" width="14.6640625" style="246" customWidth="1"/>
    <col min="1028" max="1028" width="0" style="246" hidden="1" customWidth="1"/>
    <col min="1029" max="1035" width="9.5" style="246" customWidth="1"/>
    <col min="1036" max="1278" width="9.83203125" style="246"/>
    <col min="1279" max="1279" width="3.83203125" style="246" customWidth="1"/>
    <col min="1280" max="1281" width="9.5" style="246" customWidth="1"/>
    <col min="1282" max="1283" width="14.6640625" style="246" customWidth="1"/>
    <col min="1284" max="1284" width="0" style="246" hidden="1" customWidth="1"/>
    <col min="1285" max="1291" width="9.5" style="246" customWidth="1"/>
    <col min="1292" max="1534" width="9.83203125" style="246"/>
    <col min="1535" max="1535" width="3.83203125" style="246" customWidth="1"/>
    <col min="1536" max="1537" width="9.5" style="246" customWidth="1"/>
    <col min="1538" max="1539" width="14.6640625" style="246" customWidth="1"/>
    <col min="1540" max="1540" width="0" style="246" hidden="1" customWidth="1"/>
    <col min="1541" max="1547" width="9.5" style="246" customWidth="1"/>
    <col min="1548" max="1790" width="9.83203125" style="246"/>
    <col min="1791" max="1791" width="3.83203125" style="246" customWidth="1"/>
    <col min="1792" max="1793" width="9.5" style="246" customWidth="1"/>
    <col min="1794" max="1795" width="14.6640625" style="246" customWidth="1"/>
    <col min="1796" max="1796" width="0" style="246" hidden="1" customWidth="1"/>
    <col min="1797" max="1803" width="9.5" style="246" customWidth="1"/>
    <col min="1804" max="2046" width="9.83203125" style="246"/>
    <col min="2047" max="2047" width="3.83203125" style="246" customWidth="1"/>
    <col min="2048" max="2049" width="9.5" style="246" customWidth="1"/>
    <col min="2050" max="2051" width="14.6640625" style="246" customWidth="1"/>
    <col min="2052" max="2052" width="0" style="246" hidden="1" customWidth="1"/>
    <col min="2053" max="2059" width="9.5" style="246" customWidth="1"/>
    <col min="2060" max="2302" width="9.83203125" style="246"/>
    <col min="2303" max="2303" width="3.83203125" style="246" customWidth="1"/>
    <col min="2304" max="2305" width="9.5" style="246" customWidth="1"/>
    <col min="2306" max="2307" width="14.6640625" style="246" customWidth="1"/>
    <col min="2308" max="2308" width="0" style="246" hidden="1" customWidth="1"/>
    <col min="2309" max="2315" width="9.5" style="246" customWidth="1"/>
    <col min="2316" max="2558" width="9.83203125" style="246"/>
    <col min="2559" max="2559" width="3.83203125" style="246" customWidth="1"/>
    <col min="2560" max="2561" width="9.5" style="246" customWidth="1"/>
    <col min="2562" max="2563" width="14.6640625" style="246" customWidth="1"/>
    <col min="2564" max="2564" width="0" style="246" hidden="1" customWidth="1"/>
    <col min="2565" max="2571" width="9.5" style="246" customWidth="1"/>
    <col min="2572" max="2814" width="9.83203125" style="246"/>
    <col min="2815" max="2815" width="3.83203125" style="246" customWidth="1"/>
    <col min="2816" max="2817" width="9.5" style="246" customWidth="1"/>
    <col min="2818" max="2819" width="14.6640625" style="246" customWidth="1"/>
    <col min="2820" max="2820" width="0" style="246" hidden="1" customWidth="1"/>
    <col min="2821" max="2827" width="9.5" style="246" customWidth="1"/>
    <col min="2828" max="3070" width="9.83203125" style="246"/>
    <col min="3071" max="3071" width="3.83203125" style="246" customWidth="1"/>
    <col min="3072" max="3073" width="9.5" style="246" customWidth="1"/>
    <col min="3074" max="3075" width="14.6640625" style="246" customWidth="1"/>
    <col min="3076" max="3076" width="0" style="246" hidden="1" customWidth="1"/>
    <col min="3077" max="3083" width="9.5" style="246" customWidth="1"/>
    <col min="3084" max="3326" width="9.83203125" style="246"/>
    <col min="3327" max="3327" width="3.83203125" style="246" customWidth="1"/>
    <col min="3328" max="3329" width="9.5" style="246" customWidth="1"/>
    <col min="3330" max="3331" width="14.6640625" style="246" customWidth="1"/>
    <col min="3332" max="3332" width="0" style="246" hidden="1" customWidth="1"/>
    <col min="3333" max="3339" width="9.5" style="246" customWidth="1"/>
    <col min="3340" max="3582" width="9.83203125" style="246"/>
    <col min="3583" max="3583" width="3.83203125" style="246" customWidth="1"/>
    <col min="3584" max="3585" width="9.5" style="246" customWidth="1"/>
    <col min="3586" max="3587" width="14.6640625" style="246" customWidth="1"/>
    <col min="3588" max="3588" width="0" style="246" hidden="1" customWidth="1"/>
    <col min="3589" max="3595" width="9.5" style="246" customWidth="1"/>
    <col min="3596" max="3838" width="9.83203125" style="246"/>
    <col min="3839" max="3839" width="3.83203125" style="246" customWidth="1"/>
    <col min="3840" max="3841" width="9.5" style="246" customWidth="1"/>
    <col min="3842" max="3843" width="14.6640625" style="246" customWidth="1"/>
    <col min="3844" max="3844" width="0" style="246" hidden="1" customWidth="1"/>
    <col min="3845" max="3851" width="9.5" style="246" customWidth="1"/>
    <col min="3852" max="4094" width="9.83203125" style="246"/>
    <col min="4095" max="4095" width="3.83203125" style="246" customWidth="1"/>
    <col min="4096" max="4097" width="9.5" style="246" customWidth="1"/>
    <col min="4098" max="4099" width="14.6640625" style="246" customWidth="1"/>
    <col min="4100" max="4100" width="0" style="246" hidden="1" customWidth="1"/>
    <col min="4101" max="4107" width="9.5" style="246" customWidth="1"/>
    <col min="4108" max="4350" width="9.83203125" style="246"/>
    <col min="4351" max="4351" width="3.83203125" style="246" customWidth="1"/>
    <col min="4352" max="4353" width="9.5" style="246" customWidth="1"/>
    <col min="4354" max="4355" width="14.6640625" style="246" customWidth="1"/>
    <col min="4356" max="4356" width="0" style="246" hidden="1" customWidth="1"/>
    <col min="4357" max="4363" width="9.5" style="246" customWidth="1"/>
    <col min="4364" max="4606" width="9.83203125" style="246"/>
    <col min="4607" max="4607" width="3.83203125" style="246" customWidth="1"/>
    <col min="4608" max="4609" width="9.5" style="246" customWidth="1"/>
    <col min="4610" max="4611" width="14.6640625" style="246" customWidth="1"/>
    <col min="4612" max="4612" width="0" style="246" hidden="1" customWidth="1"/>
    <col min="4613" max="4619" width="9.5" style="246" customWidth="1"/>
    <col min="4620" max="4862" width="9.83203125" style="246"/>
    <col min="4863" max="4863" width="3.83203125" style="246" customWidth="1"/>
    <col min="4864" max="4865" width="9.5" style="246" customWidth="1"/>
    <col min="4866" max="4867" width="14.6640625" style="246" customWidth="1"/>
    <col min="4868" max="4868" width="0" style="246" hidden="1" customWidth="1"/>
    <col min="4869" max="4875" width="9.5" style="246" customWidth="1"/>
    <col min="4876" max="5118" width="9.83203125" style="246"/>
    <col min="5119" max="5119" width="3.83203125" style="246" customWidth="1"/>
    <col min="5120" max="5121" width="9.5" style="246" customWidth="1"/>
    <col min="5122" max="5123" width="14.6640625" style="246" customWidth="1"/>
    <col min="5124" max="5124" width="0" style="246" hidden="1" customWidth="1"/>
    <col min="5125" max="5131" width="9.5" style="246" customWidth="1"/>
    <col min="5132" max="5374" width="9.83203125" style="246"/>
    <col min="5375" max="5375" width="3.83203125" style="246" customWidth="1"/>
    <col min="5376" max="5377" width="9.5" style="246" customWidth="1"/>
    <col min="5378" max="5379" width="14.6640625" style="246" customWidth="1"/>
    <col min="5380" max="5380" width="0" style="246" hidden="1" customWidth="1"/>
    <col min="5381" max="5387" width="9.5" style="246" customWidth="1"/>
    <col min="5388" max="5630" width="9.83203125" style="246"/>
    <col min="5631" max="5631" width="3.83203125" style="246" customWidth="1"/>
    <col min="5632" max="5633" width="9.5" style="246" customWidth="1"/>
    <col min="5634" max="5635" width="14.6640625" style="246" customWidth="1"/>
    <col min="5636" max="5636" width="0" style="246" hidden="1" customWidth="1"/>
    <col min="5637" max="5643" width="9.5" style="246" customWidth="1"/>
    <col min="5644" max="5886" width="9.83203125" style="246"/>
    <col min="5887" max="5887" width="3.83203125" style="246" customWidth="1"/>
    <col min="5888" max="5889" width="9.5" style="246" customWidth="1"/>
    <col min="5890" max="5891" width="14.6640625" style="246" customWidth="1"/>
    <col min="5892" max="5892" width="0" style="246" hidden="1" customWidth="1"/>
    <col min="5893" max="5899" width="9.5" style="246" customWidth="1"/>
    <col min="5900" max="6142" width="9.83203125" style="246"/>
    <col min="6143" max="6143" width="3.83203125" style="246" customWidth="1"/>
    <col min="6144" max="6145" width="9.5" style="246" customWidth="1"/>
    <col min="6146" max="6147" width="14.6640625" style="246" customWidth="1"/>
    <col min="6148" max="6148" width="0" style="246" hidden="1" customWidth="1"/>
    <col min="6149" max="6155" width="9.5" style="246" customWidth="1"/>
    <col min="6156" max="6398" width="9.83203125" style="246"/>
    <col min="6399" max="6399" width="3.83203125" style="246" customWidth="1"/>
    <col min="6400" max="6401" width="9.5" style="246" customWidth="1"/>
    <col min="6402" max="6403" width="14.6640625" style="246" customWidth="1"/>
    <col min="6404" max="6404" width="0" style="246" hidden="1" customWidth="1"/>
    <col min="6405" max="6411" width="9.5" style="246" customWidth="1"/>
    <col min="6412" max="6654" width="9.83203125" style="246"/>
    <col min="6655" max="6655" width="3.83203125" style="246" customWidth="1"/>
    <col min="6656" max="6657" width="9.5" style="246" customWidth="1"/>
    <col min="6658" max="6659" width="14.6640625" style="246" customWidth="1"/>
    <col min="6660" max="6660" width="0" style="246" hidden="1" customWidth="1"/>
    <col min="6661" max="6667" width="9.5" style="246" customWidth="1"/>
    <col min="6668" max="6910" width="9.83203125" style="246"/>
    <col min="6911" max="6911" width="3.83203125" style="246" customWidth="1"/>
    <col min="6912" max="6913" width="9.5" style="246" customWidth="1"/>
    <col min="6914" max="6915" width="14.6640625" style="246" customWidth="1"/>
    <col min="6916" max="6916" width="0" style="246" hidden="1" customWidth="1"/>
    <col min="6917" max="6923" width="9.5" style="246" customWidth="1"/>
    <col min="6924" max="7166" width="9.83203125" style="246"/>
    <col min="7167" max="7167" width="3.83203125" style="246" customWidth="1"/>
    <col min="7168" max="7169" width="9.5" style="246" customWidth="1"/>
    <col min="7170" max="7171" width="14.6640625" style="246" customWidth="1"/>
    <col min="7172" max="7172" width="0" style="246" hidden="1" customWidth="1"/>
    <col min="7173" max="7179" width="9.5" style="246" customWidth="1"/>
    <col min="7180" max="7422" width="9.83203125" style="246"/>
    <col min="7423" max="7423" width="3.83203125" style="246" customWidth="1"/>
    <col min="7424" max="7425" width="9.5" style="246" customWidth="1"/>
    <col min="7426" max="7427" width="14.6640625" style="246" customWidth="1"/>
    <col min="7428" max="7428" width="0" style="246" hidden="1" customWidth="1"/>
    <col min="7429" max="7435" width="9.5" style="246" customWidth="1"/>
    <col min="7436" max="7678" width="9.83203125" style="246"/>
    <col min="7679" max="7679" width="3.83203125" style="246" customWidth="1"/>
    <col min="7680" max="7681" width="9.5" style="246" customWidth="1"/>
    <col min="7682" max="7683" width="14.6640625" style="246" customWidth="1"/>
    <col min="7684" max="7684" width="0" style="246" hidden="1" customWidth="1"/>
    <col min="7685" max="7691" width="9.5" style="246" customWidth="1"/>
    <col min="7692" max="7934" width="9.83203125" style="246"/>
    <col min="7935" max="7935" width="3.83203125" style="246" customWidth="1"/>
    <col min="7936" max="7937" width="9.5" style="246" customWidth="1"/>
    <col min="7938" max="7939" width="14.6640625" style="246" customWidth="1"/>
    <col min="7940" max="7940" width="0" style="246" hidden="1" customWidth="1"/>
    <col min="7941" max="7947" width="9.5" style="246" customWidth="1"/>
    <col min="7948" max="8190" width="9.83203125" style="246"/>
    <col min="8191" max="8191" width="3.83203125" style="246" customWidth="1"/>
    <col min="8192" max="8193" width="9.5" style="246" customWidth="1"/>
    <col min="8194" max="8195" width="14.6640625" style="246" customWidth="1"/>
    <col min="8196" max="8196" width="0" style="246" hidden="1" customWidth="1"/>
    <col min="8197" max="8203" width="9.5" style="246" customWidth="1"/>
    <col min="8204" max="8446" width="9.83203125" style="246"/>
    <col min="8447" max="8447" width="3.83203125" style="246" customWidth="1"/>
    <col min="8448" max="8449" width="9.5" style="246" customWidth="1"/>
    <col min="8450" max="8451" width="14.6640625" style="246" customWidth="1"/>
    <col min="8452" max="8452" width="0" style="246" hidden="1" customWidth="1"/>
    <col min="8453" max="8459" width="9.5" style="246" customWidth="1"/>
    <col min="8460" max="8702" width="9.83203125" style="246"/>
    <col min="8703" max="8703" width="3.83203125" style="246" customWidth="1"/>
    <col min="8704" max="8705" width="9.5" style="246" customWidth="1"/>
    <col min="8706" max="8707" width="14.6640625" style="246" customWidth="1"/>
    <col min="8708" max="8708" width="0" style="246" hidden="1" customWidth="1"/>
    <col min="8709" max="8715" width="9.5" style="246" customWidth="1"/>
    <col min="8716" max="8958" width="9.83203125" style="246"/>
    <col min="8959" max="8959" width="3.83203125" style="246" customWidth="1"/>
    <col min="8960" max="8961" width="9.5" style="246" customWidth="1"/>
    <col min="8962" max="8963" width="14.6640625" style="246" customWidth="1"/>
    <col min="8964" max="8964" width="0" style="246" hidden="1" customWidth="1"/>
    <col min="8965" max="8971" width="9.5" style="246" customWidth="1"/>
    <col min="8972" max="9214" width="9.83203125" style="246"/>
    <col min="9215" max="9215" width="3.83203125" style="246" customWidth="1"/>
    <col min="9216" max="9217" width="9.5" style="246" customWidth="1"/>
    <col min="9218" max="9219" width="14.6640625" style="246" customWidth="1"/>
    <col min="9220" max="9220" width="0" style="246" hidden="1" customWidth="1"/>
    <col min="9221" max="9227" width="9.5" style="246" customWidth="1"/>
    <col min="9228" max="9470" width="9.83203125" style="246"/>
    <col min="9471" max="9471" width="3.83203125" style="246" customWidth="1"/>
    <col min="9472" max="9473" width="9.5" style="246" customWidth="1"/>
    <col min="9474" max="9475" width="14.6640625" style="246" customWidth="1"/>
    <col min="9476" max="9476" width="0" style="246" hidden="1" customWidth="1"/>
    <col min="9477" max="9483" width="9.5" style="246" customWidth="1"/>
    <col min="9484" max="9726" width="9.83203125" style="246"/>
    <col min="9727" max="9727" width="3.83203125" style="246" customWidth="1"/>
    <col min="9728" max="9729" width="9.5" style="246" customWidth="1"/>
    <col min="9730" max="9731" width="14.6640625" style="246" customWidth="1"/>
    <col min="9732" max="9732" width="0" style="246" hidden="1" customWidth="1"/>
    <col min="9733" max="9739" width="9.5" style="246" customWidth="1"/>
    <col min="9740" max="9982" width="9.83203125" style="246"/>
    <col min="9983" max="9983" width="3.83203125" style="246" customWidth="1"/>
    <col min="9984" max="9985" width="9.5" style="246" customWidth="1"/>
    <col min="9986" max="9987" width="14.6640625" style="246" customWidth="1"/>
    <col min="9988" max="9988" width="0" style="246" hidden="1" customWidth="1"/>
    <col min="9989" max="9995" width="9.5" style="246" customWidth="1"/>
    <col min="9996" max="10238" width="9.83203125" style="246"/>
    <col min="10239" max="10239" width="3.83203125" style="246" customWidth="1"/>
    <col min="10240" max="10241" width="9.5" style="246" customWidth="1"/>
    <col min="10242" max="10243" width="14.6640625" style="246" customWidth="1"/>
    <col min="10244" max="10244" width="0" style="246" hidden="1" customWidth="1"/>
    <col min="10245" max="10251" width="9.5" style="246" customWidth="1"/>
    <col min="10252" max="10494" width="9.83203125" style="246"/>
    <col min="10495" max="10495" width="3.83203125" style="246" customWidth="1"/>
    <col min="10496" max="10497" width="9.5" style="246" customWidth="1"/>
    <col min="10498" max="10499" width="14.6640625" style="246" customWidth="1"/>
    <col min="10500" max="10500" width="0" style="246" hidden="1" customWidth="1"/>
    <col min="10501" max="10507" width="9.5" style="246" customWidth="1"/>
    <col min="10508" max="10750" width="9.83203125" style="246"/>
    <col min="10751" max="10751" width="3.83203125" style="246" customWidth="1"/>
    <col min="10752" max="10753" width="9.5" style="246" customWidth="1"/>
    <col min="10754" max="10755" width="14.6640625" style="246" customWidth="1"/>
    <col min="10756" max="10756" width="0" style="246" hidden="1" customWidth="1"/>
    <col min="10757" max="10763" width="9.5" style="246" customWidth="1"/>
    <col min="10764" max="11006" width="9.83203125" style="246"/>
    <col min="11007" max="11007" width="3.83203125" style="246" customWidth="1"/>
    <col min="11008" max="11009" width="9.5" style="246" customWidth="1"/>
    <col min="11010" max="11011" width="14.6640625" style="246" customWidth="1"/>
    <col min="11012" max="11012" width="0" style="246" hidden="1" customWidth="1"/>
    <col min="11013" max="11019" width="9.5" style="246" customWidth="1"/>
    <col min="11020" max="11262" width="9.83203125" style="246"/>
    <col min="11263" max="11263" width="3.83203125" style="246" customWidth="1"/>
    <col min="11264" max="11265" width="9.5" style="246" customWidth="1"/>
    <col min="11266" max="11267" width="14.6640625" style="246" customWidth="1"/>
    <col min="11268" max="11268" width="0" style="246" hidden="1" customWidth="1"/>
    <col min="11269" max="11275" width="9.5" style="246" customWidth="1"/>
    <col min="11276" max="11518" width="9.83203125" style="246"/>
    <col min="11519" max="11519" width="3.83203125" style="246" customWidth="1"/>
    <col min="11520" max="11521" width="9.5" style="246" customWidth="1"/>
    <col min="11522" max="11523" width="14.6640625" style="246" customWidth="1"/>
    <col min="11524" max="11524" width="0" style="246" hidden="1" customWidth="1"/>
    <col min="11525" max="11531" width="9.5" style="246" customWidth="1"/>
    <col min="11532" max="11774" width="9.83203125" style="246"/>
    <col min="11775" max="11775" width="3.83203125" style="246" customWidth="1"/>
    <col min="11776" max="11777" width="9.5" style="246" customWidth="1"/>
    <col min="11778" max="11779" width="14.6640625" style="246" customWidth="1"/>
    <col min="11780" max="11780" width="0" style="246" hidden="1" customWidth="1"/>
    <col min="11781" max="11787" width="9.5" style="246" customWidth="1"/>
    <col min="11788" max="12030" width="9.83203125" style="246"/>
    <col min="12031" max="12031" width="3.83203125" style="246" customWidth="1"/>
    <col min="12032" max="12033" width="9.5" style="246" customWidth="1"/>
    <col min="12034" max="12035" width="14.6640625" style="246" customWidth="1"/>
    <col min="12036" max="12036" width="0" style="246" hidden="1" customWidth="1"/>
    <col min="12037" max="12043" width="9.5" style="246" customWidth="1"/>
    <col min="12044" max="12286" width="9.83203125" style="246"/>
    <col min="12287" max="12287" width="3.83203125" style="246" customWidth="1"/>
    <col min="12288" max="12289" width="9.5" style="246" customWidth="1"/>
    <col min="12290" max="12291" width="14.6640625" style="246" customWidth="1"/>
    <col min="12292" max="12292" width="0" style="246" hidden="1" customWidth="1"/>
    <col min="12293" max="12299" width="9.5" style="246" customWidth="1"/>
    <col min="12300" max="12542" width="9.83203125" style="246"/>
    <col min="12543" max="12543" width="3.83203125" style="246" customWidth="1"/>
    <col min="12544" max="12545" width="9.5" style="246" customWidth="1"/>
    <col min="12546" max="12547" width="14.6640625" style="246" customWidth="1"/>
    <col min="12548" max="12548" width="0" style="246" hidden="1" customWidth="1"/>
    <col min="12549" max="12555" width="9.5" style="246" customWidth="1"/>
    <col min="12556" max="12798" width="9.83203125" style="246"/>
    <col min="12799" max="12799" width="3.83203125" style="246" customWidth="1"/>
    <col min="12800" max="12801" width="9.5" style="246" customWidth="1"/>
    <col min="12802" max="12803" width="14.6640625" style="246" customWidth="1"/>
    <col min="12804" max="12804" width="0" style="246" hidden="1" customWidth="1"/>
    <col min="12805" max="12811" width="9.5" style="246" customWidth="1"/>
    <col min="12812" max="13054" width="9.83203125" style="246"/>
    <col min="13055" max="13055" width="3.83203125" style="246" customWidth="1"/>
    <col min="13056" max="13057" width="9.5" style="246" customWidth="1"/>
    <col min="13058" max="13059" width="14.6640625" style="246" customWidth="1"/>
    <col min="13060" max="13060" width="0" style="246" hidden="1" customWidth="1"/>
    <col min="13061" max="13067" width="9.5" style="246" customWidth="1"/>
    <col min="13068" max="13310" width="9.83203125" style="246"/>
    <col min="13311" max="13311" width="3.83203125" style="246" customWidth="1"/>
    <col min="13312" max="13313" width="9.5" style="246" customWidth="1"/>
    <col min="13314" max="13315" width="14.6640625" style="246" customWidth="1"/>
    <col min="13316" max="13316" width="0" style="246" hidden="1" customWidth="1"/>
    <col min="13317" max="13323" width="9.5" style="246" customWidth="1"/>
    <col min="13324" max="13566" width="9.83203125" style="246"/>
    <col min="13567" max="13567" width="3.83203125" style="246" customWidth="1"/>
    <col min="13568" max="13569" width="9.5" style="246" customWidth="1"/>
    <col min="13570" max="13571" width="14.6640625" style="246" customWidth="1"/>
    <col min="13572" max="13572" width="0" style="246" hidden="1" customWidth="1"/>
    <col min="13573" max="13579" width="9.5" style="246" customWidth="1"/>
    <col min="13580" max="13822" width="9.83203125" style="246"/>
    <col min="13823" max="13823" width="3.83203125" style="246" customWidth="1"/>
    <col min="13824" max="13825" width="9.5" style="246" customWidth="1"/>
    <col min="13826" max="13827" width="14.6640625" style="246" customWidth="1"/>
    <col min="13828" max="13828" width="0" style="246" hidden="1" customWidth="1"/>
    <col min="13829" max="13835" width="9.5" style="246" customWidth="1"/>
    <col min="13836" max="14078" width="9.83203125" style="246"/>
    <col min="14079" max="14079" width="3.83203125" style="246" customWidth="1"/>
    <col min="14080" max="14081" width="9.5" style="246" customWidth="1"/>
    <col min="14082" max="14083" width="14.6640625" style="246" customWidth="1"/>
    <col min="14084" max="14084" width="0" style="246" hidden="1" customWidth="1"/>
    <col min="14085" max="14091" width="9.5" style="246" customWidth="1"/>
    <col min="14092" max="14334" width="9.83203125" style="246"/>
    <col min="14335" max="14335" width="3.83203125" style="246" customWidth="1"/>
    <col min="14336" max="14337" width="9.5" style="246" customWidth="1"/>
    <col min="14338" max="14339" width="14.6640625" style="246" customWidth="1"/>
    <col min="14340" max="14340" width="0" style="246" hidden="1" customWidth="1"/>
    <col min="14341" max="14347" width="9.5" style="246" customWidth="1"/>
    <col min="14348" max="14590" width="9.83203125" style="246"/>
    <col min="14591" max="14591" width="3.83203125" style="246" customWidth="1"/>
    <col min="14592" max="14593" width="9.5" style="246" customWidth="1"/>
    <col min="14594" max="14595" width="14.6640625" style="246" customWidth="1"/>
    <col min="14596" max="14596" width="0" style="246" hidden="1" customWidth="1"/>
    <col min="14597" max="14603" width="9.5" style="246" customWidth="1"/>
    <col min="14604" max="14846" width="9.83203125" style="246"/>
    <col min="14847" max="14847" width="3.83203125" style="246" customWidth="1"/>
    <col min="14848" max="14849" width="9.5" style="246" customWidth="1"/>
    <col min="14850" max="14851" width="14.6640625" style="246" customWidth="1"/>
    <col min="14852" max="14852" width="0" style="246" hidden="1" customWidth="1"/>
    <col min="14853" max="14859" width="9.5" style="246" customWidth="1"/>
    <col min="14860" max="15102" width="9.83203125" style="246"/>
    <col min="15103" max="15103" width="3.83203125" style="246" customWidth="1"/>
    <col min="15104" max="15105" width="9.5" style="246" customWidth="1"/>
    <col min="15106" max="15107" width="14.6640625" style="246" customWidth="1"/>
    <col min="15108" max="15108" width="0" style="246" hidden="1" customWidth="1"/>
    <col min="15109" max="15115" width="9.5" style="246" customWidth="1"/>
    <col min="15116" max="15358" width="9.83203125" style="246"/>
    <col min="15359" max="15359" width="3.83203125" style="246" customWidth="1"/>
    <col min="15360" max="15361" width="9.5" style="246" customWidth="1"/>
    <col min="15362" max="15363" width="14.6640625" style="246" customWidth="1"/>
    <col min="15364" max="15364" width="0" style="246" hidden="1" customWidth="1"/>
    <col min="15365" max="15371" width="9.5" style="246" customWidth="1"/>
    <col min="15372" max="15614" width="9.83203125" style="246"/>
    <col min="15615" max="15615" width="3.83203125" style="246" customWidth="1"/>
    <col min="15616" max="15617" width="9.5" style="246" customWidth="1"/>
    <col min="15618" max="15619" width="14.6640625" style="246" customWidth="1"/>
    <col min="15620" max="15620" width="0" style="246" hidden="1" customWidth="1"/>
    <col min="15621" max="15627" width="9.5" style="246" customWidth="1"/>
    <col min="15628" max="15870" width="9.83203125" style="246"/>
    <col min="15871" max="15871" width="3.83203125" style="246" customWidth="1"/>
    <col min="15872" max="15873" width="9.5" style="246" customWidth="1"/>
    <col min="15874" max="15875" width="14.6640625" style="246" customWidth="1"/>
    <col min="15876" max="15876" width="0" style="246" hidden="1" customWidth="1"/>
    <col min="15877" max="15883" width="9.5" style="246" customWidth="1"/>
    <col min="15884" max="16126" width="9.83203125" style="246"/>
    <col min="16127" max="16127" width="3.83203125" style="246" customWidth="1"/>
    <col min="16128" max="16129" width="9.5" style="246" customWidth="1"/>
    <col min="16130" max="16131" width="14.6640625" style="246" customWidth="1"/>
    <col min="16132" max="16132" width="0" style="246" hidden="1" customWidth="1"/>
    <col min="16133" max="16139" width="9.5" style="246" customWidth="1"/>
    <col min="16140" max="16384" width="9.83203125" style="246"/>
  </cols>
  <sheetData>
    <row r="1" spans="1:8" s="233" customFormat="1" ht="18" customHeight="1">
      <c r="B1"/>
      <c r="C1"/>
      <c r="D1"/>
      <c r="E1"/>
      <c r="F1" s="298" t="s">
        <v>113</v>
      </c>
      <c r="G1" s="299" t="s">
        <v>223</v>
      </c>
      <c r="H1"/>
    </row>
    <row r="2" spans="1:8" s="233" customFormat="1" ht="14.5" customHeight="1">
      <c r="B2"/>
      <c r="C2"/>
      <c r="D2"/>
      <c r="E2"/>
      <c r="F2" s="298" t="s">
        <v>115</v>
      </c>
      <c r="G2" s="300" t="s">
        <v>224</v>
      </c>
      <c r="H2"/>
    </row>
    <row r="3" spans="1:8" s="233" customFormat="1" ht="14.5" customHeight="1" thickBot="1">
      <c r="B3"/>
      <c r="C3"/>
      <c r="D3"/>
      <c r="E3"/>
      <c r="F3" s="298" t="s">
        <v>117</v>
      </c>
      <c r="G3" s="301" t="s">
        <v>225</v>
      </c>
      <c r="H3"/>
    </row>
    <row r="4" spans="1:8" s="233" customFormat="1" ht="17.25" customHeight="1" thickBot="1">
      <c r="A4" s="234"/>
      <c r="B4" s="601" t="s">
        <v>226</v>
      </c>
      <c r="C4" s="601"/>
      <c r="D4" s="236">
        <v>45448</v>
      </c>
      <c r="E4"/>
      <c r="F4"/>
      <c r="G4"/>
      <c r="H4"/>
    </row>
    <row r="5" spans="1:8" s="233" customFormat="1" ht="4" customHeight="1" thickBot="1">
      <c r="A5" s="234"/>
      <c r="B5" s="602"/>
      <c r="C5" s="602"/>
      <c r="D5" s="237"/>
      <c r="E5"/>
      <c r="F5" s="234"/>
      <c r="G5" s="234"/>
      <c r="H5"/>
    </row>
    <row r="6" spans="1:8" s="233" customFormat="1" ht="17.25" customHeight="1" thickBot="1">
      <c r="A6" s="234"/>
      <c r="B6" s="601" t="s">
        <v>263</v>
      </c>
      <c r="C6" s="601"/>
      <c r="D6" s="238" t="str">
        <f>'[12]1. CUTTING'!M14</f>
        <v>CORTEIZ</v>
      </c>
      <c r="E6"/>
      <c r="F6" s="235" t="s">
        <v>227</v>
      </c>
      <c r="G6" s="238" t="s">
        <v>260</v>
      </c>
      <c r="H6"/>
    </row>
    <row r="7" spans="1:8" s="233" customFormat="1" ht="4" customHeight="1" thickBot="1">
      <c r="A7" s="234"/>
      <c r="B7" s="603"/>
      <c r="C7" s="603"/>
      <c r="D7" s="237"/>
      <c r="E7"/>
      <c r="F7" s="239"/>
      <c r="G7" s="240"/>
      <c r="H7"/>
    </row>
    <row r="8" spans="1:8" s="233" customFormat="1" ht="17.25" customHeight="1" thickBot="1">
      <c r="A8" s="234"/>
      <c r="B8" s="601" t="s">
        <v>228</v>
      </c>
      <c r="C8" s="601"/>
      <c r="D8" s="238" t="str">
        <f>'1. CUTTING DOCKET'!D7</f>
        <v>CRTZ-1142</v>
      </c>
      <c r="E8" s="241"/>
      <c r="F8" s="235" t="s">
        <v>229</v>
      </c>
      <c r="G8" s="238" t="s">
        <v>261</v>
      </c>
      <c r="H8"/>
    </row>
    <row r="9" spans="1:8" s="233" customFormat="1" ht="9" customHeight="1" thickBot="1">
      <c r="B9" s="242"/>
      <c r="C9" s="242"/>
      <c r="D9" s="242"/>
      <c r="F9" s="242"/>
      <c r="G9" s="242"/>
    </row>
    <row r="10" spans="1:8" s="240" customFormat="1" ht="33.75" customHeight="1" thickBot="1">
      <c r="A10" s="243" t="s">
        <v>230</v>
      </c>
      <c r="B10" s="243" t="s">
        <v>231</v>
      </c>
      <c r="C10" s="600" t="s">
        <v>232</v>
      </c>
      <c r="D10" s="600"/>
      <c r="E10" s="600"/>
      <c r="F10" s="600"/>
      <c r="G10" s="244" t="s">
        <v>233</v>
      </c>
      <c r="H10" s="244" t="s">
        <v>234</v>
      </c>
    </row>
    <row r="11" spans="1:8" s="233" customFormat="1" ht="76.5" customHeight="1" thickBot="1">
      <c r="A11" s="597">
        <v>1</v>
      </c>
      <c r="B11" s="303" t="s">
        <v>264</v>
      </c>
      <c r="C11" s="598" t="s">
        <v>445</v>
      </c>
      <c r="D11" s="599"/>
      <c r="E11" s="599"/>
      <c r="F11" s="599"/>
      <c r="G11" s="597"/>
      <c r="H11" s="302"/>
    </row>
    <row r="12" spans="1:8" s="233" customFormat="1" ht="85.5" customHeight="1" thickBot="1">
      <c r="A12" s="597"/>
      <c r="B12" s="303" t="s">
        <v>235</v>
      </c>
      <c r="C12" s="598" t="s">
        <v>265</v>
      </c>
      <c r="D12" s="599"/>
      <c r="E12" s="599"/>
      <c r="F12" s="599"/>
      <c r="G12" s="597"/>
      <c r="H12" s="302"/>
    </row>
    <row r="13" spans="1:8" s="233" customFormat="1" ht="108" customHeight="1" thickBot="1">
      <c r="A13" s="302">
        <v>2</v>
      </c>
      <c r="B13" s="303" t="s">
        <v>236</v>
      </c>
      <c r="C13" s="594" t="s">
        <v>276</v>
      </c>
      <c r="D13" s="595"/>
      <c r="E13" s="595"/>
      <c r="F13" s="595"/>
      <c r="G13" s="302"/>
      <c r="H13" s="302"/>
    </row>
    <row r="14" spans="1:8" s="233" customFormat="1" ht="76.5" customHeight="1" thickBot="1">
      <c r="A14" s="302">
        <v>3</v>
      </c>
      <c r="B14" s="303" t="s">
        <v>266</v>
      </c>
      <c r="C14" s="594" t="s">
        <v>446</v>
      </c>
      <c r="D14" s="595"/>
      <c r="E14" s="595"/>
      <c r="F14" s="595"/>
      <c r="G14" s="302"/>
      <c r="H14" s="302"/>
    </row>
    <row r="15" spans="1:8" s="233" customFormat="1" ht="76.5" customHeight="1" thickBot="1">
      <c r="A15" s="302">
        <v>4</v>
      </c>
      <c r="B15" s="303" t="s">
        <v>237</v>
      </c>
      <c r="C15" s="594" t="s">
        <v>267</v>
      </c>
      <c r="D15" s="595"/>
      <c r="E15" s="595"/>
      <c r="F15" s="595"/>
      <c r="G15" s="302"/>
      <c r="H15" s="302"/>
    </row>
    <row r="16" spans="1:8" s="233" customFormat="1" ht="76.5" customHeight="1" thickBot="1">
      <c r="A16" s="302">
        <v>5</v>
      </c>
      <c r="B16" s="303" t="s">
        <v>268</v>
      </c>
      <c r="C16" s="595"/>
      <c r="D16" s="595"/>
      <c r="E16" s="595"/>
      <c r="F16" s="595"/>
      <c r="G16" s="302"/>
      <c r="H16" s="302"/>
    </row>
    <row r="17" spans="1:8" s="233" customFormat="1" ht="40.5" customHeight="1">
      <c r="A17" s="240"/>
      <c r="B17" s="240"/>
      <c r="C17" s="245"/>
      <c r="D17" s="245"/>
      <c r="E17" s="245"/>
      <c r="F17" s="245"/>
      <c r="G17" s="240"/>
      <c r="H17" s="240"/>
    </row>
    <row r="18" spans="1:8" s="233" customFormat="1" ht="76.5" customHeight="1">
      <c r="A18" s="240"/>
      <c r="B18" s="596" t="s">
        <v>238</v>
      </c>
      <c r="C18" s="596"/>
      <c r="D18" s="596"/>
      <c r="E18" s="245"/>
      <c r="F18" s="245"/>
      <c r="G18" s="596" t="s">
        <v>239</v>
      </c>
      <c r="H18" s="596"/>
    </row>
    <row r="19" spans="1:8" s="233" customFormat="1" ht="76.5" customHeight="1">
      <c r="A19" s="240"/>
      <c r="B19" s="247"/>
      <c r="C19" s="247"/>
      <c r="D19" s="247"/>
      <c r="E19" s="247"/>
      <c r="G19" s="247"/>
      <c r="H19" s="247"/>
    </row>
    <row r="20" spans="1:8" s="233" customFormat="1" ht="76.5" customHeight="1">
      <c r="A20" s="234"/>
      <c r="B20" s="248"/>
      <c r="C20" s="248"/>
      <c r="D20" s="248"/>
      <c r="E20" s="248"/>
      <c r="F20" s="248"/>
      <c r="G20" s="248"/>
      <c r="H20" s="248"/>
    </row>
    <row r="21" spans="1:8" ht="12" customHeight="1">
      <c r="A21" s="234"/>
      <c r="B21" s="248"/>
      <c r="C21" s="248"/>
      <c r="D21" s="248"/>
      <c r="E21" s="248"/>
      <c r="F21" s="248"/>
      <c r="G21" s="248"/>
      <c r="H21" s="248"/>
    </row>
    <row r="22" spans="1:8" ht="34.5" customHeight="1">
      <c r="A22" s="234"/>
      <c r="B22" s="248"/>
      <c r="C22" s="248"/>
      <c r="D22" s="248"/>
      <c r="E22" s="248"/>
      <c r="F22" s="248"/>
      <c r="G22" s="248"/>
      <c r="H22" s="248"/>
    </row>
    <row r="23" spans="1:8" ht="40" customHeight="1">
      <c r="A23" s="234"/>
      <c r="B23" s="248"/>
      <c r="C23" s="248"/>
      <c r="D23" s="248"/>
      <c r="E23" s="248"/>
      <c r="F23" s="248"/>
      <c r="G23" s="248"/>
      <c r="H23" s="248"/>
    </row>
    <row r="24" spans="1:8" ht="40" customHeight="1">
      <c r="A24" s="234"/>
      <c r="B24" s="248"/>
      <c r="C24" s="248"/>
      <c r="D24" s="248"/>
      <c r="E24" s="248"/>
      <c r="F24" s="248"/>
      <c r="G24" s="248"/>
      <c r="H24" s="248"/>
    </row>
    <row r="25" spans="1:8" ht="40" customHeight="1">
      <c r="A25" s="234"/>
      <c r="B25" s="248"/>
      <c r="C25" s="248"/>
      <c r="D25" s="248"/>
      <c r="E25" s="248"/>
      <c r="F25" s="248"/>
      <c r="G25" s="248"/>
      <c r="H25" s="248"/>
    </row>
    <row r="26" spans="1:8" ht="40" customHeight="1">
      <c r="A26" s="234"/>
      <c r="B26" s="248"/>
      <c r="C26" s="248"/>
      <c r="D26" s="248"/>
      <c r="E26" s="248"/>
      <c r="F26" s="248"/>
      <c r="G26" s="248"/>
      <c r="H26" s="248"/>
    </row>
    <row r="27" spans="1:8" ht="40" customHeight="1">
      <c r="A27" s="234"/>
      <c r="B27" s="248"/>
      <c r="C27" s="248"/>
      <c r="D27" s="248"/>
      <c r="E27" s="248"/>
      <c r="F27" s="248"/>
      <c r="G27" s="248"/>
      <c r="H27" s="248"/>
    </row>
    <row r="28" spans="1:8" ht="40" customHeight="1">
      <c r="A28" s="234"/>
      <c r="B28" s="248"/>
      <c r="C28" s="248"/>
      <c r="D28" s="248"/>
      <c r="E28" s="248"/>
      <c r="F28" s="248"/>
      <c r="G28" s="248"/>
      <c r="H28" s="248"/>
    </row>
    <row r="29" spans="1:8" ht="40" customHeight="1">
      <c r="A29" s="234"/>
      <c r="B29" s="248"/>
      <c r="C29" s="248"/>
      <c r="D29" s="248"/>
      <c r="E29" s="248"/>
      <c r="F29" s="248"/>
      <c r="G29" s="248"/>
      <c r="H29" s="248"/>
    </row>
    <row r="30" spans="1:8" ht="40" customHeight="1">
      <c r="A30" s="234"/>
      <c r="B30" s="248"/>
      <c r="C30" s="248"/>
      <c r="D30" s="248"/>
      <c r="E30" s="248"/>
      <c r="F30" s="248"/>
      <c r="G30" s="248"/>
      <c r="H30" s="248"/>
    </row>
    <row r="31" spans="1:8" ht="40" customHeight="1">
      <c r="A31" s="234"/>
      <c r="B31" s="248"/>
      <c r="C31" s="248"/>
      <c r="D31" s="248"/>
      <c r="E31" s="248"/>
      <c r="F31" s="248"/>
      <c r="G31" s="248"/>
      <c r="H31" s="248"/>
    </row>
    <row r="32" spans="1:8" ht="40" customHeight="1">
      <c r="A32" s="234"/>
      <c r="B32" s="248"/>
      <c r="C32" s="248"/>
      <c r="D32" s="248"/>
      <c r="E32" s="248"/>
      <c r="F32" s="248"/>
      <c r="G32" s="248"/>
      <c r="H32" s="248"/>
    </row>
    <row r="33" spans="1:8" ht="40" customHeight="1">
      <c r="A33" s="234"/>
      <c r="B33" s="248"/>
      <c r="C33" s="248"/>
      <c r="D33" s="248"/>
      <c r="E33" s="248"/>
      <c r="F33" s="248"/>
      <c r="G33" s="248"/>
      <c r="H33" s="248"/>
    </row>
    <row r="34" spans="1:8" ht="40" customHeight="1">
      <c r="A34" s="234"/>
      <c r="B34" s="248"/>
      <c r="C34" s="248"/>
      <c r="D34" s="248"/>
      <c r="E34" s="248"/>
      <c r="F34" s="248"/>
      <c r="G34" s="248"/>
      <c r="H34" s="248"/>
    </row>
    <row r="35" spans="1:8" ht="40" customHeight="1">
      <c r="A35" s="234"/>
      <c r="B35" s="248"/>
      <c r="C35" s="248"/>
      <c r="D35" s="248"/>
      <c r="E35" s="248"/>
      <c r="F35" s="248"/>
      <c r="G35" s="248"/>
      <c r="H35" s="248"/>
    </row>
    <row r="36" spans="1:8" ht="40" customHeight="1">
      <c r="A36" s="234"/>
      <c r="B36" s="248"/>
      <c r="C36" s="248"/>
      <c r="D36" s="248"/>
      <c r="E36" s="248"/>
      <c r="F36" s="248"/>
      <c r="G36" s="248"/>
      <c r="H36" s="248"/>
    </row>
    <row r="37" spans="1:8" ht="40" customHeight="1">
      <c r="A37" s="234"/>
      <c r="B37" s="248"/>
      <c r="C37" s="248"/>
      <c r="D37" s="248"/>
      <c r="E37" s="248"/>
      <c r="F37" s="248"/>
      <c r="G37" s="248"/>
      <c r="H37" s="248"/>
    </row>
    <row r="38" spans="1:8" ht="40" customHeight="1">
      <c r="A38" s="234"/>
      <c r="B38" s="248"/>
      <c r="C38" s="248"/>
      <c r="D38" s="248"/>
      <c r="E38" s="248"/>
      <c r="F38" s="248"/>
      <c r="G38" s="248"/>
      <c r="H38" s="248"/>
    </row>
    <row r="39" spans="1:8" ht="40" customHeight="1">
      <c r="A39" s="234"/>
      <c r="B39" s="248"/>
      <c r="C39" s="248"/>
      <c r="D39" s="248"/>
      <c r="E39" s="248"/>
      <c r="F39" s="248"/>
      <c r="G39" s="248"/>
      <c r="H39" s="248"/>
    </row>
    <row r="40" spans="1:8" ht="40" customHeight="1">
      <c r="A40" s="234"/>
      <c r="B40" s="248"/>
      <c r="C40" s="248"/>
      <c r="D40" s="248"/>
      <c r="E40" s="248"/>
      <c r="F40" s="248"/>
      <c r="G40" s="248"/>
      <c r="H40" s="248"/>
    </row>
    <row r="41" spans="1:8" ht="40" customHeight="1">
      <c r="A41" s="234"/>
      <c r="B41" s="248"/>
      <c r="C41" s="248"/>
      <c r="D41" s="248"/>
      <c r="E41" s="248"/>
      <c r="F41" s="248"/>
      <c r="G41" s="248"/>
      <c r="H41" s="248"/>
    </row>
    <row r="42" spans="1:8" ht="40" customHeight="1">
      <c r="A42" s="234"/>
      <c r="B42" s="248"/>
      <c r="C42" s="248"/>
      <c r="D42" s="248"/>
      <c r="E42" s="248"/>
      <c r="F42" s="248"/>
      <c r="G42" s="248"/>
      <c r="H42" s="248"/>
    </row>
    <row r="43" spans="1:8" ht="40" customHeight="1">
      <c r="A43" s="234"/>
      <c r="B43" s="248"/>
      <c r="C43" s="248"/>
      <c r="D43" s="248"/>
      <c r="E43" s="248"/>
      <c r="F43" s="248"/>
      <c r="G43" s="248"/>
      <c r="H43" s="248"/>
    </row>
    <row r="44" spans="1:8" ht="40" customHeight="1">
      <c r="A44" s="234"/>
      <c r="B44" s="248"/>
      <c r="C44" s="248"/>
      <c r="D44" s="248"/>
      <c r="E44" s="248"/>
      <c r="F44" s="248"/>
      <c r="G44" s="248"/>
      <c r="H44" s="248"/>
    </row>
    <row r="45" spans="1:8" ht="40" customHeight="1">
      <c r="A45" s="234"/>
      <c r="B45" s="248"/>
      <c r="C45" s="248"/>
      <c r="D45" s="248"/>
      <c r="E45" s="248"/>
      <c r="F45" s="248"/>
      <c r="G45" s="248"/>
      <c r="H45" s="248"/>
    </row>
    <row r="46" spans="1:8" ht="40" customHeight="1">
      <c r="A46" s="234"/>
      <c r="B46" s="248"/>
      <c r="C46" s="248"/>
      <c r="D46" s="248"/>
      <c r="E46" s="248"/>
      <c r="F46" s="248"/>
      <c r="G46" s="248"/>
      <c r="H46" s="248"/>
    </row>
    <row r="47" spans="1:8" ht="40" customHeight="1">
      <c r="A47" s="234"/>
      <c r="B47" s="248"/>
      <c r="C47" s="248"/>
      <c r="D47" s="248"/>
      <c r="E47" s="248"/>
      <c r="F47" s="248"/>
      <c r="G47" s="248"/>
      <c r="H47" s="248"/>
    </row>
    <row r="48" spans="1:8" ht="40" customHeight="1">
      <c r="A48" s="234"/>
      <c r="B48" s="248"/>
      <c r="C48" s="248"/>
      <c r="D48" s="248"/>
      <c r="E48" s="248"/>
      <c r="F48" s="248"/>
      <c r="G48" s="248"/>
      <c r="H48" s="248"/>
    </row>
    <row r="49" spans="1:8" ht="40" customHeight="1">
      <c r="A49" s="234"/>
      <c r="B49" s="248"/>
      <c r="C49" s="248"/>
      <c r="D49" s="248"/>
      <c r="E49" s="248"/>
      <c r="F49" s="248"/>
      <c r="G49" s="248"/>
      <c r="H49" s="248"/>
    </row>
    <row r="50" spans="1:8" ht="40" customHeight="1">
      <c r="A50" s="234"/>
      <c r="B50" s="248"/>
      <c r="C50" s="248"/>
      <c r="D50" s="248"/>
      <c r="E50" s="248"/>
      <c r="F50" s="248"/>
      <c r="G50" s="248"/>
      <c r="H50" s="248"/>
    </row>
    <row r="51" spans="1:8" ht="40" customHeight="1">
      <c r="A51" s="234"/>
      <c r="B51" s="248"/>
      <c r="C51" s="248"/>
      <c r="D51" s="248"/>
      <c r="E51" s="248"/>
      <c r="F51" s="248"/>
      <c r="G51" s="248"/>
      <c r="H51" s="248"/>
    </row>
    <row r="52" spans="1:8" ht="40" customHeight="1">
      <c r="A52" s="234"/>
      <c r="B52" s="248"/>
      <c r="C52" s="248"/>
      <c r="D52" s="248"/>
      <c r="E52" s="248"/>
      <c r="F52" s="248"/>
      <c r="G52" s="248"/>
      <c r="H52" s="248"/>
    </row>
    <row r="53" spans="1:8" ht="40" customHeight="1">
      <c r="A53" s="234"/>
      <c r="B53" s="248"/>
      <c r="C53" s="248"/>
      <c r="D53" s="248"/>
      <c r="E53" s="248"/>
      <c r="F53" s="248"/>
      <c r="G53" s="248"/>
      <c r="H53" s="248"/>
    </row>
    <row r="54" spans="1:8" ht="40" customHeight="1">
      <c r="A54" s="234"/>
      <c r="B54" s="248"/>
      <c r="C54" s="248"/>
      <c r="D54" s="248"/>
      <c r="E54" s="248"/>
      <c r="F54" s="248"/>
      <c r="G54" s="248"/>
      <c r="H54" s="248"/>
    </row>
    <row r="55" spans="1:8" ht="40" customHeight="1">
      <c r="A55" s="234"/>
      <c r="B55" s="248"/>
      <c r="C55" s="248"/>
      <c r="D55" s="248"/>
      <c r="E55" s="248"/>
      <c r="F55" s="248"/>
      <c r="G55" s="248"/>
      <c r="H55" s="248"/>
    </row>
    <row r="56" spans="1:8" ht="40" customHeight="1">
      <c r="A56" s="234"/>
      <c r="B56" s="248"/>
      <c r="C56" s="248"/>
      <c r="D56" s="248"/>
      <c r="E56" s="248"/>
      <c r="F56" s="248"/>
      <c r="G56" s="248"/>
      <c r="H56" s="248"/>
    </row>
    <row r="57" spans="1:8" ht="40" customHeight="1">
      <c r="A57" s="234"/>
      <c r="B57" s="248"/>
      <c r="C57" s="248"/>
      <c r="D57" s="248"/>
      <c r="E57" s="248"/>
      <c r="F57" s="248"/>
      <c r="G57" s="248"/>
      <c r="H57" s="248"/>
    </row>
    <row r="58" spans="1:8" ht="40" customHeight="1">
      <c r="A58" s="234"/>
      <c r="B58" s="248"/>
      <c r="C58" s="248"/>
      <c r="D58" s="248"/>
      <c r="E58" s="248"/>
      <c r="F58" s="248"/>
      <c r="G58" s="248"/>
      <c r="H58" s="248"/>
    </row>
    <row r="59" spans="1:8" ht="40" customHeight="1">
      <c r="A59" s="234"/>
      <c r="B59" s="248"/>
      <c r="C59" s="248"/>
      <c r="D59" s="248"/>
      <c r="E59" s="248"/>
      <c r="F59" s="248"/>
      <c r="G59" s="248"/>
      <c r="H59" s="248"/>
    </row>
    <row r="60" spans="1:8" ht="40" customHeight="1">
      <c r="A60" s="234"/>
      <c r="B60" s="248"/>
      <c r="C60" s="248"/>
      <c r="D60" s="248"/>
      <c r="E60" s="248"/>
      <c r="F60" s="248"/>
      <c r="G60" s="248"/>
      <c r="H60" s="248"/>
    </row>
    <row r="61" spans="1:8" ht="40" customHeight="1">
      <c r="A61" s="234"/>
      <c r="B61" s="248"/>
      <c r="C61" s="248"/>
      <c r="D61" s="248"/>
      <c r="E61" s="248"/>
      <c r="F61" s="248"/>
      <c r="G61" s="248"/>
      <c r="H61" s="248"/>
    </row>
    <row r="62" spans="1:8" ht="40" customHeight="1">
      <c r="A62" s="234"/>
      <c r="B62" s="248"/>
      <c r="C62" s="248"/>
      <c r="D62" s="248"/>
      <c r="E62" s="248"/>
      <c r="F62" s="248"/>
      <c r="G62" s="248"/>
      <c r="H62" s="248"/>
    </row>
    <row r="63" spans="1:8" ht="40" customHeight="1">
      <c r="A63" s="234"/>
      <c r="B63" s="248"/>
      <c r="C63" s="248"/>
      <c r="D63" s="248"/>
      <c r="E63" s="248"/>
      <c r="F63" s="248"/>
      <c r="G63" s="248"/>
      <c r="H63" s="248"/>
    </row>
    <row r="64" spans="1:8" ht="40" customHeight="1">
      <c r="A64" s="234"/>
      <c r="B64" s="248"/>
      <c r="C64" s="248"/>
      <c r="D64" s="248"/>
      <c r="E64" s="248"/>
      <c r="F64" s="248"/>
      <c r="G64" s="248"/>
      <c r="H64" s="248"/>
    </row>
    <row r="65" spans="1:8" ht="40" customHeight="1">
      <c r="A65" s="234"/>
      <c r="B65" s="248"/>
      <c r="C65" s="248"/>
      <c r="D65" s="248"/>
      <c r="E65" s="248"/>
      <c r="F65" s="248"/>
      <c r="G65" s="248"/>
      <c r="H65" s="248"/>
    </row>
    <row r="66" spans="1:8" ht="40" customHeight="1">
      <c r="A66" s="234"/>
      <c r="B66" s="248"/>
      <c r="C66" s="248"/>
      <c r="D66" s="248"/>
      <c r="E66" s="248"/>
      <c r="F66" s="248"/>
      <c r="G66" s="248"/>
      <c r="H66" s="248"/>
    </row>
  </sheetData>
  <mergeCells count="16">
    <mergeCell ref="C10:F10"/>
    <mergeCell ref="B4:C4"/>
    <mergeCell ref="B5:C5"/>
    <mergeCell ref="B6:C6"/>
    <mergeCell ref="B7:C7"/>
    <mergeCell ref="B8:C8"/>
    <mergeCell ref="C15:F15"/>
    <mergeCell ref="C16:F16"/>
    <mergeCell ref="B18:D18"/>
    <mergeCell ref="G18:H18"/>
    <mergeCell ref="A11:A12"/>
    <mergeCell ref="C11:F11"/>
    <mergeCell ref="G11:G12"/>
    <mergeCell ref="C12:F12"/>
    <mergeCell ref="C13:F13"/>
    <mergeCell ref="C14:F14"/>
  </mergeCells>
  <printOptions horizontalCentered="1"/>
  <pageMargins left="0" right="0" top="0.75" bottom="0" header="0.3" footer="0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 codeName="Sheet8"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baseColWidth="10" defaultColWidth="9.1640625" defaultRowHeight="20"/>
  <cols>
    <col min="1" max="1" width="64.5" style="97" customWidth="1"/>
    <col min="2" max="2" width="81.33203125" style="98" hidden="1" customWidth="1"/>
    <col min="3" max="3" width="206" style="98" customWidth="1"/>
    <col min="4" max="4" width="70.6640625" style="98" hidden="1" customWidth="1"/>
    <col min="5" max="5" width="74.83203125" style="98" hidden="1" customWidth="1"/>
    <col min="6" max="16384" width="9.1640625" style="98"/>
  </cols>
  <sheetData>
    <row r="1" spans="1:12" s="88" customFormat="1" ht="134.25" customHeight="1">
      <c r="A1" s="86"/>
      <c r="B1" s="87"/>
      <c r="C1" s="87"/>
      <c r="D1" s="87"/>
      <c r="E1" s="87"/>
    </row>
    <row r="2" spans="1:12" s="88" customFormat="1" ht="37.5" customHeight="1">
      <c r="A2" s="87" t="str">
        <f>'1. CUTTING DOCKET'!B6</f>
        <v xml:space="preserve">JOB NUMBER:  </v>
      </c>
      <c r="B2" s="87" t="str">
        <f>'1. CUTTING DOCKET'!D6</f>
        <v>C21  SS24  G2693</v>
      </c>
      <c r="C2" s="87" t="s">
        <v>180</v>
      </c>
      <c r="D2" s="87"/>
      <c r="E2" s="87"/>
    </row>
    <row r="3" spans="1:12" s="88" customFormat="1" ht="37.5" customHeight="1">
      <c r="A3" s="89" t="str">
        <f>'1. CUTTING DOCKET'!B7</f>
        <v xml:space="preserve">STYLE NUMBER: </v>
      </c>
      <c r="B3" s="89" t="str">
        <f>'1. CUTTING DOCKET'!D7</f>
        <v>CRTZ-1142</v>
      </c>
      <c r="C3" s="89" t="s">
        <v>181</v>
      </c>
      <c r="D3" s="89"/>
      <c r="E3" s="89"/>
    </row>
    <row r="4" spans="1:12" s="88" customFormat="1" ht="37.5" customHeight="1">
      <c r="A4" s="89" t="str">
        <f>'1. CUTTING DOCKET'!B8</f>
        <v xml:space="preserve">STYLE NAME : </v>
      </c>
      <c r="B4" s="89" t="str">
        <f>'1. CUTTING DOCKET'!D8</f>
        <v>GUERILLAZ JERSEY BLUE</v>
      </c>
      <c r="C4" s="89" t="s">
        <v>182</v>
      </c>
      <c r="D4" s="89"/>
      <c r="E4" s="89"/>
    </row>
    <row r="5" spans="1:12" s="88" customFormat="1" ht="76" customHeight="1">
      <c r="A5" s="90"/>
      <c r="B5" s="109" t="e">
        <f>'1. CUTTING DOCKET'!#REF!</f>
        <v>#REF!</v>
      </c>
      <c r="C5" s="189" t="e">
        <f>'1. CUTTING DOCKET'!#REF!</f>
        <v>#REF!</v>
      </c>
      <c r="D5" s="109" t="e">
        <f>'1. CUTTING DOCKET'!#REF!</f>
        <v>#REF!</v>
      </c>
      <c r="E5" s="109" t="e">
        <f>'1. CUTTING DOCKET'!#REF!</f>
        <v>#REF!</v>
      </c>
    </row>
    <row r="6" spans="1:12" s="92" customFormat="1" ht="69.75" customHeight="1">
      <c r="A6" s="91" t="s">
        <v>32</v>
      </c>
      <c r="B6" s="191" t="e">
        <f>'1. CUTTING DOCKET'!#REF!</f>
        <v>#REF!</v>
      </c>
      <c r="C6" s="191" t="str">
        <f>'1. CUTTING DOCKET'!$E$31</f>
        <v>BLACK</v>
      </c>
      <c r="D6" s="191" t="e">
        <f>'1. CUTTING DOCKET'!#REF!</f>
        <v>#REF!</v>
      </c>
      <c r="E6" s="191" t="e">
        <f>'1. CUTTING DOCKET'!#REF!</f>
        <v>#REF!</v>
      </c>
    </row>
    <row r="7" spans="1:12" s="92" customFormat="1" ht="75" customHeight="1">
      <c r="A7" s="93" t="s">
        <v>33</v>
      </c>
      <c r="B7" s="607" t="str">
        <f>'1. CUTTING DOCKET'!M11</f>
        <v>100% POLYESTER SHINY TRICOT 170GSM</v>
      </c>
      <c r="C7" s="608"/>
      <c r="D7" s="608"/>
      <c r="E7" s="609"/>
    </row>
    <row r="8" spans="1:12" s="92" customFormat="1" ht="409.5" customHeight="1">
      <c r="A8" s="94" t="e">
        <f>'1. CUTTING DOCKET'!#REF!</f>
        <v>#REF!</v>
      </c>
      <c r="B8" s="610"/>
      <c r="C8" s="611"/>
      <c r="D8" s="612"/>
      <c r="E8" s="613"/>
      <c r="L8" s="95"/>
    </row>
    <row r="9" spans="1:12" s="92" customFormat="1" ht="94.5" customHeight="1">
      <c r="A9" s="91" t="e">
        <f>'1. CUTTING DOCKET'!#REF!</f>
        <v>#REF!</v>
      </c>
      <c r="B9" s="191" t="e">
        <f>'1. CUTTING DOCKET'!#REF!</f>
        <v>#REF!</v>
      </c>
      <c r="C9" s="191" t="e">
        <f>'1. CUTTING DOCKET'!#REF!</f>
        <v>#REF!</v>
      </c>
      <c r="D9" s="191" t="e">
        <f>'1. CUTTING DOCKET'!#REF!</f>
        <v>#REF!</v>
      </c>
      <c r="E9" s="191" t="e">
        <f>'1. CUTTING DOCKET'!#REF!</f>
        <v>#REF!</v>
      </c>
    </row>
    <row r="10" spans="1:12" s="92" customFormat="1" ht="409.5" customHeight="1">
      <c r="A10" s="192"/>
      <c r="B10" s="193"/>
      <c r="C10" s="193"/>
      <c r="D10" s="193"/>
      <c r="E10" s="193"/>
      <c r="L10" s="95"/>
    </row>
    <row r="11" spans="1:12" s="92" customFormat="1" ht="132" customHeight="1">
      <c r="A11" s="91" t="e">
        <f>'1. CUTTING DOCKET'!#REF!</f>
        <v>#REF!</v>
      </c>
      <c r="B11" s="191" t="e">
        <f>'1. CUTTING DOCKET'!#REF!</f>
        <v>#REF!</v>
      </c>
      <c r="C11" s="191" t="e">
        <f>'1. CUTTING DOCKET'!#REF!</f>
        <v>#REF!</v>
      </c>
      <c r="D11" s="191" t="e">
        <f>'1. CUTTING DOCKET'!#REF!</f>
        <v>#REF!</v>
      </c>
      <c r="E11" s="91" t="e">
        <f>'1. CUTTING DOCKET'!#REF!</f>
        <v>#REF!</v>
      </c>
    </row>
    <row r="12" spans="1:12" s="92" customFormat="1" ht="409.5" customHeight="1">
      <c r="A12" s="94" t="e">
        <f>'1. CUTTING DOCKET'!#REF!</f>
        <v>#REF!</v>
      </c>
      <c r="B12" s="194"/>
      <c r="C12" s="194"/>
      <c r="D12" s="194"/>
      <c r="E12" s="194"/>
      <c r="L12" s="95"/>
    </row>
    <row r="13" spans="1:12" s="92" customFormat="1" ht="135" hidden="1" customHeight="1">
      <c r="A13" s="91" t="e">
        <f>'1. CUTTING DOCKET'!#REF!</f>
        <v>#REF!</v>
      </c>
      <c r="B13" s="614" t="e">
        <f>'1. CUTTING DOCKET'!#REF!</f>
        <v>#REF!</v>
      </c>
      <c r="C13" s="608"/>
      <c r="D13" s="615"/>
      <c r="E13" s="91" t="e">
        <f>'1. CUTTING DOCKET'!#REF!</f>
        <v>#REF!</v>
      </c>
    </row>
    <row r="14" spans="1:12" s="92" customFormat="1" ht="409.5" hidden="1" customHeight="1">
      <c r="A14" s="94" t="e">
        <f>'1. CUTTING DOCKET'!#REF!</f>
        <v>#REF!</v>
      </c>
      <c r="B14" s="610"/>
      <c r="C14" s="611"/>
      <c r="D14" s="612"/>
      <c r="E14" s="134"/>
      <c r="L14" s="95"/>
    </row>
    <row r="15" spans="1:12" s="92" customFormat="1" ht="74.25" customHeight="1">
      <c r="A15" s="91" t="s">
        <v>52</v>
      </c>
      <c r="B15" s="195" t="e">
        <f>'1. CUTTING DOCKET'!#REF!</f>
        <v>#REF!</v>
      </c>
      <c r="C15" s="195" t="e">
        <f>'1. CUTTING DOCKET'!#REF!</f>
        <v>#REF!</v>
      </c>
      <c r="D15" s="195" t="e">
        <f>'1. CUTTING DOCKET'!#REF!</f>
        <v>#REF!</v>
      </c>
      <c r="E15" s="127" t="e">
        <f>'1. CUTTING DOCKET'!#REF!</f>
        <v>#REF!</v>
      </c>
    </row>
    <row r="16" spans="1:12" s="92" customFormat="1" ht="115.5" customHeight="1">
      <c r="A16" s="94" t="s">
        <v>41</v>
      </c>
      <c r="B16" s="190" t="e">
        <f>'1. CUTTING DOCKET'!#REF!</f>
        <v>#REF!</v>
      </c>
      <c r="C16" s="190" t="e">
        <f>'1. CUTTING DOCKET'!#REF!</f>
        <v>#REF!</v>
      </c>
      <c r="D16" s="190" t="e">
        <f>'1. CUTTING DOCKET'!#REF!</f>
        <v>#REF!</v>
      </c>
      <c r="E16" s="190" t="e">
        <f>'1. CUTTING DOCKET'!#REF!</f>
        <v>#REF!</v>
      </c>
    </row>
    <row r="17" spans="1:5" s="92" customFormat="1" ht="115.5" customHeight="1">
      <c r="A17" s="94" t="e">
        <f>'1. CUTTING DOCKET'!#REF!</f>
        <v>#REF!</v>
      </c>
      <c r="B17" s="616" t="e">
        <f>'1. CUTTING DOCKET'!#REF!</f>
        <v>#REF!</v>
      </c>
      <c r="C17" s="617"/>
      <c r="D17" s="618"/>
      <c r="E17" s="619"/>
    </row>
    <row r="18" spans="1:5" s="92" customFormat="1" ht="90" customHeight="1">
      <c r="A18" s="91" t="e">
        <f>'1. CUTTING DOCKET'!#REF!</f>
        <v>#REF!</v>
      </c>
      <c r="B18" s="604" t="e">
        <f>'1. CUTTING DOCKET'!#REF!</f>
        <v>#REF!</v>
      </c>
      <c r="C18" s="605"/>
      <c r="D18" s="605"/>
      <c r="E18" s="606"/>
    </row>
    <row r="19" spans="1:5" s="92" customFormat="1" ht="409.5" customHeight="1">
      <c r="A19" s="196" t="s">
        <v>206</v>
      </c>
      <c r="B19" s="622"/>
      <c r="C19" s="623"/>
      <c r="D19" s="624"/>
      <c r="E19" s="624"/>
    </row>
    <row r="20" spans="1:5" s="92" customFormat="1" ht="79.5" customHeight="1">
      <c r="A20" s="91" t="e">
        <f>'1. CUTTING DOCKET'!#REF!</f>
        <v>#REF!</v>
      </c>
      <c r="B20" s="604" t="e">
        <f>'1. CUTTING DOCKET'!#REF!</f>
        <v>#REF!</v>
      </c>
      <c r="C20" s="605"/>
      <c r="D20" s="605"/>
      <c r="E20" s="606"/>
    </row>
    <row r="21" spans="1:5" s="92" customFormat="1" ht="346.5" customHeight="1">
      <c r="A21" s="94" t="s">
        <v>157</v>
      </c>
      <c r="B21" s="625"/>
      <c r="C21" s="626"/>
      <c r="D21" s="627"/>
      <c r="E21" s="628"/>
    </row>
    <row r="22" spans="1:5" s="92" customFormat="1" ht="35">
      <c r="A22" s="91" t="e">
        <f>'1. CUTTING DOCKET'!#REF!</f>
        <v>#REF!</v>
      </c>
      <c r="B22" s="620" t="e">
        <f>'1. CUTTING DOCKET'!#REF!</f>
        <v>#REF!</v>
      </c>
      <c r="C22" s="605"/>
      <c r="D22" s="621"/>
      <c r="E22" s="131"/>
    </row>
    <row r="23" spans="1:5" s="92" customFormat="1" ht="299.25" customHeight="1">
      <c r="A23" s="96" t="s">
        <v>140</v>
      </c>
      <c r="B23" s="629"/>
      <c r="C23" s="630"/>
      <c r="D23" s="631"/>
      <c r="E23" s="631"/>
    </row>
    <row r="24" spans="1:5" s="92" customFormat="1" ht="101.5" customHeight="1">
      <c r="A24" s="91" t="e">
        <f>'1. CUTTING DOCKET'!#REF!</f>
        <v>#REF!</v>
      </c>
      <c r="B24" s="620" t="e">
        <f>'1. CUTTING DOCKET'!#REF!</f>
        <v>#REF!</v>
      </c>
      <c r="C24" s="605"/>
      <c r="D24" s="621"/>
      <c r="E24" s="131"/>
    </row>
    <row r="25" spans="1:5" s="92" customFormat="1" ht="362.25" customHeight="1">
      <c r="A25" s="96" t="s">
        <v>212</v>
      </c>
      <c r="B25" s="632" t="s">
        <v>213</v>
      </c>
      <c r="C25" s="633"/>
      <c r="D25" s="634"/>
      <c r="E25" s="143"/>
    </row>
    <row r="26" spans="1:5" s="92" customFormat="1" ht="109.5" customHeight="1">
      <c r="A26" s="91" t="s">
        <v>141</v>
      </c>
      <c r="B26" s="620" t="e">
        <f>'1. CUTTING DOCKET'!#REF!</f>
        <v>#REF!</v>
      </c>
      <c r="C26" s="605"/>
      <c r="D26" s="621"/>
      <c r="E26" s="132"/>
    </row>
    <row r="27" spans="1:5" s="92" customFormat="1" ht="282" customHeight="1">
      <c r="A27" s="96" t="s">
        <v>142</v>
      </c>
      <c r="B27" s="635" t="s">
        <v>207</v>
      </c>
      <c r="C27" s="636"/>
      <c r="D27" s="637"/>
      <c r="E27" s="637"/>
    </row>
    <row r="28" spans="1:5" s="92" customFormat="1" ht="93.75" customHeight="1">
      <c r="A28" s="91" t="e">
        <f>'1. CUTTING DOCKET'!#REF!</f>
        <v>#REF!</v>
      </c>
      <c r="B28" s="620" t="e">
        <f>'1. CUTTING DOCKET'!#REF!</f>
        <v>#REF!</v>
      </c>
      <c r="C28" s="605"/>
      <c r="D28" s="621"/>
      <c r="E28" s="132"/>
    </row>
    <row r="29" spans="1:5" s="92" customFormat="1" ht="273" customHeight="1">
      <c r="A29" s="94" t="s">
        <v>143</v>
      </c>
      <c r="B29" s="638"/>
      <c r="C29" s="639"/>
      <c r="D29" s="640"/>
      <c r="E29" s="640"/>
    </row>
    <row r="30" spans="1:5" s="92" customFormat="1" ht="95.25" customHeight="1">
      <c r="A30" s="91" t="e">
        <f>'1. CUTTING DOCKET'!#REF!</f>
        <v>#REF!</v>
      </c>
      <c r="B30" s="620" t="e">
        <f>'1. CUTTING DOCKET'!#REF!</f>
        <v>#REF!</v>
      </c>
      <c r="C30" s="605"/>
      <c r="D30" s="621"/>
      <c r="E30" s="132"/>
    </row>
    <row r="31" spans="1:5" s="92" customFormat="1" ht="324.75" customHeight="1">
      <c r="A31" s="94"/>
      <c r="B31" s="638"/>
      <c r="C31" s="639"/>
      <c r="D31" s="640"/>
      <c r="E31" s="640"/>
    </row>
    <row r="32" spans="1:5" s="92" customFormat="1" ht="119.5" customHeight="1">
      <c r="A32" s="91" t="s">
        <v>145</v>
      </c>
      <c r="B32" s="620" t="e">
        <f>'1. CUTTING DOCKET'!#REF!</f>
        <v>#REF!</v>
      </c>
      <c r="C32" s="605"/>
      <c r="D32" s="621"/>
      <c r="E32" s="132"/>
    </row>
    <row r="33" spans="1:9" s="92" customFormat="1" ht="287.25" customHeight="1">
      <c r="A33" s="94" t="s">
        <v>146</v>
      </c>
      <c r="B33" s="638"/>
      <c r="C33" s="639"/>
      <c r="D33" s="640"/>
      <c r="E33" s="640"/>
    </row>
    <row r="34" spans="1:9" s="92" customFormat="1" ht="71.5" customHeight="1">
      <c r="A34" s="91" t="s">
        <v>136</v>
      </c>
      <c r="B34" s="620" t="s">
        <v>38</v>
      </c>
      <c r="C34" s="605"/>
      <c r="D34" s="621"/>
      <c r="E34" s="132"/>
    </row>
    <row r="35" spans="1:9" s="92" customFormat="1" ht="87" customHeight="1">
      <c r="A35" s="94" t="s">
        <v>144</v>
      </c>
      <c r="B35" s="638"/>
      <c r="C35" s="639"/>
      <c r="D35" s="640"/>
      <c r="E35" s="640"/>
    </row>
    <row r="36" spans="1:9" s="92" customFormat="1" ht="63.75" customHeight="1">
      <c r="A36" s="91" t="s">
        <v>137</v>
      </c>
      <c r="B36" s="620" t="s">
        <v>132</v>
      </c>
      <c r="C36" s="605"/>
      <c r="D36" s="621"/>
      <c r="E36" s="132"/>
    </row>
    <row r="37" spans="1:9" s="92" customFormat="1" ht="97.5" customHeight="1">
      <c r="A37" s="94" t="s">
        <v>144</v>
      </c>
      <c r="B37" s="638"/>
      <c r="C37" s="639"/>
      <c r="D37" s="640"/>
      <c r="E37" s="640"/>
    </row>
    <row r="38" spans="1:9" s="92" customFormat="1" ht="97.5" customHeight="1">
      <c r="A38" s="128" t="e">
        <f>'1. CUTTING DOCKET'!#REF!</f>
        <v>#REF!</v>
      </c>
      <c r="B38" s="641" t="e">
        <f>'1. CUTTING DOCKET'!#REF!</f>
        <v>#REF!</v>
      </c>
      <c r="C38" s="642"/>
      <c r="D38" s="643"/>
      <c r="E38" s="133"/>
    </row>
    <row r="39" spans="1:9" s="92" customFormat="1" ht="221.5" customHeight="1">
      <c r="A39" s="94"/>
      <c r="B39" s="644"/>
      <c r="C39" s="645"/>
      <c r="D39" s="644"/>
      <c r="E39" s="644"/>
    </row>
    <row r="43" spans="1:9">
      <c r="I43" s="98" t="b">
        <v>1</v>
      </c>
    </row>
  </sheetData>
  <mergeCells count="27"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18:E18"/>
    <mergeCell ref="B7:E7"/>
    <mergeCell ref="B8:E8"/>
    <mergeCell ref="B13:D13"/>
    <mergeCell ref="B14:D14"/>
    <mergeCell ref="B17:E17"/>
  </mergeCells>
  <printOptions horizontalCentered="1"/>
  <pageMargins left="0.25" right="0" top="0.60416666666666696" bottom="0.75" header="0" footer="0"/>
  <pageSetup paperSize="9" scale="59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13545F-41D3-4376-B79E-76DFB1CCC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3F1EAD-F6DE-4DE8-AECC-F1C856738239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74BCB4F5-28A6-4417-8DEA-3516563D19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GREY</vt:lpstr>
      <vt:lpstr>option 1</vt:lpstr>
      <vt:lpstr>CRTZ-1388 FULL SIZE 100125</vt:lpstr>
      <vt:lpstr>CRTZ-1388 CHINH SUA 131124</vt:lpstr>
      <vt:lpstr>1. CUTTING DOCKET</vt:lpstr>
      <vt:lpstr>2. TRIM CARD</vt:lpstr>
      <vt:lpstr>SPEC</vt:lpstr>
      <vt:lpstr>BB HỌP PP</vt:lpstr>
      <vt:lpstr>2. TRIM CARD (GREY)</vt:lpstr>
      <vt:lpstr>3. ĐỊNH VỊ HÌNH IN.THÊU</vt:lpstr>
      <vt:lpstr>4. THÔNG SỐ SẢN XUẤT</vt:lpstr>
      <vt:lpstr>'1. CUTTING DOCKET'!Print_Area</vt:lpstr>
      <vt:lpstr>'2. TRIM CARD'!Print_Area</vt:lpstr>
      <vt:lpstr>'2. TRIM CARD (GREY)'!Print_Area</vt:lpstr>
      <vt:lpstr>'CRTZ-1388 CHINH SUA 131124'!Print_Area</vt:lpstr>
      <vt:lpstr>'CRTZ-1388 FULL SIZE 100125'!Print_Area</vt:lpstr>
      <vt:lpstr>GREY!Print_Area</vt:lpstr>
      <vt:lpstr>'option 1'!Print_Area</vt:lpstr>
      <vt:lpstr>SPEC!Print_Area</vt:lpstr>
      <vt:lpstr>'1. CUTTING DOCKET'!Print_Titles</vt:lpstr>
      <vt:lpstr>'2. TRIM CARD'!Print_Titles</vt:lpstr>
      <vt:lpstr>'2. TRIM CARD (GREY)'!Print_Titles</vt:lpstr>
      <vt:lpstr>GREY!Print_Titles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Alexander Donald</cp:lastModifiedBy>
  <cp:lastPrinted>2025-01-10T00:58:04Z</cp:lastPrinted>
  <dcterms:created xsi:type="dcterms:W3CDTF">2016-05-06T01:47:29Z</dcterms:created>
  <dcterms:modified xsi:type="dcterms:W3CDTF">2025-08-12T20:15:25Z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