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345" documentId="13_ncr:1_{FA98FA3A-47FF-4352-851D-7EEACFA7FFDF}" xr6:coauthVersionLast="47" xr6:coauthVersionMax="47" xr10:uidLastSave="{468503B1-9CDE-4106-92BB-B9D2140776F3}"/>
  <bookViews>
    <workbookView xWindow="-110" yWindow="-110" windowWidth="19420" windowHeight="10420" tabRatio="753" xr2:uid="{00000000-000D-0000-FFFF-FFFF00000000}"/>
  </bookViews>
  <sheets>
    <sheet name="1. CUTTING DOCKET (CLOUD, ETER)" sheetId="27" r:id="rId1"/>
    <sheet name="1. CUTTING DOCKET" sheetId="1" state="hidden" r:id="rId2"/>
    <sheet name="1. CUTTING DOCKET (MARKETING)" sheetId="26" r:id="rId3"/>
    <sheet name="GREY" sheetId="16" state="hidden" r:id="rId4"/>
    <sheet name="2. TRIM CARD" sheetId="5" r:id="rId5"/>
    <sheet name="UA FULL SIZE 2602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DOCKET'!$A$54:$R$103</definedName>
    <definedName name="_xlnm._FilterDatabase" localSheetId="0" hidden="1">'1. CUTTING DOCKET (CLOUD, ETER)'!$A$51:$S$83</definedName>
    <definedName name="_xlnm._FilterDatabase" localSheetId="2" hidden="1">'1. CUTTING DOCKET (MARKETING)'!$A$54:$R$103</definedName>
    <definedName name="_xlnm._FilterDatabase" localSheetId="6" hidden="1">'DETAIL UPC CODE revised 9.5'!$A$2:$P$367</definedName>
    <definedName name="_xlnm._FilterDatabase" localSheetId="3" hidden="1">GREY!$A$64:$Q$131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DOCKET'!$A$1:$Q$142</definedName>
    <definedName name="_xlnm.Print_Area" localSheetId="0">'1. CUTTING DOCKET (CLOUD, ETER)'!$A$1:$Q$121</definedName>
    <definedName name="_xlnm.Print_Area" localSheetId="2">'1. CUTTING DOCKET (MARKETING)'!$A$1:$Q$142</definedName>
    <definedName name="_xlnm.Print_Area" localSheetId="4">'2. TRIM CARD'!$A$1:$E$41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3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5">'UA FULL SIZE 260224'!$A$1:$Q$36</definedName>
    <definedName name="_xlnm.Print_Titles" localSheetId="1">'1. CUTTING DOCKET'!$1:$15</definedName>
    <definedName name="_xlnm.Print_Titles" localSheetId="0">'1. CUTTING DOCKET (CLOUD, ETER)'!$1:$15</definedName>
    <definedName name="_xlnm.Print_Titles" localSheetId="2">'1. CUTTING DOCKET (MARKETING)'!$1:$15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3">GREY!$1:$15</definedName>
    <definedName name="_xlnm.Print_Titles" localSheetId="5">'UA FULL SIZE 260224'!$1:$5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4" i="27" l="1"/>
  <c r="L80" i="27"/>
  <c r="L70" i="27" s="1"/>
  <c r="L79" i="27"/>
  <c r="L77" i="27"/>
  <c r="L76" i="27"/>
  <c r="L78" i="27" s="1"/>
  <c r="K77" i="27"/>
  <c r="K76" i="27"/>
  <c r="S48" i="27"/>
  <c r="S43" i="27"/>
  <c r="M25" i="27"/>
  <c r="L25" i="27"/>
  <c r="K25" i="27"/>
  <c r="J25" i="27"/>
  <c r="I25" i="27"/>
  <c r="I27" i="27" s="1"/>
  <c r="H25" i="27"/>
  <c r="H27" i="27" s="1"/>
  <c r="G25" i="27"/>
  <c r="G27" i="27" s="1"/>
  <c r="H19" i="27"/>
  <c r="H21" i="27" s="1"/>
  <c r="I19" i="27"/>
  <c r="J19" i="27"/>
  <c r="J21" i="27" s="1"/>
  <c r="K19" i="27"/>
  <c r="L19" i="27"/>
  <c r="M19" i="27"/>
  <c r="M21" i="27" s="1"/>
  <c r="G19" i="27"/>
  <c r="G21" i="27" s="1"/>
  <c r="L21" i="27"/>
  <c r="K21" i="27"/>
  <c r="C31" i="27"/>
  <c r="D31" i="27"/>
  <c r="H31" i="27"/>
  <c r="I31" i="27"/>
  <c r="J31" i="27"/>
  <c r="K31" i="27"/>
  <c r="L31" i="27"/>
  <c r="M31" i="27"/>
  <c r="Q32" i="27"/>
  <c r="D33" i="27"/>
  <c r="C112" i="27"/>
  <c r="C104" i="27"/>
  <c r="B104" i="27"/>
  <c r="C103" i="27"/>
  <c r="C101" i="27"/>
  <c r="C92" i="27"/>
  <c r="B92" i="27"/>
  <c r="C91" i="27"/>
  <c r="C89" i="27"/>
  <c r="I82" i="27"/>
  <c r="I80" i="27"/>
  <c r="I78" i="27"/>
  <c r="M77" i="27"/>
  <c r="O77" i="27" s="1"/>
  <c r="I76" i="27"/>
  <c r="L75" i="27"/>
  <c r="L83" i="27" s="1"/>
  <c r="L82" i="27"/>
  <c r="I74" i="27"/>
  <c r="I72" i="27"/>
  <c r="I70" i="27"/>
  <c r="I66" i="27"/>
  <c r="I64" i="27"/>
  <c r="I62" i="27"/>
  <c r="I60" i="27"/>
  <c r="I58" i="27"/>
  <c r="I56" i="27"/>
  <c r="L55" i="27"/>
  <c r="L54" i="27"/>
  <c r="I54" i="27"/>
  <c r="L53" i="27"/>
  <c r="L52" i="27"/>
  <c r="I52" i="27"/>
  <c r="B48" i="27"/>
  <c r="B43" i="27"/>
  <c r="Q30" i="27"/>
  <c r="Q26" i="27"/>
  <c r="M27" i="27"/>
  <c r="L27" i="27"/>
  <c r="K27" i="27"/>
  <c r="J27" i="27"/>
  <c r="D25" i="27"/>
  <c r="D27" i="27" s="1"/>
  <c r="C25" i="27"/>
  <c r="Q24" i="27"/>
  <c r="Q20" i="27"/>
  <c r="I21" i="27"/>
  <c r="D19" i="27"/>
  <c r="D21" i="27" s="1"/>
  <c r="C19" i="27"/>
  <c r="Q18" i="27"/>
  <c r="Q33" i="1"/>
  <c r="M33" i="1"/>
  <c r="L33" i="1"/>
  <c r="K33" i="1"/>
  <c r="J33" i="1"/>
  <c r="I33" i="1"/>
  <c r="H33" i="1"/>
  <c r="G33" i="1"/>
  <c r="Q27" i="1"/>
  <c r="M27" i="1"/>
  <c r="L27" i="1"/>
  <c r="K27" i="1"/>
  <c r="J27" i="1"/>
  <c r="I27" i="1"/>
  <c r="H27" i="1"/>
  <c r="G27" i="1"/>
  <c r="Q21" i="1"/>
  <c r="M21" i="1"/>
  <c r="L21" i="1"/>
  <c r="K21" i="1"/>
  <c r="J21" i="1"/>
  <c r="I21" i="1"/>
  <c r="H21" i="1"/>
  <c r="G21" i="1"/>
  <c r="C134" i="26"/>
  <c r="C132" i="26"/>
  <c r="C124" i="26"/>
  <c r="B124" i="26"/>
  <c r="C123" i="26"/>
  <c r="C121" i="26"/>
  <c r="C112" i="26"/>
  <c r="B112" i="26"/>
  <c r="C111" i="26"/>
  <c r="B111" i="26"/>
  <c r="C109" i="26"/>
  <c r="L103" i="26"/>
  <c r="I103" i="26"/>
  <c r="L101" i="26"/>
  <c r="I101" i="26"/>
  <c r="I100" i="26"/>
  <c r="I98" i="26"/>
  <c r="L97" i="26"/>
  <c r="I97" i="26"/>
  <c r="L96" i="26"/>
  <c r="L95" i="26"/>
  <c r="I95" i="26"/>
  <c r="M94" i="26"/>
  <c r="O94" i="26" s="1"/>
  <c r="I94" i="26"/>
  <c r="M93" i="26"/>
  <c r="O93" i="26" s="1"/>
  <c r="O92" i="26"/>
  <c r="M92" i="26"/>
  <c r="I92" i="26"/>
  <c r="L91" i="26"/>
  <c r="L100" i="26" s="1"/>
  <c r="L85" i="26" s="1"/>
  <c r="I91" i="26"/>
  <c r="L90" i="26"/>
  <c r="L102" i="26" s="1"/>
  <c r="L89" i="26"/>
  <c r="L98" i="26" s="1"/>
  <c r="L83" i="26" s="1"/>
  <c r="I89" i="26"/>
  <c r="I88" i="26"/>
  <c r="I86" i="26"/>
  <c r="I85" i="26"/>
  <c r="I83" i="26"/>
  <c r="I80" i="26"/>
  <c r="I78" i="26"/>
  <c r="I77" i="26"/>
  <c r="I75" i="26"/>
  <c r="I74" i="26"/>
  <c r="I72" i="26"/>
  <c r="I69" i="26"/>
  <c r="H69" i="26"/>
  <c r="I67" i="26"/>
  <c r="I66" i="26"/>
  <c r="I64" i="26"/>
  <c r="I63" i="26"/>
  <c r="I61" i="26"/>
  <c r="L60" i="26"/>
  <c r="I60" i="26"/>
  <c r="L59" i="26"/>
  <c r="L58" i="26"/>
  <c r="I58" i="26"/>
  <c r="L57" i="26"/>
  <c r="I57" i="26"/>
  <c r="L56" i="26"/>
  <c r="L55" i="26"/>
  <c r="I55" i="26"/>
  <c r="B51" i="26"/>
  <c r="A50" i="26"/>
  <c r="B48" i="26"/>
  <c r="B43" i="26"/>
  <c r="K33" i="26"/>
  <c r="G33" i="26"/>
  <c r="D33" i="26"/>
  <c r="B123" i="26" s="1"/>
  <c r="Q32" i="26"/>
  <c r="M31" i="26"/>
  <c r="M33" i="26" s="1"/>
  <c r="L31" i="26"/>
  <c r="L33" i="26" s="1"/>
  <c r="K31" i="26"/>
  <c r="J31" i="26"/>
  <c r="J33" i="26" s="1"/>
  <c r="I31" i="26"/>
  <c r="I33" i="26" s="1"/>
  <c r="H31" i="26"/>
  <c r="H33" i="26" s="1"/>
  <c r="G31" i="26"/>
  <c r="Q31" i="26" s="1"/>
  <c r="D31" i="26"/>
  <c r="C31" i="26"/>
  <c r="Q30" i="26"/>
  <c r="Q33" i="26" s="1"/>
  <c r="L27" i="26"/>
  <c r="K27" i="26"/>
  <c r="H27" i="26"/>
  <c r="Q26" i="26"/>
  <c r="Q25" i="26"/>
  <c r="Q27" i="26" s="1"/>
  <c r="M25" i="26"/>
  <c r="M27" i="26" s="1"/>
  <c r="L25" i="26"/>
  <c r="K25" i="26"/>
  <c r="J25" i="26"/>
  <c r="J27" i="26" s="1"/>
  <c r="I25" i="26"/>
  <c r="I27" i="26" s="1"/>
  <c r="H25" i="26"/>
  <c r="G25" i="26"/>
  <c r="G27" i="26" s="1"/>
  <c r="D25" i="26"/>
  <c r="D27" i="26" s="1"/>
  <c r="C25" i="26"/>
  <c r="Q24" i="26"/>
  <c r="M21" i="26"/>
  <c r="M35" i="26" s="1"/>
  <c r="I141" i="26" s="1"/>
  <c r="I21" i="26"/>
  <c r="H21" i="26"/>
  <c r="H35" i="26" s="1"/>
  <c r="D141" i="26" s="1"/>
  <c r="Q20" i="26"/>
  <c r="M19" i="26"/>
  <c r="L19" i="26"/>
  <c r="L21" i="26" s="1"/>
  <c r="L35" i="26" s="1"/>
  <c r="H141" i="26" s="1"/>
  <c r="K19" i="26"/>
  <c r="K21" i="26" s="1"/>
  <c r="K35" i="26" s="1"/>
  <c r="G141" i="26" s="1"/>
  <c r="J19" i="26"/>
  <c r="J21" i="26" s="1"/>
  <c r="I19" i="26"/>
  <c r="H19" i="26"/>
  <c r="G19" i="26"/>
  <c r="G21" i="26" s="1"/>
  <c r="G35" i="26" s="1"/>
  <c r="C141" i="26" s="1"/>
  <c r="D19" i="26"/>
  <c r="D21" i="26" s="1"/>
  <c r="C19" i="26"/>
  <c r="Q18" i="26"/>
  <c r="M76" i="27" l="1"/>
  <c r="O76" i="27" s="1"/>
  <c r="Q31" i="27"/>
  <c r="H35" i="27"/>
  <c r="D120" i="27" s="1"/>
  <c r="L35" i="27"/>
  <c r="H120" i="27" s="1"/>
  <c r="Q25" i="27"/>
  <c r="Q27" i="27" s="1"/>
  <c r="K75" i="27" s="1"/>
  <c r="M75" i="27" s="1"/>
  <c r="O75" i="27" s="1"/>
  <c r="G35" i="27"/>
  <c r="C120" i="27" s="1"/>
  <c r="I35" i="27"/>
  <c r="E120" i="27" s="1"/>
  <c r="B103" i="27"/>
  <c r="B91" i="27"/>
  <c r="K35" i="27"/>
  <c r="G120" i="27" s="1"/>
  <c r="B90" i="27"/>
  <c r="H55" i="27"/>
  <c r="F55" i="27" s="1"/>
  <c r="H83" i="27"/>
  <c r="B102" i="27"/>
  <c r="H67" i="27"/>
  <c r="H59" i="27"/>
  <c r="B113" i="27"/>
  <c r="H73" i="27"/>
  <c r="H71" i="27"/>
  <c r="A47" i="27"/>
  <c r="H75" i="27"/>
  <c r="H61" i="27"/>
  <c r="H53" i="27"/>
  <c r="H63" i="27"/>
  <c r="H77" i="27"/>
  <c r="H57" i="27"/>
  <c r="H81" i="27"/>
  <c r="H79" i="27"/>
  <c r="H65" i="27"/>
  <c r="K83" i="27"/>
  <c r="M83" i="27" s="1"/>
  <c r="O83" i="27" s="1"/>
  <c r="K63" i="27"/>
  <c r="M63" i="27" s="1"/>
  <c r="O63" i="27" s="1"/>
  <c r="J35" i="27"/>
  <c r="F120" i="27" s="1"/>
  <c r="M35" i="27"/>
  <c r="I120" i="27" s="1"/>
  <c r="H76" i="27"/>
  <c r="H70" i="27"/>
  <c r="H60" i="27"/>
  <c r="H78" i="27"/>
  <c r="H74" i="27"/>
  <c r="H52" i="27"/>
  <c r="B89" i="27"/>
  <c r="H62" i="27"/>
  <c r="B101" i="27"/>
  <c r="H82" i="27"/>
  <c r="H54" i="27"/>
  <c r="F54" i="27" s="1"/>
  <c r="A42" i="27"/>
  <c r="B112" i="27"/>
  <c r="H80" i="27"/>
  <c r="H64" i="27"/>
  <c r="H56" i="27"/>
  <c r="H66" i="27"/>
  <c r="H58" i="27"/>
  <c r="H72" i="27"/>
  <c r="Q19" i="27"/>
  <c r="Q21" i="27" s="1"/>
  <c r="L81" i="27"/>
  <c r="L71" i="27" s="1"/>
  <c r="J35" i="26"/>
  <c r="F141" i="26" s="1"/>
  <c r="I35" i="26"/>
  <c r="E141" i="26" s="1"/>
  <c r="J141" i="26" s="1"/>
  <c r="K97" i="26"/>
  <c r="M97" i="26" s="1"/>
  <c r="O97" i="26" s="1"/>
  <c r="K60" i="26"/>
  <c r="M60" i="26" s="1"/>
  <c r="O60" i="26" s="1"/>
  <c r="K100" i="26"/>
  <c r="M100" i="26" s="1"/>
  <c r="O100" i="26" s="1"/>
  <c r="K77" i="26"/>
  <c r="M77" i="26" s="1"/>
  <c r="O77" i="26" s="1"/>
  <c r="K63" i="26"/>
  <c r="M63" i="26" s="1"/>
  <c r="O63" i="26" s="1"/>
  <c r="G51" i="26"/>
  <c r="I51" i="26" s="1"/>
  <c r="K85" i="26"/>
  <c r="M85" i="26" s="1"/>
  <c r="O85" i="26" s="1"/>
  <c r="K80" i="26"/>
  <c r="M80" i="26" s="1"/>
  <c r="O80" i="26" s="1"/>
  <c r="K66" i="26"/>
  <c r="M66" i="26" s="1"/>
  <c r="O66" i="26" s="1"/>
  <c r="K91" i="26"/>
  <c r="M91" i="26" s="1"/>
  <c r="O91" i="26" s="1"/>
  <c r="K88" i="26"/>
  <c r="M88" i="26" s="1"/>
  <c r="O88" i="26" s="1"/>
  <c r="K57" i="26"/>
  <c r="M57" i="26" s="1"/>
  <c r="O57" i="26" s="1"/>
  <c r="K69" i="26"/>
  <c r="M69" i="26" s="1"/>
  <c r="O69" i="26" s="1"/>
  <c r="G52" i="26"/>
  <c r="I52" i="26" s="1"/>
  <c r="K74" i="26"/>
  <c r="M74" i="26" s="1"/>
  <c r="O74" i="26" s="1"/>
  <c r="K103" i="26"/>
  <c r="M103" i="26" s="1"/>
  <c r="O103" i="26" s="1"/>
  <c r="B110" i="26"/>
  <c r="H59" i="26"/>
  <c r="F59" i="26" s="1"/>
  <c r="H76" i="26"/>
  <c r="B122" i="26"/>
  <c r="H79" i="26"/>
  <c r="H65" i="26"/>
  <c r="B133" i="26"/>
  <c r="H87" i="26"/>
  <c r="H84" i="26"/>
  <c r="H90" i="26"/>
  <c r="H68" i="26"/>
  <c r="H56" i="26"/>
  <c r="H93" i="26"/>
  <c r="H102" i="26"/>
  <c r="H73" i="26"/>
  <c r="A47" i="26"/>
  <c r="H99" i="26"/>
  <c r="H96" i="26"/>
  <c r="H62" i="26"/>
  <c r="K79" i="26"/>
  <c r="M79" i="26" s="1"/>
  <c r="O79" i="26" s="1"/>
  <c r="K65" i="26"/>
  <c r="M65" i="26" s="1"/>
  <c r="O65" i="26" s="1"/>
  <c r="K87" i="26"/>
  <c r="M87" i="26" s="1"/>
  <c r="O87" i="26" s="1"/>
  <c r="K84" i="26"/>
  <c r="K90" i="26"/>
  <c r="M90" i="26" s="1"/>
  <c r="O90" i="26" s="1"/>
  <c r="K68" i="26"/>
  <c r="M68" i="26" s="1"/>
  <c r="O68" i="26" s="1"/>
  <c r="K56" i="26"/>
  <c r="M56" i="26" s="1"/>
  <c r="O56" i="26" s="1"/>
  <c r="G48" i="26"/>
  <c r="I48" i="26" s="1"/>
  <c r="K102" i="26"/>
  <c r="M102" i="26" s="1"/>
  <c r="O102" i="26" s="1"/>
  <c r="K73" i="26"/>
  <c r="M73" i="26" s="1"/>
  <c r="O73" i="26" s="1"/>
  <c r="K59" i="26"/>
  <c r="M59" i="26" s="1"/>
  <c r="O59" i="26" s="1"/>
  <c r="K99" i="26"/>
  <c r="G49" i="26"/>
  <c r="I49" i="26" s="1"/>
  <c r="K96" i="26"/>
  <c r="M96" i="26" s="1"/>
  <c r="O96" i="26" s="1"/>
  <c r="K76" i="26"/>
  <c r="M76" i="26" s="1"/>
  <c r="O76" i="26" s="1"/>
  <c r="K62" i="26"/>
  <c r="M62" i="26" s="1"/>
  <c r="O62" i="26" s="1"/>
  <c r="H92" i="26"/>
  <c r="H83" i="26"/>
  <c r="H67" i="26"/>
  <c r="H89" i="26"/>
  <c r="H55" i="26"/>
  <c r="A42" i="26"/>
  <c r="B109" i="26"/>
  <c r="H72" i="26"/>
  <c r="B121" i="26"/>
  <c r="H101" i="26"/>
  <c r="B132" i="26"/>
  <c r="H98" i="26"/>
  <c r="H75" i="26"/>
  <c r="H61" i="26"/>
  <c r="H86" i="26"/>
  <c r="H95" i="26"/>
  <c r="H58" i="26"/>
  <c r="F58" i="26" s="1"/>
  <c r="H78" i="26"/>
  <c r="H64" i="26"/>
  <c r="H57" i="26"/>
  <c r="H88" i="26"/>
  <c r="H91" i="26"/>
  <c r="H66" i="26"/>
  <c r="H80" i="26"/>
  <c r="H85" i="26"/>
  <c r="Q19" i="26"/>
  <c r="Q21" i="26" s="1"/>
  <c r="L99" i="26"/>
  <c r="L84" i="26" s="1"/>
  <c r="H63" i="26"/>
  <c r="H77" i="26"/>
  <c r="H60" i="26"/>
  <c r="F60" i="26" s="1"/>
  <c r="H97" i="26"/>
  <c r="H74" i="26"/>
  <c r="H94" i="26"/>
  <c r="H100" i="26"/>
  <c r="B134" i="26"/>
  <c r="H103" i="26"/>
  <c r="K81" i="27" l="1"/>
  <c r="K59" i="27"/>
  <c r="M59" i="27" s="1"/>
  <c r="O59" i="27" s="1"/>
  <c r="G48" i="27"/>
  <c r="I48" i="27" s="1"/>
  <c r="J48" i="27" s="1"/>
  <c r="K67" i="27"/>
  <c r="M67" i="27" s="1"/>
  <c r="O67" i="27" s="1"/>
  <c r="K55" i="27"/>
  <c r="M55" i="27" s="1"/>
  <c r="O55" i="27" s="1"/>
  <c r="K53" i="27"/>
  <c r="M53" i="27" s="1"/>
  <c r="O53" i="27" s="1"/>
  <c r="K57" i="27"/>
  <c r="M57" i="27" s="1"/>
  <c r="O57" i="27" s="1"/>
  <c r="K61" i="27"/>
  <c r="M61" i="27" s="1"/>
  <c r="O61" i="27" s="1"/>
  <c r="K65" i="27"/>
  <c r="M65" i="27" s="1"/>
  <c r="O65" i="27" s="1"/>
  <c r="K71" i="27"/>
  <c r="M71" i="27" s="1"/>
  <c r="O71" i="27" s="1"/>
  <c r="G49" i="27"/>
  <c r="I49" i="27" s="1"/>
  <c r="J49" i="27" s="1"/>
  <c r="M79" i="27"/>
  <c r="O79" i="27" s="1"/>
  <c r="K73" i="27"/>
  <c r="M73" i="27" s="1"/>
  <c r="O73" i="27" s="1"/>
  <c r="J120" i="27"/>
  <c r="K62" i="27"/>
  <c r="M62" i="27" s="1"/>
  <c r="O62" i="27" s="1"/>
  <c r="Q35" i="27"/>
  <c r="G43" i="27"/>
  <c r="I43" i="27" s="1"/>
  <c r="J43" i="27" s="1"/>
  <c r="K82" i="27"/>
  <c r="M82" i="27" s="1"/>
  <c r="O82" i="27" s="1"/>
  <c r="G44" i="27"/>
  <c r="I44" i="27" s="1"/>
  <c r="J44" i="27" s="1"/>
  <c r="K54" i="27"/>
  <c r="M54" i="27" s="1"/>
  <c r="O54" i="27" s="1"/>
  <c r="K52" i="27"/>
  <c r="M52" i="27" s="1"/>
  <c r="O52" i="27" s="1"/>
  <c r="K80" i="27"/>
  <c r="M80" i="27" s="1"/>
  <c r="O80" i="27" s="1"/>
  <c r="K64" i="27"/>
  <c r="M64" i="27" s="1"/>
  <c r="O64" i="27" s="1"/>
  <c r="K56" i="27"/>
  <c r="M56" i="27" s="1"/>
  <c r="O56" i="27" s="1"/>
  <c r="M78" i="27"/>
  <c r="O78" i="27" s="1"/>
  <c r="K72" i="27"/>
  <c r="M72" i="27" s="1"/>
  <c r="O72" i="27" s="1"/>
  <c r="K66" i="27"/>
  <c r="M66" i="27" s="1"/>
  <c r="O66" i="27" s="1"/>
  <c r="K58" i="27"/>
  <c r="M58" i="27" s="1"/>
  <c r="O58" i="27" s="1"/>
  <c r="K70" i="27"/>
  <c r="M70" i="27" s="1"/>
  <c r="O70" i="27" s="1"/>
  <c r="K60" i="27"/>
  <c r="M60" i="27" s="1"/>
  <c r="O60" i="27" s="1"/>
  <c r="K74" i="27"/>
  <c r="M74" i="27" s="1"/>
  <c r="O74" i="27" s="1"/>
  <c r="M81" i="27"/>
  <c r="O81" i="27" s="1"/>
  <c r="K72" i="26"/>
  <c r="M72" i="26" s="1"/>
  <c r="O72" i="26" s="1"/>
  <c r="Q35" i="26"/>
  <c r="K101" i="26"/>
  <c r="M101" i="26" s="1"/>
  <c r="O101" i="26" s="1"/>
  <c r="G44" i="26"/>
  <c r="I44" i="26" s="1"/>
  <c r="K98" i="26"/>
  <c r="M98" i="26" s="1"/>
  <c r="O98" i="26" s="1"/>
  <c r="K75" i="26"/>
  <c r="M75" i="26" s="1"/>
  <c r="O75" i="26" s="1"/>
  <c r="K61" i="26"/>
  <c r="M61" i="26" s="1"/>
  <c r="O61" i="26" s="1"/>
  <c r="K95" i="26"/>
  <c r="M95" i="26" s="1"/>
  <c r="O95" i="26" s="1"/>
  <c r="K78" i="26"/>
  <c r="M78" i="26" s="1"/>
  <c r="O78" i="26" s="1"/>
  <c r="K64" i="26"/>
  <c r="M64" i="26" s="1"/>
  <c r="O64" i="26" s="1"/>
  <c r="K86" i="26"/>
  <c r="M86" i="26" s="1"/>
  <c r="O86" i="26" s="1"/>
  <c r="K58" i="26"/>
  <c r="M58" i="26" s="1"/>
  <c r="O58" i="26" s="1"/>
  <c r="G43" i="26"/>
  <c r="I43" i="26" s="1"/>
  <c r="K89" i="26"/>
  <c r="M89" i="26" s="1"/>
  <c r="O89" i="26" s="1"/>
  <c r="K83" i="26"/>
  <c r="M83" i="26" s="1"/>
  <c r="O83" i="26" s="1"/>
  <c r="K67" i="26"/>
  <c r="M67" i="26" s="1"/>
  <c r="O67" i="26" s="1"/>
  <c r="K55" i="26"/>
  <c r="M55" i="26" s="1"/>
  <c r="O55" i="26" s="1"/>
  <c r="M99" i="26"/>
  <c r="O99" i="26" s="1"/>
  <c r="M84" i="26"/>
  <c r="O84" i="26" s="1"/>
  <c r="J52" i="26"/>
  <c r="M52" i="26" s="1"/>
  <c r="J51" i="26"/>
  <c r="M51" i="26"/>
  <c r="M48" i="26"/>
  <c r="J48" i="26"/>
  <c r="M49" i="26"/>
  <c r="J49" i="26"/>
  <c r="M48" i="27" l="1"/>
  <c r="M49" i="27"/>
  <c r="M44" i="27"/>
  <c r="M43" i="27"/>
  <c r="J43" i="26"/>
  <c r="M43" i="26"/>
  <c r="J44" i="26"/>
  <c r="M44" i="26"/>
  <c r="B57" i="25" l="1"/>
  <c r="N33" i="25"/>
  <c r="O33" i="25" s="1"/>
  <c r="P33" i="25" s="1"/>
  <c r="L33" i="25"/>
  <c r="K33" i="25"/>
  <c r="J33" i="25"/>
  <c r="I33" i="25"/>
  <c r="N32" i="25"/>
  <c r="O32" i="25" s="1"/>
  <c r="P32" i="25" s="1"/>
  <c r="L32" i="25"/>
  <c r="K32" i="25" s="1"/>
  <c r="J32" i="25" s="1"/>
  <c r="I32" i="25" s="1"/>
  <c r="N31" i="25"/>
  <c r="O31" i="25" s="1"/>
  <c r="P31" i="25" s="1"/>
  <c r="L31" i="25"/>
  <c r="K31" i="25" s="1"/>
  <c r="J31" i="25" s="1"/>
  <c r="I31" i="25" s="1"/>
  <c r="O30" i="25"/>
  <c r="P30" i="25" s="1"/>
  <c r="N30" i="25"/>
  <c r="L30" i="25"/>
  <c r="K30" i="25" s="1"/>
  <c r="J30" i="25" s="1"/>
  <c r="I30" i="25" s="1"/>
  <c r="N29" i="25"/>
  <c r="O29" i="25" s="1"/>
  <c r="P29" i="25" s="1"/>
  <c r="L29" i="25"/>
  <c r="K29" i="25" s="1"/>
  <c r="J29" i="25" s="1"/>
  <c r="I29" i="25" s="1"/>
  <c r="N28" i="25"/>
  <c r="O28" i="25" s="1"/>
  <c r="P28" i="25" s="1"/>
  <c r="L28" i="25"/>
  <c r="K28" i="25" s="1"/>
  <c r="J28" i="25" s="1"/>
  <c r="I28" i="25" s="1"/>
  <c r="N27" i="25"/>
  <c r="O27" i="25" s="1"/>
  <c r="P27" i="25" s="1"/>
  <c r="L27" i="25"/>
  <c r="K27" i="25"/>
  <c r="J27" i="25" s="1"/>
  <c r="I27" i="25" s="1"/>
  <c r="N26" i="25"/>
  <c r="O26" i="25" s="1"/>
  <c r="P26" i="25" s="1"/>
  <c r="L26" i="25"/>
  <c r="K26" i="25"/>
  <c r="J26" i="25"/>
  <c r="I26" i="25" s="1"/>
  <c r="N25" i="25"/>
  <c r="O25" i="25" s="1"/>
  <c r="P25" i="25" s="1"/>
  <c r="L25" i="25"/>
  <c r="K25" i="25"/>
  <c r="J25" i="25"/>
  <c r="I25" i="25"/>
  <c r="N24" i="25"/>
  <c r="O24" i="25" s="1"/>
  <c r="P24" i="25" s="1"/>
  <c r="L24" i="25"/>
  <c r="K24" i="25" s="1"/>
  <c r="J24" i="25" s="1"/>
  <c r="I24" i="25" s="1"/>
  <c r="P23" i="25"/>
  <c r="O23" i="25"/>
  <c r="N23" i="25"/>
  <c r="L23" i="25"/>
  <c r="K23" i="25" s="1"/>
  <c r="J23" i="25" s="1"/>
  <c r="I23" i="25" s="1"/>
  <c r="O22" i="25"/>
  <c r="P22" i="25" s="1"/>
  <c r="N22" i="25"/>
  <c r="L22" i="25"/>
  <c r="K22" i="25" s="1"/>
  <c r="J22" i="25" s="1"/>
  <c r="I22" i="25" s="1"/>
  <c r="N21" i="25"/>
  <c r="O21" i="25" s="1"/>
  <c r="P21" i="25" s="1"/>
  <c r="L21" i="25"/>
  <c r="K21" i="25" s="1"/>
  <c r="J21" i="25" s="1"/>
  <c r="I21" i="25" s="1"/>
  <c r="N20" i="25"/>
  <c r="O20" i="25" s="1"/>
  <c r="P20" i="25" s="1"/>
  <c r="L20" i="25"/>
  <c r="K20" i="25" s="1"/>
  <c r="J20" i="25" s="1"/>
  <c r="I20" i="25" s="1"/>
  <c r="N19" i="25"/>
  <c r="O19" i="25" s="1"/>
  <c r="P19" i="25" s="1"/>
  <c r="L19" i="25"/>
  <c r="K19" i="25"/>
  <c r="J19" i="25" s="1"/>
  <c r="I19" i="25" s="1"/>
  <c r="N18" i="25"/>
  <c r="O18" i="25" s="1"/>
  <c r="P18" i="25" s="1"/>
  <c r="L18" i="25"/>
  <c r="K18" i="25"/>
  <c r="J18" i="25"/>
  <c r="I18" i="25" s="1"/>
  <c r="N17" i="25"/>
  <c r="O17" i="25" s="1"/>
  <c r="P17" i="25" s="1"/>
  <c r="L17" i="25"/>
  <c r="K17" i="25"/>
  <c r="J17" i="25"/>
  <c r="I17" i="25"/>
  <c r="N16" i="25"/>
  <c r="O16" i="25" s="1"/>
  <c r="P16" i="25" s="1"/>
  <c r="L16" i="25"/>
  <c r="K16" i="25" s="1"/>
  <c r="J16" i="25" s="1"/>
  <c r="I16" i="25" s="1"/>
  <c r="N15" i="25"/>
  <c r="O15" i="25" s="1"/>
  <c r="P15" i="25" s="1"/>
  <c r="L15" i="25"/>
  <c r="K15" i="25" s="1"/>
  <c r="J15" i="25" s="1"/>
  <c r="I15" i="25" s="1"/>
  <c r="O14" i="25"/>
  <c r="P14" i="25" s="1"/>
  <c r="N14" i="25"/>
  <c r="L14" i="25"/>
  <c r="K14" i="25"/>
  <c r="J14" i="25" s="1"/>
  <c r="I14" i="25" s="1"/>
  <c r="N13" i="25"/>
  <c r="O13" i="25" s="1"/>
  <c r="P13" i="25" s="1"/>
  <c r="L13" i="25"/>
  <c r="K13" i="25"/>
  <c r="J13" i="25"/>
  <c r="I13" i="25" s="1"/>
  <c r="N12" i="25"/>
  <c r="O12" i="25" s="1"/>
  <c r="P12" i="25" s="1"/>
  <c r="L12" i="25"/>
  <c r="K12" i="25" s="1"/>
  <c r="J12" i="25" s="1"/>
  <c r="I12" i="25" s="1"/>
  <c r="N11" i="25"/>
  <c r="O11" i="25" s="1"/>
  <c r="P11" i="25" s="1"/>
  <c r="L11" i="25"/>
  <c r="K11" i="25"/>
  <c r="J11" i="25" s="1"/>
  <c r="I11" i="25" s="1"/>
  <c r="N10" i="25"/>
  <c r="O10" i="25" s="1"/>
  <c r="P10" i="25" s="1"/>
  <c r="L10" i="25"/>
  <c r="K10" i="25"/>
  <c r="J10" i="25"/>
  <c r="I10" i="25" s="1"/>
  <c r="O9" i="25"/>
  <c r="P9" i="25" s="1"/>
  <c r="N9" i="25"/>
  <c r="L9" i="25"/>
  <c r="K9" i="25"/>
  <c r="J9" i="25"/>
  <c r="I9" i="25"/>
  <c r="N8" i="25"/>
  <c r="O8" i="25" s="1"/>
  <c r="P8" i="25" s="1"/>
  <c r="L8" i="25"/>
  <c r="K8" i="25" s="1"/>
  <c r="J8" i="25" s="1"/>
  <c r="I8" i="25" s="1"/>
  <c r="N7" i="25"/>
  <c r="O7" i="25" s="1"/>
  <c r="P7" i="25" s="1"/>
  <c r="L7" i="25"/>
  <c r="K7" i="25" s="1"/>
  <c r="J7" i="25" s="1"/>
  <c r="I7" i="25" s="1"/>
  <c r="O6" i="25"/>
  <c r="P6" i="25" s="1"/>
  <c r="N6" i="25"/>
  <c r="L6" i="25"/>
  <c r="K6" i="25"/>
  <c r="J6" i="25" s="1"/>
  <c r="I6" i="25" s="1"/>
  <c r="H3" i="25"/>
  <c r="A26" i="5" l="1"/>
  <c r="D26" i="5"/>
  <c r="C26" i="5"/>
  <c r="B26" i="5"/>
  <c r="I80" i="1" l="1"/>
  <c r="I78" i="1"/>
  <c r="L57" i="1"/>
  <c r="L56" i="1"/>
  <c r="L55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T306" i="22"/>
  <c r="L306" i="22"/>
  <c r="K306" i="22"/>
  <c r="N306" i="22" s="1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N264" i="22" s="1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N232" i="22" s="1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N148" i="22" s="1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N115" i="22" s="1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K87" i="22"/>
  <c r="T86" i="22"/>
  <c r="L86" i="22"/>
  <c r="K86" i="22"/>
  <c r="T85" i="22"/>
  <c r="L85" i="22"/>
  <c r="K85" i="22"/>
  <c r="T84" i="22"/>
  <c r="L84" i="22"/>
  <c r="K84" i="22"/>
  <c r="N84" i="22" s="1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N79" i="22" s="1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151" i="22" l="1"/>
  <c r="N87" i="22"/>
  <c r="N5" i="22"/>
  <c r="N7" i="22"/>
  <c r="N11" i="22"/>
  <c r="N13" i="22"/>
  <c r="N19" i="22"/>
  <c r="N25" i="22"/>
  <c r="N27" i="22"/>
  <c r="N61" i="22"/>
  <c r="N125" i="22"/>
  <c r="N189" i="22"/>
  <c r="N325" i="22"/>
  <c r="N333" i="22"/>
  <c r="N341" i="22"/>
  <c r="N349" i="22"/>
  <c r="N357" i="22"/>
  <c r="N365" i="22"/>
  <c r="N30" i="22"/>
  <c r="N131" i="22"/>
  <c r="N147" i="22"/>
  <c r="N179" i="22"/>
  <c r="N195" i="22"/>
  <c r="N203" i="22"/>
  <c r="N211" i="22"/>
  <c r="N219" i="22"/>
  <c r="N102" i="22"/>
  <c r="N166" i="22"/>
  <c r="N222" i="22"/>
  <c r="N286" i="22"/>
  <c r="N6" i="22"/>
  <c r="N8" i="22"/>
  <c r="N12" i="22"/>
  <c r="N14" i="22"/>
  <c r="N20" i="22"/>
  <c r="N24" i="22"/>
  <c r="N26" i="22"/>
  <c r="N28" i="22"/>
  <c r="N121" i="22"/>
  <c r="N70" i="22"/>
  <c r="N99" i="22"/>
  <c r="N117" i="22"/>
  <c r="N120" i="22"/>
  <c r="N136" i="22"/>
  <c r="N141" i="22"/>
  <c r="N157" i="22"/>
  <c r="N173" i="22"/>
  <c r="N210" i="22"/>
  <c r="N218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18" i="22"/>
  <c r="N34" i="22"/>
  <c r="N40" i="22"/>
  <c r="N42" i="22"/>
  <c r="N48" i="22"/>
  <c r="N50" i="22"/>
  <c r="N60" i="22"/>
  <c r="N68" i="22"/>
  <c r="N123" i="22"/>
  <c r="N126" i="22"/>
  <c r="N134" i="22"/>
  <c r="N163" i="22"/>
  <c r="N184" i="22"/>
  <c r="N234" i="22"/>
  <c r="N266" i="22"/>
  <c r="N317" i="22"/>
  <c r="N55" i="22"/>
  <c r="N71" i="22"/>
  <c r="N74" i="22"/>
  <c r="N95" i="22"/>
  <c r="N111" i="22"/>
  <c r="N116" i="22"/>
  <c r="N132" i="22"/>
  <c r="N182" i="22"/>
  <c r="N187" i="22"/>
  <c r="N198" i="22"/>
  <c r="N206" i="22"/>
  <c r="N214" i="22"/>
  <c r="N227" i="22"/>
  <c r="N251" i="22"/>
  <c r="N299" i="22"/>
  <c r="N304" i="22"/>
  <c r="N307" i="22"/>
  <c r="N315" i="22"/>
  <c r="N323" i="22"/>
  <c r="N331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A40" i="5" l="1"/>
  <c r="J44" i="18"/>
  <c r="M44" i="18" s="1"/>
  <c r="J31" i="1" l="1"/>
  <c r="J25" i="1"/>
  <c r="J19" i="1"/>
  <c r="G19" i="1"/>
  <c r="H19" i="1"/>
  <c r="I19" i="1"/>
  <c r="L19" i="1"/>
  <c r="M19" i="1"/>
  <c r="B24" i="5"/>
  <c r="A24" i="5"/>
  <c r="I77" i="1"/>
  <c r="I75" i="1"/>
  <c r="B39" i="5"/>
  <c r="A39" i="5"/>
  <c r="B37" i="5"/>
  <c r="A37" i="5"/>
  <c r="B34" i="5"/>
  <c r="A34" i="5"/>
  <c r="B32" i="5"/>
  <c r="B30" i="5"/>
  <c r="A30" i="5"/>
  <c r="L97" i="1"/>
  <c r="I97" i="1"/>
  <c r="I95" i="1"/>
  <c r="I94" i="1"/>
  <c r="I92" i="1"/>
  <c r="A28" i="5"/>
  <c r="A20" i="5"/>
  <c r="B22" i="5"/>
  <c r="A22" i="5"/>
  <c r="B20" i="5"/>
  <c r="I69" i="1"/>
  <c r="I67" i="1"/>
  <c r="Q32" i="1"/>
  <c r="Q26" i="1"/>
  <c r="L91" i="1"/>
  <c r="L90" i="1"/>
  <c r="L96" i="1" s="1"/>
  <c r="L89" i="1"/>
  <c r="L98" i="1" s="1"/>
  <c r="L83" i="1" s="1"/>
  <c r="J35" i="1" l="1"/>
  <c r="F141" i="1" s="1"/>
  <c r="L95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3" i="5"/>
  <c r="M43" i="5" s="1"/>
  <c r="J43" i="18"/>
  <c r="M48" i="5"/>
  <c r="M48" i="18"/>
  <c r="M47" i="5"/>
  <c r="M46" i="18"/>
  <c r="M44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6" i="5" l="1"/>
  <c r="A54" i="5"/>
  <c r="A50" i="1"/>
  <c r="A52" i="5"/>
  <c r="A49" i="5"/>
  <c r="G57" i="5"/>
  <c r="E57" i="5"/>
  <c r="E55" i="5"/>
  <c r="E53" i="5"/>
  <c r="G53" i="5"/>
  <c r="E51" i="5"/>
  <c r="M31" i="1" l="1"/>
  <c r="L31" i="1"/>
  <c r="K31" i="1"/>
  <c r="I31" i="1"/>
  <c r="H31" i="1"/>
  <c r="G31" i="1"/>
  <c r="M25" i="1"/>
  <c r="L25" i="1"/>
  <c r="K25" i="1"/>
  <c r="I25" i="1"/>
  <c r="H25" i="1"/>
  <c r="G25" i="1"/>
  <c r="K19" i="1"/>
  <c r="C31" i="1"/>
  <c r="C25" i="1"/>
  <c r="C19" i="1"/>
  <c r="G35" i="1" l="1"/>
  <c r="I35" i="1"/>
  <c r="E141" i="1" s="1"/>
  <c r="K35" i="1"/>
  <c r="G141" i="1" s="1"/>
  <c r="H35" i="1"/>
  <c r="D141" i="1" s="1"/>
  <c r="L35" i="1"/>
  <c r="H141" i="1" s="1"/>
  <c r="M35" i="1"/>
  <c r="I141" i="1" s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H79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6" i="1" l="1"/>
  <c r="H76" i="1"/>
  <c r="H68" i="1"/>
  <c r="H93" i="1"/>
  <c r="A47" i="1"/>
  <c r="C5" i="5"/>
  <c r="B133" i="1"/>
  <c r="B110" i="1"/>
  <c r="B122" i="1"/>
  <c r="H87" i="1"/>
  <c r="H65" i="1"/>
  <c r="H73" i="1"/>
  <c r="H102" i="1"/>
  <c r="H62" i="1"/>
  <c r="H59" i="1"/>
  <c r="F59" i="1" s="1"/>
  <c r="H90" i="1"/>
  <c r="H56" i="1"/>
  <c r="H84" i="1"/>
  <c r="H99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K79" i="1"/>
  <c r="M79" i="1" s="1"/>
  <c r="O79" i="1" s="1"/>
  <c r="K76" i="1"/>
  <c r="M76" i="1" s="1"/>
  <c r="O76" i="1" s="1"/>
  <c r="K96" i="1"/>
  <c r="M96" i="1" s="1"/>
  <c r="O96" i="1" s="1"/>
  <c r="K84" i="1"/>
  <c r="K87" i="1"/>
  <c r="G48" i="1"/>
  <c r="I48" i="1" s="1"/>
  <c r="K59" i="1"/>
  <c r="K99" i="1"/>
  <c r="K62" i="1"/>
  <c r="K102" i="1"/>
  <c r="K68" i="1"/>
  <c r="M68" i="1" s="1"/>
  <c r="O68" i="1" s="1"/>
  <c r="K65" i="1"/>
  <c r="K73" i="1"/>
  <c r="K90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0" i="1"/>
  <c r="B51" i="1"/>
  <c r="B43" i="1"/>
  <c r="C141" i="1"/>
  <c r="J141" i="1" s="1"/>
  <c r="D6" i="17" l="1"/>
  <c r="E6" i="17"/>
  <c r="E6" i="5"/>
  <c r="C15" i="17"/>
  <c r="C13" i="5"/>
  <c r="L100" i="1"/>
  <c r="L85" i="1" s="1"/>
  <c r="L103" i="1"/>
  <c r="D9" i="17" l="1"/>
  <c r="E9" i="17"/>
  <c r="E9" i="5"/>
  <c r="L59" i="1"/>
  <c r="L58" i="1"/>
  <c r="D11" i="17" l="1"/>
  <c r="E11" i="17"/>
  <c r="A15" i="5" l="1"/>
  <c r="B7" i="5"/>
  <c r="B15" i="5" l="1"/>
  <c r="B9" i="17" l="1"/>
  <c r="Q31" i="1"/>
  <c r="D31" i="1"/>
  <c r="D33" i="1" s="1"/>
  <c r="H80" i="1" s="1"/>
  <c r="Q30" i="1"/>
  <c r="H97" i="1" l="1"/>
  <c r="H77" i="1"/>
  <c r="H69" i="1"/>
  <c r="H94" i="1"/>
  <c r="B134" i="1"/>
  <c r="B124" i="1"/>
  <c r="B112" i="1"/>
  <c r="B123" i="1"/>
  <c r="B111" i="1"/>
  <c r="H91" i="1"/>
  <c r="H60" i="1"/>
  <c r="F60" i="1" s="1"/>
  <c r="H103" i="1"/>
  <c r="H74" i="1"/>
  <c r="H63" i="1"/>
  <c r="H88" i="1"/>
  <c r="H66" i="1"/>
  <c r="H57" i="1"/>
  <c r="H85" i="1"/>
  <c r="H100" i="1"/>
  <c r="B11" i="17"/>
  <c r="G52" i="1" l="1"/>
  <c r="I52" i="1" s="1"/>
  <c r="J52" i="1" s="1"/>
  <c r="M52" i="1" s="1"/>
  <c r="K80" i="1"/>
  <c r="M80" i="1" s="1"/>
  <c r="O80" i="1" s="1"/>
  <c r="K97" i="1"/>
  <c r="M97" i="1" s="1"/>
  <c r="O97" i="1" s="1"/>
  <c r="K77" i="1"/>
  <c r="M77" i="1" s="1"/>
  <c r="O77" i="1" s="1"/>
  <c r="K69" i="1"/>
  <c r="M69" i="1" s="1"/>
  <c r="O69" i="1" s="1"/>
  <c r="M94" i="1"/>
  <c r="O94" i="1" s="1"/>
  <c r="E15" i="17"/>
  <c r="E13" i="5"/>
  <c r="D13" i="5"/>
  <c r="D15" i="17"/>
  <c r="K66" i="1"/>
  <c r="K103" i="1"/>
  <c r="M103" i="1" s="1"/>
  <c r="O103" i="1" s="1"/>
  <c r="K74" i="1"/>
  <c r="K88" i="1"/>
  <c r="M88" i="1" s="1"/>
  <c r="O88" i="1" s="1"/>
  <c r="K91" i="1"/>
  <c r="M91" i="1" s="1"/>
  <c r="O91" i="1" s="1"/>
  <c r="K85" i="1"/>
  <c r="M85" i="1" s="1"/>
  <c r="O85" i="1" s="1"/>
  <c r="K63" i="1"/>
  <c r="K57" i="1"/>
  <c r="K100" i="1"/>
  <c r="M100" i="1" s="1"/>
  <c r="O100" i="1" s="1"/>
  <c r="K60" i="1"/>
  <c r="G51" i="1"/>
  <c r="I51" i="1" s="1"/>
  <c r="A12" i="5"/>
  <c r="A11" i="5"/>
  <c r="E11" i="5" l="1"/>
  <c r="B11" i="5"/>
  <c r="C6" i="17" l="1"/>
  <c r="C6" i="5"/>
  <c r="C9" i="5" s="1"/>
  <c r="C9" i="17" l="1"/>
  <c r="L99" i="1"/>
  <c r="L84" i="1" s="1"/>
  <c r="L101" i="1"/>
  <c r="C11" i="17" l="1"/>
  <c r="L102" i="1"/>
  <c r="M93" i="1" s="1"/>
  <c r="O93" i="1" s="1"/>
  <c r="B16" i="5" l="1"/>
  <c r="B18" i="5" l="1"/>
  <c r="B28" i="5"/>
  <c r="A18" i="5"/>
  <c r="A16" i="5"/>
  <c r="D19" i="1"/>
  <c r="D21" i="1" s="1"/>
  <c r="H78" i="1" s="1"/>
  <c r="A8" i="5"/>
  <c r="Q18" i="1"/>
  <c r="B2" i="5"/>
  <c r="B3" i="5"/>
  <c r="A4" i="5"/>
  <c r="A3" i="5"/>
  <c r="A2" i="5"/>
  <c r="B4" i="5"/>
  <c r="Q19" i="1"/>
  <c r="H95" i="1" l="1"/>
  <c r="H75" i="1"/>
  <c r="H67" i="1"/>
  <c r="H92" i="1"/>
  <c r="B132" i="1"/>
  <c r="A42" i="1"/>
  <c r="B121" i="1"/>
  <c r="B109" i="1"/>
  <c r="H101" i="1"/>
  <c r="H72" i="1"/>
  <c r="H86" i="1"/>
  <c r="H64" i="1"/>
  <c r="H83" i="1"/>
  <c r="H98" i="1"/>
  <c r="H58" i="1"/>
  <c r="F58" i="1" s="1"/>
  <c r="H89" i="1"/>
  <c r="H61" i="1"/>
  <c r="H55" i="1"/>
  <c r="B5" i="17"/>
  <c r="M90" i="1"/>
  <c r="O90" i="1" s="1"/>
  <c r="M102" i="1"/>
  <c r="O102" i="1" s="1"/>
  <c r="M59" i="1"/>
  <c r="O59" i="1" s="1"/>
  <c r="M84" i="1"/>
  <c r="O84" i="1" s="1"/>
  <c r="M74" i="1"/>
  <c r="O74" i="1" s="1"/>
  <c r="M57" i="1"/>
  <c r="O57" i="1" s="1"/>
  <c r="M60" i="1"/>
  <c r="O60" i="1" s="1"/>
  <c r="M63" i="1"/>
  <c r="O63" i="1" s="1"/>
  <c r="M66" i="1"/>
  <c r="O66" i="1" s="1"/>
  <c r="M99" i="1"/>
  <c r="O99" i="1" s="1"/>
  <c r="M87" i="1"/>
  <c r="O87" i="1" s="1"/>
  <c r="B5" i="5"/>
  <c r="K75" i="1" l="1"/>
  <c r="M75" i="1" s="1"/>
  <c r="O75" i="1" s="1"/>
  <c r="K78" i="1"/>
  <c r="M78" i="1" s="1"/>
  <c r="O78" i="1" s="1"/>
  <c r="G44" i="1"/>
  <c r="I44" i="1" s="1"/>
  <c r="J44" i="1" s="1"/>
  <c r="K86" i="1"/>
  <c r="M86" i="1" s="1"/>
  <c r="O86" i="1" s="1"/>
  <c r="M92" i="1"/>
  <c r="O92" i="1" s="1"/>
  <c r="K95" i="1"/>
  <c r="M95" i="1" s="1"/>
  <c r="O95" i="1" s="1"/>
  <c r="Q35" i="1"/>
  <c r="K67" i="1"/>
  <c r="M67" i="1" s="1"/>
  <c r="O67" i="1" s="1"/>
  <c r="C109" i="1"/>
  <c r="C124" i="1"/>
  <c r="I63" i="1"/>
  <c r="I74" i="1"/>
  <c r="C134" i="1"/>
  <c r="I101" i="1"/>
  <c r="I88" i="1"/>
  <c r="I72" i="1"/>
  <c r="I60" i="1"/>
  <c r="I85" i="1"/>
  <c r="I58" i="1"/>
  <c r="C112" i="1"/>
  <c r="I100" i="1"/>
  <c r="I83" i="1"/>
  <c r="I61" i="1"/>
  <c r="C121" i="1"/>
  <c r="C132" i="1"/>
  <c r="I86" i="1"/>
  <c r="I66" i="1"/>
  <c r="I89" i="1"/>
  <c r="C111" i="1"/>
  <c r="I98" i="1"/>
  <c r="I64" i="1"/>
  <c r="I91" i="1"/>
  <c r="C123" i="1"/>
  <c r="I103" i="1"/>
  <c r="B6" i="17"/>
  <c r="B6" i="5"/>
  <c r="B9" i="5" s="1"/>
  <c r="I57" i="1"/>
  <c r="I55" i="1"/>
  <c r="B15" i="17"/>
  <c r="B13" i="5"/>
  <c r="K83" i="1"/>
  <c r="M83" i="1" s="1"/>
  <c r="O83" i="1" s="1"/>
  <c r="K98" i="1"/>
  <c r="M98" i="1" s="1"/>
  <c r="O98" i="1" s="1"/>
  <c r="K64" i="1"/>
  <c r="M64" i="1" s="1"/>
  <c r="O64" i="1" s="1"/>
  <c r="K58" i="1"/>
  <c r="M58" i="1" s="1"/>
  <c r="O58" i="1" s="1"/>
  <c r="K89" i="1"/>
  <c r="M89" i="1" s="1"/>
  <c r="O89" i="1" s="1"/>
  <c r="K61" i="1"/>
  <c r="M61" i="1" s="1"/>
  <c r="O61" i="1" s="1"/>
  <c r="K55" i="1"/>
  <c r="M55" i="1" s="1"/>
  <c r="O55" i="1" s="1"/>
  <c r="K101" i="1"/>
  <c r="M101" i="1" s="1"/>
  <c r="O101" i="1" s="1"/>
  <c r="K72" i="1"/>
  <c r="M72" i="1" s="1"/>
  <c r="O72" i="1" s="1"/>
  <c r="J48" i="1"/>
  <c r="J51" i="1"/>
  <c r="M56" i="1"/>
  <c r="O56" i="1" s="1"/>
  <c r="G43" i="1"/>
  <c r="I43" i="1" s="1"/>
  <c r="J43" i="1" s="1"/>
  <c r="M65" i="1"/>
  <c r="O65" i="1" s="1"/>
  <c r="M62" i="1"/>
  <c r="O62" i="1" s="1"/>
  <c r="M73" i="1"/>
  <c r="O73" i="1" s="1"/>
  <c r="M44" i="1" l="1"/>
  <c r="J49" i="1"/>
  <c r="M49" i="1" s="1"/>
  <c r="M43" i="1"/>
  <c r="M48" i="1"/>
  <c r="M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<sst xmlns="http://schemas.openxmlformats.org/spreadsheetml/2006/main" count="4105" uniqueCount="882">
  <si>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</si>
  <si>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</si>
  <si>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</si>
  <si>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</si>
  <si>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</si>
  <si>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</si>
  <si>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</si>
  <si>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</si>
  <si>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</si>
  <si>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</si>
  <si>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</si>
  <si>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</si>
  <si>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</si>
  <si>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</si>
  <si>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</si>
  <si>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</si>
  <si>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</si>
  <si>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</si>
  <si>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</si>
  <si>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</si>
  <si>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</si>
  <si>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</si>
  <si>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</si>
  <si>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</si>
  <si>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</si>
  <si>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</si>
  <si>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</si>
  <si>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</si>
  <si>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</si>
  <si>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</si>
  <si>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</si>
  <si>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</si>
  <si>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</si>
  <si>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</si>
  <si>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</si>
  <si>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</si>
  <si>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</si>
  <si>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</si>
  <si>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</si>
  <si>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</si>
  <si>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</si>
  <si>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</si>
  <si>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</si>
  <si>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</si>
  <si>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</si>
  <si>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</si>
  <si>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</si>
  <si>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</si>
  <si>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</si>
  <si>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</si>
  <si>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</si>
  <si>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</si>
  <si>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</si>
  <si>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</si>
  <si>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</si>
  <si>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</si>
  <si>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</si>
  <si>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</si>
  <si>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</si>
  <si>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</si>
  <si>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</si>
  <si>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</si>
  <si>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</si>
  <si>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</si>
  <si>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</si>
  <si>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</si>
  <si>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</si>
  <si>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</si>
  <si>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</si>
  <si>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</si>
  <si>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</si>
  <si>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</si>
  <si>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</si>
  <si>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</si>
  <si>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</si>
  <si>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</si>
  <si>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</si>
  <si>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</si>
  <si>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</si>
  <si>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</si>
  <si>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</si>
  <si>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</si>
  <si>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</si>
  <si>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</si>
  <si>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</si>
  <si>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</si>
  <si>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</si>
  <si>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</si>
  <si>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</si>
  <si>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</si>
  <si>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</si>
  <si>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</si>
  <si>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</si>
  <si>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</si>
  <si>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</si>
  <si>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</si>
  <si>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</si>
  <si>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</si>
  <si>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</si>
  <si>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</si>
  <si>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</si>
  <si>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</si>
  <si>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</si>
  <si>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</si>
  <si>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</si>
  <si>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</si>
  <si>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</si>
  <si>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</si>
  <si>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</si>
  <si>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</si>
  <si>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</si>
  <si>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</si>
  <si>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</si>
  <si>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</si>
  <si>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</si>
  <si>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</si>
  <si>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</si>
  <si>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</si>
  <si>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</si>
  <si>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</si>
  <si>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</si>
  <si>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</si>
  <si>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</si>
  <si>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</si>
  <si>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</si>
  <si>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</si>
  <si>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</si>
  <si>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</si>
  <si>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</si>
  <si>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</si>
  <si>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</si>
  <si>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</si>
  <si>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</si>
  <si>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</si>
  <si>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</si>
  <si>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</si>
  <si>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</si>
  <si>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</si>
  <si>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</si>
  <si>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</si>
  <si>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</si>
  <si>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</si>
  <si>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</si>
  <si>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</si>
  <si>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</si>
  <si>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</si>
  <si>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</si>
  <si>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</si>
  <si>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</si>
  <si>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</si>
  <si>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</si>
  <si>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</si>
  <si>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</si>
  <si>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</si>
  <si>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</si>
  <si>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</si>
  <si>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</si>
  <si>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</si>
  <si>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</si>
  <si>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</si>
  <si>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</si>
  <si>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</si>
  <si>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</si>
  <si>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</si>
  <si>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</si>
  <si>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</si>
  <si>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</si>
  <si>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</si>
  <si>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</si>
  <si>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</si>
  <si>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</si>
  <si>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</si>
  <si>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</si>
  <si>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</si>
  <si>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</si>
  <si>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</si>
  <si>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</si>
  <si>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</si>
  <si>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</si>
  <si>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</si>
  <si>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</si>
  <si>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</si>
  <si>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</si>
  <si>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</si>
  <si>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</si>
  <si>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</si>
  <si>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</si>
  <si>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</si>
  <si>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</si>
  <si>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</si>
  <si>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</si>
  <si>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</si>
  <si>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</si>
  <si>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</si>
  <si>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</si>
  <si>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</si>
  <si>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</si>
  <si>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</si>
  <si>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</si>
  <si>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</si>
  <si>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</si>
  <si>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</si>
  <si>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</si>
  <si>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</si>
  <si>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</si>
  <si>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</si>
  <si>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</si>
  <si>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</si>
  <si>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</si>
  <si>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</si>
  <si>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</si>
  <si>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</si>
  <si>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</si>
  <si>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</si>
  <si>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</si>
  <si>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</si>
  <si>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</si>
  <si>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</si>
  <si>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</si>
  <si>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</si>
  <si>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</si>
  <si>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</si>
  <si>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</si>
  <si>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</si>
  <si>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</si>
  <si>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</si>
  <si>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</si>
  <si>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</si>
  <si>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</si>
  <si>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</si>
  <si>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</si>
  <si>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</si>
  <si>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</si>
  <si>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</si>
  <si>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</si>
  <si>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</si>
  <si>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</si>
  <si>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</si>
  <si>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</si>
  <si>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</si>
  <si>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</si>
  <si>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</si>
  <si>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</si>
  <si>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</si>
  <si>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</si>
  <si>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</si>
  <si>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</si>
  <si>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</si>
  <si>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</si>
  <si>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</si>
  <si>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</si>
  <si>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</si>
  <si>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</si>
  <si>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</si>
  <si>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</si>
  <si>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</si>
  <si>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</si>
  <si>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</si>
  <si>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</si>
  <si>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</si>
  <si>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</si>
  <si>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</si>
  <si>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</si>
  <si>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</si>
  <si>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</si>
  <si>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</si>
  <si>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</si>
  <si>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</si>
  <si>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</si>
  <si>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</si>
  <si>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</si>
  <si>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</si>
  <si>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</si>
  <si>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</si>
  <si>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</si>
  <si>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</si>
  <si>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</si>
  <si>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</si>
  <si>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</si>
  <si>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</si>
  <si>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</si>
  <si>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</si>
  <si>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</si>
  <si>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</si>
  <si>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</si>
  <si>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</si>
  <si>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</si>
  <si>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</si>
  <si>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</si>
  <si>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</si>
  <si>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</si>
  <si>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</si>
  <si>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</si>
  <si>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</si>
  <si>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</si>
  <si>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</si>
  <si>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</si>
  <si>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</si>
  <si>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</si>
  <si>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</si>
  <si>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</si>
  <si>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</si>
  <si>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</si>
  <si>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</si>
  <si>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</si>
  <si>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</si>
  <si>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</si>
  <si>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</si>
  <si>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</si>
  <si>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</si>
  <si>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</si>
  <si>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</si>
  <si>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</si>
  <si>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</si>
  <si>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</si>
  <si>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</si>
  <si>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</si>
  <si>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</si>
  <si>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</si>
  <si>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</si>
  <si>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</si>
  <si>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</si>
  <si>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</si>
  <si>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</si>
  <si>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</si>
  <si>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</si>
  <si>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</si>
  <si>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</si>
  <si>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</si>
  <si>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</si>
  <si>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</si>
  <si>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</si>
  <si>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</si>
  <si>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</si>
  <si>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</si>
  <si>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</si>
  <si>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</si>
  <si>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</si>
  <si>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</si>
  <si>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</si>
  <si>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</si>
  <si>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</si>
  <si>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</si>
  <si>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</si>
  <si>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</si>
  <si>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</si>
  <si>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</si>
  <si>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</si>
  <si>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</si>
  <si>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</si>
  <si>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</si>
  <si>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</si>
  <si>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</si>
  <si>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</si>
  <si>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</si>
  <si>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</si>
  <si>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</si>
  <si>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</si>
  <si>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</si>
  <si>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</si>
  <si>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</si>
  <si>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</si>
  <si>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</si>
  <si>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</si>
  <si>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</si>
  <si>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</si>
  <si>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</si>
  <si>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</si>
  <si>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</si>
  <si>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</si>
  <si>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</si>
  <si>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</si>
  <si>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</si>
  <si>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</si>
  <si>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</si>
  <si>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</si>
  <si>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</si>
  <si>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</si>
  <si>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</si>
  <si>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</si>
  <si>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</si>
  <si>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</si>
  <si>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</si>
  <si>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</si>
  <si>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</si>
  <si>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</si>
  <si>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</si>
  <si>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</si>
  <si>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</si>
  <si>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</si>
  <si>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</si>
  <si>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</si>
  <si>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</si>
  <si>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</si>
  <si>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</si>
  <si>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</si>
  <si>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</si>
  <si>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</si>
  <si>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</si>
  <si>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</si>
  <si>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</si>
  <si>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</si>
  <si>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</si>
  <si>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</si>
  <si>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</si>
  <si>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</si>
  <si>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</si>
  <si>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</si>
  <si>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</si>
  <si>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</si>
  <si>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</si>
  <si>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</si>
  <si>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</si>
  <si>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</si>
  <si>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</si>
  <si>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</si>
  <si>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</si>
  <si>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</si>
  <si>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</si>
  <si>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</si>
  <si>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</si>
  <si>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</si>
  <si>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</si>
  <si>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</si>
  <si>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</si>
  <si>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</si>
  <si>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</si>
  <si>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</si>
  <si>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</si>
  <si>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</si>
  <si>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</si>
  <si>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</si>
  <si>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</si>
  <si>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</si>
  <si>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</si>
  <si>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</si>
  <si>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</si>
  <si>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</si>
  <si>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</si>
  <si>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</si>
  <si>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</si>
  <si>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</si>
  <si>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</si>
  <si>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</si>
  <si>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</si>
  <si>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</si>
  <si>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</si>
  <si>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</si>
  <si>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</si>
  <si>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</si>
  <si>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</si>
  <si>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</si>
  <si>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</si>
  <si>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</si>
  <si>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</si>
  <si>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</si>
  <si>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</si>
  <si>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</si>
  <si>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</si>
  <si>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</si>
  <si>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</si>
  <si>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</si>
  <si>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</si>
  <si>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</si>
  <si>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</si>
  <si>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</si>
  <si>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</si>
  <si>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</si>
  <si>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</si>
  <si>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</si>
  <si>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</si>
  <si>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</si>
  <si>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</si>
  <si>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</si>
  <si>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</si>
  <si>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</si>
  <si>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</si>
  <si>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</si>
  <si>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</si>
  <si>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</si>
  <si>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</si>
  <si>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</si>
  <si>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</si>
  <si>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</si>
  <si>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</si>
  <si>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</si>
  <si>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</si>
  <si>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</si>
  <si>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</si>
  <si>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</si>
  <si>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</si>
  <si>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</si>
  <si>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</si>
  <si>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</si>
  <si>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</si>
  <si>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</si>
  <si>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</si>
  <si>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</si>
  <si>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</si>
  <si>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</si>
  <si>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</si>
  <si>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</si>
  <si>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</si>
  <si>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</si>
  <si>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</si>
  <si>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</si>
  <si>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</si>
  <si>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</si>
  <si>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</si>
  <si>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</si>
  <si>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</si>
  <si>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</si>
  <si>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</si>
  <si>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</si>
  <si>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</si>
  <si>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</si>
  <si>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</si>
  <si>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</si>
  <si>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</si>
  <si>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</si>
  <si>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</si>
  <si>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</si>
  <si>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</si>
  <si>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</si>
  <si>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</si>
  <si>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</si>
  <si>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</si>
  <si>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</si>
  <si>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</si>
  <si>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</si>
  <si>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</si>
  <si>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</si>
  <si>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</si>
  <si>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</si>
  <si>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</si>
  <si>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</si>
  <si>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</si>
  <si>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</si>
  <si>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</si>
  <si>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</si>
  <si>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</si>
  <si>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</si>
  <si>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</si>
  <si>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</si>
  <si>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</si>
  <si>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</si>
  <si>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</si>
  <si>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</si>
  <si>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</si>
  <si>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</si>
  <si>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</si>
  <si>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</si>
  <si>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</si>
  <si>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</si>
  <si>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</si>
  <si>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</si>
  <si>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</si>
  <si>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</si>
  <si>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</si>
  <si>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</si>
  <si>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</si>
  <si>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</si>
  <si>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</si>
  <si>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</si>
  <si>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</si>
  <si>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</si>
  <si>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</si>
  <si>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</si>
  <si>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</si>
  <si>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</si>
  <si>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</si>
  <si>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</si>
  <si>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</si>
  <si>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</si>
  <si>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</si>
  <si>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</si>
  <si>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</si>
  <si>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</si>
  <si>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</si>
  <si>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</si>
  <si>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</si>
  <si>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</si>
  <si>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</si>
  <si>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</si>
  <si>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</si>
  <si>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</si>
  <si>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</si>
  <si>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</si>
  <si>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</si>
  <si>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</si>
  <si>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</si>
  <si>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</si>
  <si>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</si>
  <si>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</si>
  <si>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</si>
  <si>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</si>
  <si>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</si>
  <si>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</si>
  <si>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</si>
  <si>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</si>
  <si>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</si>
  <si>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</si>
  <si>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</si>
  <si>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</si>
  <si>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</si>
  <si>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</si>
  <si>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</si>
  <si>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</si>
  <si>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</si>
  <si>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</si>
  <si>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</si>
  <si>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</si>
  <si>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</si>
  <si>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</si>
  <si>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</si>
  <si>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</si>
  <si>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</si>
  <si>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</si>
  <si>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</si>
  <si>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</si>
  <si>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</si>
  <si>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</si>
  <si>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</si>
  <si>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</si>
  <si>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</si>
  <si>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</si>
  <si>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</si>
  <si>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</si>
  <si>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</si>
  <si>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</si>
  <si>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</si>
  <si>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</si>
  <si>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</si>
  <si>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</si>
  <si>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</si>
  <si>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</si>
  <si>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</si>
  <si>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</si>
  <si>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</si>
  <si>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</si>
  <si>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</si>
  <si>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</si>
  <si>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</si>
  <si>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</si>
  <si>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</si>
  <si>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</si>
  <si>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</si>
  <si>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</si>
  <si>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</si>
  <si>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</si>
  <si>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</si>
  <si>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</si>
  <si>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</si>
  <si>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</si>
  <si>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</si>
  <si>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</si>
  <si>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</si>
  <si>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</si>
  <si>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</si>
  <si>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</si>
  <si>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</si>
  <si>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</si>
  <si>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</si>
  <si>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</si>
  <si>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</si>
  <si>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</si>
  <si>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</si>
  <si>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</si>
  <si>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</si>
  <si>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</si>
  <si>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</si>
  <si>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</si>
  <si>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</si>
  <si>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</si>
  <si>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</si>
  <si>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</si>
  <si>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</si>
  <si>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</si>
  <si>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</si>
  <si>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</si>
  <si>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</si>
  <si>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</si>
  <si>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</si>
  <si>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</si>
  <si>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</si>
  <si>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</si>
  <si>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</si>
  <si>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</si>
  <si>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</si>
  <si>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</si>
  <si>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</si>
  <si>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</si>
  <si>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</si>
  <si>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</si>
  <si>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</si>
  <si>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</si>
  <si>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</si>
  <si>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</si>
  <si>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</si>
  <si>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</si>
  <si>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</si>
  <si>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</si>
  <si>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</si>
  <si>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</si>
  <si>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</si>
  <si>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</si>
  <si>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</si>
  <si>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</si>
  <si>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</si>
  <si>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</si>
  <si>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</si>
  <si>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</si>
  <si>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</si>
  <si>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</si>
  <si>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</si>
  <si>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</si>
  <si>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</si>
  <si>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</si>
  <si>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</si>
  <si>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</si>
  <si>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</si>
  <si>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</si>
  <si>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</si>
  <si>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</si>
  <si>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</si>
  <si>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</si>
  <si>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</si>
  <si>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</si>
  <si>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</si>
  <si>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</si>
  <si>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</si>
  <si>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</si>
  <si>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</si>
  <si>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</si>
  <si>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</si>
  <si>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</si>
  <si>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</si>
  <si>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</si>
  <si>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</si>
  <si>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</si>
  <si>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</si>
  <si>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</si>
  <si>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</si>
  <si>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</si>
  <si>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</si>
  <si>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</si>
  <si>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</si>
  <si>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</si>
  <si>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</si>
  <si>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</si>
  <si>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</si>
  <si>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</si>
  <si>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</si>
  <si>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</si>
  <si>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</si>
  <si>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 xml:space="preserve">GARMENT DYE 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</si>
  <si>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</si>
  <si>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</si>
  <si>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</si>
  <si>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</si>
  <si>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</si>
  <si>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</si>
  <si>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</si>
  <si>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</si>
  <si>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</si>
  <si>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</si>
  <si>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</si>
  <si>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</si>
  <si>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</si>
  <si>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GẮN SAU DYE</t>
  </si>
  <si>
    <t>DRFW24P1577003T00K- LOT 772/5 CẤP ĐỦ SỐ LƯỢNG</t>
  </si>
  <si>
    <t>BAO BỌC NHÃN CHÍNH+ SIZE</t>
  </si>
  <si>
    <t>BỌC NHÃN CHÍNH+ SIZE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</si>
  <si>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</si>
  <si>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</si>
  <si>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</si>
  <si>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</si>
  <si>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</si>
  <si>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DRFW24P1577002T00K-LOT '731/5 ÁNH A- CẤP ĐỦ SỐ LƯỢNG</t>
  </si>
  <si>
    <t>NHÃN CHÍNH CHO ÁO</t>
  </si>
  <si>
    <t>LB-24M001-DB</t>
  </si>
  <si>
    <t>NHÃN SIZE CHO ÁO</t>
  </si>
  <si>
    <t>LB-24S001-ALPTOP FOR TOP</t>
  </si>
  <si>
    <t>DUYỆT THEO ỐNG TEST MÀU CLOUD CHUYỂN 4.6.24</t>
  </si>
  <si>
    <t>DUYỆT THEO ỐNG TEST MÀU ETERNITY DỰ KIẾN CHUYỂN 4.6.24</t>
  </si>
  <si>
    <t>DUYỆT THEO ỐNG TEST MÀU MOONLIGHT CHUYỂN 4.6.24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</si>
  <si>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</si>
  <si>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</si>
  <si>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 xml:space="preserve">BO LAI/
BO TAY </t>
  </si>
  <si>
    <t>BO LAI/
BO TAY</t>
  </si>
  <si>
    <t>HOODIE</t>
  </si>
  <si>
    <t>MAY 2 CẠNH NHÃN TẠI GIỮA CỔ SAU
1/4" TỪ ĐƯỜNG MAY TRA CỔ SAU XUỐNG CẠNH NHÃN</t>
  </si>
  <si>
    <t>D15-SHD136V3A1M</t>
  </si>
  <si>
    <t>TRIỂN KHAI MẪU MARKETING SAMPLE
THAM KHẢO CÁCH MAY: MẪU SIZE SET MÃ D15-SHD136V3A1  MÀU OFF WHITE CHUYỂN CÙNG TÁC NGHIỆP NGÀY 10/6/24</t>
  </si>
  <si>
    <t>FOUNDATION ZIP-UP HOODIE</t>
  </si>
  <si>
    <t>DRFW24P1577001T00K-LOT '755/5 ÁNH A- CẤP TRIỆT TIÊU 74M</t>
  </si>
  <si>
    <t>DRFW24P1577001T00K-LOT '759/5 ÁNH A- CẤP ĐỦ SỐ LƯỢNG</t>
  </si>
  <si>
    <r>
      <t xml:space="preserve">DÂY KÉO ZIPPER PULL - EMBOSSED #5-ZP-24Z002
ZIPPER NICKEL SILVER AF12 IN LOGO DREW
</t>
    </r>
    <r>
      <rPr>
        <b/>
        <sz val="22"/>
        <rFont val="Muli"/>
      </rPr>
      <t>XXS 19 3/4"/ XS 20 1/2"/ S 21 1/4"/ M 22"/ L 22 3/4"/ XL 23 1/2"/ 2XL 24 1/4"</t>
    </r>
  </si>
  <si>
    <t>OFF-WHITE/ASH</t>
  </si>
  <si>
    <t>BLACK/WASHED BLACK</t>
  </si>
  <si>
    <t>YKK 030</t>
  </si>
  <si>
    <t>D15-1584</t>
  </si>
  <si>
    <t>LƯ Ý: CẦN BỌC ĐẦU DÂY KÉO CẨN THẬN TRƯỚC KHI DYE ĐỂ TRÁCH XƯỚC DÂY KÉO</t>
  </si>
  <si>
    <t>GẮN BÊN TRÁI NGƯỜI MẶC
TỪ TRA BO LAI LÊN 2INCH</t>
  </si>
  <si>
    <t>GIỮA THÂN TRƯỚC</t>
  </si>
  <si>
    <t xml:space="preserve">SEASON </t>
  </si>
  <si>
    <t xml:space="preserve">ITEM DESCRIPTION </t>
  </si>
  <si>
    <t xml:space="preserve">100% COTTON </t>
  </si>
  <si>
    <t xml:space="preserve">STYLE NAME </t>
  </si>
  <si>
    <t xml:space="preserve"> ZIP UP HOODIE</t>
  </si>
  <si>
    <t xml:space="preserve">FABRIC </t>
  </si>
  <si>
    <t xml:space="preserve">STYLE # </t>
  </si>
  <si>
    <t xml:space="preserve">COLORWAYS </t>
  </si>
  <si>
    <t>MER : MY /HIỆP TRẦN/  - 252</t>
  </si>
  <si>
    <t>Point</t>
  </si>
  <si>
    <t>Tol</t>
  </si>
  <si>
    <t>2XL</t>
  </si>
  <si>
    <t>3XL</t>
  </si>
  <si>
    <t>GRADING</t>
  </si>
  <si>
    <t>FRONT HPS LENGTH</t>
  </si>
  <si>
    <t>Dài áo từ đỉnh vai</t>
  </si>
  <si>
    <t>CHEST (1” BELOW AH)</t>
  </si>
  <si>
    <t>ngang ngực (dưới nách 1")</t>
  </si>
  <si>
    <t>ACROSS FRONT (8 1/2" DOWN FROM HPS)</t>
  </si>
  <si>
    <t>ngang trước (8 1/2" từ đỉnh vai )</t>
  </si>
  <si>
    <t>ACROSS BACK (9" DOWN FROM CB)</t>
  </si>
  <si>
    <t>ngang sau (9" xuống từ giữa cổ sau )</t>
  </si>
  <si>
    <t>BOTTOM SWEEP (3/8 UP FROM RIB SEAM )</t>
  </si>
  <si>
    <t>Ngang lai (3/8 " từ đường tra rib lên )</t>
  </si>
  <si>
    <t>BOTTOM SWEEP 
(AT OPENING )</t>
  </si>
  <si>
    <t>ngang lai (tại cạnh lai )</t>
  </si>
  <si>
    <t xml:space="preserve">SHOULDER SLOPE </t>
  </si>
  <si>
    <t>vai con</t>
  </si>
  <si>
    <t>ACROSS SHOULDER
(SEAM TO SEAM)</t>
  </si>
  <si>
    <t>Ngang vai (đường may đến đường may )</t>
  </si>
  <si>
    <t>Vòng nách ( đo thẳng )</t>
  </si>
  <si>
    <t>BICEP (1" FROM ARMPIT)</t>
  </si>
  <si>
    <t>bắp tay (1 " dưới nách)</t>
  </si>
  <si>
    <t>ELBOW 
(10" FROM SHOULDER)</t>
  </si>
  <si>
    <t>khủy tay ( 10" từ vai )</t>
  </si>
  <si>
    <t>SLEEVE OVERARM LENGTH (INC. RIB)</t>
  </si>
  <si>
    <t>Dà̀i tay (gồm rib)</t>
  </si>
  <si>
    <t>SLEEVE WIDTH 
(1" UP FROM RIB SEAM)</t>
  </si>
  <si>
    <t>rộng cửa tay ( 1" từ đường tra rib )</t>
  </si>
  <si>
    <t>SLEEVE OPENING (RELAXED)</t>
  </si>
  <si>
    <t>Rộng cửa tay ( đo êm)</t>
  </si>
  <si>
    <t>BACK NECK WIDTH 
(SEAM TO SEAM)</t>
  </si>
  <si>
    <t>Rộng cổ sau (từ đường may đến đường may)</t>
  </si>
  <si>
    <t>FRONT NECK DROP</t>
  </si>
  <si>
    <t>Hạ cổ trước</t>
  </si>
  <si>
    <t>BACK NECK DROP</t>
  </si>
  <si>
    <t>Hạ cổ sau</t>
  </si>
  <si>
    <t>SLEEVE RIB HEIGHT</t>
  </si>
  <si>
    <t xml:space="preserve">To bản rib tay 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</si>
  <si>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</si>
  <si>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</si>
  <si>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</si>
  <si>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</si>
  <si>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</si>
  <si>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</si>
  <si>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FRONT POCKET TOP WIDTH (each side)</t>
  </si>
  <si>
    <t>Rộng  túi cạnh trên cùng</t>
  </si>
  <si>
    <t>FRONT POCKET BOTTOM WIDTH (each side)</t>
  </si>
  <si>
    <t>Rộng  túi cạnh dưới cùng</t>
  </si>
  <si>
    <t>FRONT POCKET OPENING WIDTH</t>
  </si>
  <si>
    <t>Rộng túi áo</t>
  </si>
  <si>
    <t>FRONT POCKET SIDE HEIGHT</t>
  </si>
  <si>
    <t>Cao cạnh sườn túi</t>
  </si>
  <si>
    <t>CENTER FRONT POCKET HEIGHT</t>
  </si>
  <si>
    <t>Cao giữa túi trước</t>
  </si>
  <si>
    <t>Dài dây kéo giữa trước ko wash</t>
  </si>
  <si>
    <t>Dài dây kéo giữa trước có wash</t>
  </si>
  <si>
    <t xml:space="preserve">WASH: GARMENT DYE+SILICONE WASH MÀU WASHED BLACK
19-0508 TCX </t>
  </si>
  <si>
    <t>DUYỆT  HAND FEEL + HIỆU ỨNG + MẶT LÔNG THEO  MẪU PP D15-SHD94 OFF WHITE CHUYỂN CÙNG TÁC NGHIỆP</t>
  </si>
  <si>
    <t>TRIỂN KHAI SẢN XUẤT
THAM KHẢO CÁCH MAY: MẪU SIZE SET MÃ D15-SHD136V3A1  MÀU OFF WHITE CHUYỂN CÙNG TÁC NGHIỆP NGÀY 10/6/24</t>
  </si>
  <si>
    <t>MARKETING SAMPLE SHIP DB103_LA, DB103_CLOSET (THEO TN D15-SHD136V3A1M)</t>
  </si>
  <si>
    <t>LƯU Ý- THÔNG SỐ SẢN XUẤT CẦN CHÍNH XÁC 100%.
SỐ LƯỢNG TRÊN ĐÃ TRỪ HÀNG MARKETING CHO HAI CỬA HÀNG DB103_LA VÀ DB103_CLOSET THEO TN D15-SHD136V3A1M</t>
  </si>
  <si>
    <t>XUốNG TN SAU</t>
  </si>
  <si>
    <t>DRFW24P1577001T00K-
LOT  '750/5 ÁNH B- CẤP TRIỆT TIÊU 220M
LOT '728/5 ÁNH A- CẤP TRIỆT TIÊU 253M
LOT ''763/5 ÁNH B- CẤP TRIỆT TIÊU 839M
LOT '748/5 ÁNH B- CẤP ĐỦ 462M</t>
  </si>
  <si>
    <t>DRFW24P1577001T00K-
LOT '748/5 ÁNH B- CẤPTRIỆT TIÊU 377M
LOT '775/5 ÁNH A- CẤP TRIỆT TIÊU 531M
LOT '750/5 ÁNH B- CẤP TRIỆT TIÊU 26M
LOT '761/5 ÁNH A- CẤP TRIỆT TIÊU 838M</t>
  </si>
  <si>
    <t>DRFW24P1577002T00K-LOT '753/5 ÁNH A- CẤP ĐỦ SỐ LƯỢNG</t>
  </si>
  <si>
    <t>LƯU Ý: CẦN BỌC ĐẦU DÂY KÉO CẨN THẬN TRƯỚC KHI DYE ĐỂ TRÁCH XƯỚC DÂY KÉO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</si>
</sst>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28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12"/>
      <color indexed="8"/>
      <name val="Muli"/>
    </font>
    <font>
      <sz val="12"/>
      <color rgb="FF242021"/>
      <name val="Muli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37" fillId="0" borderId="0" xfId="59" applyFont="1" applyAlignment="1">
      <alignment vertical="center" wrapText="1"/>
    </xf>
    <xf numFmtId="1" fontId="60" fillId="0" borderId="67" xfId="1" applyNumberFormat="1" applyFont="1" applyBorder="1" applyAlignment="1">
      <alignment vertical="center" wrapText="1"/>
    </xf>
    <xf numFmtId="0" fontId="117" fillId="0" borderId="0" xfId="0" applyFont="1" applyAlignment="1">
      <alignment vertic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26" fillId="5" borderId="50" xfId="2" applyFont="1" applyFill="1" applyBorder="1" applyAlignment="1">
      <alignment horizontal="center" vertical="center" wrapText="1"/>
    </xf>
    <xf numFmtId="0" fontId="119" fillId="2" borderId="73" xfId="0" applyFont="1" applyFill="1" applyBorder="1" applyAlignment="1">
      <alignment wrapText="1"/>
    </xf>
    <xf numFmtId="0" fontId="119" fillId="2" borderId="74" xfId="0" applyFont="1" applyFill="1" applyBorder="1" applyAlignment="1">
      <alignment wrapText="1"/>
    </xf>
    <xf numFmtId="0" fontId="119" fillId="2" borderId="67" xfId="0" applyFont="1" applyFill="1" applyBorder="1" applyAlignment="1">
      <alignment wrapText="1"/>
    </xf>
    <xf numFmtId="0" fontId="118" fillId="2" borderId="67" xfId="0" applyFont="1" applyFill="1" applyBorder="1" applyAlignment="1">
      <alignment horizontal="left"/>
    </xf>
    <xf numFmtId="14" fontId="120" fillId="52" borderId="67" xfId="0" applyNumberFormat="1" applyFont="1" applyFill="1" applyBorder="1" applyAlignment="1">
      <alignment horizontal="center"/>
    </xf>
    <xf numFmtId="0" fontId="119" fillId="2" borderId="0" xfId="0" applyFont="1" applyFill="1"/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center"/>
    </xf>
    <xf numFmtId="0" fontId="119" fillId="2" borderId="69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1" fillId="2" borderId="67" xfId="0" applyFont="1" applyFill="1" applyBorder="1" applyAlignment="1">
      <alignment horizontal="left"/>
    </xf>
    <xf numFmtId="0" fontId="119" fillId="2" borderId="69" xfId="0" applyFont="1" applyFill="1" applyBorder="1"/>
    <xf numFmtId="0" fontId="121" fillId="2" borderId="75" xfId="0" applyFont="1" applyFill="1" applyBorder="1" applyAlignment="1">
      <alignment wrapText="1"/>
    </xf>
    <xf numFmtId="0" fontId="120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9" fillId="2" borderId="75" xfId="0" applyFont="1" applyFill="1" applyBorder="1"/>
    <xf numFmtId="0" fontId="119" fillId="2" borderId="75" xfId="0" applyFont="1" applyFill="1" applyBorder="1" applyAlignment="1">
      <alignment horizontal="center"/>
    </xf>
    <xf numFmtId="0" fontId="119" fillId="2" borderId="0" xfId="0" applyFont="1" applyFill="1" applyAlignment="1">
      <alignment horizontal="center"/>
    </xf>
    <xf numFmtId="0" fontId="121" fillId="2" borderId="67" xfId="0" applyFont="1" applyFill="1" applyBorder="1" applyAlignment="1">
      <alignment horizontal="left" vertical="top"/>
    </xf>
    <xf numFmtId="0" fontId="121" fillId="2" borderId="67" xfId="0" applyFont="1" applyFill="1" applyBorder="1" applyAlignment="1">
      <alignment horizontal="left" vertical="top" wrapText="1"/>
    </xf>
    <xf numFmtId="0" fontId="121" fillId="2" borderId="67" xfId="0" applyFont="1" applyFill="1" applyBorder="1" applyAlignment="1">
      <alignment horizontal="center" vertical="center"/>
    </xf>
    <xf numFmtId="0" fontId="121" fillId="0" borderId="67" xfId="0" applyFont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14" fontId="121" fillId="2" borderId="67" xfId="0" applyNumberFormat="1" applyFont="1" applyFill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/>
    </xf>
    <xf numFmtId="0" fontId="119" fillId="2" borderId="9" xfId="0" applyFont="1" applyFill="1" applyBorder="1" applyAlignment="1">
      <alignment horizontal="center"/>
    </xf>
    <xf numFmtId="0" fontId="119" fillId="2" borderId="67" xfId="0" applyFont="1" applyFill="1" applyBorder="1" applyAlignment="1">
      <alignment horizontal="left" vertical="center" wrapText="1"/>
    </xf>
    <xf numFmtId="12" fontId="120" fillId="0" borderId="67" xfId="0" applyNumberFormat="1" applyFont="1" applyBorder="1" applyAlignment="1">
      <alignment horizontal="center"/>
    </xf>
    <xf numFmtId="12" fontId="122" fillId="0" borderId="54" xfId="0" applyNumberFormat="1" applyFont="1" applyBorder="1" applyAlignment="1">
      <alignment horizontal="center"/>
    </xf>
    <xf numFmtId="12" fontId="100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19" fillId="2" borderId="67" xfId="0" applyNumberFormat="1" applyFont="1" applyFill="1" applyBorder="1" applyAlignment="1">
      <alignment horizontal="center" vertical="center"/>
    </xf>
    <xf numFmtId="0" fontId="119" fillId="2" borderId="67" xfId="0" applyFont="1" applyFill="1" applyBorder="1" applyAlignment="1">
      <alignment horizontal="left" wrapText="1"/>
    </xf>
    <xf numFmtId="0" fontId="123" fillId="0" borderId="67" xfId="0" applyFont="1" applyBorder="1" applyAlignment="1">
      <alignment wrapText="1"/>
    </xf>
    <xf numFmtId="0" fontId="119" fillId="0" borderId="67" xfId="0" applyFont="1" applyBorder="1" applyAlignment="1">
      <alignment horizontal="left" wrapText="1"/>
    </xf>
    <xf numFmtId="0" fontId="119" fillId="47" borderId="0" xfId="0" applyFont="1" applyFill="1" applyAlignment="1">
      <alignment horizontal="left" vertical="top" wrapText="1"/>
    </xf>
    <xf numFmtId="0" fontId="119" fillId="47" borderId="0" xfId="0" applyFont="1" applyFill="1"/>
    <xf numFmtId="12" fontId="100" fillId="10" borderId="67" xfId="0" applyNumberFormat="1" applyFont="1" applyFill="1" applyBorder="1" applyAlignment="1">
      <alignment horizontal="center"/>
    </xf>
    <xf numFmtId="0" fontId="119" fillId="0" borderId="67" xfId="0" applyFont="1" applyBorder="1" applyAlignment="1">
      <alignment horizontal="left" vertical="top" wrapText="1"/>
    </xf>
    <xf numFmtId="12" fontId="12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wrapText="1"/>
    </xf>
    <xf numFmtId="12" fontId="122" fillId="0" borderId="67" xfId="0" quotePrefix="1" applyNumberFormat="1" applyFont="1" applyBorder="1" applyAlignment="1">
      <alignment horizontal="center"/>
    </xf>
    <xf numFmtId="12" fontId="119" fillId="3" borderId="67" xfId="0" applyNumberFormat="1" applyFont="1" applyFill="1" applyBorder="1" applyAlignment="1">
      <alignment horizontal="center" vertical="center"/>
    </xf>
    <xf numFmtId="0" fontId="119" fillId="3" borderId="0" xfId="0" applyFont="1" applyFill="1"/>
    <xf numFmtId="12" fontId="100" fillId="10" borderId="67" xfId="0" quotePrefix="1" applyNumberFormat="1" applyFont="1" applyFill="1" applyBorder="1" applyAlignment="1">
      <alignment horizontal="center"/>
    </xf>
    <xf numFmtId="12" fontId="122" fillId="0" borderId="67" xfId="0" applyNumberFormat="1" applyFont="1" applyBorder="1" applyAlignment="1">
      <alignment horizontal="center"/>
    </xf>
    <xf numFmtId="12" fontId="10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horizontal="left" vertical="center" wrapText="1"/>
    </xf>
    <xf numFmtId="12" fontId="119" fillId="47" borderId="67" xfId="0" applyNumberFormat="1" applyFont="1" applyFill="1" applyBorder="1" applyAlignment="1">
      <alignment horizontal="center" vertical="center"/>
    </xf>
    <xf numFmtId="0" fontId="119" fillId="2" borderId="9" xfId="0" applyFont="1" applyFill="1" applyBorder="1" applyAlignment="1">
      <alignment horizontal="center" wrapText="1"/>
    </xf>
    <xf numFmtId="12" fontId="120" fillId="0" borderId="67" xfId="0" applyNumberFormat="1" applyFont="1" applyBorder="1" applyAlignment="1">
      <alignment horizontal="center" wrapText="1"/>
    </xf>
    <xf numFmtId="12" fontId="119" fillId="2" borderId="67" xfId="0" applyNumberFormat="1" applyFont="1" applyFill="1" applyBorder="1" applyAlignment="1">
      <alignment horizontal="center" vertical="center" wrapText="1"/>
    </xf>
    <xf numFmtId="0" fontId="119" fillId="2" borderId="0" xfId="0" applyFont="1" applyFill="1" applyAlignment="1">
      <alignment wrapText="1"/>
    </xf>
    <xf numFmtId="0" fontId="119" fillId="10" borderId="0" xfId="0" applyFont="1" applyFill="1" applyAlignment="1">
      <alignment wrapText="1"/>
    </xf>
    <xf numFmtId="12" fontId="120" fillId="10" borderId="67" xfId="0" applyNumberFormat="1" applyFont="1" applyFill="1" applyBorder="1" applyAlignment="1">
      <alignment horizontal="center"/>
    </xf>
    <xf numFmtId="12" fontId="122" fillId="10" borderId="54" xfId="0" applyNumberFormat="1" applyFont="1" applyFill="1" applyBorder="1" applyAlignment="1">
      <alignment horizontal="center"/>
    </xf>
    <xf numFmtId="12" fontId="119" fillId="10" borderId="0" xfId="0" applyNumberFormat="1" applyFont="1" applyFill="1"/>
    <xf numFmtId="12" fontId="119" fillId="2" borderId="0" xfId="0" applyNumberFormat="1" applyFont="1" applyFill="1" applyAlignment="1">
      <alignment horizontal="center"/>
    </xf>
    <xf numFmtId="0" fontId="119" fillId="2" borderId="0" xfId="0" quotePrefix="1" applyFont="1" applyFill="1" applyAlignment="1">
      <alignment wrapText="1"/>
    </xf>
    <xf numFmtId="0" fontId="31" fillId="12" borderId="50" xfId="0" applyFont="1" applyFill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left" vertical="center" wrapText="1"/>
    </xf>
    <xf numFmtId="1" fontId="53" fillId="5" borderId="0" xfId="2" applyNumberFormat="1" applyFont="1" applyFill="1" applyAlignment="1">
      <alignment horizontal="left" vertical="center" wrapText="1"/>
    </xf>
    <xf numFmtId="0" fontId="118" fillId="2" borderId="67" xfId="0" applyFont="1" applyFill="1" applyBorder="1" applyAlignment="1">
      <alignment horizontal="left"/>
    </xf>
    <xf numFmtId="14" fontId="120" fillId="52" borderId="67" xfId="0" applyNumberFormat="1" applyFont="1" applyFill="1" applyBorder="1" applyAlignment="1">
      <alignment horizontal="center"/>
    </xf>
    <xf numFmtId="0" fontId="121" fillId="2" borderId="73" xfId="0" applyFont="1" applyFill="1" applyBorder="1" applyAlignment="1">
      <alignment horizontal="left"/>
    </xf>
    <xf numFmtId="0" fontId="121" fillId="2" borderId="74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wrapText="1"/>
    </xf>
    <xf numFmtId="0" fontId="119" fillId="2" borderId="74" xfId="0" applyFont="1" applyFill="1" applyBorder="1" applyAlignment="1">
      <alignment horizontal="left" wrapText="1"/>
    </xf>
    <xf numFmtId="0" fontId="119" fillId="2" borderId="72" xfId="0" applyFont="1" applyFill="1" applyBorder="1" applyAlignment="1">
      <alignment horizontal="left" wrapText="1"/>
    </xf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left" wrapText="1"/>
    </xf>
    <xf numFmtId="0" fontId="119" fillId="2" borderId="9" xfId="0" applyFont="1" applyFill="1" applyBorder="1" applyAlignment="1">
      <alignment horizontal="left" vertical="center" wrapText="1"/>
    </xf>
    <xf numFmtId="0" fontId="119" fillId="2" borderId="67" xfId="0" applyFont="1" applyFill="1" applyBorder="1" applyAlignment="1">
      <alignment horizontal="left" wrapText="1"/>
    </xf>
    <xf numFmtId="0" fontId="119" fillId="0" borderId="67" xfId="0" applyFont="1" applyBorder="1" applyAlignment="1">
      <alignment horizontal="left" wrapText="1"/>
    </xf>
    <xf numFmtId="0" fontId="118" fillId="2" borderId="73" xfId="0" applyFont="1" applyFill="1" applyBorder="1"/>
    <xf numFmtId="0" fontId="118" fillId="2" borderId="74" xfId="0" applyFont="1" applyFill="1" applyBorder="1"/>
    <xf numFmtId="0" fontId="118" fillId="2" borderId="72" xfId="0" applyFont="1" applyFill="1" applyBorder="1"/>
    <xf numFmtId="0" fontId="119" fillId="2" borderId="73" xfId="0" applyFont="1" applyFill="1" applyBorder="1" applyAlignment="1">
      <alignment horizontal="left"/>
    </xf>
    <xf numFmtId="0" fontId="119" fillId="2" borderId="74" xfId="0" applyFont="1" applyFill="1" applyBorder="1" applyAlignment="1">
      <alignment horizontal="left"/>
    </xf>
    <xf numFmtId="0" fontId="119" fillId="2" borderId="72" xfId="0" applyFont="1" applyFill="1" applyBorder="1" applyAlignment="1">
      <alignment horizontal="left"/>
    </xf>
    <xf numFmtId="0" fontId="118" fillId="2" borderId="69" xfId="0" applyFont="1" applyFill="1" applyBorder="1" applyAlignment="1">
      <alignment horizontal="left"/>
    </xf>
    <xf numFmtId="0" fontId="118" fillId="2" borderId="75" xfId="0" applyFont="1" applyFill="1" applyBorder="1" applyAlignment="1">
      <alignment horizontal="left"/>
    </xf>
    <xf numFmtId="0" fontId="118" fillId="2" borderId="71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/>
    </xf>
    <xf numFmtId="0" fontId="119" fillId="2" borderId="72" xfId="0" applyFont="1" applyFill="1" applyBorder="1" applyAlignment="1">
      <alignment horizontal="left" vertical="center"/>
    </xf>
    <xf numFmtId="0" fontId="121" fillId="2" borderId="67" xfId="0" applyFont="1" applyFill="1" applyBorder="1" applyAlignment="1">
      <alignment horizontal="left"/>
    </xf>
    <xf numFmtId="0" fontId="120" fillId="52" borderId="67" xfId="0" applyFont="1" applyFill="1" applyBorder="1" applyAlignment="1">
      <alignment horizontal="center"/>
    </xf>
    <xf numFmtId="0" fontId="121" fillId="2" borderId="67" xfId="0" applyFont="1" applyFill="1" applyBorder="1" applyAlignment="1">
      <alignment horizontal="left" vertical="top" wrapText="1"/>
    </xf>
    <xf numFmtId="0" fontId="119" fillId="47" borderId="57" xfId="0" applyFont="1" applyFill="1" applyBorder="1" applyAlignment="1">
      <alignment horizontal="left" vertical="top" wrapText="1"/>
    </xf>
    <xf numFmtId="0" fontId="119" fillId="47" borderId="0" xfId="0" applyFont="1" applyFill="1" applyAlignment="1">
      <alignment horizontal="left" vertical="top" wrapText="1"/>
    </xf>
    <xf numFmtId="0" fontId="119" fillId="0" borderId="73" xfId="0" applyFont="1" applyBorder="1" applyAlignment="1">
      <alignment horizontal="left" wrapText="1"/>
    </xf>
    <xf numFmtId="0" fontId="119" fillId="0" borderId="74" xfId="0" applyFont="1" applyBorder="1" applyAlignment="1">
      <alignment horizontal="left" wrapText="1"/>
    </xf>
    <xf numFmtId="0" fontId="119" fillId="0" borderId="72" xfId="0" applyFont="1" applyBorder="1" applyAlignment="1">
      <alignment horizontal="left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8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eetMetadata" Target="metadata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21" Type="http://schemas.openxmlformats.org/officeDocument/2006/relationships/image" Target="../media/image1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1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8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5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8F290A58-D472-4B2E-9C66-BCC1EA32F9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97</xdr:row>
      <xdr:rowOff>38100</xdr:rowOff>
    </xdr:from>
    <xdr:to>
      <xdr:col>15</xdr:col>
      <xdr:colOff>762000</xdr:colOff>
      <xdr:row>111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13695353-18E3-4A94-9D17-473F5659A6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8394382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7EEADB97-C4B9-48C4-B502-8019D75409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35800" y="2247900"/>
          <a:ext cx="2057400" cy="22860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117</xdr:row>
      <xdr:rowOff>38100</xdr:rowOff>
    </xdr:from>
    <xdr:to>
      <xdr:col>15</xdr:col>
      <xdr:colOff>762000</xdr:colOff>
      <xdr:row>131</xdr:row>
      <xdr:rowOff>876300</xdr:rowOff>
    </xdr:to>
    <xdr:pic>
      <xdr:nvPicPr>
        <xdr:cNvPr id="5" name="image19.png">
          <a:extLst>
            <a:ext uri="{FF2B5EF4-FFF2-40B4-BE49-F238E27FC236}">
              <a16:creationId xmlns:a16="http://schemas.microsoft.com/office/drawing/2014/main" id="{20C00D73-FAF5-4500-A716-F0CA2BDF67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9850" y="80676750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A5B64877-A494-4790-B4CE-89ACE31B6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117</xdr:row>
      <xdr:rowOff>38100</xdr:rowOff>
    </xdr:from>
    <xdr:to>
      <xdr:col>15</xdr:col>
      <xdr:colOff>762000</xdr:colOff>
      <xdr:row>131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B071C51F-A801-415D-A52A-4B57B7023A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8000047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28</xdr:row>
      <xdr:rowOff>1738314</xdr:rowOff>
    </xdr:from>
    <xdr:to>
      <xdr:col>28</xdr:col>
      <xdr:colOff>131872</xdr:colOff>
      <xdr:row>28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20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1948037</xdr:colOff>
      <xdr:row>22</xdr:row>
      <xdr:rowOff>342902</xdr:rowOff>
    </xdr:from>
    <xdr:to>
      <xdr:col>2</xdr:col>
      <xdr:colOff>4826668</xdr:colOff>
      <xdr:row>22</xdr:row>
      <xdr:rowOff>3766774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409717" y="39058422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28</xdr:row>
      <xdr:rowOff>1143000</xdr:rowOff>
    </xdr:from>
    <xdr:to>
      <xdr:col>2</xdr:col>
      <xdr:colOff>665505</xdr:colOff>
      <xdr:row>28</xdr:row>
      <xdr:rowOff>4152900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62600" y="638556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1104900</xdr:rowOff>
    </xdr:from>
    <xdr:to>
      <xdr:col>5</xdr:col>
      <xdr:colOff>3390900</xdr:colOff>
      <xdr:row>28</xdr:row>
      <xdr:rowOff>4358162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49300" y="638175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28</xdr:row>
      <xdr:rowOff>4648200</xdr:rowOff>
    </xdr:from>
    <xdr:to>
      <xdr:col>12</xdr:col>
      <xdr:colOff>713800</xdr:colOff>
      <xdr:row>29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1066800</xdr:colOff>
      <xdr:row>30</xdr:row>
      <xdr:rowOff>328612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72100" y="717280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995363</xdr:colOff>
      <xdr:row>30</xdr:row>
      <xdr:rowOff>152400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158663" y="715518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32</xdr:row>
      <xdr:rowOff>152400</xdr:rowOff>
    </xdr:from>
    <xdr:to>
      <xdr:col>2</xdr:col>
      <xdr:colOff>5334000</xdr:colOff>
      <xdr:row>32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35</xdr:row>
      <xdr:rowOff>495300</xdr:rowOff>
    </xdr:from>
    <xdr:to>
      <xdr:col>2</xdr:col>
      <xdr:colOff>2438400</xdr:colOff>
      <xdr:row>35</xdr:row>
      <xdr:rowOff>3271183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05400" y="837438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35</xdr:row>
      <xdr:rowOff>533400</xdr:rowOff>
    </xdr:from>
    <xdr:to>
      <xdr:col>2</xdr:col>
      <xdr:colOff>6076768</xdr:colOff>
      <xdr:row>35</xdr:row>
      <xdr:rowOff>3314700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06500" y="837819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37</xdr:row>
      <xdr:rowOff>190500</xdr:rowOff>
    </xdr:from>
    <xdr:to>
      <xdr:col>2</xdr:col>
      <xdr:colOff>2428290</xdr:colOff>
      <xdr:row>37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1066800</xdr:colOff>
      <xdr:row>16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372100" y="240411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2476500</xdr:colOff>
      <xdr:row>18</xdr:row>
      <xdr:rowOff>495300</xdr:rowOff>
    </xdr:from>
    <xdr:to>
      <xdr:col>2</xdr:col>
      <xdr:colOff>4791528</xdr:colOff>
      <xdr:row>18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20</xdr:row>
      <xdr:rowOff>685800</xdr:rowOff>
    </xdr:from>
    <xdr:to>
      <xdr:col>2</xdr:col>
      <xdr:colOff>6409275</xdr:colOff>
      <xdr:row>20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5486400</xdr:colOff>
      <xdr:row>16</xdr:row>
      <xdr:rowOff>685800</xdr:rowOff>
    </xdr:from>
    <xdr:to>
      <xdr:col>2</xdr:col>
      <xdr:colOff>6599828</xdr:colOff>
      <xdr:row>16</xdr:row>
      <xdr:rowOff>3542943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91700" y="24193500"/>
          <a:ext cx="7971428" cy="28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4191000</xdr:colOff>
      <xdr:row>26</xdr:row>
      <xdr:rowOff>304800</xdr:rowOff>
    </xdr:from>
    <xdr:to>
      <xdr:col>5</xdr:col>
      <xdr:colOff>46428</xdr:colOff>
      <xdr:row>26</xdr:row>
      <xdr:rowOff>2257181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FDD76C-9271-06AD-69E9-D7C0934C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96300" y="52425600"/>
          <a:ext cx="9571428" cy="19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24</xdr:row>
      <xdr:rowOff>2781300</xdr:rowOff>
    </xdr:from>
    <xdr:to>
      <xdr:col>25</xdr:col>
      <xdr:colOff>560776</xdr:colOff>
      <xdr:row>25</xdr:row>
      <xdr:rowOff>1018919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7D8146-EEA9-67B8-7F4E-CC8F1B06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422600" y="50177700"/>
          <a:ext cx="9590476" cy="2047619"/>
        </a:xfrm>
        <a:prstGeom prst="rect">
          <a:avLst/>
        </a:prstGeom>
      </xdr:spPr>
    </xdr:pic>
    <xdr:clientData/>
  </xdr:twoCellAnchor>
  <xdr:twoCellAnchor>
    <xdr:from>
      <xdr:col>2</xdr:col>
      <xdr:colOff>1104900</xdr:colOff>
      <xdr:row>0</xdr:row>
      <xdr:rowOff>571500</xdr:rowOff>
    </xdr:from>
    <xdr:to>
      <xdr:col>2</xdr:col>
      <xdr:colOff>3162300</xdr:colOff>
      <xdr:row>3</xdr:row>
      <xdr:rowOff>152400</xdr:rowOff>
    </xdr:to>
    <xdr:pic>
      <xdr:nvPicPr>
        <xdr:cNvPr id="9" name="image19.png">
          <a:extLst>
            <a:ext uri="{FF2B5EF4-FFF2-40B4-BE49-F238E27FC236}">
              <a16:creationId xmlns:a16="http://schemas.microsoft.com/office/drawing/2014/main" id="{4E6F635D-4CBD-47CC-94CA-9354F66FAFC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982200" y="571500"/>
          <a:ext cx="2057400" cy="228600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3200400</xdr:colOff>
      <xdr:row>24</xdr:row>
      <xdr:rowOff>4229100</xdr:rowOff>
    </xdr:from>
    <xdr:ext cx="9571428" cy="1952381"/>
    <xdr:pic>
      <xdr:nvPicPr>
        <xdr:cNvPr id="10" name="Picture 9">
          <a:extLst>
            <a:ext uri="{FF2B5EF4-FFF2-40B4-BE49-F238E27FC236}">
              <a16:creationId xmlns:a16="http://schemas.microsoft.com/office/drawing/2014/main" id="{14236C9F-7CE7-4444-8F32-B04EADA5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21700" y="46101000"/>
          <a:ext cx="9571428" cy="1952381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26</xdr:row>
      <xdr:rowOff>2819400</xdr:rowOff>
    </xdr:from>
    <xdr:ext cx="9590476" cy="2047619"/>
    <xdr:pic>
      <xdr:nvPicPr>
        <xdr:cNvPr id="14" name="Picture 13">
          <a:extLst>
            <a:ext uri="{FF2B5EF4-FFF2-40B4-BE49-F238E27FC236}">
              <a16:creationId xmlns:a16="http://schemas.microsoft.com/office/drawing/2014/main" id="{F0E305EB-8A28-4EE1-916A-A8D4F78D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800600" y="54940200"/>
          <a:ext cx="9590476" cy="204761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95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4BFEC61-8B4F-4DEF-B0EC-3FEDCB4253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0" y="268674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352151</xdr:colOff>
      <xdr:row>2</xdr:row>
      <xdr:rowOff>104718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4B909-7981-47B4-B09D-58021FC5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90476" cy="4190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DREW%20HOUSE/2-FW24/2-PRODUCTION/2-STYLE-FILE/2.%20SPEC/FINAL%20SPEC/ZIP%20UP%20HOODIE%20UPDATE%2026-02-2024.xlsx" TargetMode="External"/><Relationship Id="rId1" Type="http://schemas.openxmlformats.org/officeDocument/2006/relationships/externalLinkPath" Target="/sites/COMMERCIAL/Shared%20Documents/General/2-CUSTOMER-FOLDER/DREW%20HOUSE/2-FW24/2-PRODUCTION/2-STYLE-FILE/2.%20SPEC/FINAL%20SPEC/ZIP%20UP%20HOODIE%20UPDATE%2026-02-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A FULL SIZE 260224"/>
      <sheetName val="TRUOC WASH"/>
      <sheetName val="UA FULL SIZE 110124"/>
      <sheetName val="UA CHINH SUA 101123"/>
      <sheetName val="1. CUTTING DOCKET"/>
      <sheetName val="2. TRIM CARD"/>
      <sheetName val="SPEC"/>
      <sheetName val="PP MEETING "/>
      <sheetName val="STICKER "/>
    </sheetNames>
    <sheetDataSet>
      <sheetData sheetId="0"/>
      <sheetData sheetId="1"/>
      <sheetData sheetId="2"/>
      <sheetData sheetId="3"/>
      <sheetData sheetId="4">
        <row r="7">
          <cell r="D7" t="str">
            <v>D15-SHD136V3A2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792AC-E452-4C41-9318-9F9A23E190AD}">
  <sheetPr>
    <pageSetUpPr fitToPage="1"/>
  </sheetPr>
  <dimension ref="A1:S142"/>
  <sheetViews>
    <sheetView tabSelected="1" view="pageBreakPreview" topLeftCell="A47" zoomScale="50" zoomScaleNormal="10" zoomScaleSheetLayoutView="50" zoomScalePageLayoutView="25" workbookViewId="0">
      <selection activeCell="H49" sqref="H49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21.7265625" style="38" customWidth="1"/>
    <col min="18" max="18" width="9.1796875" style="38"/>
    <col min="19" max="19" width="12.726562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9" t="s">
        <v>0</v>
      </c>
      <c r="O1" s="529" t="s">
        <v>0</v>
      </c>
      <c r="P1" s="530" t="s">
        <v>1</v>
      </c>
      <c r="Q1" s="53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9" t="s">
        <v>2</v>
      </c>
      <c r="O2" s="529" t="s">
        <v>2</v>
      </c>
      <c r="P2" s="531" t="s">
        <v>3</v>
      </c>
      <c r="Q2" s="53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9" t="s">
        <v>4</v>
      </c>
      <c r="O3" s="529" t="s">
        <v>4</v>
      </c>
      <c r="P3" s="532" t="s">
        <v>5</v>
      </c>
      <c r="Q3" s="53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14" t="s">
        <v>793</v>
      </c>
      <c r="H5" s="515"/>
      <c r="I5" s="515"/>
      <c r="J5" s="515"/>
      <c r="K5" s="515"/>
      <c r="L5" s="515"/>
      <c r="M5" s="51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17"/>
      <c r="H6" s="518"/>
      <c r="I6" s="518"/>
      <c r="J6" s="518"/>
      <c r="K6" s="518"/>
      <c r="L6" s="518"/>
      <c r="M6" s="51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515</v>
      </c>
      <c r="E7" s="12"/>
      <c r="F7" s="11"/>
      <c r="G7" s="517"/>
      <c r="H7" s="518"/>
      <c r="I7" s="518"/>
      <c r="J7" s="518"/>
      <c r="K7" s="518"/>
      <c r="L7" s="518"/>
      <c r="M7" s="51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23" t="s">
        <v>794</v>
      </c>
      <c r="E8" s="523"/>
      <c r="F8" s="523"/>
      <c r="G8" s="520"/>
      <c r="H8" s="521"/>
      <c r="I8" s="521"/>
      <c r="J8" s="521"/>
      <c r="K8" s="521"/>
      <c r="L8" s="521"/>
      <c r="M8" s="52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790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24">
        <v>45454</v>
      </c>
      <c r="E11" s="525"/>
      <c r="F11" s="525"/>
      <c r="G11" s="241"/>
      <c r="H11" s="240"/>
      <c r="I11" s="186"/>
      <c r="J11" s="238" t="s">
        <v>20</v>
      </c>
      <c r="K11" s="186"/>
      <c r="L11" s="186"/>
      <c r="M11" s="526" t="s">
        <v>731</v>
      </c>
      <c r="N11" s="526"/>
      <c r="O11" s="526"/>
      <c r="P11" s="526"/>
      <c r="Q11" s="52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8">
      <c r="B13" s="527"/>
      <c r="C13" s="527"/>
      <c r="D13" s="527"/>
      <c r="E13" s="527"/>
      <c r="F13" s="527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8" t="s">
        <v>724</v>
      </c>
      <c r="O17" s="528"/>
      <c r="P17" s="528"/>
      <c r="Q17" s="333" t="s">
        <v>40</v>
      </c>
    </row>
    <row r="18" spans="2:17" s="204" customFormat="1" ht="65">
      <c r="B18" s="330" t="s">
        <v>41</v>
      </c>
      <c r="C18" s="331" t="s">
        <v>516</v>
      </c>
      <c r="D18" s="205" t="s">
        <v>732</v>
      </c>
      <c r="E18" s="206"/>
      <c r="F18" s="207"/>
      <c r="G18" s="207">
        <v>30</v>
      </c>
      <c r="H18" s="207">
        <v>92</v>
      </c>
      <c r="I18" s="207">
        <v>236</v>
      </c>
      <c r="J18" s="207">
        <v>304</v>
      </c>
      <c r="K18" s="207">
        <v>242</v>
      </c>
      <c r="L18" s="207">
        <v>112</v>
      </c>
      <c r="M18" s="207">
        <v>34</v>
      </c>
      <c r="N18" s="508" t="s">
        <v>725</v>
      </c>
      <c r="O18" s="508"/>
      <c r="P18" s="508"/>
      <c r="Q18" s="208">
        <f>SUM(E18:P18)</f>
        <v>1050</v>
      </c>
    </row>
    <row r="19" spans="2:17" s="204" customFormat="1" ht="65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>
        <f>ROUNDUP(G18*1.5%,0)</f>
        <v>1</v>
      </c>
      <c r="H19" s="209">
        <f t="shared" ref="H19:M19" si="0">ROUNDUP(H18*1.5%,0)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508"/>
      <c r="O19" s="508"/>
      <c r="P19" s="508"/>
      <c r="Q19" s="208">
        <f>SUM(E19:P19)</f>
        <v>19</v>
      </c>
    </row>
    <row r="20" spans="2:17" s="215" customFormat="1" ht="153.75" customHeight="1">
      <c r="B20" s="509" t="s">
        <v>875</v>
      </c>
      <c r="C20" s="509"/>
      <c r="D20" s="509"/>
      <c r="E20" s="509"/>
      <c r="F20" s="509"/>
      <c r="G20" s="233">
        <v>5</v>
      </c>
      <c r="H20" s="233">
        <v>5</v>
      </c>
      <c r="I20" s="233">
        <v>6</v>
      </c>
      <c r="J20" s="233">
        <v>9</v>
      </c>
      <c r="K20" s="233">
        <v>7</v>
      </c>
      <c r="L20" s="233">
        <v>5</v>
      </c>
      <c r="M20" s="233">
        <v>4</v>
      </c>
      <c r="N20" s="234"/>
      <c r="O20" s="234"/>
      <c r="P20" s="234"/>
      <c r="Q20" s="235">
        <f>SUM(G20:P20)</f>
        <v>41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26</v>
      </c>
      <c r="H21" s="214">
        <f t="shared" ref="H21:M21" si="1">SUM(H18:H19)-H20</f>
        <v>89</v>
      </c>
      <c r="I21" s="214">
        <f t="shared" si="1"/>
        <v>234</v>
      </c>
      <c r="J21" s="214">
        <f t="shared" si="1"/>
        <v>300</v>
      </c>
      <c r="K21" s="214">
        <f t="shared" si="1"/>
        <v>239</v>
      </c>
      <c r="L21" s="214">
        <f t="shared" si="1"/>
        <v>109</v>
      </c>
      <c r="M21" s="214">
        <f t="shared" si="1"/>
        <v>31</v>
      </c>
      <c r="N21" s="334"/>
      <c r="O21" s="334"/>
      <c r="P21" s="334"/>
      <c r="Q21" s="214">
        <f t="shared" ref="Q21" si="2">SUM(Q18:Q19)-Q20</f>
        <v>1028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3" t="s">
        <v>724</v>
      </c>
      <c r="O23" s="513"/>
      <c r="P23" s="513"/>
      <c r="Q23" s="333" t="s">
        <v>40</v>
      </c>
    </row>
    <row r="24" spans="2:17" s="204" customFormat="1" ht="65">
      <c r="B24" s="330" t="s">
        <v>41</v>
      </c>
      <c r="C24" s="331" t="s">
        <v>525</v>
      </c>
      <c r="D24" s="205" t="s">
        <v>733</v>
      </c>
      <c r="E24" s="206"/>
      <c r="F24" s="207"/>
      <c r="G24" s="207">
        <v>30</v>
      </c>
      <c r="H24" s="207">
        <v>92</v>
      </c>
      <c r="I24" s="207">
        <v>236</v>
      </c>
      <c r="J24" s="207">
        <v>304</v>
      </c>
      <c r="K24" s="207">
        <v>242</v>
      </c>
      <c r="L24" s="207">
        <v>112</v>
      </c>
      <c r="M24" s="207">
        <v>34</v>
      </c>
      <c r="N24" s="508" t="s">
        <v>725</v>
      </c>
      <c r="O24" s="508"/>
      <c r="P24" s="508"/>
      <c r="Q24" s="208">
        <f>SUM(E24:P24)</f>
        <v>1050</v>
      </c>
    </row>
    <row r="25" spans="2:17" s="204" customFormat="1" ht="65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>
        <f>ROUNDUP(G24*1.5%,0)</f>
        <v>1</v>
      </c>
      <c r="H25" s="209">
        <f t="shared" ref="H25" si="3">ROUNDUP(H24*1.5%,0)</f>
        <v>2</v>
      </c>
      <c r="I25" s="209">
        <f t="shared" ref="I25" si="4">ROUNDUP(I24*1.5%,0)</f>
        <v>4</v>
      </c>
      <c r="J25" s="209">
        <f t="shared" ref="J25" si="5">ROUNDUP(J24*1.5%,0)</f>
        <v>5</v>
      </c>
      <c r="K25" s="209">
        <f t="shared" ref="K25" si="6">ROUNDUP(K24*1.5%,0)</f>
        <v>4</v>
      </c>
      <c r="L25" s="209">
        <f t="shared" ref="L25" si="7">ROUNDUP(L24*1.5%,0)</f>
        <v>2</v>
      </c>
      <c r="M25" s="209">
        <f t="shared" ref="M25" si="8">ROUNDUP(M24*1.5%,0)</f>
        <v>1</v>
      </c>
      <c r="N25" s="508"/>
      <c r="O25" s="508"/>
      <c r="P25" s="508"/>
      <c r="Q25" s="208">
        <f>SUM(E25:P25)</f>
        <v>19</v>
      </c>
    </row>
    <row r="26" spans="2:17" s="215" customFormat="1" ht="153.75" customHeight="1">
      <c r="B26" s="509" t="s">
        <v>875</v>
      </c>
      <c r="C26" s="509"/>
      <c r="D26" s="509"/>
      <c r="E26" s="509"/>
      <c r="F26" s="509"/>
      <c r="G26" s="233">
        <v>5</v>
      </c>
      <c r="H26" s="233">
        <v>5</v>
      </c>
      <c r="I26" s="233">
        <v>6</v>
      </c>
      <c r="J26" s="233">
        <v>9</v>
      </c>
      <c r="K26" s="233">
        <v>7</v>
      </c>
      <c r="L26" s="233">
        <v>5</v>
      </c>
      <c r="M26" s="233">
        <v>4</v>
      </c>
      <c r="N26" s="234"/>
      <c r="O26" s="234"/>
      <c r="P26" s="234"/>
      <c r="Q26" s="235">
        <f>SUM(G26:P26)</f>
        <v>41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26</v>
      </c>
      <c r="H27" s="214">
        <f t="shared" ref="H27:M27" si="9">SUM(H24:H25)-H26</f>
        <v>89</v>
      </c>
      <c r="I27" s="214">
        <f t="shared" si="9"/>
        <v>234</v>
      </c>
      <c r="J27" s="214">
        <f t="shared" si="9"/>
        <v>300</v>
      </c>
      <c r="K27" s="214">
        <f t="shared" si="9"/>
        <v>239</v>
      </c>
      <c r="L27" s="214">
        <f t="shared" si="9"/>
        <v>109</v>
      </c>
      <c r="M27" s="214">
        <f t="shared" si="9"/>
        <v>31</v>
      </c>
      <c r="N27" s="334"/>
      <c r="O27" s="334"/>
      <c r="P27" s="334"/>
      <c r="Q27" s="214">
        <f t="shared" ref="Q27" si="10">SUM(Q24:Q25)-Q26</f>
        <v>1028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13" t="s">
        <v>724</v>
      </c>
      <c r="O29" s="513"/>
      <c r="P29" s="513"/>
      <c r="Q29" s="333" t="s">
        <v>40</v>
      </c>
    </row>
    <row r="30" spans="2:17" s="204" customFormat="1" ht="65">
      <c r="B30" s="330" t="s">
        <v>41</v>
      </c>
      <c r="C30" s="331" t="s">
        <v>533</v>
      </c>
      <c r="D30" s="205" t="s">
        <v>734</v>
      </c>
      <c r="E30" s="206"/>
      <c r="F30" s="207"/>
      <c r="G30" s="439" t="s">
        <v>877</v>
      </c>
      <c r="H30" s="439"/>
      <c r="I30" s="439"/>
      <c r="J30" s="439"/>
      <c r="K30" s="439"/>
      <c r="L30" s="439"/>
      <c r="M30" s="440"/>
      <c r="N30" s="508" t="s">
        <v>725</v>
      </c>
      <c r="O30" s="508"/>
      <c r="P30" s="508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/>
      <c r="H31" s="209">
        <f t="shared" ref="H31:M31" si="11">ROUNDUP(H30*5%,0)</f>
        <v>0</v>
      </c>
      <c r="I31" s="209">
        <f t="shared" si="11"/>
        <v>0</v>
      </c>
      <c r="J31" s="209">
        <f t="shared" si="11"/>
        <v>0</v>
      </c>
      <c r="K31" s="209">
        <f t="shared" si="11"/>
        <v>0</v>
      </c>
      <c r="L31" s="209">
        <f t="shared" si="11"/>
        <v>0</v>
      </c>
      <c r="M31" s="209">
        <f t="shared" si="11"/>
        <v>0</v>
      </c>
      <c r="N31" s="508"/>
      <c r="O31" s="508"/>
      <c r="P31" s="508"/>
      <c r="Q31" s="208">
        <f>SUM(E31:P31)</f>
        <v>0</v>
      </c>
    </row>
    <row r="32" spans="2:17" s="215" customFormat="1" ht="153.75" hidden="1" customHeight="1">
      <c r="B32" s="509" t="s">
        <v>875</v>
      </c>
      <c r="C32" s="509"/>
      <c r="D32" s="509"/>
      <c r="E32" s="509"/>
      <c r="F32" s="509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04" customFormat="1" ht="45" hidden="1">
      <c r="B33" s="222" t="s">
        <v>44</v>
      </c>
      <c r="C33" s="223"/>
      <c r="D33" s="510" t="str">
        <f>+D31</f>
        <v>MOONLIGHT</v>
      </c>
      <c r="E33" s="510"/>
      <c r="F33" s="510"/>
      <c r="G33" s="214"/>
      <c r="H33" s="214"/>
      <c r="I33" s="214"/>
      <c r="J33" s="214"/>
      <c r="K33" s="214"/>
      <c r="L33" s="214"/>
      <c r="M33" s="214"/>
      <c r="N33" s="334"/>
      <c r="O33" s="334"/>
      <c r="P33" s="334"/>
      <c r="Q33" s="214"/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12">G21++G33+G27</f>
        <v>52</v>
      </c>
      <c r="H35" s="228">
        <f t="shared" si="12"/>
        <v>178</v>
      </c>
      <c r="I35" s="228">
        <f t="shared" si="12"/>
        <v>468</v>
      </c>
      <c r="J35" s="228">
        <f t="shared" si="12"/>
        <v>600</v>
      </c>
      <c r="K35" s="228">
        <f t="shared" si="12"/>
        <v>478</v>
      </c>
      <c r="L35" s="228">
        <f t="shared" si="12"/>
        <v>218</v>
      </c>
      <c r="M35" s="228">
        <f t="shared" si="12"/>
        <v>62</v>
      </c>
      <c r="N35" s="228"/>
      <c r="O35" s="228"/>
      <c r="P35" s="228"/>
      <c r="Q35" s="228">
        <f>Q21++Q33+Q27</f>
        <v>2056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11" t="s">
        <v>876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</row>
    <row r="38" spans="1:19" s="99" customFormat="1" ht="72.75" customHeight="1">
      <c r="B38" s="511" t="s">
        <v>744</v>
      </c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</row>
    <row r="39" spans="1:19" s="99" customFormat="1" ht="72.75" customHeight="1">
      <c r="B39" s="512" t="s">
        <v>774</v>
      </c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83" t="s">
        <v>52</v>
      </c>
      <c r="B41" s="483"/>
      <c r="C41" s="48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4" t="s">
        <v>63</v>
      </c>
      <c r="O41" s="484"/>
      <c r="P41" s="484"/>
      <c r="Q41" s="484"/>
    </row>
    <row r="42" spans="1:19" s="34" customFormat="1" ht="45.75" customHeight="1">
      <c r="A42" s="506" t="str">
        <f>UPPER(D21)</f>
        <v>CLOUD</v>
      </c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</row>
    <row r="43" spans="1:19" s="128" customFormat="1" ht="286.5" customHeight="1">
      <c r="A43" s="129">
        <v>1</v>
      </c>
      <c r="B43" s="507" t="str">
        <f>$M$11</f>
        <v>100%COTTON SEMI BRUSHED (20/1+20/1+10/2) washing_ 14GG _460GSM</v>
      </c>
      <c r="C43" s="507"/>
      <c r="D43" s="195" t="s">
        <v>64</v>
      </c>
      <c r="E43" s="195" t="s">
        <v>725</v>
      </c>
      <c r="F43" s="129" t="s">
        <v>36</v>
      </c>
      <c r="G43" s="196">
        <f>$Q$21</f>
        <v>1028</v>
      </c>
      <c r="H43" s="360">
        <v>1.65</v>
      </c>
      <c r="I43" s="179">
        <f>H43*G43</f>
        <v>1696.1999999999998</v>
      </c>
      <c r="J43" s="188">
        <f>I43*3.3%+(I43/40)*0.5+1</f>
        <v>78.177099999999996</v>
      </c>
      <c r="K43" s="188">
        <v>0</v>
      </c>
      <c r="L43" s="188">
        <v>0</v>
      </c>
      <c r="M43" s="338">
        <f>ROUND(I43+J43,0)</f>
        <v>1774</v>
      </c>
      <c r="N43" s="505" t="s">
        <v>878</v>
      </c>
      <c r="O43" s="505"/>
      <c r="P43" s="505"/>
      <c r="Q43" s="505"/>
      <c r="S43" s="359">
        <f>220+253+839+462</f>
        <v>1774</v>
      </c>
    </row>
    <row r="44" spans="1:19" s="128" customFormat="1" ht="102" customHeight="1">
      <c r="A44" s="129">
        <v>2</v>
      </c>
      <c r="B44" s="507" t="s">
        <v>776</v>
      </c>
      <c r="C44" s="507"/>
      <c r="D44" s="195" t="s">
        <v>788</v>
      </c>
      <c r="E44" s="195" t="s">
        <v>725</v>
      </c>
      <c r="F44" s="129" t="s">
        <v>36</v>
      </c>
      <c r="G44" s="196">
        <f>$Q$21</f>
        <v>1028</v>
      </c>
      <c r="H44" s="360">
        <v>0.22</v>
      </c>
      <c r="I44" s="179">
        <f>H44*G44</f>
        <v>226.16</v>
      </c>
      <c r="J44" s="188">
        <f>I44*2.3%+(I44/50)*0.5+1</f>
        <v>8.4632799999999992</v>
      </c>
      <c r="K44" s="188">
        <v>0</v>
      </c>
      <c r="L44" s="188">
        <v>0</v>
      </c>
      <c r="M44" s="338">
        <f>ROUND(I44+J44,0)</f>
        <v>235</v>
      </c>
      <c r="N44" s="505" t="s">
        <v>778</v>
      </c>
      <c r="O44" s="505"/>
      <c r="P44" s="505"/>
      <c r="Q44" s="505"/>
      <c r="S44" s="359" t="s">
        <v>773</v>
      </c>
    </row>
    <row r="45" spans="1:19" s="4" customFormat="1" ht="59.15" customHeight="1">
      <c r="B45" s="87" t="s">
        <v>51</v>
      </c>
      <c r="C45" s="24"/>
      <c r="D45" s="343" t="s">
        <v>735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83" t="s">
        <v>52</v>
      </c>
      <c r="B46" s="483"/>
      <c r="C46" s="48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4" t="s">
        <v>63</v>
      </c>
      <c r="O46" s="484"/>
      <c r="P46" s="484"/>
      <c r="Q46" s="484"/>
    </row>
    <row r="47" spans="1:19" s="34" customFormat="1" ht="51.75" customHeight="1">
      <c r="A47" s="506" t="str">
        <f>UPPER(D27)</f>
        <v>ETERNITY</v>
      </c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</row>
    <row r="48" spans="1:19" s="128" customFormat="1" ht="276" customHeight="1">
      <c r="A48" s="129">
        <v>1</v>
      </c>
      <c r="B48" s="507" t="str">
        <f>$M$11</f>
        <v>100%COTTON SEMI BRUSHED (20/1+20/1+10/2) washing_ 14GG _460GSM</v>
      </c>
      <c r="C48" s="507"/>
      <c r="D48" s="195" t="s">
        <v>64</v>
      </c>
      <c r="E48" s="195" t="s">
        <v>725</v>
      </c>
      <c r="F48" s="129" t="s">
        <v>36</v>
      </c>
      <c r="G48" s="196">
        <f>$Q$27</f>
        <v>1028</v>
      </c>
      <c r="H48" s="360">
        <v>1.65</v>
      </c>
      <c r="I48" s="179">
        <f>H48*G48</f>
        <v>1696.1999999999998</v>
      </c>
      <c r="J48" s="188">
        <f>I48*2.4%+(I48/40)*0.5+14</f>
        <v>75.911299999999997</v>
      </c>
      <c r="K48" s="188">
        <v>0</v>
      </c>
      <c r="L48" s="188">
        <v>0</v>
      </c>
      <c r="M48" s="338">
        <f>ROUND(I48+J48,0)</f>
        <v>1772</v>
      </c>
      <c r="N48" s="505" t="s">
        <v>879</v>
      </c>
      <c r="O48" s="505"/>
      <c r="P48" s="505"/>
      <c r="Q48" s="505"/>
      <c r="S48" s="359">
        <f>377+531+26+838</f>
        <v>1772</v>
      </c>
    </row>
    <row r="49" spans="1:19" s="128" customFormat="1" ht="105" customHeight="1">
      <c r="A49" s="129">
        <v>1</v>
      </c>
      <c r="B49" s="507" t="s">
        <v>776</v>
      </c>
      <c r="C49" s="507"/>
      <c r="D49" s="195" t="s">
        <v>788</v>
      </c>
      <c r="E49" s="195" t="s">
        <v>725</v>
      </c>
      <c r="F49" s="129" t="s">
        <v>36</v>
      </c>
      <c r="G49" s="196">
        <f>$Q$27</f>
        <v>1028</v>
      </c>
      <c r="H49" s="360">
        <v>0.22</v>
      </c>
      <c r="I49" s="179">
        <f>H49*G49</f>
        <v>226.16</v>
      </c>
      <c r="J49" s="188">
        <f>I49*2.5%+(I49/50)*0.5+1</f>
        <v>8.9155999999999995</v>
      </c>
      <c r="K49" s="188">
        <v>0</v>
      </c>
      <c r="L49" s="188">
        <v>0</v>
      </c>
      <c r="M49" s="338">
        <f>ROUND(I49+J49,0)</f>
        <v>235</v>
      </c>
      <c r="N49" s="505" t="s">
        <v>880</v>
      </c>
      <c r="O49" s="505"/>
      <c r="P49" s="505"/>
      <c r="Q49" s="505"/>
      <c r="S49" s="359" t="s">
        <v>773</v>
      </c>
    </row>
    <row r="50" spans="1:19" s="26" customFormat="1" ht="37" customHeight="1" thickBot="1">
      <c r="B50" s="87" t="s">
        <v>69</v>
      </c>
      <c r="C50" s="27"/>
      <c r="D50" s="27"/>
      <c r="E50" s="27"/>
      <c r="G50" s="28"/>
      <c r="Q50" s="29"/>
    </row>
    <row r="51" spans="1:19" s="40" customFormat="1" ht="55.5" customHeight="1">
      <c r="A51" s="498" t="s">
        <v>70</v>
      </c>
      <c r="B51" s="499"/>
      <c r="C51" s="499"/>
      <c r="D51" s="499"/>
      <c r="E51" s="500"/>
      <c r="F51" s="84" t="s">
        <v>71</v>
      </c>
      <c r="G51" s="84" t="s">
        <v>72</v>
      </c>
      <c r="H51" s="501" t="s">
        <v>73</v>
      </c>
      <c r="I51" s="502"/>
      <c r="J51" s="85" t="s">
        <v>55</v>
      </c>
      <c r="K51" s="84" t="s">
        <v>74</v>
      </c>
      <c r="L51" s="84" t="s">
        <v>75</v>
      </c>
      <c r="M51" s="86" t="s">
        <v>76</v>
      </c>
      <c r="N51" s="86" t="s">
        <v>77</v>
      </c>
      <c r="O51" s="86" t="s">
        <v>78</v>
      </c>
      <c r="P51" s="503" t="s">
        <v>79</v>
      </c>
      <c r="Q51" s="504"/>
    </row>
    <row r="52" spans="1:19" s="15" customFormat="1" ht="59.5" customHeight="1">
      <c r="A52" s="192">
        <v>1</v>
      </c>
      <c r="B52" s="459" t="s">
        <v>80</v>
      </c>
      <c r="C52" s="459"/>
      <c r="D52" s="459"/>
      <c r="E52" s="459"/>
      <c r="F52" s="183" t="s">
        <v>725</v>
      </c>
      <c r="G52" s="246" t="s">
        <v>725</v>
      </c>
      <c r="H52" s="485" t="str">
        <f>$D$21</f>
        <v>CLOUD</v>
      </c>
      <c r="I52" s="486" t="str">
        <f t="shared" ref="I52:I66" si="13">$E$43</f>
        <v>PFD</v>
      </c>
      <c r="J52" s="187" t="s">
        <v>81</v>
      </c>
      <c r="K52" s="187">
        <f>$Q$21</f>
        <v>1028</v>
      </c>
      <c r="L52" s="352">
        <f>340/4500</f>
        <v>7.5555555555555556E-2</v>
      </c>
      <c r="M52" s="193">
        <f t="shared" ref="M52:M55" si="14">K52*L52</f>
        <v>77.671111111111117</v>
      </c>
      <c r="N52" s="193"/>
      <c r="O52" s="189">
        <f t="shared" ref="O52:O67" si="15">ROUNDUP(N52+M52,0)</f>
        <v>78</v>
      </c>
      <c r="P52" s="479" t="s">
        <v>726</v>
      </c>
      <c r="Q52" s="480"/>
    </row>
    <row r="53" spans="1:19" s="15" customFormat="1" ht="59.5" customHeight="1">
      <c r="A53" s="192">
        <v>2</v>
      </c>
      <c r="B53" s="459" t="s">
        <v>80</v>
      </c>
      <c r="C53" s="459"/>
      <c r="D53" s="459"/>
      <c r="E53" s="459"/>
      <c r="F53" s="183" t="s">
        <v>725</v>
      </c>
      <c r="G53" s="246" t="s">
        <v>725</v>
      </c>
      <c r="H53" s="485" t="str">
        <f t="shared" ref="H53" si="16">$D$27</f>
        <v>ETERNITY</v>
      </c>
      <c r="I53" s="486"/>
      <c r="J53" s="187" t="s">
        <v>81</v>
      </c>
      <c r="K53" s="187">
        <f>$Q$27</f>
        <v>1028</v>
      </c>
      <c r="L53" s="352">
        <f>340/4500</f>
        <v>7.5555555555555556E-2</v>
      </c>
      <c r="M53" s="193">
        <f t="shared" si="14"/>
        <v>77.671111111111117</v>
      </c>
      <c r="N53" s="193"/>
      <c r="O53" s="189">
        <f t="shared" si="15"/>
        <v>78</v>
      </c>
      <c r="P53" s="481"/>
      <c r="Q53" s="482"/>
    </row>
    <row r="54" spans="1:19" s="15" customFormat="1" ht="59.5" customHeight="1">
      <c r="A54" s="192">
        <v>3</v>
      </c>
      <c r="B54" s="459" t="s">
        <v>727</v>
      </c>
      <c r="C54" s="459"/>
      <c r="D54" s="459"/>
      <c r="E54" s="459"/>
      <c r="F54" s="353" t="str">
        <f>H54</f>
        <v>CLOUD</v>
      </c>
      <c r="G54" s="489" t="s">
        <v>745</v>
      </c>
      <c r="H54" s="485" t="str">
        <f>$D$21</f>
        <v>CLOUD</v>
      </c>
      <c r="I54" s="486" t="str">
        <f t="shared" si="13"/>
        <v>PFD</v>
      </c>
      <c r="J54" s="187" t="s">
        <v>81</v>
      </c>
      <c r="K54" s="187">
        <f>$Q$21</f>
        <v>1028</v>
      </c>
      <c r="L54" s="248">
        <f>4/4500</f>
        <v>8.8888888888888893E-4</v>
      </c>
      <c r="M54" s="193">
        <f t="shared" si="14"/>
        <v>0.9137777777777778</v>
      </c>
      <c r="N54" s="193"/>
      <c r="O54" s="189">
        <f t="shared" si="15"/>
        <v>1</v>
      </c>
      <c r="P54" s="496"/>
      <c r="Q54" s="497"/>
    </row>
    <row r="55" spans="1:19" s="15" customFormat="1" ht="59.5" customHeight="1">
      <c r="A55" s="192">
        <v>4</v>
      </c>
      <c r="B55" s="459" t="s">
        <v>727</v>
      </c>
      <c r="C55" s="459"/>
      <c r="D55" s="459"/>
      <c r="E55" s="459"/>
      <c r="F55" s="353" t="str">
        <f t="shared" ref="F55" si="17">H55</f>
        <v>ETERNITY</v>
      </c>
      <c r="G55" s="490"/>
      <c r="H55" s="485" t="str">
        <f t="shared" ref="H55" si="18">$D$27</f>
        <v>ETERNITY</v>
      </c>
      <c r="I55" s="486"/>
      <c r="J55" s="187" t="s">
        <v>81</v>
      </c>
      <c r="K55" s="187">
        <f>$Q$27</f>
        <v>1028</v>
      </c>
      <c r="L55" s="248">
        <f>4/4500</f>
        <v>8.8888888888888893E-4</v>
      </c>
      <c r="M55" s="193">
        <f t="shared" si="14"/>
        <v>0.9137777777777778</v>
      </c>
      <c r="N55" s="193"/>
      <c r="O55" s="189">
        <f t="shared" si="15"/>
        <v>1</v>
      </c>
      <c r="P55" s="496"/>
      <c r="Q55" s="497"/>
    </row>
    <row r="56" spans="1:19" s="15" customFormat="1" ht="59.5" customHeight="1">
      <c r="A56" s="192">
        <v>5</v>
      </c>
      <c r="B56" s="494" t="s">
        <v>779</v>
      </c>
      <c r="C56" s="495"/>
      <c r="D56" s="495"/>
      <c r="E56" s="495"/>
      <c r="F56" s="493" t="s">
        <v>91</v>
      </c>
      <c r="G56" s="489" t="s">
        <v>780</v>
      </c>
      <c r="H56" s="485" t="str">
        <f>$D$21</f>
        <v>CLOUD</v>
      </c>
      <c r="I56" s="486" t="str">
        <f t="shared" si="13"/>
        <v>PFD</v>
      </c>
      <c r="J56" s="187" t="s">
        <v>87</v>
      </c>
      <c r="K56" s="187">
        <f>$Q$21</f>
        <v>1028</v>
      </c>
      <c r="L56" s="187">
        <v>1</v>
      </c>
      <c r="M56" s="187">
        <f t="shared" ref="M56:M63" si="19">L56*K56</f>
        <v>1028</v>
      </c>
      <c r="N56" s="193"/>
      <c r="O56" s="189">
        <f t="shared" si="15"/>
        <v>1028</v>
      </c>
      <c r="P56" s="479" t="s">
        <v>746</v>
      </c>
      <c r="Q56" s="480"/>
    </row>
    <row r="57" spans="1:19" s="15" customFormat="1" ht="59.5" customHeight="1">
      <c r="A57" s="192">
        <v>6</v>
      </c>
      <c r="B57" s="494" t="s">
        <v>779</v>
      </c>
      <c r="C57" s="495"/>
      <c r="D57" s="495"/>
      <c r="E57" s="495"/>
      <c r="F57" s="492"/>
      <c r="G57" s="490"/>
      <c r="H57" s="485" t="str">
        <f t="shared" ref="H57" si="20">$D$27</f>
        <v>ETERNITY</v>
      </c>
      <c r="I57" s="486"/>
      <c r="J57" s="187" t="s">
        <v>87</v>
      </c>
      <c r="K57" s="187">
        <f>$Q$27</f>
        <v>1028</v>
      </c>
      <c r="L57" s="187">
        <v>1</v>
      </c>
      <c r="M57" s="187">
        <f t="shared" si="19"/>
        <v>1028</v>
      </c>
      <c r="N57" s="193"/>
      <c r="O57" s="189">
        <f t="shared" si="15"/>
        <v>1028</v>
      </c>
      <c r="P57" s="481"/>
      <c r="Q57" s="482"/>
    </row>
    <row r="58" spans="1:19" s="15" customFormat="1" ht="59.5" customHeight="1">
      <c r="A58" s="192">
        <v>7</v>
      </c>
      <c r="B58" s="494" t="s">
        <v>781</v>
      </c>
      <c r="C58" s="495"/>
      <c r="D58" s="495"/>
      <c r="E58" s="495"/>
      <c r="F58" s="493" t="s">
        <v>91</v>
      </c>
      <c r="G58" s="489" t="s">
        <v>782</v>
      </c>
      <c r="H58" s="485" t="str">
        <f>$D$21</f>
        <v>CLOUD</v>
      </c>
      <c r="I58" s="486" t="str">
        <f t="shared" si="13"/>
        <v>PFD</v>
      </c>
      <c r="J58" s="187" t="s">
        <v>87</v>
      </c>
      <c r="K58" s="187">
        <f>$Q$21</f>
        <v>1028</v>
      </c>
      <c r="L58" s="187">
        <v>1</v>
      </c>
      <c r="M58" s="187">
        <f t="shared" si="19"/>
        <v>1028</v>
      </c>
      <c r="N58" s="193"/>
      <c r="O58" s="189">
        <f t="shared" si="15"/>
        <v>1028</v>
      </c>
      <c r="P58" s="479" t="s">
        <v>746</v>
      </c>
      <c r="Q58" s="480"/>
    </row>
    <row r="59" spans="1:19" s="15" customFormat="1" ht="59.5" customHeight="1">
      <c r="A59" s="192">
        <v>8</v>
      </c>
      <c r="B59" s="494" t="s">
        <v>781</v>
      </c>
      <c r="C59" s="495"/>
      <c r="D59" s="495"/>
      <c r="E59" s="495"/>
      <c r="F59" s="492"/>
      <c r="G59" s="490"/>
      <c r="H59" s="485" t="str">
        <f t="shared" ref="H59" si="21">$D$27</f>
        <v>ETERNITY</v>
      </c>
      <c r="I59" s="486"/>
      <c r="J59" s="187" t="s">
        <v>87</v>
      </c>
      <c r="K59" s="187">
        <f>$Q$27</f>
        <v>1028</v>
      </c>
      <c r="L59" s="187">
        <v>1</v>
      </c>
      <c r="M59" s="187">
        <f t="shared" si="19"/>
        <v>1028</v>
      </c>
      <c r="N59" s="193"/>
      <c r="O59" s="189">
        <f t="shared" si="15"/>
        <v>1028</v>
      </c>
      <c r="P59" s="481"/>
      <c r="Q59" s="482"/>
    </row>
    <row r="60" spans="1:19" s="15" customFormat="1" ht="59.5" customHeight="1">
      <c r="A60" s="192">
        <v>9</v>
      </c>
      <c r="B60" s="458" t="s">
        <v>756</v>
      </c>
      <c r="C60" s="459"/>
      <c r="D60" s="459"/>
      <c r="E60" s="459"/>
      <c r="F60" s="493" t="s">
        <v>91</v>
      </c>
      <c r="G60" s="489" t="s">
        <v>757</v>
      </c>
      <c r="H60" s="485" t="str">
        <f>$D$21</f>
        <v>CLOUD</v>
      </c>
      <c r="I60" s="486" t="str">
        <f t="shared" si="13"/>
        <v>PFD</v>
      </c>
      <c r="J60" s="187" t="s">
        <v>87</v>
      </c>
      <c r="K60" s="187">
        <f>$Q$21</f>
        <v>1028</v>
      </c>
      <c r="L60" s="187">
        <v>1</v>
      </c>
      <c r="M60" s="187">
        <f t="shared" si="19"/>
        <v>1028</v>
      </c>
      <c r="N60" s="193"/>
      <c r="O60" s="189">
        <f t="shared" si="15"/>
        <v>1028</v>
      </c>
      <c r="P60" s="479" t="s">
        <v>746</v>
      </c>
      <c r="Q60" s="480"/>
    </row>
    <row r="61" spans="1:19" s="15" customFormat="1" ht="59.5" customHeight="1">
      <c r="A61" s="192">
        <v>10</v>
      </c>
      <c r="B61" s="458" t="s">
        <v>756</v>
      </c>
      <c r="C61" s="459"/>
      <c r="D61" s="459"/>
      <c r="E61" s="459"/>
      <c r="F61" s="492"/>
      <c r="G61" s="490"/>
      <c r="H61" s="485" t="str">
        <f t="shared" ref="H61" si="22">$D$27</f>
        <v>ETERNITY</v>
      </c>
      <c r="I61" s="486"/>
      <c r="J61" s="187" t="s">
        <v>87</v>
      </c>
      <c r="K61" s="187">
        <f>$Q$27</f>
        <v>1028</v>
      </c>
      <c r="L61" s="187">
        <v>1</v>
      </c>
      <c r="M61" s="187">
        <f t="shared" si="19"/>
        <v>1028</v>
      </c>
      <c r="N61" s="193"/>
      <c r="O61" s="189">
        <f t="shared" si="15"/>
        <v>1028</v>
      </c>
      <c r="P61" s="481"/>
      <c r="Q61" s="482"/>
    </row>
    <row r="62" spans="1:19" s="15" customFormat="1" ht="63.75" customHeight="1">
      <c r="A62" s="192">
        <v>11</v>
      </c>
      <c r="B62" s="458" t="s">
        <v>752</v>
      </c>
      <c r="C62" s="459"/>
      <c r="D62" s="459"/>
      <c r="E62" s="459"/>
      <c r="F62" s="491" t="s">
        <v>91</v>
      </c>
      <c r="G62" s="489"/>
      <c r="H62" s="485" t="str">
        <f>$D$21</f>
        <v>CLOUD</v>
      </c>
      <c r="I62" s="486" t="str">
        <f t="shared" si="13"/>
        <v>PFD</v>
      </c>
      <c r="J62" s="187" t="s">
        <v>87</v>
      </c>
      <c r="K62" s="187">
        <f>$Q$21</f>
        <v>1028</v>
      </c>
      <c r="L62" s="187">
        <v>1</v>
      </c>
      <c r="M62" s="187">
        <f t="shared" si="19"/>
        <v>1028</v>
      </c>
      <c r="N62" s="193"/>
      <c r="O62" s="189">
        <f t="shared" si="15"/>
        <v>1028</v>
      </c>
      <c r="P62" s="479" t="s">
        <v>747</v>
      </c>
      <c r="Q62" s="480"/>
    </row>
    <row r="63" spans="1:19" s="15" customFormat="1" ht="63.75" customHeight="1">
      <c r="A63" s="192">
        <v>12</v>
      </c>
      <c r="B63" s="458" t="s">
        <v>752</v>
      </c>
      <c r="C63" s="459"/>
      <c r="D63" s="459"/>
      <c r="E63" s="459"/>
      <c r="F63" s="492"/>
      <c r="G63" s="490"/>
      <c r="H63" s="485" t="str">
        <f t="shared" ref="H63" si="23">$D$27</f>
        <v>ETERNITY</v>
      </c>
      <c r="I63" s="486"/>
      <c r="J63" s="187" t="s">
        <v>87</v>
      </c>
      <c r="K63" s="187">
        <f>$Q$27</f>
        <v>1028</v>
      </c>
      <c r="L63" s="187">
        <v>1</v>
      </c>
      <c r="M63" s="187">
        <f t="shared" si="19"/>
        <v>1028</v>
      </c>
      <c r="N63" s="193"/>
      <c r="O63" s="189">
        <f t="shared" si="15"/>
        <v>1028</v>
      </c>
      <c r="P63" s="481"/>
      <c r="Q63" s="482"/>
    </row>
    <row r="64" spans="1:19" s="15" customFormat="1" ht="63.75" customHeight="1">
      <c r="A64" s="192">
        <v>13</v>
      </c>
      <c r="B64" s="459" t="s">
        <v>771</v>
      </c>
      <c r="C64" s="459"/>
      <c r="D64" s="459"/>
      <c r="E64" s="459"/>
      <c r="F64" s="353" t="s">
        <v>103</v>
      </c>
      <c r="G64" s="489"/>
      <c r="H64" s="485" t="str">
        <f>$D$21</f>
        <v>CLOUD</v>
      </c>
      <c r="I64" s="486" t="str">
        <f t="shared" si="13"/>
        <v>PFD</v>
      </c>
      <c r="J64" s="187" t="s">
        <v>36</v>
      </c>
      <c r="K64" s="187">
        <f>$Q$21</f>
        <v>1028</v>
      </c>
      <c r="L64" s="194">
        <v>1</v>
      </c>
      <c r="M64" s="193">
        <f t="shared" ref="M64:M67" si="24">K64*L64</f>
        <v>1028</v>
      </c>
      <c r="N64" s="193"/>
      <c r="O64" s="189">
        <f t="shared" si="15"/>
        <v>1028</v>
      </c>
      <c r="P64" s="479"/>
      <c r="Q64" s="480"/>
    </row>
    <row r="65" spans="1:17" s="15" customFormat="1" ht="63.75" customHeight="1">
      <c r="A65" s="192">
        <v>14</v>
      </c>
      <c r="B65" s="459" t="s">
        <v>771</v>
      </c>
      <c r="C65" s="459"/>
      <c r="D65" s="459"/>
      <c r="E65" s="459"/>
      <c r="F65" s="353" t="s">
        <v>103</v>
      </c>
      <c r="G65" s="490"/>
      <c r="H65" s="485" t="str">
        <f t="shared" ref="H65" si="25">$D$27</f>
        <v>ETERNITY</v>
      </c>
      <c r="I65" s="486"/>
      <c r="J65" s="187" t="s">
        <v>36</v>
      </c>
      <c r="K65" s="187">
        <f>$Q$27</f>
        <v>1028</v>
      </c>
      <c r="L65" s="194">
        <v>1</v>
      </c>
      <c r="M65" s="193">
        <f t="shared" si="24"/>
        <v>1028</v>
      </c>
      <c r="N65" s="193"/>
      <c r="O65" s="189">
        <f t="shared" si="15"/>
        <v>1028</v>
      </c>
      <c r="P65" s="481"/>
      <c r="Q65" s="482"/>
    </row>
    <row r="66" spans="1:17" s="15" customFormat="1" ht="110.25" customHeight="1">
      <c r="A66" s="192">
        <v>15</v>
      </c>
      <c r="B66" s="458" t="s">
        <v>797</v>
      </c>
      <c r="C66" s="459"/>
      <c r="D66" s="459"/>
      <c r="E66" s="459"/>
      <c r="F66" s="353" t="s">
        <v>798</v>
      </c>
      <c r="G66" s="364" t="s">
        <v>800</v>
      </c>
      <c r="H66" s="485" t="str">
        <f>$D$21</f>
        <v>CLOUD</v>
      </c>
      <c r="I66" s="486" t="str">
        <f t="shared" si="13"/>
        <v>PFD</v>
      </c>
      <c r="J66" s="187" t="s">
        <v>36</v>
      </c>
      <c r="K66" s="187">
        <f>$Q$21</f>
        <v>1028</v>
      </c>
      <c r="L66" s="194">
        <v>1</v>
      </c>
      <c r="M66" s="193">
        <f t="shared" si="24"/>
        <v>1028</v>
      </c>
      <c r="N66" s="193"/>
      <c r="O66" s="189">
        <f t="shared" si="15"/>
        <v>1028</v>
      </c>
      <c r="P66" s="479" t="s">
        <v>801</v>
      </c>
      <c r="Q66" s="480"/>
    </row>
    <row r="67" spans="1:17" s="15" customFormat="1" ht="110.25" customHeight="1">
      <c r="A67" s="192">
        <v>16</v>
      </c>
      <c r="B67" s="458" t="s">
        <v>797</v>
      </c>
      <c r="C67" s="459"/>
      <c r="D67" s="459"/>
      <c r="E67" s="459"/>
      <c r="F67" s="353" t="s">
        <v>799</v>
      </c>
      <c r="G67" s="364" t="s">
        <v>42</v>
      </c>
      <c r="H67" s="485" t="str">
        <f t="shared" ref="H67" si="26">$D$27</f>
        <v>ETERNITY</v>
      </c>
      <c r="I67" s="486"/>
      <c r="J67" s="187" t="s">
        <v>36</v>
      </c>
      <c r="K67" s="187">
        <f>$Q$27</f>
        <v>1028</v>
      </c>
      <c r="L67" s="194">
        <v>1</v>
      </c>
      <c r="M67" s="193">
        <f t="shared" si="24"/>
        <v>1028</v>
      </c>
      <c r="N67" s="193"/>
      <c r="O67" s="189">
        <f t="shared" si="15"/>
        <v>1028</v>
      </c>
      <c r="P67" s="487"/>
      <c r="Q67" s="488"/>
    </row>
    <row r="68" spans="1:17" s="26" customFormat="1" ht="39" customHeight="1">
      <c r="B68" s="91" t="s">
        <v>95</v>
      </c>
      <c r="C68" s="27"/>
      <c r="D68" s="27"/>
      <c r="E68" s="27"/>
      <c r="G68" s="28"/>
      <c r="H68" s="30"/>
      <c r="I68" s="30"/>
      <c r="J68" s="30"/>
      <c r="K68" s="30"/>
      <c r="L68" s="30"/>
      <c r="M68" s="30"/>
      <c r="N68" s="30"/>
      <c r="O68" s="30"/>
      <c r="Q68" s="29"/>
    </row>
    <row r="69" spans="1:17" s="40" customFormat="1" ht="60">
      <c r="A69" s="483" t="s">
        <v>70</v>
      </c>
      <c r="B69" s="483"/>
      <c r="C69" s="483"/>
      <c r="D69" s="483"/>
      <c r="E69" s="483"/>
      <c r="F69" s="190" t="s">
        <v>71</v>
      </c>
      <c r="G69" s="190" t="s">
        <v>72</v>
      </c>
      <c r="H69" s="484" t="s">
        <v>73</v>
      </c>
      <c r="I69" s="484"/>
      <c r="J69" s="191" t="s">
        <v>55</v>
      </c>
      <c r="K69" s="190" t="s">
        <v>74</v>
      </c>
      <c r="L69" s="190" t="s">
        <v>75</v>
      </c>
      <c r="M69" s="190" t="s">
        <v>76</v>
      </c>
      <c r="N69" s="190" t="s">
        <v>77</v>
      </c>
      <c r="O69" s="190" t="s">
        <v>78</v>
      </c>
      <c r="P69" s="484" t="s">
        <v>79</v>
      </c>
      <c r="Q69" s="484"/>
    </row>
    <row r="70" spans="1:17" s="34" customFormat="1" ht="51.75" customHeight="1">
      <c r="A70" s="192">
        <v>1</v>
      </c>
      <c r="B70" s="458" t="s">
        <v>748</v>
      </c>
      <c r="C70" s="458"/>
      <c r="D70" s="458"/>
      <c r="E70" s="458"/>
      <c r="F70" s="470" t="s">
        <v>91</v>
      </c>
      <c r="G70" s="471"/>
      <c r="H70" s="460" t="str">
        <f>$D$21</f>
        <v>CLOUD</v>
      </c>
      <c r="I70" s="460" t="str">
        <f>$E$43</f>
        <v>PFD</v>
      </c>
      <c r="J70" s="187" t="s">
        <v>87</v>
      </c>
      <c r="K70" s="187">
        <f>$Q$21</f>
        <v>1028</v>
      </c>
      <c r="L70" s="354">
        <f>1+L80</f>
        <v>1.1666666666666667</v>
      </c>
      <c r="M70" s="187">
        <f t="shared" ref="M70:M83" si="27">K70*L70</f>
        <v>1199.3333333333335</v>
      </c>
      <c r="N70" s="193"/>
      <c r="O70" s="189">
        <f t="shared" ref="O70:O83" si="28">ROUNDUP(N70+M70,0)</f>
        <v>1200</v>
      </c>
      <c r="P70" s="479" t="s">
        <v>753</v>
      </c>
      <c r="Q70" s="480"/>
    </row>
    <row r="71" spans="1:17" s="34" customFormat="1" ht="51.75" customHeight="1">
      <c r="A71" s="192">
        <v>2</v>
      </c>
      <c r="B71" s="458" t="s">
        <v>748</v>
      </c>
      <c r="C71" s="458"/>
      <c r="D71" s="458"/>
      <c r="E71" s="458"/>
      <c r="F71" s="470"/>
      <c r="G71" s="471"/>
      <c r="H71" s="460" t="str">
        <f t="shared" ref="H71" si="29">$D$27</f>
        <v>ETERNITY</v>
      </c>
      <c r="I71" s="460"/>
      <c r="J71" s="187" t="s">
        <v>87</v>
      </c>
      <c r="K71" s="187">
        <f>$Q$27</f>
        <v>1028</v>
      </c>
      <c r="L71" s="354">
        <f>1+L81</f>
        <v>1.1666666666666667</v>
      </c>
      <c r="M71" s="187">
        <f t="shared" si="27"/>
        <v>1199.3333333333335</v>
      </c>
      <c r="N71" s="193"/>
      <c r="O71" s="189">
        <f t="shared" si="28"/>
        <v>1200</v>
      </c>
      <c r="P71" s="481"/>
      <c r="Q71" s="482"/>
    </row>
    <row r="72" spans="1:17" s="34" customFormat="1" ht="64.5" customHeight="1">
      <c r="A72" s="192">
        <v>3</v>
      </c>
      <c r="B72" s="476" t="s">
        <v>750</v>
      </c>
      <c r="C72" s="476"/>
      <c r="D72" s="476"/>
      <c r="E72" s="476"/>
      <c r="F72" s="183" t="s">
        <v>103</v>
      </c>
      <c r="G72" s="477" t="s">
        <v>751</v>
      </c>
      <c r="H72" s="460" t="str">
        <f>$D$21</f>
        <v>CLOUD</v>
      </c>
      <c r="I72" s="460" t="str">
        <f>$E$43</f>
        <v>PFD</v>
      </c>
      <c r="J72" s="187" t="s">
        <v>87</v>
      </c>
      <c r="K72" s="187">
        <f>$Q$21</f>
        <v>1028</v>
      </c>
      <c r="L72" s="187">
        <v>1</v>
      </c>
      <c r="M72" s="187">
        <f t="shared" si="27"/>
        <v>1028</v>
      </c>
      <c r="N72" s="193"/>
      <c r="O72" s="189">
        <f t="shared" si="28"/>
        <v>1028</v>
      </c>
      <c r="P72" s="479" t="s">
        <v>749</v>
      </c>
      <c r="Q72" s="480"/>
    </row>
    <row r="73" spans="1:17" s="34" customFormat="1" ht="64.5" customHeight="1">
      <c r="A73" s="192">
        <v>4</v>
      </c>
      <c r="B73" s="476" t="s">
        <v>750</v>
      </c>
      <c r="C73" s="476"/>
      <c r="D73" s="476"/>
      <c r="E73" s="476"/>
      <c r="F73" s="183" t="s">
        <v>103</v>
      </c>
      <c r="G73" s="478"/>
      <c r="H73" s="460" t="str">
        <f t="shared" ref="H73" si="30">$D$27</f>
        <v>ETERNITY</v>
      </c>
      <c r="I73" s="460"/>
      <c r="J73" s="187" t="s">
        <v>87</v>
      </c>
      <c r="K73" s="187">
        <f>$Q$27</f>
        <v>1028</v>
      </c>
      <c r="L73" s="187">
        <v>1</v>
      </c>
      <c r="M73" s="187">
        <f t="shared" si="27"/>
        <v>1028</v>
      </c>
      <c r="N73" s="193"/>
      <c r="O73" s="189">
        <f t="shared" si="28"/>
        <v>1028</v>
      </c>
      <c r="P73" s="481"/>
      <c r="Q73" s="482"/>
    </row>
    <row r="74" spans="1:17" s="34" customFormat="1" ht="42.75" customHeight="1">
      <c r="A74" s="192">
        <v>5</v>
      </c>
      <c r="B74" s="458" t="s">
        <v>758</v>
      </c>
      <c r="C74" s="459"/>
      <c r="D74" s="459"/>
      <c r="E74" s="459"/>
      <c r="F74" s="183" t="s">
        <v>105</v>
      </c>
      <c r="G74" s="183"/>
      <c r="H74" s="460" t="str">
        <f>$D$21</f>
        <v>CLOUD</v>
      </c>
      <c r="I74" s="460" t="str">
        <f>$E$43</f>
        <v>PFD</v>
      </c>
      <c r="J74" s="187" t="s">
        <v>87</v>
      </c>
      <c r="K74" s="187">
        <f>$Q$21</f>
        <v>1028</v>
      </c>
      <c r="L74" s="194">
        <f>1/12</f>
        <v>8.3333333333333329E-2</v>
      </c>
      <c r="M74" s="187">
        <f t="shared" si="27"/>
        <v>85.666666666666657</v>
      </c>
      <c r="N74" s="193"/>
      <c r="O74" s="189">
        <f t="shared" si="28"/>
        <v>86</v>
      </c>
      <c r="P74" s="461"/>
      <c r="Q74" s="461"/>
    </row>
    <row r="75" spans="1:17" s="34" customFormat="1" ht="42.75" customHeight="1">
      <c r="A75" s="192">
        <v>6</v>
      </c>
      <c r="B75" s="458" t="s">
        <v>758</v>
      </c>
      <c r="C75" s="459"/>
      <c r="D75" s="459"/>
      <c r="E75" s="459"/>
      <c r="F75" s="183" t="s">
        <v>105</v>
      </c>
      <c r="G75" s="183"/>
      <c r="H75" s="460" t="str">
        <f t="shared" ref="H75" si="31">$D$27</f>
        <v>ETERNITY</v>
      </c>
      <c r="I75" s="460"/>
      <c r="J75" s="187" t="s">
        <v>87</v>
      </c>
      <c r="K75" s="187">
        <f>$Q$27</f>
        <v>1028</v>
      </c>
      <c r="L75" s="194">
        <f>1/12</f>
        <v>8.3333333333333329E-2</v>
      </c>
      <c r="M75" s="187">
        <f t="shared" si="27"/>
        <v>85.666666666666657</v>
      </c>
      <c r="N75" s="193"/>
      <c r="O75" s="189">
        <f t="shared" si="28"/>
        <v>86</v>
      </c>
      <c r="P75" s="461"/>
      <c r="Q75" s="461"/>
    </row>
    <row r="76" spans="1:17" s="34" customFormat="1" ht="51.75" customHeight="1">
      <c r="A76" s="192">
        <v>7</v>
      </c>
      <c r="B76" s="458" t="s">
        <v>145</v>
      </c>
      <c r="C76" s="458"/>
      <c r="D76" s="458"/>
      <c r="E76" s="458"/>
      <c r="F76" s="470" t="s">
        <v>91</v>
      </c>
      <c r="G76" s="471"/>
      <c r="H76" s="460" t="str">
        <f>$D$21</f>
        <v>CLOUD</v>
      </c>
      <c r="I76" s="460" t="str">
        <f>$E$43</f>
        <v>PFD</v>
      </c>
      <c r="J76" s="187" t="s">
        <v>87</v>
      </c>
      <c r="K76" s="187">
        <f>$Q$27</f>
        <v>1028</v>
      </c>
      <c r="L76" s="194">
        <f>L74*2</f>
        <v>0.16666666666666666</v>
      </c>
      <c r="M76" s="187">
        <f t="shared" si="27"/>
        <v>171.33333333333331</v>
      </c>
      <c r="N76" s="193"/>
      <c r="O76" s="189">
        <f>ROUNDUP(N76+M76,0)</f>
        <v>172</v>
      </c>
      <c r="P76" s="472"/>
      <c r="Q76" s="473"/>
    </row>
    <row r="77" spans="1:17" s="34" customFormat="1" ht="51.75" customHeight="1">
      <c r="A77" s="192">
        <v>8</v>
      </c>
      <c r="B77" s="458" t="s">
        <v>145</v>
      </c>
      <c r="C77" s="458"/>
      <c r="D77" s="458"/>
      <c r="E77" s="458"/>
      <c r="F77" s="470"/>
      <c r="G77" s="471"/>
      <c r="H77" s="460" t="str">
        <f t="shared" ref="H77" si="32">$D$27</f>
        <v>ETERNITY</v>
      </c>
      <c r="I77" s="460"/>
      <c r="J77" s="187" t="s">
        <v>87</v>
      </c>
      <c r="K77" s="187">
        <f>$Q$27</f>
        <v>1028</v>
      </c>
      <c r="L77" s="194">
        <f>L75*2</f>
        <v>0.16666666666666666</v>
      </c>
      <c r="M77" s="187">
        <f t="shared" si="27"/>
        <v>171.33333333333331</v>
      </c>
      <c r="N77" s="193"/>
      <c r="O77" s="189">
        <f>ROUNDUP(N77+M77,0)</f>
        <v>172</v>
      </c>
      <c r="P77" s="474"/>
      <c r="Q77" s="475"/>
    </row>
    <row r="78" spans="1:17" s="34" customFormat="1" ht="51.75" customHeight="1">
      <c r="A78" s="429">
        <v>9</v>
      </c>
      <c r="B78" s="466" t="s">
        <v>760</v>
      </c>
      <c r="C78" s="466"/>
      <c r="D78" s="466"/>
      <c r="E78" s="466"/>
      <c r="F78" s="468" t="s">
        <v>170</v>
      </c>
      <c r="G78" s="469"/>
      <c r="H78" s="467" t="str">
        <f>$D$21</f>
        <v>CLOUD</v>
      </c>
      <c r="I78" s="467" t="str">
        <f>$E$43</f>
        <v>PFD</v>
      </c>
      <c r="J78" s="430" t="s">
        <v>87</v>
      </c>
      <c r="K78" s="430">
        <v>41</v>
      </c>
      <c r="L78" s="431">
        <f>L76</f>
        <v>0.16666666666666666</v>
      </c>
      <c r="M78" s="430">
        <f t="shared" si="27"/>
        <v>6.833333333333333</v>
      </c>
      <c r="N78" s="432"/>
      <c r="O78" s="433">
        <f>ROUNDUP(N78+M78,0)</f>
        <v>7</v>
      </c>
      <c r="P78" s="462" t="s">
        <v>761</v>
      </c>
      <c r="Q78" s="463"/>
    </row>
    <row r="79" spans="1:17" s="34" customFormat="1" ht="51.75" customHeight="1">
      <c r="A79" s="429">
        <v>10</v>
      </c>
      <c r="B79" s="466" t="s">
        <v>760</v>
      </c>
      <c r="C79" s="466"/>
      <c r="D79" s="466"/>
      <c r="E79" s="466"/>
      <c r="F79" s="468"/>
      <c r="G79" s="469"/>
      <c r="H79" s="467" t="str">
        <f t="shared" ref="H79" si="33">$D$27</f>
        <v>ETERNITY</v>
      </c>
      <c r="I79" s="467"/>
      <c r="J79" s="430" t="s">
        <v>87</v>
      </c>
      <c r="K79" s="430">
        <v>41</v>
      </c>
      <c r="L79" s="431">
        <f>L77</f>
        <v>0.16666666666666666</v>
      </c>
      <c r="M79" s="430">
        <f t="shared" si="27"/>
        <v>6.833333333333333</v>
      </c>
      <c r="N79" s="432"/>
      <c r="O79" s="433">
        <f>ROUNDUP(N79+M79,0)</f>
        <v>7</v>
      </c>
      <c r="P79" s="464"/>
      <c r="Q79" s="465"/>
    </row>
    <row r="80" spans="1:17" s="34" customFormat="1" ht="42.75" customHeight="1">
      <c r="A80" s="192">
        <v>11</v>
      </c>
      <c r="B80" s="458" t="s">
        <v>106</v>
      </c>
      <c r="C80" s="459"/>
      <c r="D80" s="459"/>
      <c r="E80" s="459"/>
      <c r="F80" s="183" t="s">
        <v>105</v>
      </c>
      <c r="G80" s="183"/>
      <c r="H80" s="460" t="str">
        <f>$D$21</f>
        <v>CLOUD</v>
      </c>
      <c r="I80" s="460" t="str">
        <f>$E$43</f>
        <v>PFD</v>
      </c>
      <c r="J80" s="187" t="s">
        <v>87</v>
      </c>
      <c r="K80" s="187">
        <f>$Q$21</f>
        <v>1028</v>
      </c>
      <c r="L80" s="194">
        <f>L74*2</f>
        <v>0.16666666666666666</v>
      </c>
      <c r="M80" s="187">
        <f t="shared" si="27"/>
        <v>171.33333333333331</v>
      </c>
      <c r="N80" s="193"/>
      <c r="O80" s="189">
        <f t="shared" si="28"/>
        <v>172</v>
      </c>
      <c r="P80" s="461"/>
      <c r="Q80" s="461"/>
    </row>
    <row r="81" spans="1:17" s="34" customFormat="1" ht="42.75" customHeight="1">
      <c r="A81" s="192">
        <v>12</v>
      </c>
      <c r="B81" s="458" t="s">
        <v>106</v>
      </c>
      <c r="C81" s="459"/>
      <c r="D81" s="459"/>
      <c r="E81" s="459"/>
      <c r="F81" s="183" t="s">
        <v>105</v>
      </c>
      <c r="G81" s="183"/>
      <c r="H81" s="460" t="str">
        <f t="shared" ref="H81" si="34">$D$27</f>
        <v>ETERNITY</v>
      </c>
      <c r="I81" s="460"/>
      <c r="J81" s="187" t="s">
        <v>87</v>
      </c>
      <c r="K81" s="187">
        <f>$Q$27</f>
        <v>1028</v>
      </c>
      <c r="L81" s="194">
        <f>L75*2</f>
        <v>0.16666666666666666</v>
      </c>
      <c r="M81" s="187">
        <f t="shared" si="27"/>
        <v>171.33333333333331</v>
      </c>
      <c r="N81" s="193"/>
      <c r="O81" s="189">
        <f t="shared" si="28"/>
        <v>172</v>
      </c>
      <c r="P81" s="461"/>
      <c r="Q81" s="461"/>
    </row>
    <row r="82" spans="1:17" s="34" customFormat="1" ht="42.75" customHeight="1">
      <c r="A82" s="192">
        <v>13</v>
      </c>
      <c r="B82" s="458" t="s">
        <v>107</v>
      </c>
      <c r="C82" s="459"/>
      <c r="D82" s="459"/>
      <c r="E82" s="459"/>
      <c r="F82" s="183" t="s">
        <v>103</v>
      </c>
      <c r="G82" s="183"/>
      <c r="H82" s="460" t="str">
        <f>$D$21</f>
        <v>CLOUD</v>
      </c>
      <c r="I82" s="460" t="str">
        <f>$E$43</f>
        <v>PFD</v>
      </c>
      <c r="J82" s="187" t="s">
        <v>87</v>
      </c>
      <c r="K82" s="187">
        <f>$Q$21</f>
        <v>1028</v>
      </c>
      <c r="L82" s="194">
        <f>L74</f>
        <v>8.3333333333333329E-2</v>
      </c>
      <c r="M82" s="187">
        <f t="shared" si="27"/>
        <v>85.666666666666657</v>
      </c>
      <c r="N82" s="193"/>
      <c r="O82" s="189">
        <f t="shared" si="28"/>
        <v>86</v>
      </c>
      <c r="P82" s="461"/>
      <c r="Q82" s="461"/>
    </row>
    <row r="83" spans="1:17" s="34" customFormat="1" ht="42.75" customHeight="1">
      <c r="A83" s="192">
        <v>14</v>
      </c>
      <c r="B83" s="458" t="s">
        <v>107</v>
      </c>
      <c r="C83" s="459"/>
      <c r="D83" s="459"/>
      <c r="E83" s="459"/>
      <c r="F83" s="183" t="s">
        <v>103</v>
      </c>
      <c r="G83" s="183"/>
      <c r="H83" s="460" t="str">
        <f t="shared" ref="H83" si="35">$D$27</f>
        <v>ETERNITY</v>
      </c>
      <c r="I83" s="460"/>
      <c r="J83" s="187" t="s">
        <v>87</v>
      </c>
      <c r="K83" s="187">
        <f>$Q$27</f>
        <v>1028</v>
      </c>
      <c r="L83" s="194">
        <f>L75</f>
        <v>8.3333333333333329E-2</v>
      </c>
      <c r="M83" s="187">
        <f t="shared" si="27"/>
        <v>85.666666666666657</v>
      </c>
      <c r="N83" s="193"/>
      <c r="O83" s="189">
        <f t="shared" si="28"/>
        <v>86</v>
      </c>
      <c r="P83" s="461"/>
      <c r="Q83" s="461"/>
    </row>
    <row r="84" spans="1:17" s="15" customFormat="1" ht="27.5">
      <c r="A84" s="92"/>
      <c r="B84" s="92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</row>
    <row r="85" spans="1:17" s="15" customFormat="1" ht="33" customHeight="1">
      <c r="B85" s="87" t="s">
        <v>111</v>
      </c>
      <c r="C85" s="88"/>
      <c r="D85" s="89"/>
      <c r="E85" s="89"/>
      <c r="F85" s="89"/>
      <c r="G85" s="90"/>
      <c r="H85" s="89"/>
      <c r="I85" s="89"/>
      <c r="J85" s="438" t="s">
        <v>112</v>
      </c>
      <c r="K85" s="438"/>
      <c r="L85" s="438"/>
      <c r="M85" s="438"/>
      <c r="N85" s="438"/>
      <c r="O85" s="33"/>
      <c r="P85" s="33"/>
      <c r="Q85" s="34"/>
    </row>
    <row r="86" spans="1:17" s="92" customFormat="1" ht="54.65" customHeight="1">
      <c r="A86" s="92">
        <v>1</v>
      </c>
      <c r="B86" s="94" t="s">
        <v>113</v>
      </c>
      <c r="C86" s="98" t="s">
        <v>114</v>
      </c>
      <c r="D86" s="15"/>
      <c r="E86" s="15"/>
      <c r="F86" s="15"/>
      <c r="G86" s="35"/>
      <c r="H86" s="35"/>
      <c r="I86" s="35"/>
      <c r="J86" s="35"/>
      <c r="K86" s="19"/>
      <c r="L86" s="19"/>
      <c r="M86" s="35"/>
      <c r="N86" s="35"/>
      <c r="O86" s="35"/>
      <c r="P86" s="35"/>
      <c r="Q86" s="35"/>
    </row>
    <row r="87" spans="1:17" s="15" customFormat="1" ht="34.5" hidden="1" customHeight="1">
      <c r="A87" s="92"/>
      <c r="B87" s="441" t="s">
        <v>115</v>
      </c>
      <c r="C87" s="442"/>
      <c r="D87" s="442"/>
      <c r="E87" s="442"/>
      <c r="F87" s="442"/>
      <c r="G87" s="442"/>
      <c r="H87" s="442"/>
      <c r="I87" s="454"/>
      <c r="J87" s="35"/>
      <c r="K87" s="19"/>
      <c r="L87" s="19"/>
      <c r="M87" s="35"/>
      <c r="N87" s="35"/>
      <c r="O87" s="35"/>
      <c r="P87" s="35"/>
      <c r="Q87" s="35"/>
    </row>
    <row r="88" spans="1:17" s="15" customFormat="1" ht="59.25" hidden="1" customHeight="1">
      <c r="A88" s="92"/>
      <c r="B88" s="448" t="s">
        <v>73</v>
      </c>
      <c r="C88" s="449"/>
      <c r="D88" s="450" t="s">
        <v>116</v>
      </c>
      <c r="E88" s="451"/>
      <c r="F88" s="451"/>
      <c r="G88" s="451"/>
      <c r="H88" s="451"/>
      <c r="I88" s="452"/>
      <c r="J88" s="35"/>
      <c r="K88" s="35"/>
      <c r="L88" s="35"/>
      <c r="M88" s="35"/>
      <c r="N88" s="35"/>
      <c r="O88" s="35"/>
      <c r="P88" s="35"/>
      <c r="Q88" s="35"/>
    </row>
    <row r="89" spans="1:17" s="15" customFormat="1" ht="78.650000000000006" hidden="1" customHeight="1">
      <c r="A89" s="92"/>
      <c r="B89" s="434" t="str">
        <f>$D$21</f>
        <v>CLOUD</v>
      </c>
      <c r="C89" s="434" t="str">
        <f t="shared" ref="C89:C92" si="36">$E$43</f>
        <v>PFD</v>
      </c>
      <c r="D89" s="435"/>
      <c r="E89" s="436"/>
      <c r="F89" s="436"/>
      <c r="G89" s="436"/>
      <c r="H89" s="436"/>
      <c r="I89" s="437"/>
      <c r="J89" s="35"/>
      <c r="K89" s="35"/>
      <c r="L89" s="35"/>
      <c r="M89" s="35"/>
      <c r="N89" s="35"/>
      <c r="O89" s="35"/>
    </row>
    <row r="90" spans="1:17" s="15" customFormat="1" ht="78.75" hidden="1" customHeight="1">
      <c r="A90" s="92"/>
      <c r="B90" s="434" t="str">
        <f t="shared" ref="B90" si="37">$D$27</f>
        <v>ETERNITY</v>
      </c>
      <c r="C90" s="434"/>
      <c r="D90" s="435"/>
      <c r="E90" s="436"/>
      <c r="F90" s="436"/>
      <c r="G90" s="436"/>
      <c r="H90" s="436"/>
      <c r="I90" s="437"/>
      <c r="J90" s="35"/>
      <c r="K90" s="35"/>
      <c r="L90" s="35"/>
      <c r="M90" s="35"/>
      <c r="N90" s="35"/>
      <c r="O90" s="35"/>
    </row>
    <row r="91" spans="1:17" s="15" customFormat="1" ht="78.75" hidden="1" customHeight="1">
      <c r="A91" s="92"/>
      <c r="B91" s="434" t="str">
        <f>$D$33</f>
        <v>MOONLIGHT</v>
      </c>
      <c r="C91" s="434" t="str">
        <f t="shared" si="36"/>
        <v>PFD</v>
      </c>
      <c r="D91" s="435"/>
      <c r="E91" s="436"/>
      <c r="F91" s="436"/>
      <c r="G91" s="436"/>
      <c r="H91" s="436"/>
      <c r="I91" s="437"/>
      <c r="J91" s="35"/>
      <c r="K91" s="35"/>
      <c r="L91" s="35"/>
      <c r="M91" s="35"/>
      <c r="N91" s="35"/>
      <c r="O91" s="35"/>
    </row>
    <row r="92" spans="1:17" s="15" customFormat="1" ht="78.75" hidden="1" customHeight="1">
      <c r="A92" s="92"/>
      <c r="B92" s="434" t="e">
        <f>#REF!</f>
        <v>#REF!</v>
      </c>
      <c r="C92" s="434" t="str">
        <f t="shared" si="36"/>
        <v>PFD</v>
      </c>
      <c r="D92" s="435"/>
      <c r="E92" s="436"/>
      <c r="F92" s="436"/>
      <c r="G92" s="436"/>
      <c r="H92" s="436"/>
      <c r="I92" s="437"/>
      <c r="J92" s="35"/>
      <c r="K92" s="35"/>
      <c r="L92" s="35"/>
      <c r="M92" s="35"/>
      <c r="N92" s="35"/>
      <c r="O92" s="35"/>
    </row>
    <row r="93" spans="1:17" s="15" customFormat="1" ht="27.5" hidden="1"/>
    <row r="94" spans="1:17" s="15" customFormat="1" ht="28" hidden="1">
      <c r="A94" s="92"/>
      <c r="B94" s="441"/>
      <c r="C94" s="442"/>
      <c r="D94" s="443"/>
      <c r="E94" s="443"/>
      <c r="F94" s="443"/>
      <c r="G94" s="443"/>
      <c r="H94" s="443"/>
      <c r="I94" s="444"/>
      <c r="J94" s="35"/>
      <c r="K94" s="35"/>
      <c r="L94" s="35"/>
    </row>
    <row r="95" spans="1:17" s="15" customFormat="1" ht="40.5" hidden="1" customHeight="1">
      <c r="A95" s="92"/>
      <c r="B95" s="445"/>
      <c r="C95" s="446"/>
      <c r="D95" s="249" t="s">
        <v>117</v>
      </c>
      <c r="E95" s="249" t="s">
        <v>35</v>
      </c>
      <c r="F95" s="249" t="s">
        <v>36</v>
      </c>
      <c r="G95" s="249" t="s">
        <v>37</v>
      </c>
      <c r="H95" s="249" t="s">
        <v>38</v>
      </c>
      <c r="I95" s="249" t="s">
        <v>39</v>
      </c>
      <c r="J95" s="35"/>
    </row>
    <row r="96" spans="1:17" s="15" customFormat="1" ht="178.5" hidden="1" customHeight="1">
      <c r="A96" s="92"/>
      <c r="B96" s="447" t="s">
        <v>118</v>
      </c>
      <c r="C96" s="447"/>
      <c r="D96" s="455">
        <v>2.2000000000000002</v>
      </c>
      <c r="E96" s="456"/>
      <c r="F96" s="456"/>
      <c r="G96" s="456"/>
      <c r="H96" s="456"/>
      <c r="I96" s="457"/>
      <c r="J96" s="35"/>
    </row>
    <row r="97" spans="1:17" s="15" customFormat="1" ht="12.75" customHeight="1">
      <c r="A97" s="92"/>
      <c r="B97" s="92"/>
      <c r="C97" s="92"/>
      <c r="D97" s="92"/>
      <c r="E97" s="92"/>
      <c r="F97" s="92"/>
      <c r="G97" s="92"/>
      <c r="H97" s="92"/>
      <c r="I97" s="92"/>
      <c r="J97" s="35"/>
      <c r="K97" s="35"/>
      <c r="L97" s="35"/>
      <c r="M97" s="35"/>
      <c r="N97" s="35"/>
      <c r="O97" s="35"/>
      <c r="P97" s="35"/>
      <c r="Q97" s="35"/>
    </row>
    <row r="98" spans="1:17" s="92" customFormat="1" ht="54.65" customHeight="1">
      <c r="A98" s="16">
        <v>2</v>
      </c>
      <c r="B98" s="94" t="s">
        <v>119</v>
      </c>
      <c r="C98" s="453" t="s">
        <v>754</v>
      </c>
      <c r="D98" s="453"/>
      <c r="E98" s="453"/>
      <c r="F98" s="453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28" hidden="1">
      <c r="A99" s="92"/>
      <c r="B99" s="441" t="s">
        <v>115</v>
      </c>
      <c r="C99" s="442"/>
      <c r="D99" s="442"/>
      <c r="E99" s="442"/>
      <c r="F99" s="442"/>
      <c r="G99" s="442"/>
      <c r="H99" s="442"/>
      <c r="I99" s="454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63" hidden="1" customHeight="1">
      <c r="A100" s="92"/>
      <c r="B100" s="448" t="s">
        <v>73</v>
      </c>
      <c r="C100" s="449"/>
      <c r="D100" s="450" t="s">
        <v>116</v>
      </c>
      <c r="E100" s="451"/>
      <c r="F100" s="451"/>
      <c r="G100" s="451"/>
      <c r="H100" s="451"/>
      <c r="I100" s="452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2" hidden="1" customHeight="1">
      <c r="A101" s="92"/>
      <c r="B101" s="434" t="str">
        <f>$D$21</f>
        <v>CLOUD</v>
      </c>
      <c r="C101" s="434" t="str">
        <f t="shared" ref="C101:C104" si="38">$E$43</f>
        <v>PFD</v>
      </c>
      <c r="D101" s="435" t="s">
        <v>121</v>
      </c>
      <c r="E101" s="436"/>
      <c r="F101" s="436"/>
      <c r="G101" s="436"/>
      <c r="H101" s="436"/>
      <c r="I101" s="437"/>
      <c r="J101" s="35"/>
      <c r="K101" s="35"/>
      <c r="L101" s="35"/>
      <c r="M101" s="35"/>
      <c r="N101" s="35"/>
      <c r="O101" s="35"/>
    </row>
    <row r="102" spans="1:17" s="15" customFormat="1" ht="54" hidden="1" customHeight="1">
      <c r="A102" s="92"/>
      <c r="B102" s="434" t="str">
        <f t="shared" ref="B102" si="39">$D$27</f>
        <v>ETERNITY</v>
      </c>
      <c r="C102" s="434"/>
      <c r="D102" s="435" t="s">
        <v>122</v>
      </c>
      <c r="E102" s="436"/>
      <c r="F102" s="436"/>
      <c r="G102" s="436"/>
      <c r="H102" s="436"/>
      <c r="I102" s="437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434" t="str">
        <f>$D$33</f>
        <v>MOONLIGHT</v>
      </c>
      <c r="C103" s="434" t="str">
        <f t="shared" si="38"/>
        <v>PFD</v>
      </c>
      <c r="D103" s="435" t="s">
        <v>121</v>
      </c>
      <c r="E103" s="436"/>
      <c r="F103" s="436"/>
      <c r="G103" s="436"/>
      <c r="H103" s="436"/>
      <c r="I103" s="437"/>
      <c r="J103" s="35"/>
      <c r="K103" s="35"/>
      <c r="L103" s="35"/>
      <c r="M103" s="35"/>
      <c r="N103" s="35"/>
      <c r="O103" s="35"/>
    </row>
    <row r="104" spans="1:17" s="15" customFormat="1" ht="54" hidden="1" customHeight="1">
      <c r="A104" s="92"/>
      <c r="B104" s="434" t="e">
        <f>#REF!</f>
        <v>#REF!</v>
      </c>
      <c r="C104" s="434" t="str">
        <f t="shared" si="38"/>
        <v>PFD</v>
      </c>
      <c r="D104" s="435" t="s">
        <v>122</v>
      </c>
      <c r="E104" s="436"/>
      <c r="F104" s="436"/>
      <c r="G104" s="436"/>
      <c r="H104" s="436"/>
      <c r="I104" s="437"/>
      <c r="J104" s="35"/>
      <c r="K104" s="35"/>
      <c r="L104" s="35"/>
      <c r="M104" s="35"/>
      <c r="N104" s="35"/>
      <c r="O104" s="35"/>
    </row>
    <row r="105" spans="1:17" s="15" customFormat="1" ht="54" hidden="1" customHeight="1">
      <c r="A105" s="92"/>
      <c r="B105" s="198"/>
      <c r="C105" s="199"/>
      <c r="D105" s="200"/>
      <c r="E105" s="184"/>
      <c r="F105" s="184"/>
      <c r="G105" s="184"/>
      <c r="H105" s="184"/>
      <c r="I105" s="185"/>
      <c r="J105" s="35"/>
      <c r="K105" s="35"/>
      <c r="L105" s="35"/>
      <c r="M105" s="35"/>
      <c r="N105" s="35"/>
      <c r="O105" s="35"/>
    </row>
    <row r="106" spans="1:17" s="15" customFormat="1" ht="28" hidden="1">
      <c r="A106" s="92"/>
      <c r="B106" s="441" t="s">
        <v>123</v>
      </c>
      <c r="C106" s="442"/>
      <c r="D106" s="443"/>
      <c r="E106" s="443"/>
      <c r="F106" s="443"/>
      <c r="G106" s="443"/>
      <c r="H106" s="443"/>
      <c r="I106" s="444"/>
      <c r="J106" s="35"/>
      <c r="K106" s="35"/>
      <c r="L106" s="35"/>
    </row>
    <row r="107" spans="1:17" s="15" customFormat="1" ht="56.25" hidden="1" customHeight="1">
      <c r="A107" s="92"/>
      <c r="B107" s="445"/>
      <c r="C107" s="446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51.5" hidden="1" customHeight="1">
      <c r="A108" s="92"/>
      <c r="B108" s="447" t="s">
        <v>124</v>
      </c>
      <c r="C108" s="447"/>
      <c r="D108" s="177"/>
      <c r="E108" s="178"/>
      <c r="F108" s="178"/>
      <c r="G108" s="178"/>
      <c r="H108" s="178"/>
      <c r="I108" s="178"/>
      <c r="J108" s="35"/>
    </row>
    <row r="109" spans="1:17" s="15" customFormat="1" ht="27.5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48.65" customHeight="1">
      <c r="A110" s="16">
        <v>3</v>
      </c>
      <c r="B110" s="94" t="s">
        <v>125</v>
      </c>
      <c r="C110" s="18" t="s">
        <v>755</v>
      </c>
      <c r="D110" s="18"/>
      <c r="E110" s="18"/>
      <c r="F110" s="18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36.65" customHeight="1">
      <c r="A111" s="92"/>
      <c r="B111" s="448" t="s">
        <v>73</v>
      </c>
      <c r="C111" s="449"/>
      <c r="D111" s="450" t="s">
        <v>116</v>
      </c>
      <c r="E111" s="451"/>
      <c r="F111" s="451"/>
      <c r="G111" s="451"/>
      <c r="H111" s="451"/>
      <c r="I111" s="452"/>
      <c r="J111" s="35"/>
      <c r="K111" s="35"/>
      <c r="L111" s="35"/>
      <c r="M111" s="35"/>
      <c r="N111" s="35"/>
      <c r="O111" s="35"/>
      <c r="P111" s="35"/>
      <c r="Q111" s="35"/>
    </row>
    <row r="112" spans="1:17" s="15" customFormat="1" ht="77.150000000000006" customHeight="1">
      <c r="A112" s="92"/>
      <c r="B112" s="434" t="str">
        <f>$D$21</f>
        <v>CLOUD</v>
      </c>
      <c r="C112" s="434" t="str">
        <f t="shared" ref="C112" si="40">$E$43</f>
        <v>PFD</v>
      </c>
      <c r="D112" s="435" t="s">
        <v>783</v>
      </c>
      <c r="E112" s="436"/>
      <c r="F112" s="436"/>
      <c r="G112" s="436"/>
      <c r="H112" s="436"/>
      <c r="I112" s="437"/>
      <c r="J112" s="35"/>
      <c r="K112" s="35"/>
      <c r="L112" s="35"/>
      <c r="M112" s="35"/>
      <c r="N112" s="35"/>
      <c r="O112" s="35"/>
    </row>
    <row r="113" spans="1:17" s="15" customFormat="1" ht="77.150000000000006" customHeight="1">
      <c r="A113" s="92"/>
      <c r="B113" s="434" t="str">
        <f t="shared" ref="B113" si="41">$D$27</f>
        <v>ETERNITY</v>
      </c>
      <c r="C113" s="434"/>
      <c r="D113" s="435" t="s">
        <v>784</v>
      </c>
      <c r="E113" s="436"/>
      <c r="F113" s="436"/>
      <c r="G113" s="436"/>
      <c r="H113" s="436"/>
      <c r="I113" s="437"/>
      <c r="J113" s="35"/>
      <c r="K113" s="35"/>
      <c r="L113" s="35"/>
      <c r="M113" s="35"/>
      <c r="N113" s="35"/>
      <c r="O113" s="35"/>
    </row>
    <row r="114" spans="1:17" s="15" customFormat="1" ht="27.5">
      <c r="A114" s="92"/>
      <c r="B114" s="92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</row>
    <row r="115" spans="1:17" s="15" customFormat="1" ht="29.25" customHeight="1">
      <c r="B115" s="438" t="s">
        <v>127</v>
      </c>
      <c r="C115" s="438"/>
      <c r="D115" s="438"/>
      <c r="E115" s="438"/>
      <c r="G115" s="35"/>
      <c r="N115" s="34"/>
      <c r="O115" s="33"/>
      <c r="P115" s="33"/>
      <c r="Q115" s="34"/>
    </row>
    <row r="116" spans="1:17" s="15" customFormat="1" ht="35.25" customHeight="1">
      <c r="A116" s="92">
        <v>1</v>
      </c>
      <c r="B116" s="95" t="s">
        <v>128</v>
      </c>
      <c r="C116" s="92"/>
      <c r="D116" s="92"/>
      <c r="G116" s="35"/>
      <c r="N116" s="34"/>
      <c r="O116" s="33"/>
      <c r="P116" s="33"/>
      <c r="Q116" s="34"/>
    </row>
    <row r="117" spans="1:17" s="15" customFormat="1" ht="35.25" customHeight="1">
      <c r="A117" s="92">
        <v>2</v>
      </c>
      <c r="B117" s="95" t="s">
        <v>129</v>
      </c>
      <c r="C117" s="92"/>
      <c r="D117" s="92"/>
      <c r="G117" s="35"/>
      <c r="N117" s="34"/>
      <c r="O117" s="33"/>
      <c r="P117" s="33"/>
      <c r="Q117" s="34"/>
    </row>
    <row r="118" spans="1:17" s="15" customFormat="1" ht="35.25" customHeight="1">
      <c r="A118" s="92">
        <v>3</v>
      </c>
      <c r="B118" s="95" t="s">
        <v>130</v>
      </c>
      <c r="C118" s="92"/>
      <c r="D118" s="92"/>
      <c r="G118" s="35"/>
      <c r="N118" s="34"/>
      <c r="O118" s="33"/>
      <c r="P118" s="33"/>
      <c r="Q118" s="34"/>
    </row>
    <row r="119" spans="1:17" s="18" customFormat="1" ht="28">
      <c r="A119" s="16"/>
      <c r="B119" s="250" t="s">
        <v>131</v>
      </c>
      <c r="C119" s="251" t="s">
        <v>723</v>
      </c>
      <c r="D119" s="251" t="s">
        <v>117</v>
      </c>
      <c r="E119" s="251" t="s">
        <v>35</v>
      </c>
      <c r="F119" s="251" t="s">
        <v>36</v>
      </c>
      <c r="G119" s="251" t="s">
        <v>37</v>
      </c>
      <c r="H119" s="251" t="s">
        <v>38</v>
      </c>
      <c r="I119" s="251" t="s">
        <v>39</v>
      </c>
      <c r="J119" s="251" t="s">
        <v>40</v>
      </c>
      <c r="M119" s="36"/>
      <c r="N119" s="37"/>
      <c r="O119" s="37"/>
      <c r="P119" s="36"/>
    </row>
    <row r="120" spans="1:17" s="18" customFormat="1" ht="50.15" customHeight="1">
      <c r="A120" s="16"/>
      <c r="B120" s="250" t="s">
        <v>132</v>
      </c>
      <c r="C120" s="189">
        <f>G35</f>
        <v>52</v>
      </c>
      <c r="D120" s="189">
        <f t="shared" ref="D120:I120" si="42">H35</f>
        <v>178</v>
      </c>
      <c r="E120" s="189">
        <f t="shared" si="42"/>
        <v>468</v>
      </c>
      <c r="F120" s="189">
        <f t="shared" si="42"/>
        <v>600</v>
      </c>
      <c r="G120" s="189">
        <f t="shared" si="42"/>
        <v>478</v>
      </c>
      <c r="H120" s="189">
        <f t="shared" si="42"/>
        <v>218</v>
      </c>
      <c r="I120" s="189">
        <f t="shared" si="42"/>
        <v>62</v>
      </c>
      <c r="J120" s="189">
        <f>SUM(C120:I120)</f>
        <v>2056</v>
      </c>
      <c r="M120" s="36"/>
      <c r="N120" s="37"/>
      <c r="O120" s="37"/>
      <c r="P120" s="36"/>
    </row>
    <row r="121" spans="1:17" s="96" customFormat="1" ht="133" customHeight="1">
      <c r="B121" s="365" t="s">
        <v>881</v>
      </c>
      <c r="G121" s="97"/>
    </row>
    <row r="122" spans="1:17" s="96" customFormat="1" ht="27.5">
      <c r="G122" s="97"/>
    </row>
    <row r="123" spans="1:17" s="96" customFormat="1" ht="27.5">
      <c r="G123" s="97"/>
    </row>
    <row r="124" spans="1:17" s="96" customFormat="1" ht="27.5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  <row r="140" spans="7:7" s="96" customFormat="1" ht="27.5">
      <c r="G140" s="97"/>
    </row>
    <row r="141" spans="7:7" s="96" customFormat="1" ht="27.5">
      <c r="G141" s="97"/>
    </row>
    <row r="142" spans="7:7" s="96" customFormat="1" ht="27.5">
      <c r="G142" s="97"/>
    </row>
  </sheetData>
  <autoFilter ref="A51:S83" xr:uid="{A66792AC-E452-4C41-9318-9F9A23E190AD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79"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A41:C41"/>
    <mergeCell ref="N41:Q41"/>
    <mergeCell ref="A42:Q42"/>
    <mergeCell ref="B43:C43"/>
    <mergeCell ref="N43:Q43"/>
    <mergeCell ref="B44:C44"/>
    <mergeCell ref="N44:Q44"/>
    <mergeCell ref="N30:P31"/>
    <mergeCell ref="B32:F32"/>
    <mergeCell ref="D33:F33"/>
    <mergeCell ref="B37:Q37"/>
    <mergeCell ref="B38:Q38"/>
    <mergeCell ref="B39:Q39"/>
    <mergeCell ref="A51:E51"/>
    <mergeCell ref="H51:I51"/>
    <mergeCell ref="P51:Q51"/>
    <mergeCell ref="A46:C46"/>
    <mergeCell ref="N48:Q48"/>
    <mergeCell ref="A47:Q47"/>
    <mergeCell ref="B48:C48"/>
    <mergeCell ref="N46:Q46"/>
    <mergeCell ref="B49:C49"/>
    <mergeCell ref="N49:Q49"/>
    <mergeCell ref="B54:E54"/>
    <mergeCell ref="G54:G55"/>
    <mergeCell ref="H54:I54"/>
    <mergeCell ref="P54:Q54"/>
    <mergeCell ref="B55:E55"/>
    <mergeCell ref="H55:I55"/>
    <mergeCell ref="P55:Q55"/>
    <mergeCell ref="B52:E52"/>
    <mergeCell ref="H52:I52"/>
    <mergeCell ref="P52:Q53"/>
    <mergeCell ref="B53:E53"/>
    <mergeCell ref="H53:I53"/>
    <mergeCell ref="B58:E58"/>
    <mergeCell ref="F58:F59"/>
    <mergeCell ref="G58:G59"/>
    <mergeCell ref="H58:I58"/>
    <mergeCell ref="P58:Q59"/>
    <mergeCell ref="B59:E59"/>
    <mergeCell ref="H59:I59"/>
    <mergeCell ref="B56:E56"/>
    <mergeCell ref="F56:F57"/>
    <mergeCell ref="G56:G57"/>
    <mergeCell ref="H56:I56"/>
    <mergeCell ref="P56:Q57"/>
    <mergeCell ref="B57:E57"/>
    <mergeCell ref="H57:I57"/>
    <mergeCell ref="B62:E62"/>
    <mergeCell ref="F62:F63"/>
    <mergeCell ref="G62:G63"/>
    <mergeCell ref="H62:I62"/>
    <mergeCell ref="P62:Q63"/>
    <mergeCell ref="B63:E63"/>
    <mergeCell ref="H63:I63"/>
    <mergeCell ref="B60:E60"/>
    <mergeCell ref="F60:F61"/>
    <mergeCell ref="G60:G61"/>
    <mergeCell ref="H60:I60"/>
    <mergeCell ref="P60:Q61"/>
    <mergeCell ref="B61:E61"/>
    <mergeCell ref="H61:I61"/>
    <mergeCell ref="B66:E66"/>
    <mergeCell ref="H66:I66"/>
    <mergeCell ref="P66:Q67"/>
    <mergeCell ref="B67:E67"/>
    <mergeCell ref="H67:I67"/>
    <mergeCell ref="B64:E64"/>
    <mergeCell ref="G64:G65"/>
    <mergeCell ref="H64:I64"/>
    <mergeCell ref="P64:Q65"/>
    <mergeCell ref="B65:E65"/>
    <mergeCell ref="H65:I65"/>
    <mergeCell ref="B72:E72"/>
    <mergeCell ref="G72:G73"/>
    <mergeCell ref="H72:I72"/>
    <mergeCell ref="P72:Q73"/>
    <mergeCell ref="B73:E73"/>
    <mergeCell ref="H73:I73"/>
    <mergeCell ref="A69:E69"/>
    <mergeCell ref="H69:I69"/>
    <mergeCell ref="P69:Q69"/>
    <mergeCell ref="B70:E70"/>
    <mergeCell ref="F70:F71"/>
    <mergeCell ref="G70:G71"/>
    <mergeCell ref="H70:I70"/>
    <mergeCell ref="P70:Q71"/>
    <mergeCell ref="B71:E71"/>
    <mergeCell ref="H71:I71"/>
    <mergeCell ref="B76:E76"/>
    <mergeCell ref="F76:F77"/>
    <mergeCell ref="G76:G77"/>
    <mergeCell ref="H76:I76"/>
    <mergeCell ref="P76:Q77"/>
    <mergeCell ref="B77:E77"/>
    <mergeCell ref="H77:I77"/>
    <mergeCell ref="B74:E74"/>
    <mergeCell ref="H74:I74"/>
    <mergeCell ref="P74:Q74"/>
    <mergeCell ref="B75:E75"/>
    <mergeCell ref="H75:I75"/>
    <mergeCell ref="P75:Q75"/>
    <mergeCell ref="B81:E81"/>
    <mergeCell ref="H81:I81"/>
    <mergeCell ref="P81:Q81"/>
    <mergeCell ref="P78:Q79"/>
    <mergeCell ref="B79:E79"/>
    <mergeCell ref="H79:I79"/>
    <mergeCell ref="B80:E80"/>
    <mergeCell ref="H80:I80"/>
    <mergeCell ref="P80:Q80"/>
    <mergeCell ref="B78:E78"/>
    <mergeCell ref="F78:F79"/>
    <mergeCell ref="G78:G79"/>
    <mergeCell ref="H78:I78"/>
    <mergeCell ref="J85:N85"/>
    <mergeCell ref="B87:I87"/>
    <mergeCell ref="B88:C88"/>
    <mergeCell ref="D88:I88"/>
    <mergeCell ref="B82:E82"/>
    <mergeCell ref="H82:I82"/>
    <mergeCell ref="P82:Q82"/>
    <mergeCell ref="B83:E83"/>
    <mergeCell ref="H83:I83"/>
    <mergeCell ref="P83:Q83"/>
    <mergeCell ref="D92:I92"/>
    <mergeCell ref="B94:I94"/>
    <mergeCell ref="B95:C95"/>
    <mergeCell ref="B96:C96"/>
    <mergeCell ref="D96:I96"/>
    <mergeCell ref="B89:C89"/>
    <mergeCell ref="D89:I89"/>
    <mergeCell ref="B90:C90"/>
    <mergeCell ref="D90:I90"/>
    <mergeCell ref="B91:C91"/>
    <mergeCell ref="D91:I91"/>
    <mergeCell ref="B113:C113"/>
    <mergeCell ref="D113:I113"/>
    <mergeCell ref="B115:E115"/>
    <mergeCell ref="G30:M30"/>
    <mergeCell ref="B106:I106"/>
    <mergeCell ref="B107:C107"/>
    <mergeCell ref="B108:C108"/>
    <mergeCell ref="B111:C111"/>
    <mergeCell ref="D111:I111"/>
    <mergeCell ref="B112:C112"/>
    <mergeCell ref="D112:I112"/>
    <mergeCell ref="B102:C102"/>
    <mergeCell ref="D102:I102"/>
    <mergeCell ref="B103:C103"/>
    <mergeCell ref="D103:I103"/>
    <mergeCell ref="B104:C104"/>
    <mergeCell ref="D104:I104"/>
    <mergeCell ref="C98:F98"/>
    <mergeCell ref="B99:I99"/>
    <mergeCell ref="B100:C100"/>
    <mergeCell ref="D100:I100"/>
    <mergeCell ref="B101:C101"/>
    <mergeCell ref="D101:I101"/>
    <mergeCell ref="B92:C92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7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C13" sqref="C13:F13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4" t="s">
        <v>235</v>
      </c>
      <c r="C4" s="654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55"/>
      <c r="C5" s="655"/>
      <c r="D5" s="273"/>
      <c r="E5"/>
      <c r="F5" s="270"/>
      <c r="G5" s="270"/>
      <c r="H5"/>
    </row>
    <row r="6" spans="1:8" s="265" customFormat="1" ht="17.25" customHeight="1" thickBot="1">
      <c r="A6" s="270"/>
      <c r="B6" s="654" t="s">
        <v>236</v>
      </c>
      <c r="C6" s="65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56"/>
      <c r="C7" s="656"/>
      <c r="D7" s="273"/>
      <c r="E7"/>
      <c r="F7" s="275"/>
      <c r="G7" s="276"/>
      <c r="H7"/>
    </row>
    <row r="8" spans="1:8" s="265" customFormat="1" ht="17.25" customHeight="1" thickBot="1">
      <c r="A8" s="270"/>
      <c r="B8" s="654" t="s">
        <v>238</v>
      </c>
      <c r="C8" s="654"/>
      <c r="D8" s="274" t="s">
        <v>515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3" t="s">
        <v>242</v>
      </c>
      <c r="D10" s="653"/>
      <c r="E10" s="653"/>
      <c r="F10" s="653"/>
      <c r="G10" s="280" t="s">
        <v>243</v>
      </c>
      <c r="H10" s="280" t="s">
        <v>244</v>
      </c>
    </row>
    <row r="11" spans="1:8" s="265" customFormat="1" ht="106.9" customHeight="1" thickBot="1">
      <c r="A11" s="657">
        <v>1</v>
      </c>
      <c r="B11" s="282" t="s">
        <v>245</v>
      </c>
      <c r="C11" s="658" t="s">
        <v>253</v>
      </c>
      <c r="D11" s="658"/>
      <c r="E11" s="658"/>
      <c r="F11" s="658"/>
      <c r="G11" s="657"/>
      <c r="H11" s="281"/>
    </row>
    <row r="12" spans="1:8" s="265" customFormat="1" ht="117.75" customHeight="1" thickBot="1">
      <c r="A12" s="657"/>
      <c r="B12" s="282" t="s">
        <v>246</v>
      </c>
      <c r="C12" s="659" t="s">
        <v>874</v>
      </c>
      <c r="D12" s="659"/>
      <c r="E12" s="659"/>
      <c r="F12" s="659"/>
      <c r="G12" s="657"/>
      <c r="H12" s="281"/>
    </row>
    <row r="13" spans="1:8" s="265" customFormat="1" ht="106.9" customHeight="1" thickBot="1">
      <c r="A13" s="281">
        <v>2</v>
      </c>
      <c r="B13" s="282" t="s">
        <v>247</v>
      </c>
      <c r="C13" s="652" t="str">
        <f>'1. CUTTING DOCKET'!C106</f>
        <v>KHÔNG IN</v>
      </c>
      <c r="D13" s="652"/>
      <c r="E13" s="652"/>
      <c r="F13" s="65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2" t="str">
        <f>'1. CUTTING DOCKET'!C118</f>
        <v>KHÔNG THÊU</v>
      </c>
      <c r="D14" s="652"/>
      <c r="E14" s="652"/>
      <c r="F14" s="65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2" t="str">
        <f>'1. CUTTING DOCKET'!C130</f>
        <v xml:space="preserve">GARMENT DYE </v>
      </c>
      <c r="D15" s="652"/>
      <c r="E15" s="652"/>
      <c r="F15" s="65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2"/>
      <c r="D16" s="652"/>
      <c r="E16" s="652"/>
      <c r="F16" s="65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2" t="s">
        <v>251</v>
      </c>
      <c r="C18" s="662"/>
      <c r="D18" s="662"/>
      <c r="E18" s="283"/>
      <c r="F18" s="283"/>
      <c r="G18" s="662" t="s">
        <v>252</v>
      </c>
      <c r="H18" s="662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1" t="s">
        <v>739</v>
      </c>
      <c r="C37" s="661"/>
      <c r="D37" s="661"/>
      <c r="E37" s="661"/>
      <c r="F37" s="661"/>
      <c r="G37" s="661"/>
      <c r="H37" s="661"/>
      <c r="I37" s="661"/>
      <c r="J37" s="661"/>
      <c r="K37" s="661"/>
      <c r="L37" s="661"/>
      <c r="M37" s="661"/>
      <c r="N37" s="661"/>
      <c r="O37" s="661"/>
      <c r="P37" s="661"/>
      <c r="Q37" s="66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0" t="s">
        <v>774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776</v>
      </c>
      <c r="C44" s="286"/>
      <c r="D44" s="363" t="s">
        <v>775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736</v>
      </c>
      <c r="C45" s="286"/>
      <c r="D45" s="286" t="s">
        <v>777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776</v>
      </c>
      <c r="C50" s="286"/>
      <c r="D50" s="363" t="s">
        <v>775</v>
      </c>
      <c r="E50" s="286" t="s">
        <v>725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776</v>
      </c>
      <c r="C54" s="286"/>
      <c r="D54" s="363" t="s">
        <v>775</v>
      </c>
      <c r="E54" s="286" t="s">
        <v>725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9" t="str">
        <f>'1. CUTTING DOCKET'!M11</f>
        <v>100%COTTON SEMI BRUSHED (20/1+20/1+10/2) washing_ 14GG _460GSM</v>
      </c>
      <c r="C7" s="680"/>
      <c r="D7" s="680"/>
      <c r="E7" s="681"/>
    </row>
    <row r="8" spans="1:12" s="77" customFormat="1" ht="409.6" customHeight="1">
      <c r="A8" s="145" t="str">
        <f>'1. CUTTING DOCKET'!D43</f>
        <v>VẢI CHÍNH</v>
      </c>
      <c r="B8" s="682"/>
      <c r="C8" s="683"/>
      <c r="D8" s="683"/>
      <c r="E8" s="68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9" t="e">
        <f>'1. CUTTING DOCKET'!#REF!</f>
        <v>#REF!</v>
      </c>
      <c r="C13" s="680"/>
      <c r="D13" s="68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82"/>
      <c r="C14" s="683"/>
      <c r="D14" s="683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PFD</v>
      </c>
      <c r="C16" s="143" t="str">
        <f>'1. CUTTING DOCKET'!$G$56</f>
        <v>PFD</v>
      </c>
      <c r="D16" s="143" t="str">
        <f>'1. CUTTING DOCKET'!$G$57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DOCKET'!B58</f>
        <v>CHỈ 40/2 SỬA HÀNG SAU NHUỘM</v>
      </c>
      <c r="B17" s="685" t="str">
        <f>'1. CUTTING DOCKET'!G58</f>
        <v>CHỈ CHỢ</v>
      </c>
      <c r="C17" s="686"/>
      <c r="D17" s="686"/>
      <c r="E17" s="687"/>
    </row>
    <row r="18" spans="1:5" s="77" customFormat="1" ht="90" customHeight="1">
      <c r="A18" s="144" t="str">
        <f>'1. CUTTING DOCKET'!B61</f>
        <v>NHÃN CHÍNH CHO ÁO</v>
      </c>
      <c r="B18" s="586" t="str">
        <f>'1. CUTTING DOCKET'!F61</f>
        <v>NỀN TRẮNG CHỮ ĐEN</v>
      </c>
      <c r="C18" s="587"/>
      <c r="D18" s="587"/>
      <c r="E18" s="588"/>
    </row>
    <row r="19" spans="1:5" s="77" customFormat="1" ht="409.6" customHeight="1">
      <c r="A19" s="149" t="s">
        <v>174</v>
      </c>
      <c r="B19" s="668"/>
      <c r="C19" s="669"/>
      <c r="D19" s="669"/>
      <c r="E19" s="669"/>
    </row>
    <row r="20" spans="1:5" s="77" customFormat="1" ht="79.5" customHeight="1">
      <c r="A20" s="144" t="str">
        <f>'1. CUTTING DOCKET'!B64</f>
        <v>NHÃN SIZE CHO ÁO</v>
      </c>
      <c r="B20" s="586" t="str">
        <f>'1. CUTTING DOCKET'!F64</f>
        <v>NỀN TRẮNG CHỮ ĐEN</v>
      </c>
      <c r="C20" s="587"/>
      <c r="D20" s="587"/>
      <c r="E20" s="588"/>
    </row>
    <row r="21" spans="1:5" s="77" customFormat="1" ht="346.5" customHeight="1">
      <c r="A21" s="145" t="s">
        <v>175</v>
      </c>
      <c r="B21" s="670"/>
      <c r="C21" s="671"/>
      <c r="D21" s="671"/>
      <c r="E21" s="672"/>
    </row>
    <row r="22" spans="1:5" s="77" customFormat="1" ht="35">
      <c r="A22" s="144" t="e">
        <f>'1. CUTTING DOCKET'!#REF!</f>
        <v>#REF!</v>
      </c>
      <c r="B22" s="586" t="e">
        <f>'1. CUTTING DOCKET'!#REF!</f>
        <v>#REF!</v>
      </c>
      <c r="C22" s="587"/>
      <c r="D22" s="587"/>
      <c r="E22" s="259"/>
    </row>
    <row r="23" spans="1:5" s="77" customFormat="1" ht="299.25" customHeight="1">
      <c r="A23" s="149" t="s">
        <v>176</v>
      </c>
      <c r="B23" s="673"/>
      <c r="C23" s="674"/>
      <c r="D23" s="674"/>
      <c r="E23" s="674"/>
    </row>
    <row r="24" spans="1:5" s="77" customFormat="1" ht="101.5" customHeight="1">
      <c r="A24" s="144" t="str">
        <f>'1. CUTTING DOCKET'!B72</f>
        <v>NHÃN THÀNH PHẦN 100% COTTON 1 LÁ</v>
      </c>
      <c r="B24" s="586" t="str">
        <f>'1. CUTTING DOCKET'!F72</f>
        <v>NỀN TRẮNG CHỮ ĐEN</v>
      </c>
      <c r="C24" s="587"/>
      <c r="D24" s="587"/>
      <c r="E24" s="259"/>
    </row>
    <row r="25" spans="1:5" s="77" customFormat="1" ht="362.25" customHeight="1">
      <c r="A25" s="149" t="s">
        <v>177</v>
      </c>
      <c r="B25" s="675" t="s">
        <v>185</v>
      </c>
      <c r="C25" s="676"/>
      <c r="D25" s="676"/>
      <c r="E25" s="260"/>
    </row>
    <row r="26" spans="1:5" s="77" customFormat="1" ht="109.5" customHeight="1">
      <c r="A26" s="144" t="s">
        <v>178</v>
      </c>
      <c r="B26" s="586" t="str">
        <f>'1. CUTTING DOCKET'!F83</f>
        <v>NỀN TRẮNG CHỮ ĐEN</v>
      </c>
      <c r="C26" s="587"/>
      <c r="D26" s="587"/>
      <c r="E26" s="261"/>
    </row>
    <row r="27" spans="1:5" s="77" customFormat="1" ht="282" customHeight="1">
      <c r="A27" s="149" t="s">
        <v>179</v>
      </c>
      <c r="B27" s="677" t="s">
        <v>180</v>
      </c>
      <c r="C27" s="678"/>
      <c r="D27" s="678"/>
      <c r="E27" s="678"/>
    </row>
    <row r="28" spans="1:5" s="77" customFormat="1" ht="93.65" customHeight="1">
      <c r="A28" s="144" t="e">
        <f>'1. CUTTING DOCKET'!#REF!</f>
        <v>#REF!</v>
      </c>
      <c r="B28" s="586" t="e">
        <f>'1. CUTTING DOCKET'!#REF!</f>
        <v>#REF!</v>
      </c>
      <c r="C28" s="587"/>
      <c r="D28" s="587"/>
      <c r="E28" s="261"/>
    </row>
    <row r="29" spans="1:5" s="77" customFormat="1" ht="273" customHeight="1">
      <c r="A29" s="145" t="s">
        <v>181</v>
      </c>
      <c r="B29" s="663"/>
      <c r="C29" s="664"/>
      <c r="D29" s="664"/>
      <c r="E29" s="664"/>
    </row>
    <row r="30" spans="1:5" s="77" customFormat="1" ht="95.25" customHeight="1">
      <c r="A30" s="144" t="str">
        <f>'1. CUTTING DOCKET'!B86</f>
        <v>POLYBAG REGULAR (XXS-M) BAO NHỎ 343MM x 406MM
POLYBAG LARGE (L-XXL) BAO LỚN 400MMx 500MM</v>
      </c>
      <c r="B30" s="586" t="str">
        <f>'1. CUTTING DOCKET'!F86</f>
        <v>CLEAR</v>
      </c>
      <c r="C30" s="587"/>
      <c r="D30" s="587"/>
      <c r="E30" s="261"/>
    </row>
    <row r="31" spans="1:5" s="77" customFormat="1" ht="324.75" customHeight="1">
      <c r="A31" s="145"/>
      <c r="B31" s="663"/>
      <c r="C31" s="664"/>
      <c r="D31" s="664"/>
      <c r="E31" s="664"/>
    </row>
    <row r="32" spans="1:5" s="77" customFormat="1" ht="119.5" customHeight="1">
      <c r="A32" s="144" t="s">
        <v>182</v>
      </c>
      <c r="B32" s="586" t="str">
        <f>'1. CUTTING DOCKET'!F89</f>
        <v>NATURAL</v>
      </c>
      <c r="C32" s="587"/>
      <c r="D32" s="587"/>
      <c r="E32" s="261"/>
    </row>
    <row r="33" spans="1:9" s="77" customFormat="1" ht="287.25" customHeight="1">
      <c r="A33" s="145" t="s">
        <v>183</v>
      </c>
      <c r="B33" s="663"/>
      <c r="C33" s="664"/>
      <c r="D33" s="664"/>
      <c r="E33" s="664"/>
    </row>
    <row r="34" spans="1:9" s="77" customFormat="1" ht="71.5" customHeight="1">
      <c r="A34" s="144" t="s">
        <v>108</v>
      </c>
      <c r="B34" s="586" t="s">
        <v>109</v>
      </c>
      <c r="C34" s="587"/>
      <c r="D34" s="587"/>
      <c r="E34" s="261"/>
    </row>
    <row r="35" spans="1:9" s="77" customFormat="1" ht="87" customHeight="1">
      <c r="A35" s="145" t="s">
        <v>184</v>
      </c>
      <c r="B35" s="663"/>
      <c r="C35" s="664"/>
      <c r="D35" s="664"/>
      <c r="E35" s="664"/>
    </row>
    <row r="36" spans="1:9" s="77" customFormat="1" ht="63.65" customHeight="1">
      <c r="A36" s="144" t="s">
        <v>110</v>
      </c>
      <c r="B36" s="586" t="s">
        <v>103</v>
      </c>
      <c r="C36" s="587"/>
      <c r="D36" s="587"/>
      <c r="E36" s="261"/>
    </row>
    <row r="37" spans="1:9" s="77" customFormat="1" ht="97.5" customHeight="1">
      <c r="A37" s="145" t="s">
        <v>184</v>
      </c>
      <c r="B37" s="663"/>
      <c r="C37" s="664"/>
      <c r="D37" s="664"/>
      <c r="E37" s="664"/>
    </row>
    <row r="38" spans="1:9" s="77" customFormat="1" ht="97.5" customHeight="1">
      <c r="A38" s="262" t="e">
        <f>'1. CUTTING DOCKET'!#REF!</f>
        <v>#REF!</v>
      </c>
      <c r="B38" s="665" t="e">
        <f>'1. CUTTING DOCKET'!#REF!</f>
        <v>#REF!</v>
      </c>
      <c r="C38" s="666"/>
      <c r="D38" s="667"/>
      <c r="E38" s="263"/>
    </row>
    <row r="39" spans="1:9" s="77" customFormat="1" ht="221.5" customHeight="1">
      <c r="A39" s="145"/>
      <c r="B39" s="584"/>
      <c r="C39" s="584"/>
      <c r="D39" s="584"/>
      <c r="E39" s="584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88" t="s">
        <v>188</v>
      </c>
      <c r="E1" s="688"/>
      <c r="F1" s="68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9" t="s">
        <v>191</v>
      </c>
      <c r="E2" s="689"/>
      <c r="F2" s="689"/>
      <c r="G2" s="689"/>
      <c r="H2" s="689"/>
      <c r="I2" s="69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63"/>
  <sheetViews>
    <sheetView view="pageBreakPreview" topLeftCell="A49" zoomScale="50" zoomScaleNormal="10" zoomScaleSheetLayoutView="50" zoomScalePageLayoutView="25" workbookViewId="0">
      <selection activeCell="H51" sqref="H51:H52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21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9" t="s">
        <v>0</v>
      </c>
      <c r="O1" s="529" t="s">
        <v>0</v>
      </c>
      <c r="P1" s="530" t="s">
        <v>1</v>
      </c>
      <c r="Q1" s="53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9" t="s">
        <v>2</v>
      </c>
      <c r="O2" s="529" t="s">
        <v>2</v>
      </c>
      <c r="P2" s="531" t="s">
        <v>3</v>
      </c>
      <c r="Q2" s="53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9" t="s">
        <v>4</v>
      </c>
      <c r="O3" s="529" t="s">
        <v>4</v>
      </c>
      <c r="P3" s="532" t="s">
        <v>5</v>
      </c>
      <c r="Q3" s="53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14" t="s">
        <v>793</v>
      </c>
      <c r="H5" s="515"/>
      <c r="I5" s="515"/>
      <c r="J5" s="515"/>
      <c r="K5" s="515"/>
      <c r="L5" s="515"/>
      <c r="M5" s="51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17"/>
      <c r="H6" s="518"/>
      <c r="I6" s="518"/>
      <c r="J6" s="518"/>
      <c r="K6" s="518"/>
      <c r="L6" s="518"/>
      <c r="M6" s="51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515</v>
      </c>
      <c r="E7" s="12"/>
      <c r="F7" s="11"/>
      <c r="G7" s="517"/>
      <c r="H7" s="518"/>
      <c r="I7" s="518"/>
      <c r="J7" s="518"/>
      <c r="K7" s="518"/>
      <c r="L7" s="518"/>
      <c r="M7" s="51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23" t="s">
        <v>794</v>
      </c>
      <c r="E8" s="523"/>
      <c r="F8" s="523"/>
      <c r="G8" s="520"/>
      <c r="H8" s="521"/>
      <c r="I8" s="521"/>
      <c r="J8" s="521"/>
      <c r="K8" s="521"/>
      <c r="L8" s="521"/>
      <c r="M8" s="52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790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24">
        <v>45453</v>
      </c>
      <c r="E11" s="525"/>
      <c r="F11" s="525"/>
      <c r="G11" s="241"/>
      <c r="H11" s="240"/>
      <c r="I11" s="186"/>
      <c r="J11" s="238" t="s">
        <v>20</v>
      </c>
      <c r="K11" s="186"/>
      <c r="L11" s="186"/>
      <c r="M11" s="526" t="s">
        <v>731</v>
      </c>
      <c r="N11" s="526"/>
      <c r="O11" s="526"/>
      <c r="P11" s="526"/>
      <c r="Q11" s="52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8">
      <c r="B13" s="527"/>
      <c r="C13" s="527"/>
      <c r="D13" s="527"/>
      <c r="E13" s="527"/>
      <c r="F13" s="527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8" t="s">
        <v>724</v>
      </c>
      <c r="O17" s="528"/>
      <c r="P17" s="528"/>
      <c r="Q17" s="333" t="s">
        <v>40</v>
      </c>
    </row>
    <row r="18" spans="2:17" s="204" customFormat="1" ht="65">
      <c r="B18" s="330" t="s">
        <v>41</v>
      </c>
      <c r="C18" s="331" t="s">
        <v>516</v>
      </c>
      <c r="D18" s="205" t="s">
        <v>732</v>
      </c>
      <c r="E18" s="206"/>
      <c r="F18" s="207"/>
      <c r="G18" s="207">
        <v>30</v>
      </c>
      <c r="H18" s="207">
        <v>92</v>
      </c>
      <c r="I18" s="207">
        <v>236</v>
      </c>
      <c r="J18" s="207">
        <v>304</v>
      </c>
      <c r="K18" s="207">
        <v>242</v>
      </c>
      <c r="L18" s="207">
        <v>112</v>
      </c>
      <c r="M18" s="207">
        <v>34</v>
      </c>
      <c r="N18" s="508" t="s">
        <v>725</v>
      </c>
      <c r="O18" s="508"/>
      <c r="P18" s="508"/>
      <c r="Q18" s="208">
        <f>SUM(E18:P18)</f>
        <v>1050</v>
      </c>
    </row>
    <row r="19" spans="2:17" s="204" customFormat="1" ht="65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5</v>
      </c>
      <c r="I19" s="209">
        <f t="shared" si="0"/>
        <v>12</v>
      </c>
      <c r="J19" s="209">
        <f>ROUNDUP(J18*5%,0)</f>
        <v>16</v>
      </c>
      <c r="K19" s="209">
        <f t="shared" si="0"/>
        <v>13</v>
      </c>
      <c r="L19" s="209">
        <f t="shared" si="0"/>
        <v>6</v>
      </c>
      <c r="M19" s="209">
        <f t="shared" si="0"/>
        <v>2</v>
      </c>
      <c r="N19" s="508"/>
      <c r="O19" s="508"/>
      <c r="P19" s="508"/>
      <c r="Q19" s="208">
        <f>SUM(E19:P19)</f>
        <v>56</v>
      </c>
    </row>
    <row r="20" spans="2:17" s="215" customFormat="1" ht="153.75" customHeight="1">
      <c r="B20" s="509" t="s">
        <v>875</v>
      </c>
      <c r="C20" s="509"/>
      <c r="D20" s="509"/>
      <c r="E20" s="509"/>
      <c r="F20" s="509"/>
      <c r="G20" s="233">
        <v>5</v>
      </c>
      <c r="H20" s="233">
        <v>5</v>
      </c>
      <c r="I20" s="233">
        <v>6</v>
      </c>
      <c r="J20" s="233">
        <v>9</v>
      </c>
      <c r="K20" s="233">
        <v>7</v>
      </c>
      <c r="L20" s="233">
        <v>5</v>
      </c>
      <c r="M20" s="233">
        <v>4</v>
      </c>
      <c r="N20" s="234"/>
      <c r="O20" s="234"/>
      <c r="P20" s="234"/>
      <c r="Q20" s="235">
        <f>SUM(G20:P20)</f>
        <v>41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27</v>
      </c>
      <c r="H21" s="214">
        <f t="shared" ref="H21:M21" si="1">SUM(H18:H19)-H20</f>
        <v>92</v>
      </c>
      <c r="I21" s="214">
        <f t="shared" si="1"/>
        <v>242</v>
      </c>
      <c r="J21" s="214">
        <f t="shared" si="1"/>
        <v>311</v>
      </c>
      <c r="K21" s="214">
        <f t="shared" si="1"/>
        <v>248</v>
      </c>
      <c r="L21" s="214">
        <f t="shared" si="1"/>
        <v>113</v>
      </c>
      <c r="M21" s="214">
        <f t="shared" si="1"/>
        <v>32</v>
      </c>
      <c r="N21" s="334"/>
      <c r="O21" s="334"/>
      <c r="P21" s="334"/>
      <c r="Q21" s="214">
        <f t="shared" ref="Q21" si="2">SUM(Q18:Q19)-Q20</f>
        <v>1065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3" t="s">
        <v>724</v>
      </c>
      <c r="O23" s="513"/>
      <c r="P23" s="513"/>
      <c r="Q23" s="333" t="s">
        <v>40</v>
      </c>
    </row>
    <row r="24" spans="2:17" s="204" customFormat="1" ht="65">
      <c r="B24" s="330" t="s">
        <v>41</v>
      </c>
      <c r="C24" s="331" t="s">
        <v>525</v>
      </c>
      <c r="D24" s="205" t="s">
        <v>733</v>
      </c>
      <c r="E24" s="206"/>
      <c r="F24" s="207"/>
      <c r="G24" s="207">
        <v>30</v>
      </c>
      <c r="H24" s="207">
        <v>92</v>
      </c>
      <c r="I24" s="207">
        <v>236</v>
      </c>
      <c r="J24" s="207">
        <v>304</v>
      </c>
      <c r="K24" s="207">
        <v>242</v>
      </c>
      <c r="L24" s="207">
        <v>112</v>
      </c>
      <c r="M24" s="207">
        <v>34</v>
      </c>
      <c r="N24" s="508" t="s">
        <v>725</v>
      </c>
      <c r="O24" s="508"/>
      <c r="P24" s="508"/>
      <c r="Q24" s="208">
        <f>SUM(E24:P24)</f>
        <v>1050</v>
      </c>
    </row>
    <row r="25" spans="2:17" s="204" customFormat="1" ht="65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5</v>
      </c>
      <c r="I25" s="209">
        <f t="shared" ref="I25:J25" si="4">ROUNDUP(I24*5%,0)</f>
        <v>12</v>
      </c>
      <c r="J25" s="209">
        <f t="shared" si="4"/>
        <v>16</v>
      </c>
      <c r="K25" s="209">
        <f t="shared" ref="K25" si="5">ROUNDUP(K24*5%,0)</f>
        <v>13</v>
      </c>
      <c r="L25" s="209">
        <f t="shared" ref="L25" si="6">ROUNDUP(L24*5%,0)</f>
        <v>6</v>
      </c>
      <c r="M25" s="209">
        <f t="shared" ref="M25" si="7">ROUNDUP(M24*5%,0)</f>
        <v>2</v>
      </c>
      <c r="N25" s="508"/>
      <c r="O25" s="508"/>
      <c r="P25" s="508"/>
      <c r="Q25" s="208">
        <f>SUM(E25:P25)</f>
        <v>56</v>
      </c>
    </row>
    <row r="26" spans="2:17" s="215" customFormat="1" ht="153.75" customHeight="1">
      <c r="B26" s="509" t="s">
        <v>875</v>
      </c>
      <c r="C26" s="509"/>
      <c r="D26" s="509"/>
      <c r="E26" s="509"/>
      <c r="F26" s="509"/>
      <c r="G26" s="233">
        <v>5</v>
      </c>
      <c r="H26" s="233">
        <v>5</v>
      </c>
      <c r="I26" s="233">
        <v>6</v>
      </c>
      <c r="J26" s="233">
        <v>9</v>
      </c>
      <c r="K26" s="233">
        <v>7</v>
      </c>
      <c r="L26" s="233">
        <v>5</v>
      </c>
      <c r="M26" s="233">
        <v>4</v>
      </c>
      <c r="N26" s="234"/>
      <c r="O26" s="234"/>
      <c r="P26" s="234"/>
      <c r="Q26" s="235">
        <f>SUM(G26:P26)</f>
        <v>41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27</v>
      </c>
      <c r="H27" s="214">
        <f t="shared" ref="H27:M27" si="8">SUM(H24:H25)-H26</f>
        <v>92</v>
      </c>
      <c r="I27" s="214">
        <f t="shared" si="8"/>
        <v>242</v>
      </c>
      <c r="J27" s="214">
        <f t="shared" si="8"/>
        <v>311</v>
      </c>
      <c r="K27" s="214">
        <f t="shared" si="8"/>
        <v>248</v>
      </c>
      <c r="L27" s="214">
        <f t="shared" si="8"/>
        <v>113</v>
      </c>
      <c r="M27" s="214">
        <f t="shared" si="8"/>
        <v>32</v>
      </c>
      <c r="N27" s="334"/>
      <c r="O27" s="334"/>
      <c r="P27" s="334"/>
      <c r="Q27" s="214">
        <f t="shared" ref="Q27" si="9">SUM(Q24:Q25)-Q26</f>
        <v>1065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13" t="s">
        <v>724</v>
      </c>
      <c r="O29" s="513"/>
      <c r="P29" s="513"/>
      <c r="Q29" s="333" t="s">
        <v>40</v>
      </c>
    </row>
    <row r="30" spans="2:17" s="204" customFormat="1" ht="65">
      <c r="B30" s="330" t="s">
        <v>41</v>
      </c>
      <c r="C30" s="331" t="s">
        <v>533</v>
      </c>
      <c r="D30" s="205" t="s">
        <v>734</v>
      </c>
      <c r="E30" s="206"/>
      <c r="F30" s="207"/>
      <c r="G30" s="207">
        <v>27</v>
      </c>
      <c r="H30" s="207">
        <v>92</v>
      </c>
      <c r="I30" s="207">
        <v>236</v>
      </c>
      <c r="J30" s="207">
        <v>304</v>
      </c>
      <c r="K30" s="207">
        <v>241</v>
      </c>
      <c r="L30" s="207">
        <v>112</v>
      </c>
      <c r="M30" s="207">
        <v>32</v>
      </c>
      <c r="N30" s="508" t="s">
        <v>725</v>
      </c>
      <c r="O30" s="508"/>
      <c r="P30" s="508"/>
      <c r="Q30" s="208">
        <f>SUM(E30:P30)</f>
        <v>1044</v>
      </c>
    </row>
    <row r="31" spans="2:17" s="204" customFormat="1" ht="65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0">ROUNDUP(H30*5%,0)</f>
        <v>5</v>
      </c>
      <c r="I31" s="209">
        <f t="shared" ref="I31:J31" si="11">ROUNDUP(I30*5%,0)</f>
        <v>12</v>
      </c>
      <c r="J31" s="209">
        <f t="shared" si="11"/>
        <v>16</v>
      </c>
      <c r="K31" s="209">
        <f t="shared" ref="K31" si="12">ROUNDUP(K30*5%,0)</f>
        <v>13</v>
      </c>
      <c r="L31" s="209">
        <f t="shared" ref="L31" si="13">ROUNDUP(L30*5%,0)</f>
        <v>6</v>
      </c>
      <c r="M31" s="209">
        <f t="shared" ref="M31" si="14">ROUNDUP(M30*5%,0)</f>
        <v>2</v>
      </c>
      <c r="N31" s="508"/>
      <c r="O31" s="508"/>
      <c r="P31" s="508"/>
      <c r="Q31" s="208">
        <f>SUM(E31:P31)</f>
        <v>56</v>
      </c>
    </row>
    <row r="32" spans="2:17" s="215" customFormat="1" ht="153.75" customHeight="1">
      <c r="B32" s="509" t="s">
        <v>875</v>
      </c>
      <c r="C32" s="509"/>
      <c r="D32" s="509"/>
      <c r="E32" s="509"/>
      <c r="F32" s="509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04" customFormat="1" ht="45">
      <c r="B33" s="222" t="s">
        <v>44</v>
      </c>
      <c r="C33" s="223"/>
      <c r="D33" s="510" t="str">
        <f>+D31</f>
        <v>MOONLIGHT</v>
      </c>
      <c r="E33" s="510"/>
      <c r="F33" s="510"/>
      <c r="G33" s="214">
        <f>SUM(G30:G31)-G32</f>
        <v>27</v>
      </c>
      <c r="H33" s="214">
        <f t="shared" ref="H33:M33" si="15">SUM(H30:H31)-H32</f>
        <v>92</v>
      </c>
      <c r="I33" s="214">
        <f t="shared" si="15"/>
        <v>242</v>
      </c>
      <c r="J33" s="214">
        <f t="shared" si="15"/>
        <v>311</v>
      </c>
      <c r="K33" s="214">
        <f t="shared" si="15"/>
        <v>248</v>
      </c>
      <c r="L33" s="214">
        <f t="shared" si="15"/>
        <v>113</v>
      </c>
      <c r="M33" s="214">
        <f t="shared" si="15"/>
        <v>32</v>
      </c>
      <c r="N33" s="334"/>
      <c r="O33" s="334"/>
      <c r="P33" s="334"/>
      <c r="Q33" s="214">
        <f t="shared" ref="Q33" si="16">SUM(Q30:Q31)-Q32</f>
        <v>1065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81</v>
      </c>
      <c r="H35" s="228">
        <f t="shared" ref="H35:M35" si="17">H21++H33+H27</f>
        <v>276</v>
      </c>
      <c r="I35" s="228">
        <f t="shared" si="17"/>
        <v>726</v>
      </c>
      <c r="J35" s="228">
        <f t="shared" si="17"/>
        <v>933</v>
      </c>
      <c r="K35" s="228">
        <f t="shared" si="17"/>
        <v>744</v>
      </c>
      <c r="L35" s="228">
        <f t="shared" si="17"/>
        <v>339</v>
      </c>
      <c r="M35" s="228">
        <f t="shared" si="17"/>
        <v>96</v>
      </c>
      <c r="N35" s="228"/>
      <c r="O35" s="228"/>
      <c r="P35" s="228"/>
      <c r="Q35" s="228">
        <f>Q21++Q33+Q27</f>
        <v>3195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11" t="s">
        <v>876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</row>
    <row r="38" spans="1:19" s="99" customFormat="1" ht="72.75" customHeight="1">
      <c r="B38" s="511" t="s">
        <v>744</v>
      </c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</row>
    <row r="39" spans="1:19" s="99" customFormat="1" ht="72.75" customHeight="1">
      <c r="B39" s="512" t="s">
        <v>774</v>
      </c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83" t="s">
        <v>52</v>
      </c>
      <c r="B41" s="483"/>
      <c r="C41" s="48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4" t="s">
        <v>63</v>
      </c>
      <c r="O41" s="484"/>
      <c r="P41" s="484"/>
      <c r="Q41" s="484"/>
    </row>
    <row r="42" spans="1:19" s="34" customFormat="1" ht="45.75" customHeight="1">
      <c r="A42" s="506" t="str">
        <f>UPPER(D21)</f>
        <v>CLOUD</v>
      </c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</row>
    <row r="43" spans="1:19" s="128" customFormat="1" ht="156" customHeight="1">
      <c r="A43" s="129">
        <v>1</v>
      </c>
      <c r="B43" s="507" t="str">
        <f>$M$11</f>
        <v>100%COTTON SEMI BRUSHED (20/1+20/1+10/2) washing_ 14GG _460GSM</v>
      </c>
      <c r="C43" s="507"/>
      <c r="D43" s="195" t="s">
        <v>64</v>
      </c>
      <c r="E43" s="195" t="s">
        <v>725</v>
      </c>
      <c r="F43" s="129" t="s">
        <v>36</v>
      </c>
      <c r="G43" s="196">
        <f>$Q$21</f>
        <v>1065</v>
      </c>
      <c r="H43" s="360">
        <v>1.65</v>
      </c>
      <c r="I43" s="179">
        <f>H43*G43</f>
        <v>1757.25</v>
      </c>
      <c r="J43" s="188">
        <f>I43*3.5%+(I43/50)*0.5</f>
        <v>79.076250000000002</v>
      </c>
      <c r="K43" s="188">
        <v>0</v>
      </c>
      <c r="L43" s="188">
        <v>0</v>
      </c>
      <c r="M43" s="338">
        <f>ROUND(I43+J43,0)</f>
        <v>1836</v>
      </c>
      <c r="N43" s="505" t="s">
        <v>795</v>
      </c>
      <c r="O43" s="505"/>
      <c r="P43" s="505"/>
      <c r="Q43" s="505"/>
      <c r="S43" s="359" t="s">
        <v>773</v>
      </c>
    </row>
    <row r="44" spans="1:19" s="128" customFormat="1" ht="102" customHeight="1">
      <c r="A44" s="129">
        <v>2</v>
      </c>
      <c r="B44" s="507" t="s">
        <v>776</v>
      </c>
      <c r="C44" s="507"/>
      <c r="D44" s="195" t="s">
        <v>788</v>
      </c>
      <c r="E44" s="195" t="s">
        <v>725</v>
      </c>
      <c r="F44" s="129" t="s">
        <v>36</v>
      </c>
      <c r="G44" s="196">
        <f>$Q$21</f>
        <v>1065</v>
      </c>
      <c r="H44" s="360">
        <v>0.22</v>
      </c>
      <c r="I44" s="179">
        <f>H44*G44</f>
        <v>234.3</v>
      </c>
      <c r="J44" s="188">
        <f>I44*2.3%+(I44/50)*0.5</f>
        <v>7.7319000000000004</v>
      </c>
      <c r="K44" s="188">
        <v>0</v>
      </c>
      <c r="L44" s="188">
        <v>0</v>
      </c>
      <c r="M44" s="338">
        <f>ROUND(I44+J44,0)</f>
        <v>242</v>
      </c>
      <c r="N44" s="505" t="s">
        <v>778</v>
      </c>
      <c r="O44" s="505"/>
      <c r="P44" s="505"/>
      <c r="Q44" s="505"/>
      <c r="S44" s="359" t="s">
        <v>773</v>
      </c>
    </row>
    <row r="45" spans="1:19" s="4" customFormat="1" ht="59.15" customHeight="1">
      <c r="B45" s="87" t="s">
        <v>51</v>
      </c>
      <c r="C45" s="24"/>
      <c r="D45" s="343" t="s">
        <v>735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83" t="s">
        <v>52</v>
      </c>
      <c r="B46" s="483"/>
      <c r="C46" s="48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4" t="s">
        <v>63</v>
      </c>
      <c r="O46" s="484"/>
      <c r="P46" s="484"/>
      <c r="Q46" s="484"/>
    </row>
    <row r="47" spans="1:19" s="34" customFormat="1" ht="51.75" customHeight="1">
      <c r="A47" s="506" t="str">
        <f>UPPER(D27)</f>
        <v>ETERNITY</v>
      </c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</row>
    <row r="48" spans="1:19" s="128" customFormat="1" ht="156" customHeight="1">
      <c r="A48" s="129">
        <v>1</v>
      </c>
      <c r="B48" s="507" t="str">
        <f>$M$11</f>
        <v>100%COTTON SEMI BRUSHED (20/1+20/1+10/2) washing_ 14GG _460GSM</v>
      </c>
      <c r="C48" s="507"/>
      <c r="D48" s="195" t="s">
        <v>64</v>
      </c>
      <c r="E48" s="195" t="s">
        <v>725</v>
      </c>
      <c r="F48" s="129" t="s">
        <v>36</v>
      </c>
      <c r="G48" s="196">
        <f>$Q$27</f>
        <v>1065</v>
      </c>
      <c r="H48" s="360">
        <v>1.65</v>
      </c>
      <c r="I48" s="179">
        <f>H48*G48</f>
        <v>1757.25</v>
      </c>
      <c r="J48" s="188">
        <f>I48*2.5%+(I48/50)*0.5</f>
        <v>61.503750000000011</v>
      </c>
      <c r="K48" s="188">
        <v>0</v>
      </c>
      <c r="L48" s="188">
        <v>0</v>
      </c>
      <c r="M48" s="338">
        <f>ROUND(I48+J48,0)</f>
        <v>1819</v>
      </c>
      <c r="N48" s="505" t="s">
        <v>796</v>
      </c>
      <c r="O48" s="505"/>
      <c r="P48" s="505"/>
      <c r="Q48" s="505"/>
      <c r="S48" s="359" t="s">
        <v>773</v>
      </c>
    </row>
    <row r="49" spans="1:19" s="128" customFormat="1" ht="105" customHeight="1">
      <c r="A49" s="129">
        <v>1</v>
      </c>
      <c r="B49" s="507" t="s">
        <v>776</v>
      </c>
      <c r="C49" s="507"/>
      <c r="D49" s="195" t="s">
        <v>788</v>
      </c>
      <c r="E49" s="195" t="s">
        <v>725</v>
      </c>
      <c r="F49" s="129" t="s">
        <v>36</v>
      </c>
      <c r="G49" s="196">
        <f>$Q$27</f>
        <v>1065</v>
      </c>
      <c r="H49" s="360">
        <v>0.22</v>
      </c>
      <c r="I49" s="179">
        <f>H49*G49</f>
        <v>234.3</v>
      </c>
      <c r="J49" s="188">
        <f>I49*2.5%+(I49/50)*0.5</f>
        <v>8.2005000000000017</v>
      </c>
      <c r="K49" s="188">
        <v>0</v>
      </c>
      <c r="L49" s="188">
        <v>0</v>
      </c>
      <c r="M49" s="338">
        <f>ROUND(I49+J49,0)</f>
        <v>243</v>
      </c>
      <c r="N49" s="505" t="s">
        <v>778</v>
      </c>
      <c r="O49" s="505"/>
      <c r="P49" s="505"/>
      <c r="Q49" s="505"/>
      <c r="S49" s="359" t="s">
        <v>773</v>
      </c>
    </row>
    <row r="50" spans="1:19" s="34" customFormat="1" ht="51.75" customHeight="1">
      <c r="A50" s="506" t="str">
        <f>UPPER(D30)</f>
        <v>MOONLIGHT</v>
      </c>
      <c r="B50" s="506"/>
      <c r="C50" s="506"/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506"/>
    </row>
    <row r="51" spans="1:19" s="128" customFormat="1" ht="156" customHeight="1">
      <c r="A51" s="129">
        <v>1</v>
      </c>
      <c r="B51" s="507" t="str">
        <f>$M$11</f>
        <v>100%COTTON SEMI BRUSHED (20/1+20/1+10/2) washing_ 14GG _460GSM</v>
      </c>
      <c r="C51" s="507"/>
      <c r="D51" s="195" t="s">
        <v>64</v>
      </c>
      <c r="E51" s="195" t="s">
        <v>725</v>
      </c>
      <c r="F51" s="129" t="s">
        <v>36</v>
      </c>
      <c r="G51" s="196">
        <f>$Q$33</f>
        <v>1065</v>
      </c>
      <c r="H51" s="360">
        <v>1.65</v>
      </c>
      <c r="I51" s="179">
        <f>H51*G51</f>
        <v>1757.25</v>
      </c>
      <c r="J51" s="188">
        <f>I51*5.7%+(I51/50)*0.5+1</f>
        <v>118.73575000000001</v>
      </c>
      <c r="K51" s="188">
        <v>0</v>
      </c>
      <c r="L51" s="188">
        <v>0</v>
      </c>
      <c r="M51" s="338">
        <f>ROUND(I51+J51,0)</f>
        <v>1876</v>
      </c>
      <c r="N51" s="505" t="s">
        <v>796</v>
      </c>
      <c r="O51" s="505"/>
      <c r="P51" s="505"/>
      <c r="Q51" s="505"/>
      <c r="S51" s="359" t="s">
        <v>773</v>
      </c>
    </row>
    <row r="52" spans="1:19" s="128" customFormat="1" ht="94.5" customHeight="1">
      <c r="A52" s="358"/>
      <c r="B52" s="507" t="s">
        <v>776</v>
      </c>
      <c r="C52" s="507"/>
      <c r="D52" s="195" t="s">
        <v>789</v>
      </c>
      <c r="E52" s="195" t="s">
        <v>725</v>
      </c>
      <c r="F52" s="129" t="s">
        <v>36</v>
      </c>
      <c r="G52" s="196">
        <f>$Q$33</f>
        <v>1065</v>
      </c>
      <c r="H52" s="360">
        <v>0.22</v>
      </c>
      <c r="I52" s="179">
        <f>H52*G52</f>
        <v>234.3</v>
      </c>
      <c r="J52" s="188">
        <f>I52*5.7%+(I52/50)*0.5+1</f>
        <v>16.698100000000004</v>
      </c>
      <c r="K52" s="188">
        <v>0</v>
      </c>
      <c r="L52" s="188">
        <v>0</v>
      </c>
      <c r="M52" s="338">
        <f>ROUND(I52+J52,0)</f>
        <v>251</v>
      </c>
      <c r="N52" s="505" t="s">
        <v>778</v>
      </c>
      <c r="O52" s="505"/>
      <c r="P52" s="505"/>
      <c r="Q52" s="505"/>
      <c r="S52" s="359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98" t="s">
        <v>70</v>
      </c>
      <c r="B54" s="499"/>
      <c r="C54" s="499"/>
      <c r="D54" s="499"/>
      <c r="E54" s="500"/>
      <c r="F54" s="84" t="s">
        <v>71</v>
      </c>
      <c r="G54" s="84" t="s">
        <v>72</v>
      </c>
      <c r="H54" s="501" t="s">
        <v>73</v>
      </c>
      <c r="I54" s="50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03" t="s">
        <v>79</v>
      </c>
      <c r="Q54" s="504"/>
    </row>
    <row r="55" spans="1:19" s="15" customFormat="1" ht="59.5" customHeight="1">
      <c r="A55" s="192">
        <v>1</v>
      </c>
      <c r="B55" s="459" t="s">
        <v>80</v>
      </c>
      <c r="C55" s="459"/>
      <c r="D55" s="459"/>
      <c r="E55" s="459"/>
      <c r="F55" s="183" t="s">
        <v>725</v>
      </c>
      <c r="G55" s="246" t="s">
        <v>725</v>
      </c>
      <c r="H55" s="485" t="str">
        <f>$D$21</f>
        <v>CLOUD</v>
      </c>
      <c r="I55" s="486" t="str">
        <f t="shared" ref="I55:I80" si="18">$E$43</f>
        <v>PFD</v>
      </c>
      <c r="J55" s="187" t="s">
        <v>81</v>
      </c>
      <c r="K55" s="187">
        <f>$Q$21</f>
        <v>1065</v>
      </c>
      <c r="L55" s="352">
        <f>340/4500</f>
        <v>7.5555555555555556E-2</v>
      </c>
      <c r="M55" s="193">
        <f t="shared" ref="M55:M60" si="19">K55*L55</f>
        <v>80.466666666666669</v>
      </c>
      <c r="N55" s="193"/>
      <c r="O55" s="189">
        <f t="shared" ref="O55:O58" si="20">ROUNDUP(N55+M55,0)</f>
        <v>81</v>
      </c>
      <c r="P55" s="479" t="s">
        <v>726</v>
      </c>
      <c r="Q55" s="480"/>
    </row>
    <row r="56" spans="1:19" s="15" customFormat="1" ht="59.5" customHeight="1">
      <c r="A56" s="192">
        <v>2</v>
      </c>
      <c r="B56" s="459" t="s">
        <v>80</v>
      </c>
      <c r="C56" s="459"/>
      <c r="D56" s="459"/>
      <c r="E56" s="459"/>
      <c r="F56" s="183" t="s">
        <v>725</v>
      </c>
      <c r="G56" s="246" t="s">
        <v>725</v>
      </c>
      <c r="H56" s="485" t="str">
        <f t="shared" ref="H56" si="21">$D$27</f>
        <v>ETERNITY</v>
      </c>
      <c r="I56" s="486"/>
      <c r="J56" s="187" t="s">
        <v>81</v>
      </c>
      <c r="K56" s="187">
        <f>$Q$27</f>
        <v>1065</v>
      </c>
      <c r="L56" s="352">
        <f>340/4500</f>
        <v>7.5555555555555556E-2</v>
      </c>
      <c r="M56" s="193">
        <f t="shared" si="19"/>
        <v>80.466666666666669</v>
      </c>
      <c r="N56" s="193"/>
      <c r="O56" s="189">
        <f t="shared" ref="O56" si="22">ROUNDUP(N56+M56,0)</f>
        <v>81</v>
      </c>
      <c r="P56" s="481"/>
      <c r="Q56" s="482"/>
    </row>
    <row r="57" spans="1:19" s="15" customFormat="1" ht="59.5" customHeight="1">
      <c r="A57" s="192">
        <v>3</v>
      </c>
      <c r="B57" s="459" t="s">
        <v>80</v>
      </c>
      <c r="C57" s="459"/>
      <c r="D57" s="459"/>
      <c r="E57" s="459"/>
      <c r="F57" s="183" t="s">
        <v>725</v>
      </c>
      <c r="G57" s="246" t="s">
        <v>725</v>
      </c>
      <c r="H57" s="485" t="str">
        <f>$D$33</f>
        <v>MOONLIGHT</v>
      </c>
      <c r="I57" s="486" t="str">
        <f t="shared" si="18"/>
        <v>PFD</v>
      </c>
      <c r="J57" s="187" t="s">
        <v>81</v>
      </c>
      <c r="K57" s="187">
        <f>$Q$33</f>
        <v>1065</v>
      </c>
      <c r="L57" s="352">
        <f>340/4500</f>
        <v>7.5555555555555556E-2</v>
      </c>
      <c r="M57" s="193">
        <f t="shared" si="19"/>
        <v>80.466666666666669</v>
      </c>
      <c r="N57" s="193"/>
      <c r="O57" s="189">
        <f t="shared" ref="O57" si="23">ROUNDUP(N57+M57,0)</f>
        <v>81</v>
      </c>
      <c r="P57" s="481"/>
      <c r="Q57" s="482"/>
    </row>
    <row r="58" spans="1:19" s="15" customFormat="1" ht="59.5" customHeight="1">
      <c r="A58" s="192">
        <v>4</v>
      </c>
      <c r="B58" s="459" t="s">
        <v>727</v>
      </c>
      <c r="C58" s="459"/>
      <c r="D58" s="459"/>
      <c r="E58" s="459"/>
      <c r="F58" s="353" t="str">
        <f>H58</f>
        <v>CLOUD</v>
      </c>
      <c r="G58" s="489" t="s">
        <v>745</v>
      </c>
      <c r="H58" s="485" t="str">
        <f>$D$21</f>
        <v>CLOUD</v>
      </c>
      <c r="I58" s="486" t="str">
        <f t="shared" si="18"/>
        <v>PFD</v>
      </c>
      <c r="J58" s="187" t="s">
        <v>81</v>
      </c>
      <c r="K58" s="187">
        <f>$Q$21</f>
        <v>1065</v>
      </c>
      <c r="L58" s="248">
        <f>4/4500</f>
        <v>8.8888888888888893E-4</v>
      </c>
      <c r="M58" s="193">
        <f t="shared" si="19"/>
        <v>0.94666666666666677</v>
      </c>
      <c r="N58" s="193"/>
      <c r="O58" s="189">
        <f t="shared" si="20"/>
        <v>1</v>
      </c>
      <c r="P58" s="496"/>
      <c r="Q58" s="497"/>
    </row>
    <row r="59" spans="1:19" s="15" customFormat="1" ht="59.5" customHeight="1">
      <c r="A59" s="192">
        <v>5</v>
      </c>
      <c r="B59" s="459" t="s">
        <v>727</v>
      </c>
      <c r="C59" s="459"/>
      <c r="D59" s="459"/>
      <c r="E59" s="459"/>
      <c r="F59" s="353" t="str">
        <f t="shared" ref="F59:F60" si="24">H59</f>
        <v>ETERNITY</v>
      </c>
      <c r="G59" s="490"/>
      <c r="H59" s="485" t="str">
        <f t="shared" ref="H59" si="25">$D$27</f>
        <v>ETERNITY</v>
      </c>
      <c r="I59" s="486"/>
      <c r="J59" s="187" t="s">
        <v>81</v>
      </c>
      <c r="K59" s="187">
        <f>$Q$27</f>
        <v>1065</v>
      </c>
      <c r="L59" s="248">
        <f>4/4500</f>
        <v>8.8888888888888893E-4</v>
      </c>
      <c r="M59" s="193">
        <f t="shared" si="19"/>
        <v>0.94666666666666677</v>
      </c>
      <c r="N59" s="193"/>
      <c r="O59" s="189">
        <f t="shared" ref="O59" si="26">ROUNDUP(N59+M59,0)</f>
        <v>1</v>
      </c>
      <c r="P59" s="496"/>
      <c r="Q59" s="497"/>
    </row>
    <row r="60" spans="1:19" s="15" customFormat="1" ht="59.5" customHeight="1">
      <c r="A60" s="192">
        <v>6</v>
      </c>
      <c r="B60" s="459" t="s">
        <v>727</v>
      </c>
      <c r="C60" s="459"/>
      <c r="D60" s="459"/>
      <c r="E60" s="459"/>
      <c r="F60" s="353" t="str">
        <f t="shared" si="24"/>
        <v>MOONLIGHT</v>
      </c>
      <c r="G60" s="490"/>
      <c r="H60" s="485" t="str">
        <f>$D$33</f>
        <v>MOONLIGHT</v>
      </c>
      <c r="I60" s="486" t="str">
        <f t="shared" si="18"/>
        <v>PFD</v>
      </c>
      <c r="J60" s="187" t="s">
        <v>81</v>
      </c>
      <c r="K60" s="187">
        <f>$Q$33</f>
        <v>1065</v>
      </c>
      <c r="L60" s="248">
        <f>4/4500</f>
        <v>8.8888888888888893E-4</v>
      </c>
      <c r="M60" s="193">
        <f t="shared" si="19"/>
        <v>0.94666666666666677</v>
      </c>
      <c r="N60" s="193"/>
      <c r="O60" s="189">
        <f t="shared" ref="O60" si="27">ROUNDUP(N60+M60,0)</f>
        <v>1</v>
      </c>
      <c r="P60" s="496"/>
      <c r="Q60" s="497"/>
    </row>
    <row r="61" spans="1:19" s="15" customFormat="1" ht="59.5" customHeight="1">
      <c r="A61" s="192">
        <v>7</v>
      </c>
      <c r="B61" s="494" t="s">
        <v>779</v>
      </c>
      <c r="C61" s="495"/>
      <c r="D61" s="495"/>
      <c r="E61" s="495"/>
      <c r="F61" s="493" t="s">
        <v>91</v>
      </c>
      <c r="G61" s="489" t="s">
        <v>780</v>
      </c>
      <c r="H61" s="485" t="str">
        <f>$D$21</f>
        <v>CLOUD</v>
      </c>
      <c r="I61" s="486" t="str">
        <f t="shared" si="18"/>
        <v>PFD</v>
      </c>
      <c r="J61" s="187" t="s">
        <v>87</v>
      </c>
      <c r="K61" s="187">
        <f>$Q$21</f>
        <v>1065</v>
      </c>
      <c r="L61" s="187">
        <v>1</v>
      </c>
      <c r="M61" s="187">
        <f t="shared" ref="M61:M74" si="28">L61*K61</f>
        <v>1065</v>
      </c>
      <c r="N61" s="193"/>
      <c r="O61" s="189">
        <f t="shared" ref="O61:O73" si="29">ROUNDUP(N61+M61,0)</f>
        <v>1065</v>
      </c>
      <c r="P61" s="479" t="s">
        <v>746</v>
      </c>
      <c r="Q61" s="480"/>
    </row>
    <row r="62" spans="1:19" s="15" customFormat="1" ht="59.5" customHeight="1">
      <c r="A62" s="192">
        <v>8</v>
      </c>
      <c r="B62" s="494" t="s">
        <v>779</v>
      </c>
      <c r="C62" s="495"/>
      <c r="D62" s="495"/>
      <c r="E62" s="495"/>
      <c r="F62" s="492"/>
      <c r="G62" s="490"/>
      <c r="H62" s="485" t="str">
        <f t="shared" ref="H62" si="30">$D$27</f>
        <v>ETERNITY</v>
      </c>
      <c r="I62" s="486"/>
      <c r="J62" s="187" t="s">
        <v>87</v>
      </c>
      <c r="K62" s="187">
        <f>$Q$27</f>
        <v>1065</v>
      </c>
      <c r="L62" s="187">
        <v>1</v>
      </c>
      <c r="M62" s="187">
        <f t="shared" si="28"/>
        <v>1065</v>
      </c>
      <c r="N62" s="193"/>
      <c r="O62" s="189">
        <f t="shared" si="29"/>
        <v>1065</v>
      </c>
      <c r="P62" s="481"/>
      <c r="Q62" s="482"/>
    </row>
    <row r="63" spans="1:19" s="15" customFormat="1" ht="59.5" customHeight="1">
      <c r="A63" s="192">
        <v>9</v>
      </c>
      <c r="B63" s="494" t="s">
        <v>779</v>
      </c>
      <c r="C63" s="495"/>
      <c r="D63" s="495"/>
      <c r="E63" s="495"/>
      <c r="F63" s="536"/>
      <c r="G63" s="490"/>
      <c r="H63" s="485" t="str">
        <f>$D$33</f>
        <v>MOONLIGHT</v>
      </c>
      <c r="I63" s="486" t="str">
        <f t="shared" si="18"/>
        <v>PFD</v>
      </c>
      <c r="J63" s="187" t="s">
        <v>87</v>
      </c>
      <c r="K63" s="187">
        <f>$Q$33</f>
        <v>1065</v>
      </c>
      <c r="L63" s="187">
        <v>1</v>
      </c>
      <c r="M63" s="187">
        <f t="shared" si="28"/>
        <v>1065</v>
      </c>
      <c r="N63" s="193"/>
      <c r="O63" s="189">
        <f t="shared" ref="O63" si="31">ROUNDUP(N63+M63,0)</f>
        <v>1065</v>
      </c>
      <c r="P63" s="487"/>
      <c r="Q63" s="488"/>
    </row>
    <row r="64" spans="1:19" s="15" customFormat="1" ht="59.5" customHeight="1">
      <c r="A64" s="192">
        <v>10</v>
      </c>
      <c r="B64" s="494" t="s">
        <v>781</v>
      </c>
      <c r="C64" s="495"/>
      <c r="D64" s="495"/>
      <c r="E64" s="495"/>
      <c r="F64" s="493" t="s">
        <v>91</v>
      </c>
      <c r="G64" s="489" t="s">
        <v>782</v>
      </c>
      <c r="H64" s="485" t="str">
        <f>$D$21</f>
        <v>CLOUD</v>
      </c>
      <c r="I64" s="486" t="str">
        <f t="shared" si="18"/>
        <v>PFD</v>
      </c>
      <c r="J64" s="187" t="s">
        <v>87</v>
      </c>
      <c r="K64" s="187">
        <f>$Q$21</f>
        <v>1065</v>
      </c>
      <c r="L64" s="187">
        <v>1</v>
      </c>
      <c r="M64" s="187">
        <f t="shared" si="28"/>
        <v>1065</v>
      </c>
      <c r="N64" s="193"/>
      <c r="O64" s="189">
        <f t="shared" si="29"/>
        <v>1065</v>
      </c>
      <c r="P64" s="479" t="s">
        <v>746</v>
      </c>
      <c r="Q64" s="480"/>
    </row>
    <row r="65" spans="1:17" s="15" customFormat="1" ht="59.5" customHeight="1">
      <c r="A65" s="192">
        <v>11</v>
      </c>
      <c r="B65" s="494" t="s">
        <v>781</v>
      </c>
      <c r="C65" s="495"/>
      <c r="D65" s="495"/>
      <c r="E65" s="495"/>
      <c r="F65" s="492"/>
      <c r="G65" s="490"/>
      <c r="H65" s="485" t="str">
        <f t="shared" ref="H65" si="32">$D$27</f>
        <v>ETERNITY</v>
      </c>
      <c r="I65" s="486"/>
      <c r="J65" s="187" t="s">
        <v>87</v>
      </c>
      <c r="K65" s="187">
        <f>$Q$27</f>
        <v>1065</v>
      </c>
      <c r="L65" s="187">
        <v>1</v>
      </c>
      <c r="M65" s="187">
        <f t="shared" si="28"/>
        <v>1065</v>
      </c>
      <c r="N65" s="193"/>
      <c r="O65" s="189">
        <f t="shared" si="29"/>
        <v>1065</v>
      </c>
      <c r="P65" s="481"/>
      <c r="Q65" s="482"/>
    </row>
    <row r="66" spans="1:17" s="15" customFormat="1" ht="59.5" customHeight="1">
      <c r="A66" s="192">
        <v>12</v>
      </c>
      <c r="B66" s="494" t="s">
        <v>781</v>
      </c>
      <c r="C66" s="495"/>
      <c r="D66" s="495"/>
      <c r="E66" s="495"/>
      <c r="F66" s="536"/>
      <c r="G66" s="490"/>
      <c r="H66" s="485" t="str">
        <f>$D$33</f>
        <v>MOONLIGHT</v>
      </c>
      <c r="I66" s="486" t="str">
        <f t="shared" si="18"/>
        <v>PFD</v>
      </c>
      <c r="J66" s="187" t="s">
        <v>87</v>
      </c>
      <c r="K66" s="187">
        <f>$Q$33</f>
        <v>1065</v>
      </c>
      <c r="L66" s="187">
        <v>1</v>
      </c>
      <c r="M66" s="187">
        <f t="shared" si="28"/>
        <v>1065</v>
      </c>
      <c r="N66" s="193"/>
      <c r="O66" s="189">
        <f t="shared" ref="O66:O68" si="33">ROUNDUP(N66+M66,0)</f>
        <v>1065</v>
      </c>
      <c r="P66" s="487"/>
      <c r="Q66" s="488"/>
    </row>
    <row r="67" spans="1:17" s="15" customFormat="1" ht="59.5" customHeight="1">
      <c r="A67" s="192">
        <v>13</v>
      </c>
      <c r="B67" s="458" t="s">
        <v>756</v>
      </c>
      <c r="C67" s="459"/>
      <c r="D67" s="459"/>
      <c r="E67" s="459"/>
      <c r="F67" s="493" t="s">
        <v>91</v>
      </c>
      <c r="G67" s="489" t="s">
        <v>757</v>
      </c>
      <c r="H67" s="485" t="str">
        <f>$D$21</f>
        <v>CLOUD</v>
      </c>
      <c r="I67" s="486" t="str">
        <f t="shared" si="18"/>
        <v>PFD</v>
      </c>
      <c r="J67" s="187" t="s">
        <v>87</v>
      </c>
      <c r="K67" s="187">
        <f>$Q$21</f>
        <v>1065</v>
      </c>
      <c r="L67" s="187">
        <v>1</v>
      </c>
      <c r="M67" s="187">
        <f t="shared" ref="M67:M69" si="34">L67*K67</f>
        <v>1065</v>
      </c>
      <c r="N67" s="193"/>
      <c r="O67" s="189">
        <f t="shared" si="33"/>
        <v>1065</v>
      </c>
      <c r="P67" s="479" t="s">
        <v>746</v>
      </c>
      <c r="Q67" s="480"/>
    </row>
    <row r="68" spans="1:17" s="15" customFormat="1" ht="59.5" customHeight="1">
      <c r="A68" s="192">
        <v>14</v>
      </c>
      <c r="B68" s="458" t="s">
        <v>756</v>
      </c>
      <c r="C68" s="459"/>
      <c r="D68" s="459"/>
      <c r="E68" s="459"/>
      <c r="F68" s="492"/>
      <c r="G68" s="490"/>
      <c r="H68" s="485" t="str">
        <f t="shared" ref="H68" si="35">$D$27</f>
        <v>ETERNITY</v>
      </c>
      <c r="I68" s="486"/>
      <c r="J68" s="187" t="s">
        <v>87</v>
      </c>
      <c r="K68" s="187">
        <f>$Q$27</f>
        <v>1065</v>
      </c>
      <c r="L68" s="187">
        <v>1</v>
      </c>
      <c r="M68" s="187">
        <f t="shared" si="34"/>
        <v>1065</v>
      </c>
      <c r="N68" s="193"/>
      <c r="O68" s="189">
        <f t="shared" si="33"/>
        <v>1065</v>
      </c>
      <c r="P68" s="481"/>
      <c r="Q68" s="482"/>
    </row>
    <row r="69" spans="1:17" s="15" customFormat="1" ht="59.5" customHeight="1">
      <c r="A69" s="192">
        <v>15</v>
      </c>
      <c r="B69" s="458" t="s">
        <v>756</v>
      </c>
      <c r="C69" s="459"/>
      <c r="D69" s="459"/>
      <c r="E69" s="459"/>
      <c r="F69" s="536"/>
      <c r="G69" s="490"/>
      <c r="H69" s="485" t="str">
        <f>$D$33</f>
        <v>MOONLIGHT</v>
      </c>
      <c r="I69" s="486" t="str">
        <f t="shared" si="18"/>
        <v>PFD</v>
      </c>
      <c r="J69" s="187" t="s">
        <v>87</v>
      </c>
      <c r="K69" s="187">
        <f>$Q$33</f>
        <v>1065</v>
      </c>
      <c r="L69" s="187">
        <v>1</v>
      </c>
      <c r="M69" s="187">
        <f t="shared" si="34"/>
        <v>1065</v>
      </c>
      <c r="N69" s="193"/>
      <c r="O69" s="189">
        <f t="shared" ref="O69" si="36">ROUNDUP(N69+M69,0)</f>
        <v>1065</v>
      </c>
      <c r="P69" s="487"/>
      <c r="Q69" s="488"/>
    </row>
    <row r="70" spans="1:17" s="26" customFormat="1" ht="37" customHeight="1" thickBot="1">
      <c r="B70" s="87" t="s">
        <v>69</v>
      </c>
      <c r="C70" s="27"/>
      <c r="D70" s="27"/>
      <c r="E70" s="27"/>
      <c r="G70" s="28"/>
      <c r="Q70" s="29"/>
    </row>
    <row r="71" spans="1:17" s="40" customFormat="1" ht="55.5" customHeight="1">
      <c r="A71" s="498" t="s">
        <v>70</v>
      </c>
      <c r="B71" s="499"/>
      <c r="C71" s="499"/>
      <c r="D71" s="499"/>
      <c r="E71" s="500"/>
      <c r="F71" s="84" t="s">
        <v>71</v>
      </c>
      <c r="G71" s="84" t="s">
        <v>72</v>
      </c>
      <c r="H71" s="501" t="s">
        <v>73</v>
      </c>
      <c r="I71" s="502"/>
      <c r="J71" s="85" t="s">
        <v>55</v>
      </c>
      <c r="K71" s="84" t="s">
        <v>74</v>
      </c>
      <c r="L71" s="84" t="s">
        <v>75</v>
      </c>
      <c r="M71" s="86" t="s">
        <v>76</v>
      </c>
      <c r="N71" s="86" t="s">
        <v>77</v>
      </c>
      <c r="O71" s="86" t="s">
        <v>78</v>
      </c>
      <c r="P71" s="503" t="s">
        <v>79</v>
      </c>
      <c r="Q71" s="504"/>
    </row>
    <row r="72" spans="1:17" s="15" customFormat="1" ht="63.75" customHeight="1">
      <c r="A72" s="192">
        <v>16</v>
      </c>
      <c r="B72" s="458" t="s">
        <v>752</v>
      </c>
      <c r="C72" s="459"/>
      <c r="D72" s="459"/>
      <c r="E72" s="459"/>
      <c r="F72" s="491" t="s">
        <v>91</v>
      </c>
      <c r="G72" s="489"/>
      <c r="H72" s="485" t="str">
        <f>$D$21</f>
        <v>CLOUD</v>
      </c>
      <c r="I72" s="486" t="str">
        <f t="shared" si="18"/>
        <v>PFD</v>
      </c>
      <c r="J72" s="187" t="s">
        <v>87</v>
      </c>
      <c r="K72" s="187">
        <f>$Q$21</f>
        <v>1065</v>
      </c>
      <c r="L72" s="187">
        <v>1</v>
      </c>
      <c r="M72" s="187">
        <f t="shared" si="28"/>
        <v>1065</v>
      </c>
      <c r="N72" s="193"/>
      <c r="O72" s="189">
        <f t="shared" si="29"/>
        <v>1065</v>
      </c>
      <c r="P72" s="479" t="s">
        <v>747</v>
      </c>
      <c r="Q72" s="480"/>
    </row>
    <row r="73" spans="1:17" s="15" customFormat="1" ht="63.75" customHeight="1">
      <c r="A73" s="192">
        <v>17</v>
      </c>
      <c r="B73" s="458" t="s">
        <v>752</v>
      </c>
      <c r="C73" s="459"/>
      <c r="D73" s="459"/>
      <c r="E73" s="459"/>
      <c r="F73" s="492"/>
      <c r="G73" s="490"/>
      <c r="H73" s="485" t="str">
        <f t="shared" ref="H73" si="37">$D$27</f>
        <v>ETERNITY</v>
      </c>
      <c r="I73" s="486"/>
      <c r="J73" s="187" t="s">
        <v>87</v>
      </c>
      <c r="K73" s="187">
        <f>$Q$27</f>
        <v>1065</v>
      </c>
      <c r="L73" s="187">
        <v>1</v>
      </c>
      <c r="M73" s="187">
        <f t="shared" si="28"/>
        <v>1065</v>
      </c>
      <c r="N73" s="193"/>
      <c r="O73" s="189">
        <f t="shared" si="29"/>
        <v>1065</v>
      </c>
      <c r="P73" s="481"/>
      <c r="Q73" s="482"/>
    </row>
    <row r="74" spans="1:17" s="15" customFormat="1" ht="63.75" customHeight="1">
      <c r="A74" s="192">
        <v>18</v>
      </c>
      <c r="B74" s="458" t="s">
        <v>752</v>
      </c>
      <c r="C74" s="459"/>
      <c r="D74" s="459"/>
      <c r="E74" s="459"/>
      <c r="F74" s="492"/>
      <c r="G74" s="490"/>
      <c r="H74" s="485" t="str">
        <f>$D$33</f>
        <v>MOONLIGHT</v>
      </c>
      <c r="I74" s="486" t="str">
        <f t="shared" si="18"/>
        <v>PFD</v>
      </c>
      <c r="J74" s="187" t="s">
        <v>87</v>
      </c>
      <c r="K74" s="187">
        <f>$Q$33</f>
        <v>1065</v>
      </c>
      <c r="L74" s="187">
        <v>1</v>
      </c>
      <c r="M74" s="187">
        <f t="shared" si="28"/>
        <v>1065</v>
      </c>
      <c r="N74" s="193"/>
      <c r="O74" s="189">
        <f t="shared" ref="O74" si="38">ROUNDUP(N74+M74,0)</f>
        <v>1065</v>
      </c>
      <c r="P74" s="487"/>
      <c r="Q74" s="488"/>
    </row>
    <row r="75" spans="1:17" s="15" customFormat="1" ht="63.75" customHeight="1">
      <c r="A75" s="192">
        <v>19</v>
      </c>
      <c r="B75" s="459" t="s">
        <v>771</v>
      </c>
      <c r="C75" s="459"/>
      <c r="D75" s="459"/>
      <c r="E75" s="459"/>
      <c r="F75" s="353" t="s">
        <v>103</v>
      </c>
      <c r="G75" s="489"/>
      <c r="H75" s="485" t="str">
        <f>$D$21</f>
        <v>CLOUD</v>
      </c>
      <c r="I75" s="486" t="str">
        <f t="shared" si="18"/>
        <v>PFD</v>
      </c>
      <c r="J75" s="187" t="s">
        <v>36</v>
      </c>
      <c r="K75" s="187">
        <f>$Q$21</f>
        <v>1065</v>
      </c>
      <c r="L75" s="194">
        <v>1</v>
      </c>
      <c r="M75" s="193">
        <f t="shared" ref="M75:M77" si="39">K75*L75</f>
        <v>1065</v>
      </c>
      <c r="N75" s="193"/>
      <c r="O75" s="189">
        <f t="shared" ref="O75:O76" si="40">ROUNDUP(N75+M75,0)</f>
        <v>1065</v>
      </c>
      <c r="P75" s="479"/>
      <c r="Q75" s="480"/>
    </row>
    <row r="76" spans="1:17" s="15" customFormat="1" ht="63.75" customHeight="1">
      <c r="A76" s="192">
        <v>20</v>
      </c>
      <c r="B76" s="459" t="s">
        <v>771</v>
      </c>
      <c r="C76" s="459"/>
      <c r="D76" s="459"/>
      <c r="E76" s="459"/>
      <c r="F76" s="353" t="s">
        <v>103</v>
      </c>
      <c r="G76" s="490"/>
      <c r="H76" s="485" t="str">
        <f t="shared" ref="H76" si="41">$D$27</f>
        <v>ETERNITY</v>
      </c>
      <c r="I76" s="486"/>
      <c r="J76" s="187" t="s">
        <v>36</v>
      </c>
      <c r="K76" s="187">
        <f>$Q$27</f>
        <v>1065</v>
      </c>
      <c r="L76" s="194">
        <v>1</v>
      </c>
      <c r="M76" s="193">
        <f t="shared" si="39"/>
        <v>1065</v>
      </c>
      <c r="N76" s="193"/>
      <c r="O76" s="189">
        <f t="shared" si="40"/>
        <v>1065</v>
      </c>
      <c r="P76" s="481"/>
      <c r="Q76" s="482"/>
    </row>
    <row r="77" spans="1:17" s="15" customFormat="1" ht="63.75" customHeight="1">
      <c r="A77" s="192">
        <v>21</v>
      </c>
      <c r="B77" s="459" t="s">
        <v>771</v>
      </c>
      <c r="C77" s="459"/>
      <c r="D77" s="459"/>
      <c r="E77" s="459"/>
      <c r="F77" s="353" t="s">
        <v>103</v>
      </c>
      <c r="G77" s="490"/>
      <c r="H77" s="485" t="str">
        <f>$D$33</f>
        <v>MOONLIGHT</v>
      </c>
      <c r="I77" s="486" t="str">
        <f t="shared" si="18"/>
        <v>PFD</v>
      </c>
      <c r="J77" s="187" t="s">
        <v>36</v>
      </c>
      <c r="K77" s="187">
        <f>$Q$33</f>
        <v>1065</v>
      </c>
      <c r="L77" s="194">
        <v>1</v>
      </c>
      <c r="M77" s="193">
        <f t="shared" si="39"/>
        <v>1065</v>
      </c>
      <c r="N77" s="193"/>
      <c r="O77" s="189">
        <f t="shared" ref="O77:O79" si="42">ROUNDUP(N77+M77,0)</f>
        <v>1065</v>
      </c>
      <c r="P77" s="487"/>
      <c r="Q77" s="488"/>
    </row>
    <row r="78" spans="1:17" s="15" customFormat="1" ht="110.25" customHeight="1">
      <c r="A78" s="192">
        <v>19</v>
      </c>
      <c r="B78" s="458" t="s">
        <v>797</v>
      </c>
      <c r="C78" s="459"/>
      <c r="D78" s="459"/>
      <c r="E78" s="459"/>
      <c r="F78" s="353" t="s">
        <v>798</v>
      </c>
      <c r="G78" s="364" t="s">
        <v>800</v>
      </c>
      <c r="H78" s="485" t="str">
        <f>$D$21</f>
        <v>CLOUD</v>
      </c>
      <c r="I78" s="486" t="str">
        <f t="shared" si="18"/>
        <v>PFD</v>
      </c>
      <c r="J78" s="187" t="s">
        <v>36</v>
      </c>
      <c r="K78" s="187">
        <f>$Q$21</f>
        <v>1065</v>
      </c>
      <c r="L78" s="194">
        <v>1</v>
      </c>
      <c r="M78" s="193">
        <f t="shared" ref="M78:M80" si="43">K78*L78</f>
        <v>1065</v>
      </c>
      <c r="N78" s="193"/>
      <c r="O78" s="189">
        <f t="shared" si="42"/>
        <v>1065</v>
      </c>
      <c r="P78" s="479" t="s">
        <v>801</v>
      </c>
      <c r="Q78" s="480"/>
    </row>
    <row r="79" spans="1:17" s="15" customFormat="1" ht="110.25" customHeight="1">
      <c r="A79" s="192">
        <v>20</v>
      </c>
      <c r="B79" s="458" t="s">
        <v>797</v>
      </c>
      <c r="C79" s="459"/>
      <c r="D79" s="459"/>
      <c r="E79" s="459"/>
      <c r="F79" s="353" t="s">
        <v>799</v>
      </c>
      <c r="G79" s="364" t="s">
        <v>42</v>
      </c>
      <c r="H79" s="485" t="str">
        <f t="shared" ref="H79" si="44">$D$27</f>
        <v>ETERNITY</v>
      </c>
      <c r="I79" s="486"/>
      <c r="J79" s="187" t="s">
        <v>36</v>
      </c>
      <c r="K79" s="187">
        <f>$Q$27</f>
        <v>1065</v>
      </c>
      <c r="L79" s="194">
        <v>1</v>
      </c>
      <c r="M79" s="193">
        <f t="shared" si="43"/>
        <v>1065</v>
      </c>
      <c r="N79" s="193"/>
      <c r="O79" s="189">
        <f t="shared" si="42"/>
        <v>1065</v>
      </c>
      <c r="P79" s="481"/>
      <c r="Q79" s="482"/>
    </row>
    <row r="80" spans="1:17" s="15" customFormat="1" ht="110.25" customHeight="1">
      <c r="A80" s="192">
        <v>21</v>
      </c>
      <c r="B80" s="458" t="s">
        <v>797</v>
      </c>
      <c r="C80" s="459"/>
      <c r="D80" s="459"/>
      <c r="E80" s="459"/>
      <c r="F80" s="353" t="s">
        <v>799</v>
      </c>
      <c r="G80" s="364" t="s">
        <v>42</v>
      </c>
      <c r="H80" s="485" t="str">
        <f>$D$33</f>
        <v>MOONLIGHT</v>
      </c>
      <c r="I80" s="486" t="str">
        <f t="shared" si="18"/>
        <v>PFD</v>
      </c>
      <c r="J80" s="187" t="s">
        <v>36</v>
      </c>
      <c r="K80" s="187">
        <f>$Q$33</f>
        <v>1065</v>
      </c>
      <c r="L80" s="194">
        <v>1</v>
      </c>
      <c r="M80" s="193">
        <f t="shared" si="43"/>
        <v>1065</v>
      </c>
      <c r="N80" s="193"/>
      <c r="O80" s="189">
        <f t="shared" ref="O80" si="45">ROUNDUP(N80+M80,0)</f>
        <v>1065</v>
      </c>
      <c r="P80" s="487"/>
      <c r="Q80" s="488"/>
    </row>
    <row r="81" spans="1:17" s="26" customFormat="1" ht="39" customHeight="1">
      <c r="B81" s="91" t="s">
        <v>95</v>
      </c>
      <c r="C81" s="27"/>
      <c r="D81" s="27"/>
      <c r="E81" s="27"/>
      <c r="G81" s="28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60">
      <c r="A82" s="483" t="s">
        <v>70</v>
      </c>
      <c r="B82" s="483"/>
      <c r="C82" s="483"/>
      <c r="D82" s="483"/>
      <c r="E82" s="483"/>
      <c r="F82" s="190" t="s">
        <v>71</v>
      </c>
      <c r="G82" s="190" t="s">
        <v>72</v>
      </c>
      <c r="H82" s="484" t="s">
        <v>73</v>
      </c>
      <c r="I82" s="484"/>
      <c r="J82" s="191" t="s">
        <v>55</v>
      </c>
      <c r="K82" s="190" t="s">
        <v>74</v>
      </c>
      <c r="L82" s="190" t="s">
        <v>75</v>
      </c>
      <c r="M82" s="190" t="s">
        <v>76</v>
      </c>
      <c r="N82" s="190" t="s">
        <v>77</v>
      </c>
      <c r="O82" s="190" t="s">
        <v>78</v>
      </c>
      <c r="P82" s="484" t="s">
        <v>79</v>
      </c>
      <c r="Q82" s="484"/>
    </row>
    <row r="83" spans="1:17" s="34" customFormat="1" ht="51.75" customHeight="1">
      <c r="A83" s="192">
        <v>1</v>
      </c>
      <c r="B83" s="458" t="s">
        <v>748</v>
      </c>
      <c r="C83" s="458"/>
      <c r="D83" s="458"/>
      <c r="E83" s="458"/>
      <c r="F83" s="470" t="s">
        <v>91</v>
      </c>
      <c r="G83" s="471"/>
      <c r="H83" s="460" t="str">
        <f>$D$21</f>
        <v>CLOUD</v>
      </c>
      <c r="I83" s="460" t="str">
        <f>$E$43</f>
        <v>PFD</v>
      </c>
      <c r="J83" s="187" t="s">
        <v>87</v>
      </c>
      <c r="K83" s="187">
        <f>$Q$21</f>
        <v>1065</v>
      </c>
      <c r="L83" s="354">
        <f>1+L98</f>
        <v>1.1666666666666667</v>
      </c>
      <c r="M83" s="187">
        <f t="shared" ref="M83:M103" si="46">K83*L83</f>
        <v>1242.5</v>
      </c>
      <c r="N83" s="193"/>
      <c r="O83" s="189">
        <f t="shared" ref="O83:O102" si="47">ROUNDUP(N83+M83,0)</f>
        <v>1243</v>
      </c>
      <c r="P83" s="479" t="s">
        <v>753</v>
      </c>
      <c r="Q83" s="480"/>
    </row>
    <row r="84" spans="1:17" s="34" customFormat="1" ht="51.75" customHeight="1">
      <c r="A84" s="192">
        <v>2</v>
      </c>
      <c r="B84" s="458" t="s">
        <v>748</v>
      </c>
      <c r="C84" s="458"/>
      <c r="D84" s="458"/>
      <c r="E84" s="458"/>
      <c r="F84" s="470"/>
      <c r="G84" s="471"/>
      <c r="H84" s="460" t="str">
        <f t="shared" ref="H84" si="48">$D$27</f>
        <v>ETERNITY</v>
      </c>
      <c r="I84" s="460"/>
      <c r="J84" s="187" t="s">
        <v>87</v>
      </c>
      <c r="K84" s="187">
        <f>$Q$27</f>
        <v>1065</v>
      </c>
      <c r="L84" s="354">
        <f>1+L99</f>
        <v>1.1666666666666667</v>
      </c>
      <c r="M84" s="187">
        <f t="shared" si="46"/>
        <v>1242.5</v>
      </c>
      <c r="N84" s="193"/>
      <c r="O84" s="189">
        <f t="shared" si="47"/>
        <v>1243</v>
      </c>
      <c r="P84" s="481"/>
      <c r="Q84" s="482"/>
    </row>
    <row r="85" spans="1:17" s="34" customFormat="1" ht="51.75" customHeight="1">
      <c r="A85" s="192">
        <v>3</v>
      </c>
      <c r="B85" s="458" t="s">
        <v>748</v>
      </c>
      <c r="C85" s="458"/>
      <c r="D85" s="458"/>
      <c r="E85" s="458"/>
      <c r="F85" s="470"/>
      <c r="G85" s="471"/>
      <c r="H85" s="460" t="str">
        <f>$D$33</f>
        <v>MOONLIGHT</v>
      </c>
      <c r="I85" s="460" t="str">
        <f>$E$43</f>
        <v>PFD</v>
      </c>
      <c r="J85" s="187" t="s">
        <v>87</v>
      </c>
      <c r="K85" s="187">
        <f>$Q$33</f>
        <v>1065</v>
      </c>
      <c r="L85" s="354">
        <f>1+L100</f>
        <v>1.1666666666666667</v>
      </c>
      <c r="M85" s="187">
        <f t="shared" si="46"/>
        <v>1242.5</v>
      </c>
      <c r="N85" s="193"/>
      <c r="O85" s="189">
        <f t="shared" ref="O85" si="49">ROUNDUP(N85+M85,0)</f>
        <v>1243</v>
      </c>
      <c r="P85" s="487"/>
      <c r="Q85" s="488"/>
    </row>
    <row r="86" spans="1:17" s="34" customFormat="1" ht="64.5" customHeight="1">
      <c r="A86" s="192">
        <v>4</v>
      </c>
      <c r="B86" s="476" t="s">
        <v>750</v>
      </c>
      <c r="C86" s="476"/>
      <c r="D86" s="476"/>
      <c r="E86" s="476"/>
      <c r="F86" s="183" t="s">
        <v>103</v>
      </c>
      <c r="G86" s="477" t="s">
        <v>751</v>
      </c>
      <c r="H86" s="460" t="str">
        <f>$D$21</f>
        <v>CLOUD</v>
      </c>
      <c r="I86" s="460" t="str">
        <f>$E$43</f>
        <v>PFD</v>
      </c>
      <c r="J86" s="187" t="s">
        <v>87</v>
      </c>
      <c r="K86" s="187">
        <f>$Q$21</f>
        <v>1065</v>
      </c>
      <c r="L86" s="187">
        <v>1</v>
      </c>
      <c r="M86" s="187">
        <f t="shared" si="46"/>
        <v>1065</v>
      </c>
      <c r="N86" s="193"/>
      <c r="O86" s="189">
        <f t="shared" si="47"/>
        <v>1065</v>
      </c>
      <c r="P86" s="479" t="s">
        <v>749</v>
      </c>
      <c r="Q86" s="480"/>
    </row>
    <row r="87" spans="1:17" s="34" customFormat="1" ht="64.5" customHeight="1">
      <c r="A87" s="192">
        <v>5</v>
      </c>
      <c r="B87" s="476" t="s">
        <v>750</v>
      </c>
      <c r="C87" s="476"/>
      <c r="D87" s="476"/>
      <c r="E87" s="476"/>
      <c r="F87" s="183" t="s">
        <v>103</v>
      </c>
      <c r="G87" s="478"/>
      <c r="H87" s="460" t="str">
        <f t="shared" ref="H87" si="50">$D$27</f>
        <v>ETERNITY</v>
      </c>
      <c r="I87" s="460"/>
      <c r="J87" s="187" t="s">
        <v>87</v>
      </c>
      <c r="K87" s="187">
        <f>$Q$27</f>
        <v>1065</v>
      </c>
      <c r="L87" s="187">
        <v>1</v>
      </c>
      <c r="M87" s="187">
        <f t="shared" si="46"/>
        <v>1065</v>
      </c>
      <c r="N87" s="193"/>
      <c r="O87" s="189">
        <f t="shared" si="47"/>
        <v>1065</v>
      </c>
      <c r="P87" s="481"/>
      <c r="Q87" s="482"/>
    </row>
    <row r="88" spans="1:17" s="34" customFormat="1" ht="64.5" customHeight="1">
      <c r="A88" s="192">
        <v>6</v>
      </c>
      <c r="B88" s="476" t="s">
        <v>750</v>
      </c>
      <c r="C88" s="476"/>
      <c r="D88" s="476"/>
      <c r="E88" s="476"/>
      <c r="F88" s="183" t="s">
        <v>103</v>
      </c>
      <c r="G88" s="533"/>
      <c r="H88" s="460" t="str">
        <f>$D$33</f>
        <v>MOONLIGHT</v>
      </c>
      <c r="I88" s="460" t="str">
        <f>$E$43</f>
        <v>PFD</v>
      </c>
      <c r="J88" s="187" t="s">
        <v>87</v>
      </c>
      <c r="K88" s="187">
        <f>$Q$33</f>
        <v>1065</v>
      </c>
      <c r="L88" s="187">
        <v>1</v>
      </c>
      <c r="M88" s="187">
        <f t="shared" si="46"/>
        <v>1065</v>
      </c>
      <c r="N88" s="193"/>
      <c r="O88" s="189">
        <f t="shared" ref="O88" si="51">ROUNDUP(N88+M88,0)</f>
        <v>1065</v>
      </c>
      <c r="P88" s="487"/>
      <c r="Q88" s="488"/>
    </row>
    <row r="89" spans="1:17" s="34" customFormat="1" ht="42.75" customHeight="1">
      <c r="A89" s="192">
        <v>7</v>
      </c>
      <c r="B89" s="458" t="s">
        <v>758</v>
      </c>
      <c r="C89" s="459"/>
      <c r="D89" s="459"/>
      <c r="E89" s="459"/>
      <c r="F89" s="183" t="s">
        <v>105</v>
      </c>
      <c r="G89" s="183"/>
      <c r="H89" s="460" t="str">
        <f>$D$21</f>
        <v>CLOUD</v>
      </c>
      <c r="I89" s="460" t="str">
        <f>$E$43</f>
        <v>PFD</v>
      </c>
      <c r="J89" s="187" t="s">
        <v>87</v>
      </c>
      <c r="K89" s="187">
        <f>$Q$21</f>
        <v>1065</v>
      </c>
      <c r="L89" s="194">
        <f>1/12</f>
        <v>8.3333333333333329E-2</v>
      </c>
      <c r="M89" s="187">
        <f t="shared" si="46"/>
        <v>88.75</v>
      </c>
      <c r="N89" s="193"/>
      <c r="O89" s="189">
        <f t="shared" si="47"/>
        <v>89</v>
      </c>
      <c r="P89" s="461"/>
      <c r="Q89" s="461"/>
    </row>
    <row r="90" spans="1:17" s="34" customFormat="1" ht="42.75" customHeight="1">
      <c r="A90" s="192">
        <v>8</v>
      </c>
      <c r="B90" s="458" t="s">
        <v>758</v>
      </c>
      <c r="C90" s="459"/>
      <c r="D90" s="459"/>
      <c r="E90" s="459"/>
      <c r="F90" s="183" t="s">
        <v>105</v>
      </c>
      <c r="G90" s="183"/>
      <c r="H90" s="460" t="str">
        <f t="shared" ref="H90" si="52">$D$27</f>
        <v>ETERNITY</v>
      </c>
      <c r="I90" s="460"/>
      <c r="J90" s="187" t="s">
        <v>87</v>
      </c>
      <c r="K90" s="187">
        <f>$Q$27</f>
        <v>1065</v>
      </c>
      <c r="L90" s="194">
        <f>1/12</f>
        <v>8.3333333333333329E-2</v>
      </c>
      <c r="M90" s="187">
        <f t="shared" si="46"/>
        <v>88.75</v>
      </c>
      <c r="N90" s="193"/>
      <c r="O90" s="189">
        <f t="shared" si="47"/>
        <v>89</v>
      </c>
      <c r="P90" s="461"/>
      <c r="Q90" s="461"/>
    </row>
    <row r="91" spans="1:17" s="34" customFormat="1" ht="42.75" customHeight="1">
      <c r="A91" s="192">
        <v>9</v>
      </c>
      <c r="B91" s="458" t="s">
        <v>758</v>
      </c>
      <c r="C91" s="459"/>
      <c r="D91" s="459"/>
      <c r="E91" s="459"/>
      <c r="F91" s="183" t="s">
        <v>105</v>
      </c>
      <c r="G91" s="183"/>
      <c r="H91" s="460" t="str">
        <f>$D$33</f>
        <v>MOONLIGHT</v>
      </c>
      <c r="I91" s="460" t="str">
        <f>$E$43</f>
        <v>PFD</v>
      </c>
      <c r="J91" s="187" t="s">
        <v>87</v>
      </c>
      <c r="K91" s="187">
        <f>$Q$33</f>
        <v>1065</v>
      </c>
      <c r="L91" s="194">
        <f>1/12</f>
        <v>8.3333333333333329E-2</v>
      </c>
      <c r="M91" s="187">
        <f t="shared" si="46"/>
        <v>88.75</v>
      </c>
      <c r="N91" s="193"/>
      <c r="O91" s="189">
        <f t="shared" ref="O91" si="53">ROUNDUP(N91+M91,0)</f>
        <v>89</v>
      </c>
      <c r="P91" s="461"/>
      <c r="Q91" s="461"/>
    </row>
    <row r="92" spans="1:17" s="34" customFormat="1" ht="51.75" customHeight="1">
      <c r="A92" s="192">
        <v>10</v>
      </c>
      <c r="B92" s="458" t="s">
        <v>145</v>
      </c>
      <c r="C92" s="458"/>
      <c r="D92" s="458"/>
      <c r="E92" s="458"/>
      <c r="F92" s="470" t="s">
        <v>91</v>
      </c>
      <c r="G92" s="471"/>
      <c r="H92" s="460" t="str">
        <f>$D$21</f>
        <v>CLOUD</v>
      </c>
      <c r="I92" s="460" t="str">
        <f>$E$43</f>
        <v>PFD</v>
      </c>
      <c r="J92" s="187" t="s">
        <v>87</v>
      </c>
      <c r="K92" s="187">
        <v>2</v>
      </c>
      <c r="L92" s="354">
        <v>1</v>
      </c>
      <c r="M92" s="187">
        <f t="shared" ref="M92:M94" si="54">K92*L92</f>
        <v>2</v>
      </c>
      <c r="N92" s="193"/>
      <c r="O92" s="189">
        <f>ROUNDUP(N92+M92,0)</f>
        <v>2</v>
      </c>
      <c r="P92" s="472"/>
      <c r="Q92" s="473"/>
    </row>
    <row r="93" spans="1:17" s="34" customFormat="1" ht="51.75" customHeight="1">
      <c r="A93" s="192">
        <v>11</v>
      </c>
      <c r="B93" s="458" t="s">
        <v>145</v>
      </c>
      <c r="C93" s="458"/>
      <c r="D93" s="458"/>
      <c r="E93" s="458"/>
      <c r="F93" s="470"/>
      <c r="G93" s="471"/>
      <c r="H93" s="460" t="str">
        <f t="shared" ref="H93" si="55">$D$27</f>
        <v>ETERNITY</v>
      </c>
      <c r="I93" s="460"/>
      <c r="J93" s="187" t="s">
        <v>87</v>
      </c>
      <c r="K93" s="187">
        <v>2</v>
      </c>
      <c r="L93" s="354">
        <v>1</v>
      </c>
      <c r="M93" s="187">
        <f t="shared" si="54"/>
        <v>2</v>
      </c>
      <c r="N93" s="193"/>
      <c r="O93" s="189">
        <f>ROUNDUP(N93+M93,0)</f>
        <v>2</v>
      </c>
      <c r="P93" s="474"/>
      <c r="Q93" s="475"/>
    </row>
    <row r="94" spans="1:17" s="34" customFormat="1" ht="51.75" customHeight="1">
      <c r="A94" s="192">
        <v>12</v>
      </c>
      <c r="B94" s="458" t="s">
        <v>145</v>
      </c>
      <c r="C94" s="458"/>
      <c r="D94" s="458"/>
      <c r="E94" s="458"/>
      <c r="F94" s="470"/>
      <c r="G94" s="471"/>
      <c r="H94" s="460" t="str">
        <f>$D$33</f>
        <v>MOONLIGHT</v>
      </c>
      <c r="I94" s="460" t="str">
        <f>$E$43</f>
        <v>PFD</v>
      </c>
      <c r="J94" s="187" t="s">
        <v>87</v>
      </c>
      <c r="K94" s="187">
        <v>2</v>
      </c>
      <c r="L94" s="354">
        <v>1</v>
      </c>
      <c r="M94" s="187">
        <f t="shared" si="54"/>
        <v>2</v>
      </c>
      <c r="N94" s="193"/>
      <c r="O94" s="189">
        <f t="shared" ref="O94" si="56">ROUNDUP(N94+M94,0)</f>
        <v>2</v>
      </c>
      <c r="P94" s="534"/>
      <c r="Q94" s="535"/>
    </row>
    <row r="95" spans="1:17" s="34" customFormat="1" ht="51.75" customHeight="1">
      <c r="A95" s="192">
        <v>10</v>
      </c>
      <c r="B95" s="458" t="s">
        <v>760</v>
      </c>
      <c r="C95" s="458"/>
      <c r="D95" s="458"/>
      <c r="E95" s="458"/>
      <c r="F95" s="470" t="s">
        <v>170</v>
      </c>
      <c r="G95" s="471"/>
      <c r="H95" s="460" t="str">
        <f>$D$21</f>
        <v>CLOUD</v>
      </c>
      <c r="I95" s="460" t="str">
        <f>$E$43</f>
        <v>PFD</v>
      </c>
      <c r="J95" s="187" t="s">
        <v>87</v>
      </c>
      <c r="K95" s="187">
        <f>$Q$21</f>
        <v>1065</v>
      </c>
      <c r="L95" s="354">
        <f>L92*2</f>
        <v>2</v>
      </c>
      <c r="M95" s="187">
        <f t="shared" ref="M95:M97" si="57">K95*L95</f>
        <v>2130</v>
      </c>
      <c r="N95" s="193"/>
      <c r="O95" s="189">
        <f>ROUNDUP(N95+M95,0)</f>
        <v>2130</v>
      </c>
      <c r="P95" s="472" t="s">
        <v>761</v>
      </c>
      <c r="Q95" s="473"/>
    </row>
    <row r="96" spans="1:17" s="34" customFormat="1" ht="51.75" customHeight="1">
      <c r="A96" s="192">
        <v>11</v>
      </c>
      <c r="B96" s="458" t="s">
        <v>760</v>
      </c>
      <c r="C96" s="458"/>
      <c r="D96" s="458"/>
      <c r="E96" s="458"/>
      <c r="F96" s="470"/>
      <c r="G96" s="471"/>
      <c r="H96" s="460" t="str">
        <f t="shared" ref="H96" si="58">$D$27</f>
        <v>ETERNITY</v>
      </c>
      <c r="I96" s="460"/>
      <c r="J96" s="187" t="s">
        <v>87</v>
      </c>
      <c r="K96" s="187">
        <f>$Q$27</f>
        <v>1065</v>
      </c>
      <c r="L96" s="354">
        <f>L93*2</f>
        <v>2</v>
      </c>
      <c r="M96" s="187">
        <f t="shared" si="57"/>
        <v>2130</v>
      </c>
      <c r="N96" s="193"/>
      <c r="O96" s="189">
        <f>ROUNDUP(N96+M96,0)</f>
        <v>2130</v>
      </c>
      <c r="P96" s="474"/>
      <c r="Q96" s="475"/>
    </row>
    <row r="97" spans="1:17" s="34" customFormat="1" ht="51.75" customHeight="1">
      <c r="A97" s="192">
        <v>12</v>
      </c>
      <c r="B97" s="458" t="s">
        <v>760</v>
      </c>
      <c r="C97" s="458"/>
      <c r="D97" s="458"/>
      <c r="E97" s="458"/>
      <c r="F97" s="470"/>
      <c r="G97" s="471"/>
      <c r="H97" s="460" t="str">
        <f>$D$33</f>
        <v>MOONLIGHT</v>
      </c>
      <c r="I97" s="460" t="str">
        <f>$E$43</f>
        <v>PFD</v>
      </c>
      <c r="J97" s="187" t="s">
        <v>87</v>
      </c>
      <c r="K97" s="187">
        <f>$Q$33</f>
        <v>1065</v>
      </c>
      <c r="L97" s="354">
        <f>L94*2</f>
        <v>2</v>
      </c>
      <c r="M97" s="187">
        <f t="shared" si="57"/>
        <v>2130</v>
      </c>
      <c r="N97" s="193"/>
      <c r="O97" s="189">
        <f t="shared" ref="O97" si="59">ROUNDUP(N97+M97,0)</f>
        <v>2130</v>
      </c>
      <c r="P97" s="534"/>
      <c r="Q97" s="535"/>
    </row>
    <row r="98" spans="1:17" s="34" customFormat="1" ht="42.75" customHeight="1">
      <c r="A98" s="192">
        <v>13</v>
      </c>
      <c r="B98" s="458" t="s">
        <v>106</v>
      </c>
      <c r="C98" s="459"/>
      <c r="D98" s="459"/>
      <c r="E98" s="459"/>
      <c r="F98" s="183" t="s">
        <v>105</v>
      </c>
      <c r="G98" s="183"/>
      <c r="H98" s="460" t="str">
        <f>$D$21</f>
        <v>CLOUD</v>
      </c>
      <c r="I98" s="460" t="str">
        <f>$E$43</f>
        <v>PFD</v>
      </c>
      <c r="J98" s="187" t="s">
        <v>87</v>
      </c>
      <c r="K98" s="187">
        <f>$Q$21</f>
        <v>1065</v>
      </c>
      <c r="L98" s="194">
        <f>L89*2</f>
        <v>0.16666666666666666</v>
      </c>
      <c r="M98" s="187">
        <f t="shared" si="46"/>
        <v>177.5</v>
      </c>
      <c r="N98" s="193"/>
      <c r="O98" s="189">
        <f t="shared" si="47"/>
        <v>178</v>
      </c>
      <c r="P98" s="461"/>
      <c r="Q98" s="461"/>
    </row>
    <row r="99" spans="1:17" s="34" customFormat="1" ht="42.75" customHeight="1">
      <c r="A99" s="192">
        <v>14</v>
      </c>
      <c r="B99" s="458" t="s">
        <v>106</v>
      </c>
      <c r="C99" s="459"/>
      <c r="D99" s="459"/>
      <c r="E99" s="459"/>
      <c r="F99" s="183" t="s">
        <v>105</v>
      </c>
      <c r="G99" s="183"/>
      <c r="H99" s="460" t="str">
        <f t="shared" ref="H99" si="60">$D$27</f>
        <v>ETERNITY</v>
      </c>
      <c r="I99" s="460"/>
      <c r="J99" s="187" t="s">
        <v>87</v>
      </c>
      <c r="K99" s="187">
        <f>$Q$27</f>
        <v>1065</v>
      </c>
      <c r="L99" s="194">
        <f>L90*2</f>
        <v>0.16666666666666666</v>
      </c>
      <c r="M99" s="187">
        <f t="shared" si="46"/>
        <v>177.5</v>
      </c>
      <c r="N99" s="193"/>
      <c r="O99" s="189">
        <f t="shared" si="47"/>
        <v>178</v>
      </c>
      <c r="P99" s="461"/>
      <c r="Q99" s="461"/>
    </row>
    <row r="100" spans="1:17" s="34" customFormat="1" ht="42.75" customHeight="1">
      <c r="A100" s="192">
        <v>15</v>
      </c>
      <c r="B100" s="458" t="s">
        <v>106</v>
      </c>
      <c r="C100" s="459"/>
      <c r="D100" s="459"/>
      <c r="E100" s="459"/>
      <c r="F100" s="183" t="s">
        <v>105</v>
      </c>
      <c r="G100" s="183"/>
      <c r="H100" s="460" t="str">
        <f>$D$33</f>
        <v>MOONLIGHT</v>
      </c>
      <c r="I100" s="460" t="str">
        <f>$E$43</f>
        <v>PFD</v>
      </c>
      <c r="J100" s="187" t="s">
        <v>87</v>
      </c>
      <c r="K100" s="187">
        <f>$Q$33</f>
        <v>1065</v>
      </c>
      <c r="L100" s="194">
        <f>L91*2</f>
        <v>0.16666666666666666</v>
      </c>
      <c r="M100" s="187">
        <f t="shared" si="46"/>
        <v>177.5</v>
      </c>
      <c r="N100" s="193"/>
      <c r="O100" s="189">
        <f t="shared" ref="O100" si="61">ROUNDUP(N100+M100,0)</f>
        <v>178</v>
      </c>
      <c r="P100" s="461"/>
      <c r="Q100" s="461"/>
    </row>
    <row r="101" spans="1:17" s="34" customFormat="1" ht="42.75" customHeight="1">
      <c r="A101" s="192">
        <v>16</v>
      </c>
      <c r="B101" s="458" t="s">
        <v>107</v>
      </c>
      <c r="C101" s="459"/>
      <c r="D101" s="459"/>
      <c r="E101" s="459"/>
      <c r="F101" s="183" t="s">
        <v>103</v>
      </c>
      <c r="G101" s="183"/>
      <c r="H101" s="460" t="str">
        <f>$D$21</f>
        <v>CLOUD</v>
      </c>
      <c r="I101" s="460" t="str">
        <f>$E$43</f>
        <v>PFD</v>
      </c>
      <c r="J101" s="187" t="s">
        <v>87</v>
      </c>
      <c r="K101" s="187">
        <f>$Q$21</f>
        <v>1065</v>
      </c>
      <c r="L101" s="194">
        <f>L89</f>
        <v>8.3333333333333329E-2</v>
      </c>
      <c r="M101" s="187">
        <f t="shared" si="46"/>
        <v>88.75</v>
      </c>
      <c r="N101" s="193"/>
      <c r="O101" s="189">
        <f t="shared" si="47"/>
        <v>89</v>
      </c>
      <c r="P101" s="461"/>
      <c r="Q101" s="461"/>
    </row>
    <row r="102" spans="1:17" s="34" customFormat="1" ht="42.75" customHeight="1">
      <c r="A102" s="192">
        <v>17</v>
      </c>
      <c r="B102" s="458" t="s">
        <v>107</v>
      </c>
      <c r="C102" s="459"/>
      <c r="D102" s="459"/>
      <c r="E102" s="459"/>
      <c r="F102" s="183" t="s">
        <v>103</v>
      </c>
      <c r="G102" s="183"/>
      <c r="H102" s="460" t="str">
        <f t="shared" ref="H102" si="62">$D$27</f>
        <v>ETERNITY</v>
      </c>
      <c r="I102" s="460"/>
      <c r="J102" s="187" t="s">
        <v>87</v>
      </c>
      <c r="K102" s="187">
        <f>$Q$27</f>
        <v>1065</v>
      </c>
      <c r="L102" s="194">
        <f>L90</f>
        <v>8.3333333333333329E-2</v>
      </c>
      <c r="M102" s="187">
        <f t="shared" si="46"/>
        <v>88.75</v>
      </c>
      <c r="N102" s="193"/>
      <c r="O102" s="189">
        <f t="shared" si="47"/>
        <v>89</v>
      </c>
      <c r="P102" s="461"/>
      <c r="Q102" s="461"/>
    </row>
    <row r="103" spans="1:17" s="34" customFormat="1" ht="42.75" customHeight="1">
      <c r="A103" s="192">
        <v>18</v>
      </c>
      <c r="B103" s="458" t="s">
        <v>107</v>
      </c>
      <c r="C103" s="459"/>
      <c r="D103" s="459"/>
      <c r="E103" s="459"/>
      <c r="F103" s="183" t="s">
        <v>103</v>
      </c>
      <c r="G103" s="183"/>
      <c r="H103" s="460" t="str">
        <f>$D$33</f>
        <v>MOONLIGHT</v>
      </c>
      <c r="I103" s="460" t="str">
        <f>$E$43</f>
        <v>PFD</v>
      </c>
      <c r="J103" s="187" t="s">
        <v>87</v>
      </c>
      <c r="K103" s="187">
        <f>$Q$33</f>
        <v>1065</v>
      </c>
      <c r="L103" s="194">
        <f>L91</f>
        <v>8.3333333333333329E-2</v>
      </c>
      <c r="M103" s="187">
        <f t="shared" si="46"/>
        <v>88.75</v>
      </c>
      <c r="N103" s="193"/>
      <c r="O103" s="189">
        <f t="shared" ref="O103" si="63">ROUNDUP(N103+M103,0)</f>
        <v>89</v>
      </c>
      <c r="P103" s="461"/>
      <c r="Q103" s="461"/>
    </row>
    <row r="104" spans="1:17" s="15" customFormat="1" ht="27.5">
      <c r="A104" s="92"/>
      <c r="B104" s="92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</row>
    <row r="105" spans="1:17" s="15" customFormat="1" ht="33" customHeight="1">
      <c r="B105" s="87" t="s">
        <v>111</v>
      </c>
      <c r="C105" s="88"/>
      <c r="D105" s="89"/>
      <c r="E105" s="89"/>
      <c r="F105" s="89"/>
      <c r="G105" s="90"/>
      <c r="H105" s="89"/>
      <c r="I105" s="89"/>
      <c r="J105" s="438" t="s">
        <v>112</v>
      </c>
      <c r="K105" s="438"/>
      <c r="L105" s="438"/>
      <c r="M105" s="438"/>
      <c r="N105" s="438"/>
      <c r="O105" s="33"/>
      <c r="P105" s="33"/>
      <c r="Q105" s="34"/>
    </row>
    <row r="106" spans="1:17" s="92" customFormat="1" ht="54.65" customHeight="1">
      <c r="A106" s="92">
        <v>1</v>
      </c>
      <c r="B106" s="94" t="s">
        <v>113</v>
      </c>
      <c r="C106" s="98" t="s">
        <v>114</v>
      </c>
      <c r="D106" s="15"/>
      <c r="E106" s="15"/>
      <c r="F106" s="15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34.5" hidden="1" customHeight="1">
      <c r="A107" s="92"/>
      <c r="B107" s="441" t="s">
        <v>115</v>
      </c>
      <c r="C107" s="442"/>
      <c r="D107" s="442"/>
      <c r="E107" s="442"/>
      <c r="F107" s="442"/>
      <c r="G107" s="442"/>
      <c r="H107" s="442"/>
      <c r="I107" s="454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59.25" hidden="1" customHeight="1">
      <c r="A108" s="92"/>
      <c r="B108" s="448" t="s">
        <v>73</v>
      </c>
      <c r="C108" s="449"/>
      <c r="D108" s="450" t="s">
        <v>116</v>
      </c>
      <c r="E108" s="451"/>
      <c r="F108" s="451"/>
      <c r="G108" s="451"/>
      <c r="H108" s="451"/>
      <c r="I108" s="452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8.650000000000006" hidden="1" customHeight="1">
      <c r="A109" s="92"/>
      <c r="B109" s="434" t="str">
        <f>$D$21</f>
        <v>CLOUD</v>
      </c>
      <c r="C109" s="434" t="str">
        <f t="shared" ref="C109:C112" si="64">$E$43</f>
        <v>PFD</v>
      </c>
      <c r="D109" s="435"/>
      <c r="E109" s="436"/>
      <c r="F109" s="436"/>
      <c r="G109" s="436"/>
      <c r="H109" s="436"/>
      <c r="I109" s="43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34" t="str">
        <f t="shared" ref="B110" si="65">$D$27</f>
        <v>ETERNITY</v>
      </c>
      <c r="C110" s="434"/>
      <c r="D110" s="435"/>
      <c r="E110" s="436"/>
      <c r="F110" s="436"/>
      <c r="G110" s="436"/>
      <c r="H110" s="436"/>
      <c r="I110" s="43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34" t="str">
        <f>$D$33</f>
        <v>MOONLIGHT</v>
      </c>
      <c r="C111" s="434" t="str">
        <f t="shared" si="64"/>
        <v>PFD</v>
      </c>
      <c r="D111" s="435"/>
      <c r="E111" s="436"/>
      <c r="F111" s="436"/>
      <c r="G111" s="436"/>
      <c r="H111" s="436"/>
      <c r="I111" s="437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34" t="e">
        <f>#REF!</f>
        <v>#REF!</v>
      </c>
      <c r="C112" s="434" t="str">
        <f t="shared" si="64"/>
        <v>PFD</v>
      </c>
      <c r="D112" s="435"/>
      <c r="E112" s="436"/>
      <c r="F112" s="436"/>
      <c r="G112" s="436"/>
      <c r="H112" s="436"/>
      <c r="I112" s="437"/>
      <c r="J112" s="35"/>
      <c r="K112" s="35"/>
      <c r="L112" s="35"/>
      <c r="M112" s="35"/>
      <c r="N112" s="35"/>
      <c r="O112" s="35"/>
    </row>
    <row r="113" spans="1:17" s="15" customFormat="1" ht="27.5" hidden="1"/>
    <row r="114" spans="1:17" s="15" customFormat="1" ht="28" hidden="1">
      <c r="A114" s="92"/>
      <c r="B114" s="441"/>
      <c r="C114" s="442"/>
      <c r="D114" s="443"/>
      <c r="E114" s="443"/>
      <c r="F114" s="443"/>
      <c r="G114" s="443"/>
      <c r="H114" s="443"/>
      <c r="I114" s="444"/>
      <c r="J114" s="35"/>
      <c r="K114" s="35"/>
      <c r="L114" s="35"/>
    </row>
    <row r="115" spans="1:17" s="15" customFormat="1" ht="40.5" hidden="1" customHeight="1">
      <c r="A115" s="92"/>
      <c r="B115" s="445"/>
      <c r="C115" s="446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78.5" hidden="1" customHeight="1">
      <c r="A116" s="92"/>
      <c r="B116" s="447" t="s">
        <v>118</v>
      </c>
      <c r="C116" s="447"/>
      <c r="D116" s="455">
        <v>2.2000000000000002</v>
      </c>
      <c r="E116" s="456"/>
      <c r="F116" s="456"/>
      <c r="G116" s="456"/>
      <c r="H116" s="456"/>
      <c r="I116" s="457"/>
      <c r="J116" s="35"/>
    </row>
    <row r="117" spans="1:17" s="15" customFormat="1" ht="12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54.65" customHeight="1">
      <c r="A118" s="16">
        <v>2</v>
      </c>
      <c r="B118" s="94" t="s">
        <v>119</v>
      </c>
      <c r="C118" s="453" t="s">
        <v>754</v>
      </c>
      <c r="D118" s="453"/>
      <c r="E118" s="453"/>
      <c r="F118" s="453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28" hidden="1">
      <c r="A119" s="92"/>
      <c r="B119" s="441" t="s">
        <v>115</v>
      </c>
      <c r="C119" s="442"/>
      <c r="D119" s="442"/>
      <c r="E119" s="442"/>
      <c r="F119" s="442"/>
      <c r="G119" s="442"/>
      <c r="H119" s="442"/>
      <c r="I119" s="454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63" hidden="1" customHeight="1">
      <c r="A120" s="92"/>
      <c r="B120" s="448" t="s">
        <v>73</v>
      </c>
      <c r="C120" s="449"/>
      <c r="D120" s="450" t="s">
        <v>116</v>
      </c>
      <c r="E120" s="451"/>
      <c r="F120" s="451"/>
      <c r="G120" s="451"/>
      <c r="H120" s="451"/>
      <c r="I120" s="452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2" hidden="1" customHeight="1">
      <c r="A121" s="92"/>
      <c r="B121" s="434" t="str">
        <f>$D$21</f>
        <v>CLOUD</v>
      </c>
      <c r="C121" s="434" t="str">
        <f t="shared" ref="C121:C124" si="66">$E$43</f>
        <v>PFD</v>
      </c>
      <c r="D121" s="435" t="s">
        <v>121</v>
      </c>
      <c r="E121" s="436"/>
      <c r="F121" s="436"/>
      <c r="G121" s="436"/>
      <c r="H121" s="436"/>
      <c r="I121" s="437"/>
      <c r="J121" s="35"/>
      <c r="K121" s="35"/>
      <c r="L121" s="35"/>
      <c r="M121" s="35"/>
      <c r="N121" s="35"/>
      <c r="O121" s="35"/>
    </row>
    <row r="122" spans="1:17" s="15" customFormat="1" ht="54" hidden="1" customHeight="1">
      <c r="A122" s="92"/>
      <c r="B122" s="434" t="str">
        <f t="shared" ref="B122" si="67">$D$27</f>
        <v>ETERNITY</v>
      </c>
      <c r="C122" s="434"/>
      <c r="D122" s="435" t="s">
        <v>122</v>
      </c>
      <c r="E122" s="436"/>
      <c r="F122" s="436"/>
      <c r="G122" s="436"/>
      <c r="H122" s="436"/>
      <c r="I122" s="437"/>
      <c r="J122" s="35"/>
      <c r="K122" s="35"/>
      <c r="L122" s="35"/>
      <c r="M122" s="35"/>
      <c r="N122" s="35"/>
      <c r="O122" s="35"/>
    </row>
    <row r="123" spans="1:17" s="15" customFormat="1" ht="78.75" hidden="1" customHeight="1">
      <c r="A123" s="92"/>
      <c r="B123" s="434" t="str">
        <f>$D$33</f>
        <v>MOONLIGHT</v>
      </c>
      <c r="C123" s="434" t="str">
        <f t="shared" si="66"/>
        <v>PFD</v>
      </c>
      <c r="D123" s="435" t="s">
        <v>121</v>
      </c>
      <c r="E123" s="436"/>
      <c r="F123" s="436"/>
      <c r="G123" s="436"/>
      <c r="H123" s="436"/>
      <c r="I123" s="43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34" t="e">
        <f>#REF!</f>
        <v>#REF!</v>
      </c>
      <c r="C124" s="434" t="str">
        <f t="shared" si="66"/>
        <v>PFD</v>
      </c>
      <c r="D124" s="435" t="s">
        <v>122</v>
      </c>
      <c r="E124" s="436"/>
      <c r="F124" s="436"/>
      <c r="G124" s="436"/>
      <c r="H124" s="436"/>
      <c r="I124" s="437"/>
      <c r="J124" s="35"/>
      <c r="K124" s="35"/>
      <c r="L124" s="35"/>
      <c r="M124" s="35"/>
      <c r="N124" s="35"/>
      <c r="O124" s="35"/>
    </row>
    <row r="125" spans="1:17" s="15" customFormat="1" ht="54" hidden="1" customHeight="1">
      <c r="A125" s="92"/>
      <c r="B125" s="198"/>
      <c r="C125" s="199"/>
      <c r="D125" s="200"/>
      <c r="E125" s="184"/>
      <c r="F125" s="184"/>
      <c r="G125" s="184"/>
      <c r="H125" s="184"/>
      <c r="I125" s="185"/>
      <c r="J125" s="35"/>
      <c r="K125" s="35"/>
      <c r="L125" s="35"/>
      <c r="M125" s="35"/>
      <c r="N125" s="35"/>
      <c r="O125" s="35"/>
    </row>
    <row r="126" spans="1:17" s="15" customFormat="1" ht="28" hidden="1">
      <c r="A126" s="92"/>
      <c r="B126" s="441" t="s">
        <v>123</v>
      </c>
      <c r="C126" s="442"/>
      <c r="D126" s="443"/>
      <c r="E126" s="443"/>
      <c r="F126" s="443"/>
      <c r="G126" s="443"/>
      <c r="H126" s="443"/>
      <c r="I126" s="444"/>
      <c r="J126" s="35"/>
      <c r="K126" s="35"/>
      <c r="L126" s="35"/>
    </row>
    <row r="127" spans="1:17" s="15" customFormat="1" ht="56.25" hidden="1" customHeight="1">
      <c r="A127" s="92"/>
      <c r="B127" s="445"/>
      <c r="C127" s="446"/>
      <c r="D127" s="249" t="s">
        <v>117</v>
      </c>
      <c r="E127" s="249" t="s">
        <v>35</v>
      </c>
      <c r="F127" s="249" t="s">
        <v>36</v>
      </c>
      <c r="G127" s="249" t="s">
        <v>37</v>
      </c>
      <c r="H127" s="249" t="s">
        <v>38</v>
      </c>
      <c r="I127" s="249" t="s">
        <v>39</v>
      </c>
      <c r="J127" s="35"/>
    </row>
    <row r="128" spans="1:17" s="15" customFormat="1" ht="151.5" hidden="1" customHeight="1">
      <c r="A128" s="92"/>
      <c r="B128" s="447" t="s">
        <v>124</v>
      </c>
      <c r="C128" s="447"/>
      <c r="D128" s="177"/>
      <c r="E128" s="178"/>
      <c r="F128" s="178"/>
      <c r="G128" s="178"/>
      <c r="H128" s="178"/>
      <c r="I128" s="178"/>
      <c r="J128" s="35"/>
    </row>
    <row r="129" spans="1:17" s="15" customFormat="1" ht="27.5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5" customHeight="1">
      <c r="A130" s="16">
        <v>3</v>
      </c>
      <c r="B130" s="94" t="s">
        <v>125</v>
      </c>
      <c r="C130" s="18" t="s">
        <v>755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5" customHeight="1">
      <c r="A131" s="92"/>
      <c r="B131" s="448" t="s">
        <v>73</v>
      </c>
      <c r="C131" s="449"/>
      <c r="D131" s="450" t="s">
        <v>116</v>
      </c>
      <c r="E131" s="451"/>
      <c r="F131" s="451"/>
      <c r="G131" s="451"/>
      <c r="H131" s="451"/>
      <c r="I131" s="452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150000000000006" customHeight="1">
      <c r="A132" s="92"/>
      <c r="B132" s="434" t="str">
        <f>$D$21</f>
        <v>CLOUD</v>
      </c>
      <c r="C132" s="434" t="str">
        <f t="shared" ref="C132:C134" si="68">$E$43</f>
        <v>PFD</v>
      </c>
      <c r="D132" s="435" t="s">
        <v>783</v>
      </c>
      <c r="E132" s="436"/>
      <c r="F132" s="436"/>
      <c r="G132" s="436"/>
      <c r="H132" s="436"/>
      <c r="I132" s="437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34" t="str">
        <f t="shared" ref="B133" si="69">$D$27</f>
        <v>ETERNITY</v>
      </c>
      <c r="C133" s="434"/>
      <c r="D133" s="435" t="s">
        <v>784</v>
      </c>
      <c r="E133" s="436"/>
      <c r="F133" s="436"/>
      <c r="G133" s="436"/>
      <c r="H133" s="436"/>
      <c r="I133" s="437"/>
      <c r="J133" s="35"/>
      <c r="K133" s="35"/>
      <c r="L133" s="35"/>
      <c r="M133" s="35"/>
      <c r="N133" s="35"/>
      <c r="O133" s="35"/>
    </row>
    <row r="134" spans="1:17" s="15" customFormat="1" ht="77.150000000000006" customHeight="1">
      <c r="A134" s="92"/>
      <c r="B134" s="434" t="str">
        <f>$D$33</f>
        <v>MOONLIGHT</v>
      </c>
      <c r="C134" s="434" t="str">
        <f t="shared" si="68"/>
        <v>PFD</v>
      </c>
      <c r="D134" s="435" t="s">
        <v>785</v>
      </c>
      <c r="E134" s="436"/>
      <c r="F134" s="436"/>
      <c r="G134" s="436"/>
      <c r="H134" s="436"/>
      <c r="I134" s="437"/>
      <c r="J134" s="35"/>
      <c r="K134" s="35"/>
      <c r="L134" s="35"/>
      <c r="M134" s="35"/>
      <c r="N134" s="35"/>
      <c r="O134" s="35"/>
    </row>
    <row r="135" spans="1:17" s="15" customFormat="1" ht="27.5">
      <c r="A135" s="92"/>
      <c r="B135" s="92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</row>
    <row r="136" spans="1:17" s="15" customFormat="1" ht="29.25" customHeight="1">
      <c r="B136" s="438" t="s">
        <v>127</v>
      </c>
      <c r="C136" s="438"/>
      <c r="D136" s="438"/>
      <c r="E136" s="438"/>
      <c r="G136" s="35"/>
      <c r="N136" s="34"/>
      <c r="O136" s="33"/>
      <c r="P136" s="33"/>
      <c r="Q136" s="34"/>
    </row>
    <row r="137" spans="1:17" s="15" customFormat="1" ht="35.25" customHeight="1">
      <c r="A137" s="92">
        <v>1</v>
      </c>
      <c r="B137" s="95" t="s">
        <v>128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2</v>
      </c>
      <c r="B138" s="95" t="s">
        <v>129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3</v>
      </c>
      <c r="B139" s="95" t="s">
        <v>130</v>
      </c>
      <c r="C139" s="92"/>
      <c r="D139" s="92"/>
      <c r="G139" s="35"/>
      <c r="N139" s="34"/>
      <c r="O139" s="33"/>
      <c r="P139" s="33"/>
      <c r="Q139" s="34"/>
    </row>
    <row r="140" spans="1:17" s="18" customFormat="1" ht="28">
      <c r="A140" s="16"/>
      <c r="B140" s="250" t="s">
        <v>131</v>
      </c>
      <c r="C140" s="251" t="s">
        <v>723</v>
      </c>
      <c r="D140" s="251" t="s">
        <v>117</v>
      </c>
      <c r="E140" s="251" t="s">
        <v>35</v>
      </c>
      <c r="F140" s="251" t="s">
        <v>36</v>
      </c>
      <c r="G140" s="251" t="s">
        <v>37</v>
      </c>
      <c r="H140" s="251" t="s">
        <v>38</v>
      </c>
      <c r="I140" s="251" t="s">
        <v>39</v>
      </c>
      <c r="J140" s="251" t="s">
        <v>40</v>
      </c>
      <c r="M140" s="36"/>
      <c r="N140" s="37"/>
      <c r="O140" s="37"/>
      <c r="P140" s="36"/>
    </row>
    <row r="141" spans="1:17" s="18" customFormat="1" ht="50.15" customHeight="1">
      <c r="A141" s="16"/>
      <c r="B141" s="250" t="s">
        <v>132</v>
      </c>
      <c r="C141" s="189">
        <f>G35</f>
        <v>81</v>
      </c>
      <c r="D141" s="189">
        <f t="shared" ref="D141:I141" si="70">H35</f>
        <v>276</v>
      </c>
      <c r="E141" s="189">
        <f t="shared" si="70"/>
        <v>726</v>
      </c>
      <c r="F141" s="189">
        <f t="shared" si="70"/>
        <v>933</v>
      </c>
      <c r="G141" s="189">
        <f t="shared" si="70"/>
        <v>744</v>
      </c>
      <c r="H141" s="189">
        <f t="shared" si="70"/>
        <v>339</v>
      </c>
      <c r="I141" s="189">
        <f t="shared" si="70"/>
        <v>96</v>
      </c>
      <c r="J141" s="189">
        <f>SUM(C141:I141)</f>
        <v>3195</v>
      </c>
      <c r="M141" s="36"/>
      <c r="N141" s="37"/>
      <c r="O141" s="37"/>
      <c r="P141" s="36"/>
    </row>
    <row r="142" spans="1:17" s="96" customFormat="1" ht="133" customHeight="1">
      <c r="B142" s="365" t="s">
        <v>802</v>
      </c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22">
    <mergeCell ref="B78:E78"/>
    <mergeCell ref="H78:I78"/>
    <mergeCell ref="P78:Q80"/>
    <mergeCell ref="B79:E79"/>
    <mergeCell ref="H79:I79"/>
    <mergeCell ref="B80:E80"/>
    <mergeCell ref="H80:I80"/>
    <mergeCell ref="B75:E75"/>
    <mergeCell ref="G75:G77"/>
    <mergeCell ref="H75:I75"/>
    <mergeCell ref="P75:Q77"/>
    <mergeCell ref="B76:E76"/>
    <mergeCell ref="H76:I76"/>
    <mergeCell ref="B77:E77"/>
    <mergeCell ref="H77:I77"/>
    <mergeCell ref="H60:I60"/>
    <mergeCell ref="B62:E62"/>
    <mergeCell ref="B61:E61"/>
    <mergeCell ref="H61:I61"/>
    <mergeCell ref="B66:E66"/>
    <mergeCell ref="H66:I66"/>
    <mergeCell ref="A71:E71"/>
    <mergeCell ref="H71:I71"/>
    <mergeCell ref="B64:E64"/>
    <mergeCell ref="H62:I62"/>
    <mergeCell ref="B44:C44"/>
    <mergeCell ref="N44:Q44"/>
    <mergeCell ref="B49:C49"/>
    <mergeCell ref="N49:Q49"/>
    <mergeCell ref="B52:C52"/>
    <mergeCell ref="N52:Q52"/>
    <mergeCell ref="P71:Q71"/>
    <mergeCell ref="H55:I55"/>
    <mergeCell ref="N48:Q48"/>
    <mergeCell ref="A54:E54"/>
    <mergeCell ref="B56:E56"/>
    <mergeCell ref="A50:Q50"/>
    <mergeCell ref="B51:C51"/>
    <mergeCell ref="N51:Q51"/>
    <mergeCell ref="P54:Q54"/>
    <mergeCell ref="B63:E63"/>
    <mergeCell ref="H63:I63"/>
    <mergeCell ref="P64:Q66"/>
    <mergeCell ref="A47:Q47"/>
    <mergeCell ref="B58:E58"/>
    <mergeCell ref="G58:G60"/>
    <mergeCell ref="B59:E59"/>
    <mergeCell ref="H59:I59"/>
    <mergeCell ref="H58:I58"/>
    <mergeCell ref="D131:I131"/>
    <mergeCell ref="B132:C132"/>
    <mergeCell ref="D132:I132"/>
    <mergeCell ref="B133:C133"/>
    <mergeCell ref="D133:I133"/>
    <mergeCell ref="F64:F66"/>
    <mergeCell ref="P58:Q58"/>
    <mergeCell ref="P59:Q59"/>
    <mergeCell ref="P60:Q60"/>
    <mergeCell ref="G64:G66"/>
    <mergeCell ref="F72:F74"/>
    <mergeCell ref="G72:G74"/>
    <mergeCell ref="H74:I74"/>
    <mergeCell ref="H64:I64"/>
    <mergeCell ref="F61:F63"/>
    <mergeCell ref="G61:G63"/>
    <mergeCell ref="B86:E86"/>
    <mergeCell ref="B87:E87"/>
    <mergeCell ref="D108:I108"/>
    <mergeCell ref="B109:C109"/>
    <mergeCell ref="D109:I109"/>
    <mergeCell ref="B110:C110"/>
    <mergeCell ref="D110:I110"/>
    <mergeCell ref="B60:E60"/>
    <mergeCell ref="B43:C43"/>
    <mergeCell ref="N18:P19"/>
    <mergeCell ref="N24:P25"/>
    <mergeCell ref="N30:P31"/>
    <mergeCell ref="A42:Q42"/>
    <mergeCell ref="B38:Q38"/>
    <mergeCell ref="B39:Q39"/>
    <mergeCell ref="B37:Q37"/>
    <mergeCell ref="D116:I116"/>
    <mergeCell ref="P55:Q57"/>
    <mergeCell ref="B55:E55"/>
    <mergeCell ref="B111:C111"/>
    <mergeCell ref="D111:I111"/>
    <mergeCell ref="B112:C112"/>
    <mergeCell ref="D112:I112"/>
    <mergeCell ref="H87:I87"/>
    <mergeCell ref="B73:E73"/>
    <mergeCell ref="H73:I73"/>
    <mergeCell ref="H89:I89"/>
    <mergeCell ref="H86:I86"/>
    <mergeCell ref="A82:E82"/>
    <mergeCell ref="H82:I82"/>
    <mergeCell ref="H88:I88"/>
    <mergeCell ref="B57:E57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1:Q41"/>
    <mergeCell ref="N43:Q43"/>
    <mergeCell ref="A41:C41"/>
    <mergeCell ref="H72:I72"/>
    <mergeCell ref="H65:I65"/>
    <mergeCell ref="B65:E65"/>
    <mergeCell ref="P72:Q74"/>
    <mergeCell ref="A46:C46"/>
    <mergeCell ref="N46:Q4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P61:Q63"/>
    <mergeCell ref="J105:N105"/>
    <mergeCell ref="B74:E74"/>
    <mergeCell ref="B72:E72"/>
    <mergeCell ref="H100:I100"/>
    <mergeCell ref="B103:E103"/>
    <mergeCell ref="H103:I103"/>
    <mergeCell ref="B96:E96"/>
    <mergeCell ref="B91:E91"/>
    <mergeCell ref="H91:I91"/>
    <mergeCell ref="B102:E102"/>
    <mergeCell ref="H102:I102"/>
    <mergeCell ref="H101:I101"/>
    <mergeCell ref="B101:E101"/>
    <mergeCell ref="B100:E100"/>
    <mergeCell ref="B95:E95"/>
    <mergeCell ref="H95:I95"/>
    <mergeCell ref="B89:E89"/>
    <mergeCell ref="H90:I90"/>
    <mergeCell ref="B99:E99"/>
    <mergeCell ref="H99:I99"/>
    <mergeCell ref="B98:E98"/>
    <mergeCell ref="H98:I98"/>
    <mergeCell ref="B97:E97"/>
    <mergeCell ref="H97:I97"/>
    <mergeCell ref="C118:F118"/>
    <mergeCell ref="B115:C115"/>
    <mergeCell ref="B116:C116"/>
    <mergeCell ref="B114:I114"/>
    <mergeCell ref="B136:E136"/>
    <mergeCell ref="B107:I107"/>
    <mergeCell ref="B126:I126"/>
    <mergeCell ref="B119:I119"/>
    <mergeCell ref="B121:C121"/>
    <mergeCell ref="B122:C122"/>
    <mergeCell ref="B123:C123"/>
    <mergeCell ref="B124:C124"/>
    <mergeCell ref="B120:C120"/>
    <mergeCell ref="D120:I120"/>
    <mergeCell ref="D121:I121"/>
    <mergeCell ref="B128:C128"/>
    <mergeCell ref="B127:C127"/>
    <mergeCell ref="D122:I122"/>
    <mergeCell ref="D123:I123"/>
    <mergeCell ref="D124:I124"/>
    <mergeCell ref="B108:C108"/>
    <mergeCell ref="B134:C134"/>
    <mergeCell ref="D134:I134"/>
    <mergeCell ref="B131:C131"/>
    <mergeCell ref="G92:G94"/>
    <mergeCell ref="B93:E93"/>
    <mergeCell ref="H93:I93"/>
    <mergeCell ref="B94:E94"/>
    <mergeCell ref="H94:I94"/>
    <mergeCell ref="F95:F97"/>
    <mergeCell ref="G95:G97"/>
    <mergeCell ref="B92:E92"/>
    <mergeCell ref="H92:I92"/>
    <mergeCell ref="F92:F94"/>
    <mergeCell ref="P100:Q100"/>
    <mergeCell ref="P101:Q101"/>
    <mergeCell ref="P102:Q102"/>
    <mergeCell ref="P103:Q103"/>
    <mergeCell ref="P89:Q89"/>
    <mergeCell ref="P90:Q90"/>
    <mergeCell ref="P91:Q91"/>
    <mergeCell ref="P92:Q94"/>
    <mergeCell ref="P95:Q97"/>
    <mergeCell ref="H54:I54"/>
    <mergeCell ref="H57:I57"/>
    <mergeCell ref="H56:I56"/>
    <mergeCell ref="B48:C48"/>
    <mergeCell ref="B20:F20"/>
    <mergeCell ref="B26:F26"/>
    <mergeCell ref="B32:F32"/>
    <mergeCell ref="P98:Q98"/>
    <mergeCell ref="P99:Q99"/>
    <mergeCell ref="B90:E90"/>
    <mergeCell ref="P86:Q88"/>
    <mergeCell ref="P83:Q85"/>
    <mergeCell ref="P82:Q82"/>
    <mergeCell ref="B85:E85"/>
    <mergeCell ref="H85:I85"/>
    <mergeCell ref="B88:E88"/>
    <mergeCell ref="F83:F85"/>
    <mergeCell ref="G83:G85"/>
    <mergeCell ref="G86:G88"/>
    <mergeCell ref="B83:E83"/>
    <mergeCell ref="H83:I83"/>
    <mergeCell ref="B84:E84"/>
    <mergeCell ref="H84:I84"/>
    <mergeCell ref="H96:I9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9" max="16" man="1"/>
    <brk id="103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F6115-B949-4744-A535-2ADADEFDDBA9}">
  <sheetPr>
    <pageSetUpPr fitToPage="1"/>
  </sheetPr>
  <dimension ref="A1:S163"/>
  <sheetViews>
    <sheetView view="pageBreakPreview" topLeftCell="A18" zoomScale="50" zoomScaleNormal="10" zoomScaleSheetLayoutView="50" zoomScalePageLayoutView="25" workbookViewId="0">
      <selection activeCell="Q27" activeCellId="1" sqref="Q21 Q27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9" t="s">
        <v>0</v>
      </c>
      <c r="O1" s="529" t="s">
        <v>0</v>
      </c>
      <c r="P1" s="530" t="s">
        <v>1</v>
      </c>
      <c r="Q1" s="53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9" t="s">
        <v>2</v>
      </c>
      <c r="O2" s="529" t="s">
        <v>2</v>
      </c>
      <c r="P2" s="531" t="s">
        <v>3</v>
      </c>
      <c r="Q2" s="53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9" t="s">
        <v>4</v>
      </c>
      <c r="O3" s="529" t="s">
        <v>4</v>
      </c>
      <c r="P3" s="532" t="s">
        <v>5</v>
      </c>
      <c r="Q3" s="53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14" t="s">
        <v>793</v>
      </c>
      <c r="H5" s="515"/>
      <c r="I5" s="515"/>
      <c r="J5" s="515"/>
      <c r="K5" s="515"/>
      <c r="L5" s="515"/>
      <c r="M5" s="51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17"/>
      <c r="H6" s="518"/>
      <c r="I6" s="518"/>
      <c r="J6" s="518"/>
      <c r="K6" s="518"/>
      <c r="L6" s="518"/>
      <c r="M6" s="51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792</v>
      </c>
      <c r="E7" s="12"/>
      <c r="F7" s="11"/>
      <c r="G7" s="517"/>
      <c r="H7" s="518"/>
      <c r="I7" s="518"/>
      <c r="J7" s="518"/>
      <c r="K7" s="518"/>
      <c r="L7" s="518"/>
      <c r="M7" s="51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23" t="s">
        <v>794</v>
      </c>
      <c r="E8" s="523"/>
      <c r="F8" s="523"/>
      <c r="G8" s="520"/>
      <c r="H8" s="521"/>
      <c r="I8" s="521"/>
      <c r="J8" s="521"/>
      <c r="K8" s="521"/>
      <c r="L8" s="521"/>
      <c r="M8" s="52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790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24">
        <v>45453</v>
      </c>
      <c r="E11" s="525"/>
      <c r="F11" s="525"/>
      <c r="G11" s="241"/>
      <c r="H11" s="240"/>
      <c r="I11" s="186"/>
      <c r="J11" s="238" t="s">
        <v>20</v>
      </c>
      <c r="K11" s="186"/>
      <c r="L11" s="186"/>
      <c r="M11" s="526" t="s">
        <v>731</v>
      </c>
      <c r="N11" s="526"/>
      <c r="O11" s="526"/>
      <c r="P11" s="526"/>
      <c r="Q11" s="52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8">
      <c r="B13" s="527"/>
      <c r="C13" s="527"/>
      <c r="D13" s="527"/>
      <c r="E13" s="527"/>
      <c r="F13" s="527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28" t="s">
        <v>724</v>
      </c>
      <c r="O17" s="528"/>
      <c r="P17" s="528"/>
      <c r="Q17" s="333" t="s">
        <v>40</v>
      </c>
    </row>
    <row r="18" spans="2:17" s="204" customFormat="1" ht="65">
      <c r="B18" s="330" t="s">
        <v>41</v>
      </c>
      <c r="C18" s="331" t="s">
        <v>516</v>
      </c>
      <c r="D18" s="205" t="s">
        <v>732</v>
      </c>
      <c r="E18" s="206"/>
      <c r="F18" s="207"/>
      <c r="G18" s="207">
        <v>4</v>
      </c>
      <c r="H18" s="207">
        <v>4</v>
      </c>
      <c r="I18" s="207">
        <v>5</v>
      </c>
      <c r="J18" s="207">
        <v>7</v>
      </c>
      <c r="K18" s="207">
        <v>6</v>
      </c>
      <c r="L18" s="207">
        <v>4</v>
      </c>
      <c r="M18" s="207">
        <v>3</v>
      </c>
      <c r="N18" s="508" t="s">
        <v>725</v>
      </c>
      <c r="O18" s="508"/>
      <c r="P18" s="508"/>
      <c r="Q18" s="208">
        <f>SUM(E18:P18)</f>
        <v>33</v>
      </c>
    </row>
    <row r="19" spans="2:17" s="204" customFormat="1" ht="65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508"/>
      <c r="O19" s="508"/>
      <c r="P19" s="508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5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9</v>
      </c>
      <c r="K21" s="214">
        <f t="shared" si="1"/>
        <v>7</v>
      </c>
      <c r="L21" s="214">
        <f t="shared" si="1"/>
        <v>5</v>
      </c>
      <c r="M21" s="214">
        <f t="shared" si="1"/>
        <v>4</v>
      </c>
      <c r="N21" s="334"/>
      <c r="O21" s="334"/>
      <c r="P21" s="334"/>
      <c r="Q21" s="361">
        <f>SUM(Q18:Q20)</f>
        <v>41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513" t="s">
        <v>724</v>
      </c>
      <c r="O23" s="513"/>
      <c r="P23" s="513"/>
      <c r="Q23" s="333" t="s">
        <v>40</v>
      </c>
    </row>
    <row r="24" spans="2:17" s="204" customFormat="1" ht="65">
      <c r="B24" s="330" t="s">
        <v>41</v>
      </c>
      <c r="C24" s="331" t="s">
        <v>525</v>
      </c>
      <c r="D24" s="205" t="s">
        <v>733</v>
      </c>
      <c r="E24" s="206"/>
      <c r="F24" s="207"/>
      <c r="G24" s="207">
        <v>4</v>
      </c>
      <c r="H24" s="207">
        <v>4</v>
      </c>
      <c r="I24" s="207">
        <v>5</v>
      </c>
      <c r="J24" s="207">
        <v>7</v>
      </c>
      <c r="K24" s="207">
        <v>6</v>
      </c>
      <c r="L24" s="207">
        <v>4</v>
      </c>
      <c r="M24" s="207">
        <v>3</v>
      </c>
      <c r="N24" s="508" t="s">
        <v>725</v>
      </c>
      <c r="O24" s="508"/>
      <c r="P24" s="508"/>
      <c r="Q24" s="208">
        <f>SUM(E24:P24)</f>
        <v>33</v>
      </c>
    </row>
    <row r="25" spans="2:17" s="204" customFormat="1" ht="65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8"/>
      <c r="O25" s="508"/>
      <c r="P25" s="508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5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9</v>
      </c>
      <c r="K27" s="214">
        <f t="shared" si="3"/>
        <v>7</v>
      </c>
      <c r="L27" s="214">
        <f t="shared" si="3"/>
        <v>5</v>
      </c>
      <c r="M27" s="214">
        <f t="shared" si="3"/>
        <v>4</v>
      </c>
      <c r="N27" s="334"/>
      <c r="O27" s="334"/>
      <c r="P27" s="334"/>
      <c r="Q27" s="361">
        <f>SUM(Q24:Q26)</f>
        <v>41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13" t="s">
        <v>724</v>
      </c>
      <c r="O29" s="513"/>
      <c r="P29" s="513"/>
      <c r="Q29" s="333" t="s">
        <v>40</v>
      </c>
    </row>
    <row r="30" spans="2:17" s="204" customFormat="1" ht="65">
      <c r="B30" s="330" t="s">
        <v>41</v>
      </c>
      <c r="C30" s="331" t="s">
        <v>533</v>
      </c>
      <c r="D30" s="205" t="s">
        <v>734</v>
      </c>
      <c r="E30" s="206"/>
      <c r="F30" s="207"/>
      <c r="G30" s="207">
        <v>1</v>
      </c>
      <c r="H30" s="207">
        <v>4</v>
      </c>
      <c r="I30" s="207">
        <v>5</v>
      </c>
      <c r="J30" s="207">
        <v>7</v>
      </c>
      <c r="K30" s="207">
        <v>5</v>
      </c>
      <c r="L30" s="207">
        <v>4</v>
      </c>
      <c r="M30" s="207">
        <v>1</v>
      </c>
      <c r="N30" s="508" t="s">
        <v>725</v>
      </c>
      <c r="O30" s="508"/>
      <c r="P30" s="508"/>
      <c r="Q30" s="208">
        <f>SUM(E30:P30)</f>
        <v>27</v>
      </c>
    </row>
    <row r="31" spans="2:17" s="204" customFormat="1" ht="65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508"/>
      <c r="O31" s="508"/>
      <c r="P31" s="508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10" t="str">
        <f>+D31</f>
        <v>MOONLIGHT</v>
      </c>
      <c r="E33" s="510"/>
      <c r="F33" s="510"/>
      <c r="G33" s="214">
        <f>SUM(G30:G32)</f>
        <v>2</v>
      </c>
      <c r="H33" s="214">
        <f t="shared" ref="H33:M33" si="5">SUM(H30:H32)</f>
        <v>5</v>
      </c>
      <c r="I33" s="214">
        <f t="shared" si="5"/>
        <v>6</v>
      </c>
      <c r="J33" s="214">
        <f t="shared" si="5"/>
        <v>9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61">
        <f>SUM(Q30:Q32)</f>
        <v>35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12</v>
      </c>
      <c r="H35" s="228">
        <f t="shared" ref="H35:M35" si="6">H21++H33+H27</f>
        <v>15</v>
      </c>
      <c r="I35" s="228">
        <f t="shared" si="6"/>
        <v>18</v>
      </c>
      <c r="J35" s="228">
        <f t="shared" si="6"/>
        <v>27</v>
      </c>
      <c r="K35" s="228">
        <f t="shared" si="6"/>
        <v>20</v>
      </c>
      <c r="L35" s="228">
        <f t="shared" si="6"/>
        <v>15</v>
      </c>
      <c r="M35" s="228">
        <f t="shared" si="6"/>
        <v>10</v>
      </c>
      <c r="N35" s="228"/>
      <c r="O35" s="228"/>
      <c r="P35" s="228"/>
      <c r="Q35" s="228">
        <f>Q21++Q33+Q27</f>
        <v>117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511" t="s">
        <v>740</v>
      </c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</row>
    <row r="38" spans="1:19" s="99" customFormat="1" ht="72.75" customHeight="1">
      <c r="B38" s="511" t="s">
        <v>744</v>
      </c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</row>
    <row r="39" spans="1:19" s="99" customFormat="1" ht="72.75" customHeight="1">
      <c r="B39" s="512" t="s">
        <v>774</v>
      </c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83" t="s">
        <v>52</v>
      </c>
      <c r="B41" s="483"/>
      <c r="C41" s="48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84" t="s">
        <v>63</v>
      </c>
      <c r="O41" s="484"/>
      <c r="P41" s="484"/>
      <c r="Q41" s="484"/>
    </row>
    <row r="42" spans="1:19" s="34" customFormat="1" ht="45.75" customHeight="1">
      <c r="A42" s="506" t="str">
        <f>UPPER(D21)</f>
        <v>CLOUD</v>
      </c>
      <c r="B42" s="506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</row>
    <row r="43" spans="1:19" s="128" customFormat="1" ht="156" customHeight="1">
      <c r="A43" s="129">
        <v>1</v>
      </c>
      <c r="B43" s="507" t="str">
        <f>$M$11</f>
        <v>100%COTTON SEMI BRUSHED (20/1+20/1+10/2) washing_ 14GG _460GSM</v>
      </c>
      <c r="C43" s="507"/>
      <c r="D43" s="195" t="s">
        <v>64</v>
      </c>
      <c r="E43" s="195" t="s">
        <v>725</v>
      </c>
      <c r="F43" s="129" t="s">
        <v>36</v>
      </c>
      <c r="G43" s="196">
        <f>$Q$21</f>
        <v>41</v>
      </c>
      <c r="H43" s="360">
        <v>1.72</v>
      </c>
      <c r="I43" s="179">
        <f>H43*G43</f>
        <v>70.52</v>
      </c>
      <c r="J43" s="188">
        <f>I43*3.5%+(I43/50)*0.5</f>
        <v>3.1734</v>
      </c>
      <c r="K43" s="188">
        <v>0</v>
      </c>
      <c r="L43" s="188">
        <v>0</v>
      </c>
      <c r="M43" s="338">
        <f>ROUND(I43+J43,0)</f>
        <v>74</v>
      </c>
      <c r="N43" s="505" t="s">
        <v>795</v>
      </c>
      <c r="O43" s="505"/>
      <c r="P43" s="505"/>
      <c r="Q43" s="505"/>
      <c r="S43" s="359" t="s">
        <v>773</v>
      </c>
    </row>
    <row r="44" spans="1:19" s="128" customFormat="1" ht="102" customHeight="1">
      <c r="A44" s="129">
        <v>2</v>
      </c>
      <c r="B44" s="507" t="s">
        <v>776</v>
      </c>
      <c r="C44" s="507"/>
      <c r="D44" s="195" t="s">
        <v>788</v>
      </c>
      <c r="E44" s="195" t="s">
        <v>725</v>
      </c>
      <c r="F44" s="129" t="s">
        <v>36</v>
      </c>
      <c r="G44" s="196">
        <f>$Q$21</f>
        <v>41</v>
      </c>
      <c r="H44" s="360">
        <v>0.22</v>
      </c>
      <c r="I44" s="179">
        <f>H44*G44</f>
        <v>9.02</v>
      </c>
      <c r="J44" s="188">
        <f>I44*2.3%+(I44/50)*0.5</f>
        <v>0.29765999999999998</v>
      </c>
      <c r="K44" s="188">
        <v>0</v>
      </c>
      <c r="L44" s="188">
        <v>0</v>
      </c>
      <c r="M44" s="338">
        <f>ROUND(I44+J44,0)</f>
        <v>9</v>
      </c>
      <c r="N44" s="505" t="s">
        <v>778</v>
      </c>
      <c r="O44" s="505"/>
      <c r="P44" s="505"/>
      <c r="Q44" s="505"/>
      <c r="S44" s="359" t="s">
        <v>773</v>
      </c>
    </row>
    <row r="45" spans="1:19" s="4" customFormat="1" ht="59.15" customHeight="1">
      <c r="B45" s="87" t="s">
        <v>51</v>
      </c>
      <c r="C45" s="24"/>
      <c r="D45" s="343" t="s">
        <v>735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83" t="s">
        <v>52</v>
      </c>
      <c r="B46" s="483"/>
      <c r="C46" s="48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4" t="s">
        <v>63</v>
      </c>
      <c r="O46" s="484"/>
      <c r="P46" s="484"/>
      <c r="Q46" s="484"/>
    </row>
    <row r="47" spans="1:19" s="34" customFormat="1" ht="51.75" customHeight="1">
      <c r="A47" s="506" t="str">
        <f>UPPER(D27)</f>
        <v>ETERNITY</v>
      </c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</row>
    <row r="48" spans="1:19" s="128" customFormat="1" ht="156" customHeight="1">
      <c r="A48" s="129">
        <v>1</v>
      </c>
      <c r="B48" s="507" t="str">
        <f>$M$11</f>
        <v>100%COTTON SEMI BRUSHED (20/1+20/1+10/2) washing_ 14GG _460GSM</v>
      </c>
      <c r="C48" s="507"/>
      <c r="D48" s="195" t="s">
        <v>64</v>
      </c>
      <c r="E48" s="195" t="s">
        <v>725</v>
      </c>
      <c r="F48" s="129" t="s">
        <v>36</v>
      </c>
      <c r="G48" s="196">
        <f>$Q$27</f>
        <v>41</v>
      </c>
      <c r="H48" s="360">
        <v>1.72</v>
      </c>
      <c r="I48" s="179">
        <f>H48*G48</f>
        <v>70.52</v>
      </c>
      <c r="J48" s="188">
        <f>I48*2.5%+(I48/50)*0.5</f>
        <v>2.4681999999999999</v>
      </c>
      <c r="K48" s="188">
        <v>0</v>
      </c>
      <c r="L48" s="188">
        <v>0</v>
      </c>
      <c r="M48" s="338">
        <f>ROUND(I48+J48,0)</f>
        <v>73</v>
      </c>
      <c r="N48" s="505" t="s">
        <v>796</v>
      </c>
      <c r="O48" s="505"/>
      <c r="P48" s="505"/>
      <c r="Q48" s="505"/>
      <c r="S48" s="359" t="s">
        <v>773</v>
      </c>
    </row>
    <row r="49" spans="1:19" s="128" customFormat="1" ht="105" customHeight="1">
      <c r="A49" s="129">
        <v>1</v>
      </c>
      <c r="B49" s="507" t="s">
        <v>776</v>
      </c>
      <c r="C49" s="507"/>
      <c r="D49" s="195" t="s">
        <v>788</v>
      </c>
      <c r="E49" s="195" t="s">
        <v>725</v>
      </c>
      <c r="F49" s="129" t="s">
        <v>36</v>
      </c>
      <c r="G49" s="196">
        <f>$Q$27</f>
        <v>41</v>
      </c>
      <c r="H49" s="360">
        <v>0.22</v>
      </c>
      <c r="I49" s="179">
        <f>H49*G49</f>
        <v>9.02</v>
      </c>
      <c r="J49" s="188">
        <f>I49*2.5%+(I49/50)*0.5</f>
        <v>0.31569999999999998</v>
      </c>
      <c r="K49" s="188">
        <v>0</v>
      </c>
      <c r="L49" s="188">
        <v>0</v>
      </c>
      <c r="M49" s="338">
        <f>ROUND(I49+J49,0)</f>
        <v>9</v>
      </c>
      <c r="N49" s="505" t="s">
        <v>778</v>
      </c>
      <c r="O49" s="505"/>
      <c r="P49" s="505"/>
      <c r="Q49" s="505"/>
      <c r="S49" s="359" t="s">
        <v>773</v>
      </c>
    </row>
    <row r="50" spans="1:19" s="34" customFormat="1" ht="51.75" customHeight="1">
      <c r="A50" s="506" t="str">
        <f>UPPER(D30)</f>
        <v>MOONLIGHT</v>
      </c>
      <c r="B50" s="506"/>
      <c r="C50" s="506"/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506"/>
    </row>
    <row r="51" spans="1:19" s="128" customFormat="1" ht="156" customHeight="1">
      <c r="A51" s="129">
        <v>1</v>
      </c>
      <c r="B51" s="507" t="str">
        <f>$M$11</f>
        <v>100%COTTON SEMI BRUSHED (20/1+20/1+10/2) washing_ 14GG _460GSM</v>
      </c>
      <c r="C51" s="507"/>
      <c r="D51" s="195" t="s">
        <v>64</v>
      </c>
      <c r="E51" s="195" t="s">
        <v>725</v>
      </c>
      <c r="F51" s="129" t="s">
        <v>36</v>
      </c>
      <c r="G51" s="196">
        <f>$Q$33</f>
        <v>35</v>
      </c>
      <c r="H51" s="360">
        <v>1.72</v>
      </c>
      <c r="I51" s="179">
        <f>H51*G51</f>
        <v>60.199999999999996</v>
      </c>
      <c r="J51" s="188">
        <f>I51*5.7%+(I51/50)*0.5+1</f>
        <v>5.0334000000000003</v>
      </c>
      <c r="K51" s="188">
        <v>0</v>
      </c>
      <c r="L51" s="188">
        <v>0</v>
      </c>
      <c r="M51" s="338">
        <f>ROUND(I51+J51,0)</f>
        <v>65</v>
      </c>
      <c r="N51" s="505" t="s">
        <v>796</v>
      </c>
      <c r="O51" s="505"/>
      <c r="P51" s="505"/>
      <c r="Q51" s="505"/>
      <c r="S51" s="359" t="s">
        <v>773</v>
      </c>
    </row>
    <row r="52" spans="1:19" s="128" customFormat="1" ht="94.5" customHeight="1">
      <c r="A52" s="358"/>
      <c r="B52" s="507" t="s">
        <v>776</v>
      </c>
      <c r="C52" s="507"/>
      <c r="D52" s="195" t="s">
        <v>789</v>
      </c>
      <c r="E52" s="195" t="s">
        <v>725</v>
      </c>
      <c r="F52" s="129" t="s">
        <v>36</v>
      </c>
      <c r="G52" s="196">
        <f>$Q$33</f>
        <v>35</v>
      </c>
      <c r="H52" s="360">
        <v>0.22</v>
      </c>
      <c r="I52" s="179">
        <f>H52*G52</f>
        <v>7.7</v>
      </c>
      <c r="J52" s="188">
        <f>I52*5.7%+(I52/50)*0.5+1</f>
        <v>1.5159</v>
      </c>
      <c r="K52" s="188">
        <v>0</v>
      </c>
      <c r="L52" s="188">
        <v>0</v>
      </c>
      <c r="M52" s="338">
        <f>ROUND(I52+J52,0)</f>
        <v>9</v>
      </c>
      <c r="N52" s="505" t="s">
        <v>778</v>
      </c>
      <c r="O52" s="505"/>
      <c r="P52" s="505"/>
      <c r="Q52" s="505"/>
      <c r="S52" s="359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98" t="s">
        <v>70</v>
      </c>
      <c r="B54" s="499"/>
      <c r="C54" s="499"/>
      <c r="D54" s="499"/>
      <c r="E54" s="500"/>
      <c r="F54" s="84" t="s">
        <v>71</v>
      </c>
      <c r="G54" s="84" t="s">
        <v>72</v>
      </c>
      <c r="H54" s="501" t="s">
        <v>73</v>
      </c>
      <c r="I54" s="50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03" t="s">
        <v>79</v>
      </c>
      <c r="Q54" s="504"/>
    </row>
    <row r="55" spans="1:19" s="15" customFormat="1" ht="59.5" customHeight="1">
      <c r="A55" s="192">
        <v>1</v>
      </c>
      <c r="B55" s="459" t="s">
        <v>80</v>
      </c>
      <c r="C55" s="459"/>
      <c r="D55" s="459"/>
      <c r="E55" s="459"/>
      <c r="F55" s="183" t="s">
        <v>725</v>
      </c>
      <c r="G55" s="246" t="s">
        <v>725</v>
      </c>
      <c r="H55" s="485" t="str">
        <f>$D$21</f>
        <v>CLOUD</v>
      </c>
      <c r="I55" s="486" t="str">
        <f t="shared" ref="I55:I80" si="7">$E$43</f>
        <v>PFD</v>
      </c>
      <c r="J55" s="187" t="s">
        <v>81</v>
      </c>
      <c r="K55" s="187">
        <f>$Q$21</f>
        <v>41</v>
      </c>
      <c r="L55" s="352">
        <f>340/4500</f>
        <v>7.5555555555555556E-2</v>
      </c>
      <c r="M55" s="193">
        <f t="shared" ref="M55:M60" si="8">K55*L55</f>
        <v>3.097777777777778</v>
      </c>
      <c r="N55" s="193"/>
      <c r="O55" s="189">
        <f t="shared" ref="O55:O80" si="9">ROUNDUP(N55+M55,0)</f>
        <v>4</v>
      </c>
      <c r="P55" s="479" t="s">
        <v>726</v>
      </c>
      <c r="Q55" s="480"/>
    </row>
    <row r="56" spans="1:19" s="15" customFormat="1" ht="59.5" customHeight="1">
      <c r="A56" s="192">
        <v>2</v>
      </c>
      <c r="B56" s="459" t="s">
        <v>80</v>
      </c>
      <c r="C56" s="459"/>
      <c r="D56" s="459"/>
      <c r="E56" s="459"/>
      <c r="F56" s="183" t="s">
        <v>725</v>
      </c>
      <c r="G56" s="246" t="s">
        <v>725</v>
      </c>
      <c r="H56" s="485" t="str">
        <f t="shared" ref="H56" si="10">$D$27</f>
        <v>ETERNITY</v>
      </c>
      <c r="I56" s="486"/>
      <c r="J56" s="187" t="s">
        <v>81</v>
      </c>
      <c r="K56" s="187">
        <f>$Q$27</f>
        <v>41</v>
      </c>
      <c r="L56" s="352">
        <f>340/4500</f>
        <v>7.5555555555555556E-2</v>
      </c>
      <c r="M56" s="193">
        <f t="shared" si="8"/>
        <v>3.097777777777778</v>
      </c>
      <c r="N56" s="193"/>
      <c r="O56" s="189">
        <f t="shared" si="9"/>
        <v>4</v>
      </c>
      <c r="P56" s="481"/>
      <c r="Q56" s="482"/>
    </row>
    <row r="57" spans="1:19" s="15" customFormat="1" ht="59.5" customHeight="1">
      <c r="A57" s="192">
        <v>3</v>
      </c>
      <c r="B57" s="459" t="s">
        <v>80</v>
      </c>
      <c r="C57" s="459"/>
      <c r="D57" s="459"/>
      <c r="E57" s="459"/>
      <c r="F57" s="183" t="s">
        <v>725</v>
      </c>
      <c r="G57" s="246" t="s">
        <v>725</v>
      </c>
      <c r="H57" s="485" t="str">
        <f>$D$33</f>
        <v>MOONLIGHT</v>
      </c>
      <c r="I57" s="486" t="str">
        <f t="shared" si="7"/>
        <v>PFD</v>
      </c>
      <c r="J57" s="187" t="s">
        <v>81</v>
      </c>
      <c r="K57" s="187">
        <f>$Q$33</f>
        <v>35</v>
      </c>
      <c r="L57" s="352">
        <f>340/4500</f>
        <v>7.5555555555555556E-2</v>
      </c>
      <c r="M57" s="193">
        <f t="shared" si="8"/>
        <v>2.6444444444444444</v>
      </c>
      <c r="N57" s="193"/>
      <c r="O57" s="189">
        <f t="shared" si="9"/>
        <v>3</v>
      </c>
      <c r="P57" s="481"/>
      <c r="Q57" s="482"/>
    </row>
    <row r="58" spans="1:19" s="15" customFormat="1" ht="59.5" customHeight="1">
      <c r="A58" s="192">
        <v>4</v>
      </c>
      <c r="B58" s="459" t="s">
        <v>727</v>
      </c>
      <c r="C58" s="459"/>
      <c r="D58" s="459"/>
      <c r="E58" s="459"/>
      <c r="F58" s="353" t="str">
        <f>H58</f>
        <v>CLOUD</v>
      </c>
      <c r="G58" s="489" t="s">
        <v>745</v>
      </c>
      <c r="H58" s="485" t="str">
        <f>$D$21</f>
        <v>CLOUD</v>
      </c>
      <c r="I58" s="486" t="str">
        <f t="shared" si="7"/>
        <v>PFD</v>
      </c>
      <c r="J58" s="187" t="s">
        <v>81</v>
      </c>
      <c r="K58" s="187">
        <f>$Q$21</f>
        <v>41</v>
      </c>
      <c r="L58" s="248">
        <f>4/4500</f>
        <v>8.8888888888888893E-4</v>
      </c>
      <c r="M58" s="193">
        <f t="shared" si="8"/>
        <v>3.6444444444444446E-2</v>
      </c>
      <c r="N58" s="193"/>
      <c r="O58" s="189">
        <f t="shared" si="9"/>
        <v>1</v>
      </c>
      <c r="P58" s="496"/>
      <c r="Q58" s="497"/>
    </row>
    <row r="59" spans="1:19" s="15" customFormat="1" ht="59.5" customHeight="1">
      <c r="A59" s="192">
        <v>5</v>
      </c>
      <c r="B59" s="459" t="s">
        <v>727</v>
      </c>
      <c r="C59" s="459"/>
      <c r="D59" s="459"/>
      <c r="E59" s="459"/>
      <c r="F59" s="353" t="str">
        <f t="shared" ref="F59:F60" si="11">H59</f>
        <v>ETERNITY</v>
      </c>
      <c r="G59" s="490"/>
      <c r="H59" s="485" t="str">
        <f t="shared" ref="H59" si="12">$D$27</f>
        <v>ETERNITY</v>
      </c>
      <c r="I59" s="486"/>
      <c r="J59" s="187" t="s">
        <v>81</v>
      </c>
      <c r="K59" s="187">
        <f>$Q$27</f>
        <v>41</v>
      </c>
      <c r="L59" s="248">
        <f>4/4500</f>
        <v>8.8888888888888893E-4</v>
      </c>
      <c r="M59" s="193">
        <f t="shared" si="8"/>
        <v>3.6444444444444446E-2</v>
      </c>
      <c r="N59" s="193"/>
      <c r="O59" s="189">
        <f t="shared" si="9"/>
        <v>1</v>
      </c>
      <c r="P59" s="496"/>
      <c r="Q59" s="497"/>
    </row>
    <row r="60" spans="1:19" s="15" customFormat="1" ht="59.5" customHeight="1">
      <c r="A60" s="192">
        <v>6</v>
      </c>
      <c r="B60" s="459" t="s">
        <v>727</v>
      </c>
      <c r="C60" s="459"/>
      <c r="D60" s="459"/>
      <c r="E60" s="459"/>
      <c r="F60" s="353" t="str">
        <f t="shared" si="11"/>
        <v>MOONLIGHT</v>
      </c>
      <c r="G60" s="490"/>
      <c r="H60" s="485" t="str">
        <f>$D$33</f>
        <v>MOONLIGHT</v>
      </c>
      <c r="I60" s="486" t="str">
        <f t="shared" si="7"/>
        <v>PFD</v>
      </c>
      <c r="J60" s="187" t="s">
        <v>81</v>
      </c>
      <c r="K60" s="187">
        <f>$Q$33</f>
        <v>35</v>
      </c>
      <c r="L60" s="248">
        <f>4/4500</f>
        <v>8.8888888888888893E-4</v>
      </c>
      <c r="M60" s="193">
        <f t="shared" si="8"/>
        <v>3.1111111111111114E-2</v>
      </c>
      <c r="N60" s="193"/>
      <c r="O60" s="189">
        <f t="shared" si="9"/>
        <v>1</v>
      </c>
      <c r="P60" s="496"/>
      <c r="Q60" s="497"/>
    </row>
    <row r="61" spans="1:19" s="15" customFormat="1" ht="59.5" customHeight="1">
      <c r="A61" s="192">
        <v>7</v>
      </c>
      <c r="B61" s="494" t="s">
        <v>779</v>
      </c>
      <c r="C61" s="495"/>
      <c r="D61" s="495"/>
      <c r="E61" s="495"/>
      <c r="F61" s="493" t="s">
        <v>91</v>
      </c>
      <c r="G61" s="489" t="s">
        <v>780</v>
      </c>
      <c r="H61" s="485" t="str">
        <f>$D$21</f>
        <v>CLOUD</v>
      </c>
      <c r="I61" s="486" t="str">
        <f t="shared" si="7"/>
        <v>PFD</v>
      </c>
      <c r="J61" s="187" t="s">
        <v>87</v>
      </c>
      <c r="K61" s="187">
        <f>$Q$21</f>
        <v>41</v>
      </c>
      <c r="L61" s="187">
        <v>1</v>
      </c>
      <c r="M61" s="187">
        <f t="shared" ref="M61:M74" si="13">L61*K61</f>
        <v>41</v>
      </c>
      <c r="N61" s="193"/>
      <c r="O61" s="189">
        <f t="shared" si="9"/>
        <v>41</v>
      </c>
      <c r="P61" s="479" t="s">
        <v>746</v>
      </c>
      <c r="Q61" s="480"/>
    </row>
    <row r="62" spans="1:19" s="15" customFormat="1" ht="59.5" customHeight="1">
      <c r="A62" s="192">
        <v>8</v>
      </c>
      <c r="B62" s="494" t="s">
        <v>779</v>
      </c>
      <c r="C62" s="495"/>
      <c r="D62" s="495"/>
      <c r="E62" s="495"/>
      <c r="F62" s="492"/>
      <c r="G62" s="490"/>
      <c r="H62" s="485" t="str">
        <f t="shared" ref="H62" si="14">$D$27</f>
        <v>ETERNITY</v>
      </c>
      <c r="I62" s="486"/>
      <c r="J62" s="187" t="s">
        <v>87</v>
      </c>
      <c r="K62" s="187">
        <f>$Q$27</f>
        <v>41</v>
      </c>
      <c r="L62" s="187">
        <v>1</v>
      </c>
      <c r="M62" s="187">
        <f t="shared" si="13"/>
        <v>41</v>
      </c>
      <c r="N62" s="193"/>
      <c r="O62" s="189">
        <f t="shared" si="9"/>
        <v>41</v>
      </c>
      <c r="P62" s="481"/>
      <c r="Q62" s="482"/>
    </row>
    <row r="63" spans="1:19" s="15" customFormat="1" ht="59.5" customHeight="1">
      <c r="A63" s="192">
        <v>9</v>
      </c>
      <c r="B63" s="494" t="s">
        <v>779</v>
      </c>
      <c r="C63" s="495"/>
      <c r="D63" s="495"/>
      <c r="E63" s="495"/>
      <c r="F63" s="536"/>
      <c r="G63" s="490"/>
      <c r="H63" s="485" t="str">
        <f>$D$33</f>
        <v>MOONLIGHT</v>
      </c>
      <c r="I63" s="486" t="str">
        <f t="shared" si="7"/>
        <v>PFD</v>
      </c>
      <c r="J63" s="187" t="s">
        <v>87</v>
      </c>
      <c r="K63" s="187">
        <f>$Q$33</f>
        <v>35</v>
      </c>
      <c r="L63" s="187">
        <v>1</v>
      </c>
      <c r="M63" s="187">
        <f t="shared" si="13"/>
        <v>35</v>
      </c>
      <c r="N63" s="193"/>
      <c r="O63" s="189">
        <f t="shared" si="9"/>
        <v>35</v>
      </c>
      <c r="P63" s="487"/>
      <c r="Q63" s="488"/>
    </row>
    <row r="64" spans="1:19" s="15" customFormat="1" ht="59.5" customHeight="1">
      <c r="A64" s="192">
        <v>10</v>
      </c>
      <c r="B64" s="494" t="s">
        <v>781</v>
      </c>
      <c r="C64" s="495"/>
      <c r="D64" s="495"/>
      <c r="E64" s="495"/>
      <c r="F64" s="493" t="s">
        <v>91</v>
      </c>
      <c r="G64" s="489" t="s">
        <v>782</v>
      </c>
      <c r="H64" s="485" t="str">
        <f>$D$21</f>
        <v>CLOUD</v>
      </c>
      <c r="I64" s="486" t="str">
        <f t="shared" si="7"/>
        <v>PFD</v>
      </c>
      <c r="J64" s="187" t="s">
        <v>87</v>
      </c>
      <c r="K64" s="187">
        <f>$Q$21</f>
        <v>41</v>
      </c>
      <c r="L64" s="187">
        <v>1</v>
      </c>
      <c r="M64" s="187">
        <f t="shared" si="13"/>
        <v>41</v>
      </c>
      <c r="N64" s="193"/>
      <c r="O64" s="189">
        <f t="shared" si="9"/>
        <v>41</v>
      </c>
      <c r="P64" s="479" t="s">
        <v>746</v>
      </c>
      <c r="Q64" s="480"/>
    </row>
    <row r="65" spans="1:17" s="15" customFormat="1" ht="59.5" customHeight="1">
      <c r="A65" s="192">
        <v>11</v>
      </c>
      <c r="B65" s="494" t="s">
        <v>781</v>
      </c>
      <c r="C65" s="495"/>
      <c r="D65" s="495"/>
      <c r="E65" s="495"/>
      <c r="F65" s="492"/>
      <c r="G65" s="490"/>
      <c r="H65" s="485" t="str">
        <f t="shared" ref="H65" si="15">$D$27</f>
        <v>ETERNITY</v>
      </c>
      <c r="I65" s="486"/>
      <c r="J65" s="187" t="s">
        <v>87</v>
      </c>
      <c r="K65" s="187">
        <f>$Q$27</f>
        <v>41</v>
      </c>
      <c r="L65" s="187">
        <v>1</v>
      </c>
      <c r="M65" s="187">
        <f t="shared" si="13"/>
        <v>41</v>
      </c>
      <c r="N65" s="193"/>
      <c r="O65" s="189">
        <f t="shared" si="9"/>
        <v>41</v>
      </c>
      <c r="P65" s="481"/>
      <c r="Q65" s="482"/>
    </row>
    <row r="66" spans="1:17" s="15" customFormat="1" ht="59.5" customHeight="1">
      <c r="A66" s="192">
        <v>12</v>
      </c>
      <c r="B66" s="494" t="s">
        <v>781</v>
      </c>
      <c r="C66" s="495"/>
      <c r="D66" s="495"/>
      <c r="E66" s="495"/>
      <c r="F66" s="536"/>
      <c r="G66" s="490"/>
      <c r="H66" s="485" t="str">
        <f>$D$33</f>
        <v>MOONLIGHT</v>
      </c>
      <c r="I66" s="486" t="str">
        <f t="shared" si="7"/>
        <v>PFD</v>
      </c>
      <c r="J66" s="187" t="s">
        <v>87</v>
      </c>
      <c r="K66" s="187">
        <f>$Q$33</f>
        <v>35</v>
      </c>
      <c r="L66" s="187">
        <v>1</v>
      </c>
      <c r="M66" s="187">
        <f t="shared" si="13"/>
        <v>35</v>
      </c>
      <c r="N66" s="193"/>
      <c r="O66" s="189">
        <f t="shared" si="9"/>
        <v>35</v>
      </c>
      <c r="P66" s="487"/>
      <c r="Q66" s="488"/>
    </row>
    <row r="67" spans="1:17" s="15" customFormat="1" ht="59.5" customHeight="1">
      <c r="A67" s="192">
        <v>13</v>
      </c>
      <c r="B67" s="458" t="s">
        <v>756</v>
      </c>
      <c r="C67" s="459"/>
      <c r="D67" s="459"/>
      <c r="E67" s="459"/>
      <c r="F67" s="493" t="s">
        <v>91</v>
      </c>
      <c r="G67" s="489" t="s">
        <v>757</v>
      </c>
      <c r="H67" s="485" t="str">
        <f>$D$21</f>
        <v>CLOUD</v>
      </c>
      <c r="I67" s="486" t="str">
        <f t="shared" si="7"/>
        <v>PFD</v>
      </c>
      <c r="J67" s="187" t="s">
        <v>87</v>
      </c>
      <c r="K67" s="187">
        <f>$Q$21</f>
        <v>41</v>
      </c>
      <c r="L67" s="187">
        <v>1</v>
      </c>
      <c r="M67" s="187">
        <f t="shared" si="13"/>
        <v>41</v>
      </c>
      <c r="N67" s="193"/>
      <c r="O67" s="189">
        <f t="shared" si="9"/>
        <v>41</v>
      </c>
      <c r="P67" s="479" t="s">
        <v>746</v>
      </c>
      <c r="Q67" s="480"/>
    </row>
    <row r="68" spans="1:17" s="15" customFormat="1" ht="59.5" customHeight="1">
      <c r="A68" s="192">
        <v>14</v>
      </c>
      <c r="B68" s="458" t="s">
        <v>756</v>
      </c>
      <c r="C68" s="459"/>
      <c r="D68" s="459"/>
      <c r="E68" s="459"/>
      <c r="F68" s="492"/>
      <c r="G68" s="490"/>
      <c r="H68" s="485" t="str">
        <f t="shared" ref="H68" si="16">$D$27</f>
        <v>ETERNITY</v>
      </c>
      <c r="I68" s="486"/>
      <c r="J68" s="187" t="s">
        <v>87</v>
      </c>
      <c r="K68" s="187">
        <f>$Q$27</f>
        <v>41</v>
      </c>
      <c r="L68" s="187">
        <v>1</v>
      </c>
      <c r="M68" s="187">
        <f t="shared" si="13"/>
        <v>41</v>
      </c>
      <c r="N68" s="193"/>
      <c r="O68" s="189">
        <f t="shared" si="9"/>
        <v>41</v>
      </c>
      <c r="P68" s="481"/>
      <c r="Q68" s="482"/>
    </row>
    <row r="69" spans="1:17" s="15" customFormat="1" ht="59.5" customHeight="1">
      <c r="A69" s="192">
        <v>15</v>
      </c>
      <c r="B69" s="458" t="s">
        <v>756</v>
      </c>
      <c r="C69" s="459"/>
      <c r="D69" s="459"/>
      <c r="E69" s="459"/>
      <c r="F69" s="536"/>
      <c r="G69" s="490"/>
      <c r="H69" s="485" t="str">
        <f>$D$33</f>
        <v>MOONLIGHT</v>
      </c>
      <c r="I69" s="486" t="str">
        <f t="shared" si="7"/>
        <v>PFD</v>
      </c>
      <c r="J69" s="187" t="s">
        <v>87</v>
      </c>
      <c r="K69" s="187">
        <f>$Q$33</f>
        <v>35</v>
      </c>
      <c r="L69" s="187">
        <v>1</v>
      </c>
      <c r="M69" s="187">
        <f t="shared" si="13"/>
        <v>35</v>
      </c>
      <c r="N69" s="193"/>
      <c r="O69" s="189">
        <f t="shared" si="9"/>
        <v>35</v>
      </c>
      <c r="P69" s="487"/>
      <c r="Q69" s="488"/>
    </row>
    <row r="70" spans="1:17" s="26" customFormat="1" ht="37" customHeight="1" thickBot="1">
      <c r="B70" s="87" t="s">
        <v>69</v>
      </c>
      <c r="C70" s="27"/>
      <c r="D70" s="27"/>
      <c r="E70" s="27"/>
      <c r="G70" s="28"/>
      <c r="Q70" s="29"/>
    </row>
    <row r="71" spans="1:17" s="40" customFormat="1" ht="55.5" customHeight="1">
      <c r="A71" s="498" t="s">
        <v>70</v>
      </c>
      <c r="B71" s="499"/>
      <c r="C71" s="499"/>
      <c r="D71" s="499"/>
      <c r="E71" s="500"/>
      <c r="F71" s="84" t="s">
        <v>71</v>
      </c>
      <c r="G71" s="84" t="s">
        <v>72</v>
      </c>
      <c r="H71" s="501" t="s">
        <v>73</v>
      </c>
      <c r="I71" s="502"/>
      <c r="J71" s="85" t="s">
        <v>55</v>
      </c>
      <c r="K71" s="84" t="s">
        <v>74</v>
      </c>
      <c r="L71" s="84" t="s">
        <v>75</v>
      </c>
      <c r="M71" s="86" t="s">
        <v>76</v>
      </c>
      <c r="N71" s="86" t="s">
        <v>77</v>
      </c>
      <c r="O71" s="86" t="s">
        <v>78</v>
      </c>
      <c r="P71" s="503" t="s">
        <v>79</v>
      </c>
      <c r="Q71" s="504"/>
    </row>
    <row r="72" spans="1:17" s="15" customFormat="1" ht="63.75" customHeight="1">
      <c r="A72" s="192">
        <v>16</v>
      </c>
      <c r="B72" s="458" t="s">
        <v>752</v>
      </c>
      <c r="C72" s="459"/>
      <c r="D72" s="459"/>
      <c r="E72" s="459"/>
      <c r="F72" s="491" t="s">
        <v>91</v>
      </c>
      <c r="G72" s="489"/>
      <c r="H72" s="485" t="str">
        <f>$D$21</f>
        <v>CLOUD</v>
      </c>
      <c r="I72" s="486" t="str">
        <f t="shared" si="7"/>
        <v>PFD</v>
      </c>
      <c r="J72" s="187" t="s">
        <v>87</v>
      </c>
      <c r="K72" s="187">
        <f>$Q$21</f>
        <v>41</v>
      </c>
      <c r="L72" s="187">
        <v>1</v>
      </c>
      <c r="M72" s="187">
        <f t="shared" si="13"/>
        <v>41</v>
      </c>
      <c r="N72" s="193"/>
      <c r="O72" s="189">
        <f t="shared" si="9"/>
        <v>41</v>
      </c>
      <c r="P72" s="479" t="s">
        <v>747</v>
      </c>
      <c r="Q72" s="480"/>
    </row>
    <row r="73" spans="1:17" s="15" customFormat="1" ht="63.75" customHeight="1">
      <c r="A73" s="192">
        <v>17</v>
      </c>
      <c r="B73" s="458" t="s">
        <v>752</v>
      </c>
      <c r="C73" s="459"/>
      <c r="D73" s="459"/>
      <c r="E73" s="459"/>
      <c r="F73" s="492"/>
      <c r="G73" s="490"/>
      <c r="H73" s="485" t="str">
        <f t="shared" ref="H73" si="17">$D$27</f>
        <v>ETERNITY</v>
      </c>
      <c r="I73" s="486"/>
      <c r="J73" s="187" t="s">
        <v>87</v>
      </c>
      <c r="K73" s="187">
        <f>$Q$27</f>
        <v>41</v>
      </c>
      <c r="L73" s="187">
        <v>1</v>
      </c>
      <c r="M73" s="187">
        <f t="shared" si="13"/>
        <v>41</v>
      </c>
      <c r="N73" s="193"/>
      <c r="O73" s="189">
        <f t="shared" si="9"/>
        <v>41</v>
      </c>
      <c r="P73" s="481"/>
      <c r="Q73" s="482"/>
    </row>
    <row r="74" spans="1:17" s="15" customFormat="1" ht="63.75" customHeight="1">
      <c r="A74" s="192">
        <v>18</v>
      </c>
      <c r="B74" s="458" t="s">
        <v>752</v>
      </c>
      <c r="C74" s="459"/>
      <c r="D74" s="459"/>
      <c r="E74" s="459"/>
      <c r="F74" s="492"/>
      <c r="G74" s="490"/>
      <c r="H74" s="485" t="str">
        <f>$D$33</f>
        <v>MOONLIGHT</v>
      </c>
      <c r="I74" s="486" t="str">
        <f t="shared" si="7"/>
        <v>PFD</v>
      </c>
      <c r="J74" s="187" t="s">
        <v>87</v>
      </c>
      <c r="K74" s="187">
        <f>$Q$33</f>
        <v>35</v>
      </c>
      <c r="L74" s="187">
        <v>1</v>
      </c>
      <c r="M74" s="187">
        <f t="shared" si="13"/>
        <v>35</v>
      </c>
      <c r="N74" s="193"/>
      <c r="O74" s="189">
        <f t="shared" si="9"/>
        <v>35</v>
      </c>
      <c r="P74" s="487"/>
      <c r="Q74" s="488"/>
    </row>
    <row r="75" spans="1:17" s="15" customFormat="1" ht="63.75" customHeight="1">
      <c r="A75" s="192">
        <v>19</v>
      </c>
      <c r="B75" s="459" t="s">
        <v>771</v>
      </c>
      <c r="C75" s="459"/>
      <c r="D75" s="459"/>
      <c r="E75" s="459"/>
      <c r="F75" s="353" t="s">
        <v>103</v>
      </c>
      <c r="G75" s="489"/>
      <c r="H75" s="485" t="str">
        <f>$D$21</f>
        <v>CLOUD</v>
      </c>
      <c r="I75" s="486" t="str">
        <f t="shared" si="7"/>
        <v>PFD</v>
      </c>
      <c r="J75" s="187" t="s">
        <v>36</v>
      </c>
      <c r="K75" s="187">
        <f>$Q$21</f>
        <v>41</v>
      </c>
      <c r="L75" s="194">
        <v>1</v>
      </c>
      <c r="M75" s="193">
        <f t="shared" ref="M75:M80" si="18">K75*L75</f>
        <v>41</v>
      </c>
      <c r="N75" s="193"/>
      <c r="O75" s="189">
        <f t="shared" si="9"/>
        <v>41</v>
      </c>
      <c r="P75" s="479"/>
      <c r="Q75" s="480"/>
    </row>
    <row r="76" spans="1:17" s="15" customFormat="1" ht="63.75" customHeight="1">
      <c r="A76" s="192">
        <v>20</v>
      </c>
      <c r="B76" s="459" t="s">
        <v>771</v>
      </c>
      <c r="C76" s="459"/>
      <c r="D76" s="459"/>
      <c r="E76" s="459"/>
      <c r="F76" s="353" t="s">
        <v>103</v>
      </c>
      <c r="G76" s="490"/>
      <c r="H76" s="485" t="str">
        <f t="shared" ref="H76" si="19">$D$27</f>
        <v>ETERNITY</v>
      </c>
      <c r="I76" s="486"/>
      <c r="J76" s="187" t="s">
        <v>36</v>
      </c>
      <c r="K76" s="187">
        <f>$Q$27</f>
        <v>41</v>
      </c>
      <c r="L76" s="194">
        <v>1</v>
      </c>
      <c r="M76" s="193">
        <f t="shared" si="18"/>
        <v>41</v>
      </c>
      <c r="N76" s="193"/>
      <c r="O76" s="189">
        <f t="shared" si="9"/>
        <v>41</v>
      </c>
      <c r="P76" s="481"/>
      <c r="Q76" s="482"/>
    </row>
    <row r="77" spans="1:17" s="15" customFormat="1" ht="63.75" customHeight="1">
      <c r="A77" s="192">
        <v>21</v>
      </c>
      <c r="B77" s="459" t="s">
        <v>771</v>
      </c>
      <c r="C77" s="459"/>
      <c r="D77" s="459"/>
      <c r="E77" s="459"/>
      <c r="F77" s="353" t="s">
        <v>103</v>
      </c>
      <c r="G77" s="490"/>
      <c r="H77" s="485" t="str">
        <f>$D$33</f>
        <v>MOONLIGHT</v>
      </c>
      <c r="I77" s="486" t="str">
        <f t="shared" si="7"/>
        <v>PFD</v>
      </c>
      <c r="J77" s="187" t="s">
        <v>36</v>
      </c>
      <c r="K77" s="187">
        <f>$Q$33</f>
        <v>35</v>
      </c>
      <c r="L77" s="194">
        <v>1</v>
      </c>
      <c r="M77" s="193">
        <f t="shared" si="18"/>
        <v>35</v>
      </c>
      <c r="N77" s="193"/>
      <c r="O77" s="189">
        <f t="shared" si="9"/>
        <v>35</v>
      </c>
      <c r="P77" s="487"/>
      <c r="Q77" s="488"/>
    </row>
    <row r="78" spans="1:17" s="15" customFormat="1" ht="110.25" customHeight="1">
      <c r="A78" s="192">
        <v>19</v>
      </c>
      <c r="B78" s="458" t="s">
        <v>797</v>
      </c>
      <c r="C78" s="459"/>
      <c r="D78" s="459"/>
      <c r="E78" s="459"/>
      <c r="F78" s="353" t="s">
        <v>798</v>
      </c>
      <c r="G78" s="364" t="s">
        <v>800</v>
      </c>
      <c r="H78" s="485" t="str">
        <f>$D$21</f>
        <v>CLOUD</v>
      </c>
      <c r="I78" s="486" t="str">
        <f t="shared" si="7"/>
        <v>PFD</v>
      </c>
      <c r="J78" s="187" t="s">
        <v>36</v>
      </c>
      <c r="K78" s="187">
        <f>$Q$21</f>
        <v>41</v>
      </c>
      <c r="L78" s="194">
        <v>1</v>
      </c>
      <c r="M78" s="193">
        <f t="shared" si="18"/>
        <v>41</v>
      </c>
      <c r="N78" s="193"/>
      <c r="O78" s="189">
        <f t="shared" si="9"/>
        <v>41</v>
      </c>
      <c r="P78" s="479" t="s">
        <v>801</v>
      </c>
      <c r="Q78" s="480"/>
    </row>
    <row r="79" spans="1:17" s="15" customFormat="1" ht="110.25" customHeight="1">
      <c r="A79" s="192">
        <v>20</v>
      </c>
      <c r="B79" s="458" t="s">
        <v>797</v>
      </c>
      <c r="C79" s="459"/>
      <c r="D79" s="459"/>
      <c r="E79" s="459"/>
      <c r="F79" s="353" t="s">
        <v>799</v>
      </c>
      <c r="G79" s="364" t="s">
        <v>42</v>
      </c>
      <c r="H79" s="485" t="str">
        <f t="shared" ref="H79" si="20">$D$27</f>
        <v>ETERNITY</v>
      </c>
      <c r="I79" s="486"/>
      <c r="J79" s="187" t="s">
        <v>36</v>
      </c>
      <c r="K79" s="187">
        <f>$Q$27</f>
        <v>41</v>
      </c>
      <c r="L79" s="194">
        <v>1</v>
      </c>
      <c r="M79" s="193">
        <f t="shared" si="18"/>
        <v>41</v>
      </c>
      <c r="N79" s="193"/>
      <c r="O79" s="189">
        <f t="shared" si="9"/>
        <v>41</v>
      </c>
      <c r="P79" s="481"/>
      <c r="Q79" s="482"/>
    </row>
    <row r="80" spans="1:17" s="15" customFormat="1" ht="110.25" customHeight="1">
      <c r="A80" s="192">
        <v>21</v>
      </c>
      <c r="B80" s="458" t="s">
        <v>797</v>
      </c>
      <c r="C80" s="459"/>
      <c r="D80" s="459"/>
      <c r="E80" s="459"/>
      <c r="F80" s="353" t="s">
        <v>799</v>
      </c>
      <c r="G80" s="364" t="s">
        <v>42</v>
      </c>
      <c r="H80" s="485" t="str">
        <f>$D$33</f>
        <v>MOONLIGHT</v>
      </c>
      <c r="I80" s="486" t="str">
        <f t="shared" si="7"/>
        <v>PFD</v>
      </c>
      <c r="J80" s="187" t="s">
        <v>36</v>
      </c>
      <c r="K80" s="187">
        <f>$Q$33</f>
        <v>35</v>
      </c>
      <c r="L80" s="194">
        <v>1</v>
      </c>
      <c r="M80" s="193">
        <f t="shared" si="18"/>
        <v>35</v>
      </c>
      <c r="N80" s="193"/>
      <c r="O80" s="189">
        <f t="shared" si="9"/>
        <v>35</v>
      </c>
      <c r="P80" s="487"/>
      <c r="Q80" s="488"/>
    </row>
    <row r="81" spans="1:17" s="26" customFormat="1" ht="39" customHeight="1">
      <c r="B81" s="91" t="s">
        <v>95</v>
      </c>
      <c r="C81" s="27"/>
      <c r="D81" s="27"/>
      <c r="E81" s="27"/>
      <c r="G81" s="28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60">
      <c r="A82" s="483" t="s">
        <v>70</v>
      </c>
      <c r="B82" s="483"/>
      <c r="C82" s="483"/>
      <c r="D82" s="483"/>
      <c r="E82" s="483"/>
      <c r="F82" s="190" t="s">
        <v>71</v>
      </c>
      <c r="G82" s="190" t="s">
        <v>72</v>
      </c>
      <c r="H82" s="484" t="s">
        <v>73</v>
      </c>
      <c r="I82" s="484"/>
      <c r="J82" s="191" t="s">
        <v>55</v>
      </c>
      <c r="K82" s="190" t="s">
        <v>74</v>
      </c>
      <c r="L82" s="190" t="s">
        <v>75</v>
      </c>
      <c r="M82" s="190" t="s">
        <v>76</v>
      </c>
      <c r="N82" s="190" t="s">
        <v>77</v>
      </c>
      <c r="O82" s="190" t="s">
        <v>78</v>
      </c>
      <c r="P82" s="484" t="s">
        <v>79</v>
      </c>
      <c r="Q82" s="484"/>
    </row>
    <row r="83" spans="1:17" s="34" customFormat="1" ht="51.75" customHeight="1">
      <c r="A83" s="192">
        <v>1</v>
      </c>
      <c r="B83" s="458" t="s">
        <v>748</v>
      </c>
      <c r="C83" s="458"/>
      <c r="D83" s="458"/>
      <c r="E83" s="458"/>
      <c r="F83" s="470" t="s">
        <v>91</v>
      </c>
      <c r="G83" s="471"/>
      <c r="H83" s="460" t="str">
        <f>$D$21</f>
        <v>CLOUD</v>
      </c>
      <c r="I83" s="460" t="str">
        <f>$E$43</f>
        <v>PFD</v>
      </c>
      <c r="J83" s="187" t="s">
        <v>87</v>
      </c>
      <c r="K83" s="187">
        <f>$Q$21</f>
        <v>41</v>
      </c>
      <c r="L83" s="354">
        <f>1+L98</f>
        <v>1.1666666666666667</v>
      </c>
      <c r="M83" s="187">
        <f t="shared" ref="M83:M103" si="21">K83*L83</f>
        <v>47.833333333333336</v>
      </c>
      <c r="N83" s="193"/>
      <c r="O83" s="189">
        <f t="shared" ref="O83:O103" si="22">ROUNDUP(N83+M83,0)</f>
        <v>48</v>
      </c>
      <c r="P83" s="479" t="s">
        <v>753</v>
      </c>
      <c r="Q83" s="480"/>
    </row>
    <row r="84" spans="1:17" s="34" customFormat="1" ht="51.75" customHeight="1">
      <c r="A84" s="192">
        <v>2</v>
      </c>
      <c r="B84" s="458" t="s">
        <v>748</v>
      </c>
      <c r="C84" s="458"/>
      <c r="D84" s="458"/>
      <c r="E84" s="458"/>
      <c r="F84" s="470"/>
      <c r="G84" s="471"/>
      <c r="H84" s="460" t="str">
        <f t="shared" ref="H84" si="23">$D$27</f>
        <v>ETERNITY</v>
      </c>
      <c r="I84" s="460"/>
      <c r="J84" s="187" t="s">
        <v>87</v>
      </c>
      <c r="K84" s="187">
        <f>$Q$27</f>
        <v>41</v>
      </c>
      <c r="L84" s="354">
        <f>1+L99</f>
        <v>1.1666666666666667</v>
      </c>
      <c r="M84" s="187">
        <f t="shared" si="21"/>
        <v>47.833333333333336</v>
      </c>
      <c r="N84" s="193"/>
      <c r="O84" s="189">
        <f t="shared" si="22"/>
        <v>48</v>
      </c>
      <c r="P84" s="481"/>
      <c r="Q84" s="482"/>
    </row>
    <row r="85" spans="1:17" s="34" customFormat="1" ht="51.75" customHeight="1">
      <c r="A85" s="192">
        <v>3</v>
      </c>
      <c r="B85" s="458" t="s">
        <v>748</v>
      </c>
      <c r="C85" s="458"/>
      <c r="D85" s="458"/>
      <c r="E85" s="458"/>
      <c r="F85" s="470"/>
      <c r="G85" s="471"/>
      <c r="H85" s="460" t="str">
        <f>$D$33</f>
        <v>MOONLIGHT</v>
      </c>
      <c r="I85" s="460" t="str">
        <f>$E$43</f>
        <v>PFD</v>
      </c>
      <c r="J85" s="187" t="s">
        <v>87</v>
      </c>
      <c r="K85" s="187">
        <f>$Q$33</f>
        <v>35</v>
      </c>
      <c r="L85" s="354">
        <f>1+L100</f>
        <v>1.1666666666666667</v>
      </c>
      <c r="M85" s="187">
        <f t="shared" si="21"/>
        <v>40.833333333333336</v>
      </c>
      <c r="N85" s="193"/>
      <c r="O85" s="189">
        <f t="shared" si="22"/>
        <v>41</v>
      </c>
      <c r="P85" s="487"/>
      <c r="Q85" s="488"/>
    </row>
    <row r="86" spans="1:17" s="34" customFormat="1" ht="64.5" customHeight="1">
      <c r="A86" s="192">
        <v>4</v>
      </c>
      <c r="B86" s="476" t="s">
        <v>750</v>
      </c>
      <c r="C86" s="476"/>
      <c r="D86" s="476"/>
      <c r="E86" s="476"/>
      <c r="F86" s="183" t="s">
        <v>103</v>
      </c>
      <c r="G86" s="477" t="s">
        <v>751</v>
      </c>
      <c r="H86" s="460" t="str">
        <f>$D$21</f>
        <v>CLOUD</v>
      </c>
      <c r="I86" s="460" t="str">
        <f>$E$43</f>
        <v>PFD</v>
      </c>
      <c r="J86" s="187" t="s">
        <v>87</v>
      </c>
      <c r="K86" s="187">
        <f>$Q$21</f>
        <v>41</v>
      </c>
      <c r="L86" s="187">
        <v>1</v>
      </c>
      <c r="M86" s="187">
        <f t="shared" si="21"/>
        <v>41</v>
      </c>
      <c r="N86" s="193"/>
      <c r="O86" s="189">
        <f t="shared" si="22"/>
        <v>41</v>
      </c>
      <c r="P86" s="479" t="s">
        <v>749</v>
      </c>
      <c r="Q86" s="480"/>
    </row>
    <row r="87" spans="1:17" s="34" customFormat="1" ht="64.5" customHeight="1">
      <c r="A87" s="192">
        <v>5</v>
      </c>
      <c r="B87" s="476" t="s">
        <v>750</v>
      </c>
      <c r="C87" s="476"/>
      <c r="D87" s="476"/>
      <c r="E87" s="476"/>
      <c r="F87" s="183" t="s">
        <v>103</v>
      </c>
      <c r="G87" s="478"/>
      <c r="H87" s="460" t="str">
        <f t="shared" ref="H87" si="24">$D$27</f>
        <v>ETERNITY</v>
      </c>
      <c r="I87" s="460"/>
      <c r="J87" s="187" t="s">
        <v>87</v>
      </c>
      <c r="K87" s="187">
        <f>$Q$27</f>
        <v>41</v>
      </c>
      <c r="L87" s="187">
        <v>1</v>
      </c>
      <c r="M87" s="187">
        <f t="shared" si="21"/>
        <v>41</v>
      </c>
      <c r="N87" s="193"/>
      <c r="O87" s="189">
        <f t="shared" si="22"/>
        <v>41</v>
      </c>
      <c r="P87" s="481"/>
      <c r="Q87" s="482"/>
    </row>
    <row r="88" spans="1:17" s="34" customFormat="1" ht="64.5" customHeight="1">
      <c r="A88" s="192">
        <v>6</v>
      </c>
      <c r="B88" s="476" t="s">
        <v>750</v>
      </c>
      <c r="C88" s="476"/>
      <c r="D88" s="476"/>
      <c r="E88" s="476"/>
      <c r="F88" s="183" t="s">
        <v>103</v>
      </c>
      <c r="G88" s="533"/>
      <c r="H88" s="460" t="str">
        <f>$D$33</f>
        <v>MOONLIGHT</v>
      </c>
      <c r="I88" s="460" t="str">
        <f>$E$43</f>
        <v>PFD</v>
      </c>
      <c r="J88" s="187" t="s">
        <v>87</v>
      </c>
      <c r="K88" s="187">
        <f>$Q$33</f>
        <v>35</v>
      </c>
      <c r="L88" s="187">
        <v>1</v>
      </c>
      <c r="M88" s="187">
        <f t="shared" si="21"/>
        <v>35</v>
      </c>
      <c r="N88" s="193"/>
      <c r="O88" s="189">
        <f t="shared" si="22"/>
        <v>35</v>
      </c>
      <c r="P88" s="487"/>
      <c r="Q88" s="488"/>
    </row>
    <row r="89" spans="1:17" s="34" customFormat="1" ht="42.75" customHeight="1">
      <c r="A89" s="192">
        <v>7</v>
      </c>
      <c r="B89" s="458" t="s">
        <v>758</v>
      </c>
      <c r="C89" s="459"/>
      <c r="D89" s="459"/>
      <c r="E89" s="459"/>
      <c r="F89" s="183" t="s">
        <v>105</v>
      </c>
      <c r="G89" s="183"/>
      <c r="H89" s="460" t="str">
        <f>$D$21</f>
        <v>CLOUD</v>
      </c>
      <c r="I89" s="460" t="str">
        <f>$E$43</f>
        <v>PFD</v>
      </c>
      <c r="J89" s="187" t="s">
        <v>87</v>
      </c>
      <c r="K89" s="187">
        <f>$Q$21</f>
        <v>41</v>
      </c>
      <c r="L89" s="194">
        <f>1/12</f>
        <v>8.3333333333333329E-2</v>
      </c>
      <c r="M89" s="187">
        <f t="shared" si="21"/>
        <v>3.4166666666666665</v>
      </c>
      <c r="N89" s="193"/>
      <c r="O89" s="189">
        <f t="shared" si="22"/>
        <v>4</v>
      </c>
      <c r="P89" s="461"/>
      <c r="Q89" s="461"/>
    </row>
    <row r="90" spans="1:17" s="34" customFormat="1" ht="42.75" customHeight="1">
      <c r="A90" s="192">
        <v>8</v>
      </c>
      <c r="B90" s="458" t="s">
        <v>758</v>
      </c>
      <c r="C90" s="459"/>
      <c r="D90" s="459"/>
      <c r="E90" s="459"/>
      <c r="F90" s="183" t="s">
        <v>105</v>
      </c>
      <c r="G90" s="183"/>
      <c r="H90" s="460" t="str">
        <f t="shared" ref="H90" si="25">$D$27</f>
        <v>ETERNITY</v>
      </c>
      <c r="I90" s="460"/>
      <c r="J90" s="187" t="s">
        <v>87</v>
      </c>
      <c r="K90" s="187">
        <f>$Q$27</f>
        <v>41</v>
      </c>
      <c r="L90" s="194">
        <f>1/12</f>
        <v>8.3333333333333329E-2</v>
      </c>
      <c r="M90" s="187">
        <f t="shared" si="21"/>
        <v>3.4166666666666665</v>
      </c>
      <c r="N90" s="193"/>
      <c r="O90" s="189">
        <f t="shared" si="22"/>
        <v>4</v>
      </c>
      <c r="P90" s="461"/>
      <c r="Q90" s="461"/>
    </row>
    <row r="91" spans="1:17" s="34" customFormat="1" ht="42.75" customHeight="1">
      <c r="A91" s="192">
        <v>9</v>
      </c>
      <c r="B91" s="458" t="s">
        <v>758</v>
      </c>
      <c r="C91" s="459"/>
      <c r="D91" s="459"/>
      <c r="E91" s="459"/>
      <c r="F91" s="183" t="s">
        <v>105</v>
      </c>
      <c r="G91" s="183"/>
      <c r="H91" s="460" t="str">
        <f>$D$33</f>
        <v>MOONLIGHT</v>
      </c>
      <c r="I91" s="460" t="str">
        <f>$E$43</f>
        <v>PFD</v>
      </c>
      <c r="J91" s="187" t="s">
        <v>87</v>
      </c>
      <c r="K91" s="187">
        <f>$Q$33</f>
        <v>35</v>
      </c>
      <c r="L91" s="194">
        <f>1/12</f>
        <v>8.3333333333333329E-2</v>
      </c>
      <c r="M91" s="187">
        <f t="shared" si="21"/>
        <v>2.9166666666666665</v>
      </c>
      <c r="N91" s="193"/>
      <c r="O91" s="189">
        <f t="shared" si="22"/>
        <v>3</v>
      </c>
      <c r="P91" s="461"/>
      <c r="Q91" s="461"/>
    </row>
    <row r="92" spans="1:17" s="34" customFormat="1" ht="51.75" customHeight="1">
      <c r="A92" s="192">
        <v>10</v>
      </c>
      <c r="B92" s="458" t="s">
        <v>145</v>
      </c>
      <c r="C92" s="458"/>
      <c r="D92" s="458"/>
      <c r="E92" s="458"/>
      <c r="F92" s="470" t="s">
        <v>91</v>
      </c>
      <c r="G92" s="471"/>
      <c r="H92" s="460" t="str">
        <f>$D$21</f>
        <v>CLOUD</v>
      </c>
      <c r="I92" s="460" t="str">
        <f>$E$43</f>
        <v>PFD</v>
      </c>
      <c r="J92" s="187" t="s">
        <v>87</v>
      </c>
      <c r="K92" s="187">
        <v>2</v>
      </c>
      <c r="L92" s="354">
        <v>1</v>
      </c>
      <c r="M92" s="187">
        <f t="shared" si="21"/>
        <v>2</v>
      </c>
      <c r="N92" s="193"/>
      <c r="O92" s="189">
        <f>ROUNDUP(N92+M92,0)</f>
        <v>2</v>
      </c>
      <c r="P92" s="472"/>
      <c r="Q92" s="473"/>
    </row>
    <row r="93" spans="1:17" s="34" customFormat="1" ht="51.75" customHeight="1">
      <c r="A93" s="192">
        <v>11</v>
      </c>
      <c r="B93" s="458" t="s">
        <v>145</v>
      </c>
      <c r="C93" s="458"/>
      <c r="D93" s="458"/>
      <c r="E93" s="458"/>
      <c r="F93" s="470"/>
      <c r="G93" s="471"/>
      <c r="H93" s="460" t="str">
        <f t="shared" ref="H93" si="26">$D$27</f>
        <v>ETERNITY</v>
      </c>
      <c r="I93" s="460"/>
      <c r="J93" s="187" t="s">
        <v>87</v>
      </c>
      <c r="K93" s="187">
        <v>2</v>
      </c>
      <c r="L93" s="354">
        <v>1</v>
      </c>
      <c r="M93" s="187">
        <f t="shared" si="21"/>
        <v>2</v>
      </c>
      <c r="N93" s="193"/>
      <c r="O93" s="189">
        <f>ROUNDUP(N93+M93,0)</f>
        <v>2</v>
      </c>
      <c r="P93" s="474"/>
      <c r="Q93" s="475"/>
    </row>
    <row r="94" spans="1:17" s="34" customFormat="1" ht="51.75" customHeight="1">
      <c r="A94" s="192">
        <v>12</v>
      </c>
      <c r="B94" s="458" t="s">
        <v>145</v>
      </c>
      <c r="C94" s="458"/>
      <c r="D94" s="458"/>
      <c r="E94" s="458"/>
      <c r="F94" s="470"/>
      <c r="G94" s="471"/>
      <c r="H94" s="460" t="str">
        <f>$D$33</f>
        <v>MOONLIGHT</v>
      </c>
      <c r="I94" s="460" t="str">
        <f>$E$43</f>
        <v>PFD</v>
      </c>
      <c r="J94" s="187" t="s">
        <v>87</v>
      </c>
      <c r="K94" s="187">
        <v>2</v>
      </c>
      <c r="L94" s="354">
        <v>1</v>
      </c>
      <c r="M94" s="187">
        <f t="shared" si="21"/>
        <v>2</v>
      </c>
      <c r="N94" s="193"/>
      <c r="O94" s="189">
        <f t="shared" ref="O94" si="27">ROUNDUP(N94+M94,0)</f>
        <v>2</v>
      </c>
      <c r="P94" s="534"/>
      <c r="Q94" s="535"/>
    </row>
    <row r="95" spans="1:17" s="34" customFormat="1" ht="51.75" customHeight="1">
      <c r="A95" s="192">
        <v>10</v>
      </c>
      <c r="B95" s="458" t="s">
        <v>760</v>
      </c>
      <c r="C95" s="458"/>
      <c r="D95" s="458"/>
      <c r="E95" s="458"/>
      <c r="F95" s="470" t="s">
        <v>170</v>
      </c>
      <c r="G95" s="471"/>
      <c r="H95" s="460" t="str">
        <f>$D$21</f>
        <v>CLOUD</v>
      </c>
      <c r="I95" s="460" t="str">
        <f>$E$43</f>
        <v>PFD</v>
      </c>
      <c r="J95" s="187" t="s">
        <v>87</v>
      </c>
      <c r="K95" s="187">
        <f>$Q$21</f>
        <v>41</v>
      </c>
      <c r="L95" s="354">
        <f>L92*2</f>
        <v>2</v>
      </c>
      <c r="M95" s="187">
        <f t="shared" si="21"/>
        <v>82</v>
      </c>
      <c r="N95" s="193"/>
      <c r="O95" s="189">
        <f>ROUNDUP(N95+M95,0)</f>
        <v>82</v>
      </c>
      <c r="P95" s="472" t="s">
        <v>761</v>
      </c>
      <c r="Q95" s="473"/>
    </row>
    <row r="96" spans="1:17" s="34" customFormat="1" ht="51.75" customHeight="1">
      <c r="A96" s="192">
        <v>11</v>
      </c>
      <c r="B96" s="458" t="s">
        <v>760</v>
      </c>
      <c r="C96" s="458"/>
      <c r="D96" s="458"/>
      <c r="E96" s="458"/>
      <c r="F96" s="470"/>
      <c r="G96" s="471"/>
      <c r="H96" s="460" t="str">
        <f t="shared" ref="H96" si="28">$D$27</f>
        <v>ETERNITY</v>
      </c>
      <c r="I96" s="460"/>
      <c r="J96" s="187" t="s">
        <v>87</v>
      </c>
      <c r="K96" s="187">
        <f>$Q$27</f>
        <v>41</v>
      </c>
      <c r="L96" s="354">
        <f>L93*2</f>
        <v>2</v>
      </c>
      <c r="M96" s="187">
        <f t="shared" si="21"/>
        <v>82</v>
      </c>
      <c r="N96" s="193"/>
      <c r="O96" s="189">
        <f>ROUNDUP(N96+M96,0)</f>
        <v>82</v>
      </c>
      <c r="P96" s="474"/>
      <c r="Q96" s="475"/>
    </row>
    <row r="97" spans="1:17" s="34" customFormat="1" ht="51.75" customHeight="1">
      <c r="A97" s="192">
        <v>12</v>
      </c>
      <c r="B97" s="458" t="s">
        <v>760</v>
      </c>
      <c r="C97" s="458"/>
      <c r="D97" s="458"/>
      <c r="E97" s="458"/>
      <c r="F97" s="470"/>
      <c r="G97" s="471"/>
      <c r="H97" s="460" t="str">
        <f>$D$33</f>
        <v>MOONLIGHT</v>
      </c>
      <c r="I97" s="460" t="str">
        <f>$E$43</f>
        <v>PFD</v>
      </c>
      <c r="J97" s="187" t="s">
        <v>87</v>
      </c>
      <c r="K97" s="187">
        <f>$Q$33</f>
        <v>35</v>
      </c>
      <c r="L97" s="354">
        <f>L94*2</f>
        <v>2</v>
      </c>
      <c r="M97" s="187">
        <f t="shared" si="21"/>
        <v>70</v>
      </c>
      <c r="N97" s="193"/>
      <c r="O97" s="189">
        <f t="shared" ref="O97" si="29">ROUNDUP(N97+M97,0)</f>
        <v>70</v>
      </c>
      <c r="P97" s="534"/>
      <c r="Q97" s="535"/>
    </row>
    <row r="98" spans="1:17" s="34" customFormat="1" ht="42.75" customHeight="1">
      <c r="A98" s="192">
        <v>13</v>
      </c>
      <c r="B98" s="458" t="s">
        <v>106</v>
      </c>
      <c r="C98" s="459"/>
      <c r="D98" s="459"/>
      <c r="E98" s="459"/>
      <c r="F98" s="183" t="s">
        <v>105</v>
      </c>
      <c r="G98" s="183"/>
      <c r="H98" s="460" t="str">
        <f>$D$21</f>
        <v>CLOUD</v>
      </c>
      <c r="I98" s="460" t="str">
        <f>$E$43</f>
        <v>PFD</v>
      </c>
      <c r="J98" s="187" t="s">
        <v>87</v>
      </c>
      <c r="K98" s="187">
        <f>$Q$21</f>
        <v>41</v>
      </c>
      <c r="L98" s="194">
        <f>L89*2</f>
        <v>0.16666666666666666</v>
      </c>
      <c r="M98" s="187">
        <f t="shared" si="21"/>
        <v>6.833333333333333</v>
      </c>
      <c r="N98" s="193"/>
      <c r="O98" s="189">
        <f t="shared" si="22"/>
        <v>7</v>
      </c>
      <c r="P98" s="461"/>
      <c r="Q98" s="461"/>
    </row>
    <row r="99" spans="1:17" s="34" customFormat="1" ht="42.75" customHeight="1">
      <c r="A99" s="192">
        <v>14</v>
      </c>
      <c r="B99" s="458" t="s">
        <v>106</v>
      </c>
      <c r="C99" s="459"/>
      <c r="D99" s="459"/>
      <c r="E99" s="459"/>
      <c r="F99" s="183" t="s">
        <v>105</v>
      </c>
      <c r="G99" s="183"/>
      <c r="H99" s="460" t="str">
        <f t="shared" ref="H99" si="30">$D$27</f>
        <v>ETERNITY</v>
      </c>
      <c r="I99" s="460"/>
      <c r="J99" s="187" t="s">
        <v>87</v>
      </c>
      <c r="K99" s="187">
        <f>$Q$27</f>
        <v>41</v>
      </c>
      <c r="L99" s="194">
        <f>L90*2</f>
        <v>0.16666666666666666</v>
      </c>
      <c r="M99" s="187">
        <f t="shared" si="21"/>
        <v>6.833333333333333</v>
      </c>
      <c r="N99" s="193"/>
      <c r="O99" s="189">
        <f t="shared" si="22"/>
        <v>7</v>
      </c>
      <c r="P99" s="461"/>
      <c r="Q99" s="461"/>
    </row>
    <row r="100" spans="1:17" s="34" customFormat="1" ht="42.75" customHeight="1">
      <c r="A100" s="192">
        <v>15</v>
      </c>
      <c r="B100" s="458" t="s">
        <v>106</v>
      </c>
      <c r="C100" s="459"/>
      <c r="D100" s="459"/>
      <c r="E100" s="459"/>
      <c r="F100" s="183" t="s">
        <v>105</v>
      </c>
      <c r="G100" s="183"/>
      <c r="H100" s="460" t="str">
        <f>$D$33</f>
        <v>MOONLIGHT</v>
      </c>
      <c r="I100" s="460" t="str">
        <f>$E$43</f>
        <v>PFD</v>
      </c>
      <c r="J100" s="187" t="s">
        <v>87</v>
      </c>
      <c r="K100" s="187">
        <f>$Q$33</f>
        <v>35</v>
      </c>
      <c r="L100" s="194">
        <f>L91*2</f>
        <v>0.16666666666666666</v>
      </c>
      <c r="M100" s="187">
        <f t="shared" si="21"/>
        <v>5.833333333333333</v>
      </c>
      <c r="N100" s="193"/>
      <c r="O100" s="189">
        <f t="shared" si="22"/>
        <v>6</v>
      </c>
      <c r="P100" s="461"/>
      <c r="Q100" s="461"/>
    </row>
    <row r="101" spans="1:17" s="34" customFormat="1" ht="42.75" customHeight="1">
      <c r="A101" s="192">
        <v>16</v>
      </c>
      <c r="B101" s="458" t="s">
        <v>107</v>
      </c>
      <c r="C101" s="459"/>
      <c r="D101" s="459"/>
      <c r="E101" s="459"/>
      <c r="F101" s="183" t="s">
        <v>103</v>
      </c>
      <c r="G101" s="183"/>
      <c r="H101" s="460" t="str">
        <f>$D$21</f>
        <v>CLOUD</v>
      </c>
      <c r="I101" s="460" t="str">
        <f>$E$43</f>
        <v>PFD</v>
      </c>
      <c r="J101" s="187" t="s">
        <v>87</v>
      </c>
      <c r="K101" s="187">
        <f>$Q$21</f>
        <v>41</v>
      </c>
      <c r="L101" s="194">
        <f>L89</f>
        <v>8.3333333333333329E-2</v>
      </c>
      <c r="M101" s="187">
        <f t="shared" si="21"/>
        <v>3.4166666666666665</v>
      </c>
      <c r="N101" s="193"/>
      <c r="O101" s="189">
        <f t="shared" si="22"/>
        <v>4</v>
      </c>
      <c r="P101" s="461"/>
      <c r="Q101" s="461"/>
    </row>
    <row r="102" spans="1:17" s="34" customFormat="1" ht="42.75" customHeight="1">
      <c r="A102" s="192">
        <v>17</v>
      </c>
      <c r="B102" s="458" t="s">
        <v>107</v>
      </c>
      <c r="C102" s="459"/>
      <c r="D102" s="459"/>
      <c r="E102" s="459"/>
      <c r="F102" s="183" t="s">
        <v>103</v>
      </c>
      <c r="G102" s="183"/>
      <c r="H102" s="460" t="str">
        <f t="shared" ref="H102" si="31">$D$27</f>
        <v>ETERNITY</v>
      </c>
      <c r="I102" s="460"/>
      <c r="J102" s="187" t="s">
        <v>87</v>
      </c>
      <c r="K102" s="187">
        <f>$Q$27</f>
        <v>41</v>
      </c>
      <c r="L102" s="194">
        <f>L90</f>
        <v>8.3333333333333329E-2</v>
      </c>
      <c r="M102" s="187">
        <f t="shared" si="21"/>
        <v>3.4166666666666665</v>
      </c>
      <c r="N102" s="193"/>
      <c r="O102" s="189">
        <f t="shared" si="22"/>
        <v>4</v>
      </c>
      <c r="P102" s="461"/>
      <c r="Q102" s="461"/>
    </row>
    <row r="103" spans="1:17" s="34" customFormat="1" ht="42.75" customHeight="1">
      <c r="A103" s="192">
        <v>18</v>
      </c>
      <c r="B103" s="458" t="s">
        <v>107</v>
      </c>
      <c r="C103" s="459"/>
      <c r="D103" s="459"/>
      <c r="E103" s="459"/>
      <c r="F103" s="183" t="s">
        <v>103</v>
      </c>
      <c r="G103" s="183"/>
      <c r="H103" s="460" t="str">
        <f>$D$33</f>
        <v>MOONLIGHT</v>
      </c>
      <c r="I103" s="460" t="str">
        <f>$E$43</f>
        <v>PFD</v>
      </c>
      <c r="J103" s="187" t="s">
        <v>87</v>
      </c>
      <c r="K103" s="187">
        <f>$Q$33</f>
        <v>35</v>
      </c>
      <c r="L103" s="194">
        <f>L91</f>
        <v>8.3333333333333329E-2</v>
      </c>
      <c r="M103" s="187">
        <f t="shared" si="21"/>
        <v>2.9166666666666665</v>
      </c>
      <c r="N103" s="193"/>
      <c r="O103" s="189">
        <f t="shared" si="22"/>
        <v>3</v>
      </c>
      <c r="P103" s="461"/>
      <c r="Q103" s="461"/>
    </row>
    <row r="104" spans="1:17" s="15" customFormat="1" ht="27.5">
      <c r="A104" s="92"/>
      <c r="B104" s="92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</row>
    <row r="105" spans="1:17" s="15" customFormat="1" ht="33" customHeight="1">
      <c r="B105" s="87" t="s">
        <v>111</v>
      </c>
      <c r="C105" s="88"/>
      <c r="D105" s="89"/>
      <c r="E105" s="89"/>
      <c r="F105" s="89"/>
      <c r="G105" s="90"/>
      <c r="H105" s="89"/>
      <c r="I105" s="89"/>
      <c r="J105" s="438" t="s">
        <v>112</v>
      </c>
      <c r="K105" s="438"/>
      <c r="L105" s="438"/>
      <c r="M105" s="438"/>
      <c r="N105" s="438"/>
      <c r="O105" s="33"/>
      <c r="P105" s="33"/>
      <c r="Q105" s="34"/>
    </row>
    <row r="106" spans="1:17" s="92" customFormat="1" ht="54.65" customHeight="1">
      <c r="A106" s="92">
        <v>1</v>
      </c>
      <c r="B106" s="94" t="s">
        <v>113</v>
      </c>
      <c r="C106" s="98" t="s">
        <v>114</v>
      </c>
      <c r="D106" s="15"/>
      <c r="E106" s="15"/>
      <c r="F106" s="15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34.5" hidden="1" customHeight="1">
      <c r="A107" s="92"/>
      <c r="B107" s="441" t="s">
        <v>115</v>
      </c>
      <c r="C107" s="442"/>
      <c r="D107" s="442"/>
      <c r="E107" s="442"/>
      <c r="F107" s="442"/>
      <c r="G107" s="442"/>
      <c r="H107" s="442"/>
      <c r="I107" s="454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59.25" hidden="1" customHeight="1">
      <c r="A108" s="92"/>
      <c r="B108" s="448" t="s">
        <v>73</v>
      </c>
      <c r="C108" s="449"/>
      <c r="D108" s="450" t="s">
        <v>116</v>
      </c>
      <c r="E108" s="451"/>
      <c r="F108" s="451"/>
      <c r="G108" s="451"/>
      <c r="H108" s="451"/>
      <c r="I108" s="452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8.650000000000006" hidden="1" customHeight="1">
      <c r="A109" s="92"/>
      <c r="B109" s="434" t="str">
        <f>$D$21</f>
        <v>CLOUD</v>
      </c>
      <c r="C109" s="434" t="str">
        <f t="shared" ref="C109:C112" si="32">$E$43</f>
        <v>PFD</v>
      </c>
      <c r="D109" s="435"/>
      <c r="E109" s="436"/>
      <c r="F109" s="436"/>
      <c r="G109" s="436"/>
      <c r="H109" s="436"/>
      <c r="I109" s="43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34" t="str">
        <f t="shared" ref="B110" si="33">$D$27</f>
        <v>ETERNITY</v>
      </c>
      <c r="C110" s="434"/>
      <c r="D110" s="435"/>
      <c r="E110" s="436"/>
      <c r="F110" s="436"/>
      <c r="G110" s="436"/>
      <c r="H110" s="436"/>
      <c r="I110" s="43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34" t="str">
        <f>$D$33</f>
        <v>MOONLIGHT</v>
      </c>
      <c r="C111" s="434" t="str">
        <f t="shared" si="32"/>
        <v>PFD</v>
      </c>
      <c r="D111" s="435"/>
      <c r="E111" s="436"/>
      <c r="F111" s="436"/>
      <c r="G111" s="436"/>
      <c r="H111" s="436"/>
      <c r="I111" s="437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34" t="e">
        <f>#REF!</f>
        <v>#REF!</v>
      </c>
      <c r="C112" s="434" t="str">
        <f t="shared" si="32"/>
        <v>PFD</v>
      </c>
      <c r="D112" s="435"/>
      <c r="E112" s="436"/>
      <c r="F112" s="436"/>
      <c r="G112" s="436"/>
      <c r="H112" s="436"/>
      <c r="I112" s="437"/>
      <c r="J112" s="35"/>
      <c r="K112" s="35"/>
      <c r="L112" s="35"/>
      <c r="M112" s="35"/>
      <c r="N112" s="35"/>
      <c r="O112" s="35"/>
    </row>
    <row r="113" spans="1:17" s="15" customFormat="1" ht="27.5" hidden="1"/>
    <row r="114" spans="1:17" s="15" customFormat="1" ht="28" hidden="1">
      <c r="A114" s="92"/>
      <c r="B114" s="441"/>
      <c r="C114" s="442"/>
      <c r="D114" s="443"/>
      <c r="E114" s="443"/>
      <c r="F114" s="443"/>
      <c r="G114" s="443"/>
      <c r="H114" s="443"/>
      <c r="I114" s="444"/>
      <c r="J114" s="35"/>
      <c r="K114" s="35"/>
      <c r="L114" s="35"/>
    </row>
    <row r="115" spans="1:17" s="15" customFormat="1" ht="40.5" hidden="1" customHeight="1">
      <c r="A115" s="92"/>
      <c r="B115" s="445"/>
      <c r="C115" s="446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78.5" hidden="1" customHeight="1">
      <c r="A116" s="92"/>
      <c r="B116" s="447" t="s">
        <v>118</v>
      </c>
      <c r="C116" s="447"/>
      <c r="D116" s="455">
        <v>2.2000000000000002</v>
      </c>
      <c r="E116" s="456"/>
      <c r="F116" s="456"/>
      <c r="G116" s="456"/>
      <c r="H116" s="456"/>
      <c r="I116" s="457"/>
      <c r="J116" s="35"/>
    </row>
    <row r="117" spans="1:17" s="15" customFormat="1" ht="12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54.65" customHeight="1">
      <c r="A118" s="16">
        <v>2</v>
      </c>
      <c r="B118" s="94" t="s">
        <v>119</v>
      </c>
      <c r="C118" s="453" t="s">
        <v>754</v>
      </c>
      <c r="D118" s="453"/>
      <c r="E118" s="453"/>
      <c r="F118" s="453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28" hidden="1">
      <c r="A119" s="92"/>
      <c r="B119" s="441" t="s">
        <v>115</v>
      </c>
      <c r="C119" s="442"/>
      <c r="D119" s="442"/>
      <c r="E119" s="442"/>
      <c r="F119" s="442"/>
      <c r="G119" s="442"/>
      <c r="H119" s="442"/>
      <c r="I119" s="454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63" hidden="1" customHeight="1">
      <c r="A120" s="92"/>
      <c r="B120" s="448" t="s">
        <v>73</v>
      </c>
      <c r="C120" s="449"/>
      <c r="D120" s="450" t="s">
        <v>116</v>
      </c>
      <c r="E120" s="451"/>
      <c r="F120" s="451"/>
      <c r="G120" s="451"/>
      <c r="H120" s="451"/>
      <c r="I120" s="452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2" hidden="1" customHeight="1">
      <c r="A121" s="92"/>
      <c r="B121" s="434" t="str">
        <f>$D$21</f>
        <v>CLOUD</v>
      </c>
      <c r="C121" s="434" t="str">
        <f t="shared" ref="C121:C124" si="34">$E$43</f>
        <v>PFD</v>
      </c>
      <c r="D121" s="435" t="s">
        <v>121</v>
      </c>
      <c r="E121" s="436"/>
      <c r="F121" s="436"/>
      <c r="G121" s="436"/>
      <c r="H121" s="436"/>
      <c r="I121" s="437"/>
      <c r="J121" s="35"/>
      <c r="K121" s="35"/>
      <c r="L121" s="35"/>
      <c r="M121" s="35"/>
      <c r="N121" s="35"/>
      <c r="O121" s="35"/>
    </row>
    <row r="122" spans="1:17" s="15" customFormat="1" ht="54" hidden="1" customHeight="1">
      <c r="A122" s="92"/>
      <c r="B122" s="434" t="str">
        <f t="shared" ref="B122" si="35">$D$27</f>
        <v>ETERNITY</v>
      </c>
      <c r="C122" s="434"/>
      <c r="D122" s="435" t="s">
        <v>122</v>
      </c>
      <c r="E122" s="436"/>
      <c r="F122" s="436"/>
      <c r="G122" s="436"/>
      <c r="H122" s="436"/>
      <c r="I122" s="437"/>
      <c r="J122" s="35"/>
      <c r="K122" s="35"/>
      <c r="L122" s="35"/>
      <c r="M122" s="35"/>
      <c r="N122" s="35"/>
      <c r="O122" s="35"/>
    </row>
    <row r="123" spans="1:17" s="15" customFormat="1" ht="78.75" hidden="1" customHeight="1">
      <c r="A123" s="92"/>
      <c r="B123" s="434" t="str">
        <f>$D$33</f>
        <v>MOONLIGHT</v>
      </c>
      <c r="C123" s="434" t="str">
        <f t="shared" si="34"/>
        <v>PFD</v>
      </c>
      <c r="D123" s="435" t="s">
        <v>121</v>
      </c>
      <c r="E123" s="436"/>
      <c r="F123" s="436"/>
      <c r="G123" s="436"/>
      <c r="H123" s="436"/>
      <c r="I123" s="43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434" t="e">
        <f>#REF!</f>
        <v>#REF!</v>
      </c>
      <c r="C124" s="434" t="str">
        <f t="shared" si="34"/>
        <v>PFD</v>
      </c>
      <c r="D124" s="435" t="s">
        <v>122</v>
      </c>
      <c r="E124" s="436"/>
      <c r="F124" s="436"/>
      <c r="G124" s="436"/>
      <c r="H124" s="436"/>
      <c r="I124" s="437"/>
      <c r="J124" s="35"/>
      <c r="K124" s="35"/>
      <c r="L124" s="35"/>
      <c r="M124" s="35"/>
      <c r="N124" s="35"/>
      <c r="O124" s="35"/>
    </row>
    <row r="125" spans="1:17" s="15" customFormat="1" ht="54" hidden="1" customHeight="1">
      <c r="A125" s="92"/>
      <c r="B125" s="198"/>
      <c r="C125" s="199"/>
      <c r="D125" s="200"/>
      <c r="E125" s="184"/>
      <c r="F125" s="184"/>
      <c r="G125" s="184"/>
      <c r="H125" s="184"/>
      <c r="I125" s="185"/>
      <c r="J125" s="35"/>
      <c r="K125" s="35"/>
      <c r="L125" s="35"/>
      <c r="M125" s="35"/>
      <c r="N125" s="35"/>
      <c r="O125" s="35"/>
    </row>
    <row r="126" spans="1:17" s="15" customFormat="1" ht="28" hidden="1">
      <c r="A126" s="92"/>
      <c r="B126" s="441" t="s">
        <v>123</v>
      </c>
      <c r="C126" s="442"/>
      <c r="D126" s="443"/>
      <c r="E126" s="443"/>
      <c r="F126" s="443"/>
      <c r="G126" s="443"/>
      <c r="H126" s="443"/>
      <c r="I126" s="444"/>
      <c r="J126" s="35"/>
      <c r="K126" s="35"/>
      <c r="L126" s="35"/>
    </row>
    <row r="127" spans="1:17" s="15" customFormat="1" ht="56.25" hidden="1" customHeight="1">
      <c r="A127" s="92"/>
      <c r="B127" s="445"/>
      <c r="C127" s="446"/>
      <c r="D127" s="249" t="s">
        <v>117</v>
      </c>
      <c r="E127" s="249" t="s">
        <v>35</v>
      </c>
      <c r="F127" s="249" t="s">
        <v>36</v>
      </c>
      <c r="G127" s="249" t="s">
        <v>37</v>
      </c>
      <c r="H127" s="249" t="s">
        <v>38</v>
      </c>
      <c r="I127" s="249" t="s">
        <v>39</v>
      </c>
      <c r="J127" s="35"/>
    </row>
    <row r="128" spans="1:17" s="15" customFormat="1" ht="151.5" hidden="1" customHeight="1">
      <c r="A128" s="92"/>
      <c r="B128" s="447" t="s">
        <v>124</v>
      </c>
      <c r="C128" s="447"/>
      <c r="D128" s="177"/>
      <c r="E128" s="178"/>
      <c r="F128" s="178"/>
      <c r="G128" s="178"/>
      <c r="H128" s="178"/>
      <c r="I128" s="178"/>
      <c r="J128" s="35"/>
    </row>
    <row r="129" spans="1:17" s="15" customFormat="1" ht="27.5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5" customHeight="1">
      <c r="A130" s="16">
        <v>3</v>
      </c>
      <c r="B130" s="94" t="s">
        <v>125</v>
      </c>
      <c r="C130" s="18" t="s">
        <v>755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5" customHeight="1">
      <c r="A131" s="92"/>
      <c r="B131" s="448" t="s">
        <v>73</v>
      </c>
      <c r="C131" s="449"/>
      <c r="D131" s="450" t="s">
        <v>116</v>
      </c>
      <c r="E131" s="451"/>
      <c r="F131" s="451"/>
      <c r="G131" s="451"/>
      <c r="H131" s="451"/>
      <c r="I131" s="452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150000000000006" customHeight="1">
      <c r="A132" s="92"/>
      <c r="B132" s="434" t="str">
        <f>$D$21</f>
        <v>CLOUD</v>
      </c>
      <c r="C132" s="434" t="str">
        <f t="shared" ref="C132:C134" si="36">$E$43</f>
        <v>PFD</v>
      </c>
      <c r="D132" s="435" t="s">
        <v>783</v>
      </c>
      <c r="E132" s="436"/>
      <c r="F132" s="436"/>
      <c r="G132" s="436"/>
      <c r="H132" s="436"/>
      <c r="I132" s="437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34" t="str">
        <f t="shared" ref="B133" si="37">$D$27</f>
        <v>ETERNITY</v>
      </c>
      <c r="C133" s="434"/>
      <c r="D133" s="435" t="s">
        <v>784</v>
      </c>
      <c r="E133" s="436"/>
      <c r="F133" s="436"/>
      <c r="G133" s="436"/>
      <c r="H133" s="436"/>
      <c r="I133" s="437"/>
      <c r="J133" s="35"/>
      <c r="K133" s="35"/>
      <c r="L133" s="35"/>
      <c r="M133" s="35"/>
      <c r="N133" s="35"/>
      <c r="O133" s="35"/>
    </row>
    <row r="134" spans="1:17" s="15" customFormat="1" ht="77.150000000000006" customHeight="1">
      <c r="A134" s="92"/>
      <c r="B134" s="434" t="str">
        <f>$D$33</f>
        <v>MOONLIGHT</v>
      </c>
      <c r="C134" s="434" t="str">
        <f t="shared" si="36"/>
        <v>PFD</v>
      </c>
      <c r="D134" s="435" t="s">
        <v>785</v>
      </c>
      <c r="E134" s="436"/>
      <c r="F134" s="436"/>
      <c r="G134" s="436"/>
      <c r="H134" s="436"/>
      <c r="I134" s="437"/>
      <c r="J134" s="35"/>
      <c r="K134" s="35"/>
      <c r="L134" s="35"/>
      <c r="M134" s="35"/>
      <c r="N134" s="35"/>
      <c r="O134" s="35"/>
    </row>
    <row r="135" spans="1:17" s="15" customFormat="1" ht="27.5">
      <c r="A135" s="92"/>
      <c r="B135" s="92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</row>
    <row r="136" spans="1:17" s="15" customFormat="1" ht="29.25" customHeight="1">
      <c r="B136" s="438" t="s">
        <v>127</v>
      </c>
      <c r="C136" s="438"/>
      <c r="D136" s="438"/>
      <c r="E136" s="438"/>
      <c r="G136" s="35"/>
      <c r="N136" s="34"/>
      <c r="O136" s="33"/>
      <c r="P136" s="33"/>
      <c r="Q136" s="34"/>
    </row>
    <row r="137" spans="1:17" s="15" customFormat="1" ht="35.25" customHeight="1">
      <c r="A137" s="92">
        <v>1</v>
      </c>
      <c r="B137" s="95" t="s">
        <v>128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2</v>
      </c>
      <c r="B138" s="95" t="s">
        <v>129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3</v>
      </c>
      <c r="B139" s="95" t="s">
        <v>130</v>
      </c>
      <c r="C139" s="92"/>
      <c r="D139" s="92"/>
      <c r="G139" s="35"/>
      <c r="N139" s="34"/>
      <c r="O139" s="33"/>
      <c r="P139" s="33"/>
      <c r="Q139" s="34"/>
    </row>
    <row r="140" spans="1:17" s="18" customFormat="1" ht="28">
      <c r="A140" s="16"/>
      <c r="B140" s="250" t="s">
        <v>131</v>
      </c>
      <c r="C140" s="251" t="s">
        <v>723</v>
      </c>
      <c r="D140" s="251" t="s">
        <v>117</v>
      </c>
      <c r="E140" s="251" t="s">
        <v>35</v>
      </c>
      <c r="F140" s="251" t="s">
        <v>36</v>
      </c>
      <c r="G140" s="251" t="s">
        <v>37</v>
      </c>
      <c r="H140" s="251" t="s">
        <v>38</v>
      </c>
      <c r="I140" s="251" t="s">
        <v>39</v>
      </c>
      <c r="J140" s="251" t="s">
        <v>40</v>
      </c>
      <c r="M140" s="36"/>
      <c r="N140" s="37"/>
      <c r="O140" s="37"/>
      <c r="P140" s="36"/>
    </row>
    <row r="141" spans="1:17" s="18" customFormat="1" ht="50.15" customHeight="1">
      <c r="A141" s="16"/>
      <c r="B141" s="250" t="s">
        <v>132</v>
      </c>
      <c r="C141" s="189">
        <f>G35</f>
        <v>12</v>
      </c>
      <c r="D141" s="189">
        <f t="shared" ref="D141:I141" si="38">H35</f>
        <v>15</v>
      </c>
      <c r="E141" s="189">
        <f t="shared" si="38"/>
        <v>18</v>
      </c>
      <c r="F141" s="189">
        <f t="shared" si="38"/>
        <v>27</v>
      </c>
      <c r="G141" s="189">
        <f t="shared" si="38"/>
        <v>20</v>
      </c>
      <c r="H141" s="189">
        <f t="shared" si="38"/>
        <v>15</v>
      </c>
      <c r="I141" s="189">
        <f t="shared" si="38"/>
        <v>10</v>
      </c>
      <c r="J141" s="189">
        <f>SUM(C141:I141)</f>
        <v>117</v>
      </c>
      <c r="M141" s="36"/>
      <c r="N141" s="37"/>
      <c r="O141" s="37"/>
      <c r="P141" s="36"/>
    </row>
    <row r="142" spans="1:17" s="96" customFormat="1" ht="133" customHeight="1">
      <c r="B142" s="365" t="s">
        <v>802</v>
      </c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9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B58:E58"/>
    <mergeCell ref="G58:G60"/>
    <mergeCell ref="H58:I58"/>
    <mergeCell ref="P58:Q58"/>
    <mergeCell ref="B59:E59"/>
    <mergeCell ref="H59:I59"/>
    <mergeCell ref="P59:Q59"/>
    <mergeCell ref="B60:E60"/>
    <mergeCell ref="H60:I60"/>
    <mergeCell ref="P60:Q60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A71:E71"/>
    <mergeCell ref="H71:I71"/>
    <mergeCell ref="P71:Q71"/>
    <mergeCell ref="B72:E72"/>
    <mergeCell ref="F72:F74"/>
    <mergeCell ref="G72:G74"/>
    <mergeCell ref="H72:I72"/>
    <mergeCell ref="P72:Q74"/>
    <mergeCell ref="B73:E73"/>
    <mergeCell ref="H73:I73"/>
    <mergeCell ref="B78:E78"/>
    <mergeCell ref="H78:I78"/>
    <mergeCell ref="P78:Q80"/>
    <mergeCell ref="B79:E79"/>
    <mergeCell ref="H79:I79"/>
    <mergeCell ref="B80:E80"/>
    <mergeCell ref="H80:I80"/>
    <mergeCell ref="B74:E74"/>
    <mergeCell ref="H74:I74"/>
    <mergeCell ref="B75:E75"/>
    <mergeCell ref="G75:G77"/>
    <mergeCell ref="H75:I75"/>
    <mergeCell ref="P75:Q77"/>
    <mergeCell ref="B76:E76"/>
    <mergeCell ref="H76:I76"/>
    <mergeCell ref="B77:E77"/>
    <mergeCell ref="H77:I77"/>
    <mergeCell ref="A82:E82"/>
    <mergeCell ref="H82:I82"/>
    <mergeCell ref="P82:Q82"/>
    <mergeCell ref="B83:E83"/>
    <mergeCell ref="F83:F85"/>
    <mergeCell ref="G83:G85"/>
    <mergeCell ref="H83:I83"/>
    <mergeCell ref="P83:Q85"/>
    <mergeCell ref="B84:E84"/>
    <mergeCell ref="H84:I84"/>
    <mergeCell ref="B89:E89"/>
    <mergeCell ref="H89:I89"/>
    <mergeCell ref="P89:Q89"/>
    <mergeCell ref="B90:E90"/>
    <mergeCell ref="H90:I90"/>
    <mergeCell ref="P90:Q90"/>
    <mergeCell ref="B85:E85"/>
    <mergeCell ref="H85:I85"/>
    <mergeCell ref="B86:E86"/>
    <mergeCell ref="G86:G88"/>
    <mergeCell ref="H86:I86"/>
    <mergeCell ref="P86:Q88"/>
    <mergeCell ref="B87:E87"/>
    <mergeCell ref="H87:I87"/>
    <mergeCell ref="B88:E88"/>
    <mergeCell ref="H88:I88"/>
    <mergeCell ref="B94:E94"/>
    <mergeCell ref="H94:I94"/>
    <mergeCell ref="B95:E95"/>
    <mergeCell ref="F95:F97"/>
    <mergeCell ref="G95:G97"/>
    <mergeCell ref="H95:I95"/>
    <mergeCell ref="B91:E91"/>
    <mergeCell ref="H91:I91"/>
    <mergeCell ref="P91:Q91"/>
    <mergeCell ref="B92:E92"/>
    <mergeCell ref="F92:F94"/>
    <mergeCell ref="G92:G94"/>
    <mergeCell ref="H92:I92"/>
    <mergeCell ref="P92:Q94"/>
    <mergeCell ref="B93:E93"/>
    <mergeCell ref="H93:I93"/>
    <mergeCell ref="B99:E99"/>
    <mergeCell ref="H99:I99"/>
    <mergeCell ref="P99:Q99"/>
    <mergeCell ref="B100:E100"/>
    <mergeCell ref="H100:I100"/>
    <mergeCell ref="P100:Q100"/>
    <mergeCell ref="P95:Q97"/>
    <mergeCell ref="B96:E96"/>
    <mergeCell ref="H96:I96"/>
    <mergeCell ref="B97:E97"/>
    <mergeCell ref="H97:I97"/>
    <mergeCell ref="B98:E98"/>
    <mergeCell ref="H98:I98"/>
    <mergeCell ref="P98:Q98"/>
    <mergeCell ref="B103:E103"/>
    <mergeCell ref="H103:I103"/>
    <mergeCell ref="P103:Q103"/>
    <mergeCell ref="J105:N105"/>
    <mergeCell ref="B107:I107"/>
    <mergeCell ref="B108:C108"/>
    <mergeCell ref="D108:I108"/>
    <mergeCell ref="B101:E101"/>
    <mergeCell ref="H101:I101"/>
    <mergeCell ref="P101:Q101"/>
    <mergeCell ref="B102:E102"/>
    <mergeCell ref="H102:I102"/>
    <mergeCell ref="P102:Q102"/>
    <mergeCell ref="B112:C112"/>
    <mergeCell ref="D112:I112"/>
    <mergeCell ref="B114:I114"/>
    <mergeCell ref="B115:C115"/>
    <mergeCell ref="B116:C116"/>
    <mergeCell ref="D116:I116"/>
    <mergeCell ref="B109:C109"/>
    <mergeCell ref="D109:I109"/>
    <mergeCell ref="B110:C110"/>
    <mergeCell ref="D110:I110"/>
    <mergeCell ref="B111:C111"/>
    <mergeCell ref="D111:I111"/>
    <mergeCell ref="B122:C122"/>
    <mergeCell ref="D122:I122"/>
    <mergeCell ref="B123:C123"/>
    <mergeCell ref="D123:I123"/>
    <mergeCell ref="B124:C124"/>
    <mergeCell ref="D124:I124"/>
    <mergeCell ref="C118:F118"/>
    <mergeCell ref="B119:I119"/>
    <mergeCell ref="B120:C120"/>
    <mergeCell ref="D120:I120"/>
    <mergeCell ref="B121:C121"/>
    <mergeCell ref="D121:I121"/>
    <mergeCell ref="B133:C133"/>
    <mergeCell ref="D133:I133"/>
    <mergeCell ref="B134:C134"/>
    <mergeCell ref="D134:I134"/>
    <mergeCell ref="B136:E136"/>
    <mergeCell ref="B126:I126"/>
    <mergeCell ref="B127:C127"/>
    <mergeCell ref="B128:C128"/>
    <mergeCell ref="B131:C131"/>
    <mergeCell ref="D131:I131"/>
    <mergeCell ref="B132:C132"/>
    <mergeCell ref="D132:I132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9" max="16" man="1"/>
    <brk id="103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29" t="s">
        <v>0</v>
      </c>
      <c r="N1" s="529" t="s">
        <v>0</v>
      </c>
      <c r="O1" s="530" t="s">
        <v>1</v>
      </c>
      <c r="P1" s="530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29" t="s">
        <v>2</v>
      </c>
      <c r="N2" s="529" t="s">
        <v>2</v>
      </c>
      <c r="O2" s="531" t="s">
        <v>3</v>
      </c>
      <c r="P2" s="531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29" t="s">
        <v>4</v>
      </c>
      <c r="N3" s="529" t="s">
        <v>4</v>
      </c>
      <c r="O3" s="532" t="s">
        <v>5</v>
      </c>
      <c r="P3" s="530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514" t="s">
        <v>133</v>
      </c>
      <c r="H5" s="515"/>
      <c r="I5" s="515"/>
      <c r="J5" s="515"/>
      <c r="K5" s="515"/>
      <c r="L5" s="516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517"/>
      <c r="H6" s="518"/>
      <c r="I6" s="518"/>
      <c r="J6" s="518"/>
      <c r="K6" s="518"/>
      <c r="L6" s="519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517"/>
      <c r="H7" s="518"/>
      <c r="I7" s="518"/>
      <c r="J7" s="518"/>
      <c r="K7" s="518"/>
      <c r="L7" s="519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23" t="s">
        <v>13</v>
      </c>
      <c r="E8" s="523"/>
      <c r="F8" s="523"/>
      <c r="G8" s="520"/>
      <c r="H8" s="521"/>
      <c r="I8" s="521"/>
      <c r="J8" s="521"/>
      <c r="K8" s="521"/>
      <c r="L8" s="522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24">
        <v>44964</v>
      </c>
      <c r="E11" s="525"/>
      <c r="F11" s="525"/>
      <c r="G11" s="241"/>
      <c r="H11" s="240"/>
      <c r="I11" s="186"/>
      <c r="J11" s="186" t="s">
        <v>20</v>
      </c>
      <c r="K11" s="186"/>
      <c r="L11" s="526" t="s">
        <v>21</v>
      </c>
      <c r="M11" s="526"/>
      <c r="N11" s="526"/>
      <c r="O11" s="526"/>
      <c r="P11" s="526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27"/>
      <c r="C13" s="527"/>
      <c r="D13" s="527"/>
      <c r="E13" s="527"/>
      <c r="F13" s="527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75" t="s">
        <v>47</v>
      </c>
      <c r="E28" s="575"/>
      <c r="F28" s="57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75" t="str">
        <f>+D28</f>
        <v>WASHED BURGUNDY</v>
      </c>
      <c r="E29" s="575"/>
      <c r="F29" s="57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76" t="str">
        <f>+D29</f>
        <v>WASHED BURGUNDY</v>
      </c>
      <c r="E30" s="576"/>
      <c r="F30" s="576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77" t="s">
        <v>50</v>
      </c>
      <c r="E43" s="577"/>
      <c r="F43" s="577"/>
      <c r="G43" s="577"/>
      <c r="H43" s="577"/>
      <c r="I43" s="577"/>
      <c r="J43" s="577"/>
      <c r="K43" s="577"/>
      <c r="L43" s="577"/>
      <c r="M43" s="577"/>
      <c r="N43" s="577"/>
      <c r="O43" s="577"/>
      <c r="P43" s="577"/>
    </row>
    <row r="44" spans="1:16" s="4" customFormat="1" ht="59.15" customHeight="1" thickBot="1">
      <c r="B44" s="87" t="s">
        <v>51</v>
      </c>
      <c r="C44" s="24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</row>
    <row r="45" spans="1:16" s="25" customFormat="1" ht="100.5" thickBot="1">
      <c r="A45" s="579" t="s">
        <v>52</v>
      </c>
      <c r="B45" s="580"/>
      <c r="C45" s="580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81" t="s">
        <v>63</v>
      </c>
      <c r="N45" s="582"/>
      <c r="O45" s="582"/>
      <c r="P45" s="583"/>
    </row>
    <row r="46" spans="1:16" s="34" customFormat="1" ht="45.75" hidden="1" customHeight="1">
      <c r="A46" s="572" t="str">
        <f>D18</f>
        <v>BLACK</v>
      </c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4"/>
    </row>
    <row r="47" spans="1:16" s="128" customFormat="1" ht="120" hidden="1" customHeight="1">
      <c r="A47" s="129">
        <v>1</v>
      </c>
      <c r="B47" s="507" t="str">
        <f>$L$11</f>
        <v>100% DRY COTTON FLEECE 410GSM</v>
      </c>
      <c r="C47" s="507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68"/>
      <c r="N47" s="569"/>
      <c r="O47" s="569"/>
      <c r="P47" s="570"/>
    </row>
    <row r="48" spans="1:16" s="128" customFormat="1" ht="89.25" hidden="1" customHeight="1">
      <c r="A48" s="129">
        <v>2</v>
      </c>
      <c r="B48" s="507" t="s">
        <v>65</v>
      </c>
      <c r="C48" s="507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68"/>
      <c r="N48" s="569"/>
      <c r="O48" s="569"/>
      <c r="P48" s="570"/>
    </row>
    <row r="49" spans="1:16" s="128" customFormat="1" ht="129" hidden="1" customHeight="1">
      <c r="A49" s="129">
        <v>3</v>
      </c>
      <c r="B49" s="571" t="s">
        <v>67</v>
      </c>
      <c r="C49" s="571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68"/>
      <c r="N49" s="569"/>
      <c r="O49" s="569"/>
      <c r="P49" s="570"/>
    </row>
    <row r="50" spans="1:16" s="34" customFormat="1" ht="51.75" customHeight="1">
      <c r="A50" s="565" t="str">
        <f>D23</f>
        <v>GREY HEATHER</v>
      </c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7"/>
    </row>
    <row r="51" spans="1:16" s="128" customFormat="1" ht="186.75" customHeight="1">
      <c r="A51" s="129">
        <v>1</v>
      </c>
      <c r="B51" s="507" t="str">
        <f>$L$11</f>
        <v>100% DRY COTTON FLEECE 410GSM</v>
      </c>
      <c r="C51" s="507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68" t="s">
        <v>138</v>
      </c>
      <c r="N51" s="569"/>
      <c r="O51" s="569"/>
      <c r="P51" s="570"/>
    </row>
    <row r="52" spans="1:16" s="128" customFormat="1" ht="186.75" customHeight="1">
      <c r="A52" s="129">
        <v>2</v>
      </c>
      <c r="B52" s="507" t="s">
        <v>65</v>
      </c>
      <c r="C52" s="507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68" t="s">
        <v>139</v>
      </c>
      <c r="N52" s="569"/>
      <c r="O52" s="569"/>
      <c r="P52" s="570"/>
    </row>
    <row r="53" spans="1:16" s="128" customFormat="1" ht="186.75" customHeight="1">
      <c r="A53" s="129">
        <v>3</v>
      </c>
      <c r="B53" s="571" t="s">
        <v>67</v>
      </c>
      <c r="C53" s="571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68" t="s">
        <v>140</v>
      </c>
      <c r="N53" s="569"/>
      <c r="O53" s="569"/>
      <c r="P53" s="570"/>
    </row>
    <row r="54" spans="1:16" s="34" customFormat="1" ht="51.75" hidden="1" customHeight="1">
      <c r="A54" s="565" t="str">
        <f>D28</f>
        <v>WASHED BURGUNDY</v>
      </c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7"/>
    </row>
    <row r="55" spans="1:16" s="128" customFormat="1" ht="96.75" hidden="1" customHeight="1">
      <c r="A55" s="129">
        <v>1</v>
      </c>
      <c r="B55" s="507" t="str">
        <f>$L$11</f>
        <v>100% DRY COTTON FLEECE 410GSM</v>
      </c>
      <c r="C55" s="507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68"/>
      <c r="N55" s="569"/>
      <c r="O55" s="569"/>
      <c r="P55" s="570"/>
    </row>
    <row r="56" spans="1:16" s="128" customFormat="1" ht="70.5" hidden="1" customHeight="1">
      <c r="A56" s="129">
        <v>2</v>
      </c>
      <c r="B56" s="507" t="s">
        <v>65</v>
      </c>
      <c r="C56" s="507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68"/>
      <c r="N56" s="569"/>
      <c r="O56" s="569"/>
      <c r="P56" s="570"/>
    </row>
    <row r="57" spans="1:16" s="128" customFormat="1" ht="125.25" hidden="1" customHeight="1">
      <c r="A57" s="129">
        <v>3</v>
      </c>
      <c r="B57" s="571" t="s">
        <v>67</v>
      </c>
      <c r="C57" s="571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68"/>
      <c r="N57" s="569"/>
      <c r="O57" s="569"/>
      <c r="P57" s="570"/>
    </row>
    <row r="58" spans="1:16" s="34" customFormat="1" ht="51.75" hidden="1" customHeight="1">
      <c r="A58" s="565" t="str">
        <f>D33</f>
        <v>LIME</v>
      </c>
      <c r="B58" s="566"/>
      <c r="C58" s="566"/>
      <c r="D58" s="566"/>
      <c r="E58" s="566"/>
      <c r="F58" s="566"/>
      <c r="G58" s="566"/>
      <c r="H58" s="566"/>
      <c r="I58" s="566"/>
      <c r="J58" s="566"/>
      <c r="K58" s="566"/>
      <c r="L58" s="566"/>
      <c r="M58" s="566"/>
      <c r="N58" s="566"/>
      <c r="O58" s="566"/>
      <c r="P58" s="567"/>
    </row>
    <row r="59" spans="1:16" s="128" customFormat="1" ht="96.75" hidden="1" customHeight="1">
      <c r="A59" s="129">
        <v>1</v>
      </c>
      <c r="B59" s="507" t="str">
        <f>$L$11</f>
        <v>100% DRY COTTON FLEECE 410GSM</v>
      </c>
      <c r="C59" s="507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68"/>
      <c r="N59" s="569"/>
      <c r="O59" s="569"/>
      <c r="P59" s="570"/>
    </row>
    <row r="60" spans="1:16" s="128" customFormat="1" ht="70.5" hidden="1" customHeight="1">
      <c r="A60" s="129">
        <v>2</v>
      </c>
      <c r="B60" s="507" t="s">
        <v>65</v>
      </c>
      <c r="C60" s="507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68"/>
      <c r="N60" s="569"/>
      <c r="O60" s="569"/>
      <c r="P60" s="570"/>
    </row>
    <row r="61" spans="1:16" s="128" customFormat="1" ht="125.25" hidden="1" customHeight="1">
      <c r="A61" s="129">
        <v>3</v>
      </c>
      <c r="B61" s="571" t="s">
        <v>67</v>
      </c>
      <c r="C61" s="571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68"/>
      <c r="N61" s="569"/>
      <c r="O61" s="569"/>
      <c r="P61" s="570"/>
    </row>
    <row r="62" spans="1:16" s="34" customFormat="1" ht="21.75" customHeight="1">
      <c r="A62" s="565"/>
      <c r="B62" s="566"/>
      <c r="C62" s="566"/>
      <c r="D62" s="566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7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98" t="s">
        <v>70</v>
      </c>
      <c r="B64" s="499"/>
      <c r="C64" s="499"/>
      <c r="D64" s="499"/>
      <c r="E64" s="500"/>
      <c r="F64" s="84" t="s">
        <v>71</v>
      </c>
      <c r="G64" s="84" t="s">
        <v>72</v>
      </c>
      <c r="H64" s="501" t="s">
        <v>73</v>
      </c>
      <c r="I64" s="502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59" t="s">
        <v>80</v>
      </c>
      <c r="C65" s="459"/>
      <c r="D65" s="459"/>
      <c r="E65" s="459"/>
      <c r="F65" s="183" t="str">
        <f>H65</f>
        <v>BLACK</v>
      </c>
      <c r="G65" s="246"/>
      <c r="H65" s="485" t="str">
        <f>$D$18</f>
        <v>BLACK</v>
      </c>
      <c r="I65" s="486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59" t="s">
        <v>80</v>
      </c>
      <c r="C66" s="459"/>
      <c r="D66" s="459"/>
      <c r="E66" s="459"/>
      <c r="F66" s="183" t="str">
        <f t="shared" ref="F66:F68" si="18">H66</f>
        <v>GREY HEATHER</v>
      </c>
      <c r="G66" s="246" t="s">
        <v>141</v>
      </c>
      <c r="H66" s="485" t="str">
        <f>$D$23</f>
        <v>GREY HEATHER</v>
      </c>
      <c r="I66" s="486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59" t="s">
        <v>80</v>
      </c>
      <c r="C67" s="459"/>
      <c r="D67" s="459"/>
      <c r="E67" s="459"/>
      <c r="F67" s="183" t="str">
        <f t="shared" si="18"/>
        <v>WASHED BURGUNDY</v>
      </c>
      <c r="G67" s="246"/>
      <c r="H67" s="485" t="str">
        <f>$D$28</f>
        <v>WASHED BURGUNDY</v>
      </c>
      <c r="I67" s="486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59" t="s">
        <v>80</v>
      </c>
      <c r="C68" s="459"/>
      <c r="D68" s="459"/>
      <c r="E68" s="459"/>
      <c r="F68" s="183" t="str">
        <f t="shared" si="18"/>
        <v>LIME</v>
      </c>
      <c r="G68" s="246"/>
      <c r="H68" s="485" t="str">
        <f>$D$33</f>
        <v>LIME</v>
      </c>
      <c r="I68" s="486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59" t="s">
        <v>82</v>
      </c>
      <c r="C69" s="459"/>
      <c r="D69" s="459"/>
      <c r="E69" s="459"/>
      <c r="F69" s="491" t="s">
        <v>42</v>
      </c>
      <c r="G69" s="489" t="s">
        <v>83</v>
      </c>
      <c r="H69" s="563" t="str">
        <f t="shared" ref="H69" si="19">$D$18</f>
        <v>BLACK</v>
      </c>
      <c r="I69" s="564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59" t="s">
        <v>82</v>
      </c>
      <c r="C70" s="459"/>
      <c r="D70" s="459"/>
      <c r="E70" s="459"/>
      <c r="F70" s="470" t="s">
        <v>42</v>
      </c>
      <c r="G70" s="471" t="s">
        <v>83</v>
      </c>
      <c r="H70" s="460" t="str">
        <f t="shared" ref="H70" si="21">$D$23</f>
        <v>GREY HEATHER</v>
      </c>
      <c r="I70" s="460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59" t="s">
        <v>82</v>
      </c>
      <c r="C71" s="459"/>
      <c r="D71" s="459"/>
      <c r="E71" s="459"/>
      <c r="F71" s="492" t="s">
        <v>42</v>
      </c>
      <c r="G71" s="490" t="s">
        <v>83</v>
      </c>
      <c r="H71" s="561" t="str">
        <f t="shared" ref="H71" si="23">$D$28</f>
        <v>WASHED BURGUNDY</v>
      </c>
      <c r="I71" s="562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59" t="s">
        <v>82</v>
      </c>
      <c r="C72" s="459"/>
      <c r="D72" s="459"/>
      <c r="E72" s="459"/>
      <c r="F72" s="536" t="s">
        <v>42</v>
      </c>
      <c r="G72" s="560" t="s">
        <v>83</v>
      </c>
      <c r="H72" s="485" t="str">
        <f t="shared" ref="H72" si="25">$D$33</f>
        <v>LIME</v>
      </c>
      <c r="I72" s="486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58" t="s">
        <v>84</v>
      </c>
      <c r="C73" s="459"/>
      <c r="D73" s="459"/>
      <c r="E73" s="459"/>
      <c r="F73" s="491" t="s">
        <v>85</v>
      </c>
      <c r="G73" s="489" t="s">
        <v>86</v>
      </c>
      <c r="H73" s="563" t="str">
        <f t="shared" ref="H73" si="27">$D$18</f>
        <v>BLACK</v>
      </c>
      <c r="I73" s="564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58" t="s">
        <v>84</v>
      </c>
      <c r="C74" s="459"/>
      <c r="D74" s="459"/>
      <c r="E74" s="459"/>
      <c r="F74" s="470"/>
      <c r="G74" s="471"/>
      <c r="H74" s="460" t="str">
        <f t="shared" ref="H74" si="30">$D$23</f>
        <v>GREY HEATHER</v>
      </c>
      <c r="I74" s="460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58" t="s">
        <v>84</v>
      </c>
      <c r="C75" s="459"/>
      <c r="D75" s="459"/>
      <c r="E75" s="459"/>
      <c r="F75" s="492"/>
      <c r="G75" s="490"/>
      <c r="H75" s="561" t="str">
        <f t="shared" ref="H75" si="32">$D$28</f>
        <v>WASHED BURGUNDY</v>
      </c>
      <c r="I75" s="562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58" t="s">
        <v>84</v>
      </c>
      <c r="C76" s="459"/>
      <c r="D76" s="459"/>
      <c r="E76" s="459"/>
      <c r="F76" s="536"/>
      <c r="G76" s="560"/>
      <c r="H76" s="485" t="str">
        <f t="shared" ref="H76" si="34">$D$33</f>
        <v>LIME</v>
      </c>
      <c r="I76" s="486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58" t="s">
        <v>88</v>
      </c>
      <c r="C77" s="459"/>
      <c r="D77" s="459"/>
      <c r="E77" s="459"/>
      <c r="F77" s="491" t="s">
        <v>85</v>
      </c>
      <c r="G77" s="489" t="s">
        <v>89</v>
      </c>
      <c r="H77" s="563" t="str">
        <f t="shared" ref="H77" si="36">$D$18</f>
        <v>BLACK</v>
      </c>
      <c r="I77" s="564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58" t="s">
        <v>88</v>
      </c>
      <c r="C78" s="459"/>
      <c r="D78" s="459"/>
      <c r="E78" s="459"/>
      <c r="F78" s="470"/>
      <c r="G78" s="471"/>
      <c r="H78" s="460" t="str">
        <f t="shared" ref="H78" si="38">$D$23</f>
        <v>GREY HEATHER</v>
      </c>
      <c r="I78" s="460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58" t="s">
        <v>88</v>
      </c>
      <c r="C79" s="459"/>
      <c r="D79" s="459"/>
      <c r="E79" s="459"/>
      <c r="F79" s="492"/>
      <c r="G79" s="490"/>
      <c r="H79" s="561" t="str">
        <f t="shared" ref="H79" si="40">$D$28</f>
        <v>WASHED BURGUNDY</v>
      </c>
      <c r="I79" s="562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58" t="s">
        <v>88</v>
      </c>
      <c r="C80" s="459"/>
      <c r="D80" s="459"/>
      <c r="E80" s="459"/>
      <c r="F80" s="536"/>
      <c r="G80" s="560"/>
      <c r="H80" s="485" t="str">
        <f t="shared" ref="H80" si="42">$D$33</f>
        <v>LIME</v>
      </c>
      <c r="I80" s="486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58" t="s">
        <v>90</v>
      </c>
      <c r="C81" s="459"/>
      <c r="D81" s="459"/>
      <c r="E81" s="459"/>
      <c r="F81" s="491" t="s">
        <v>91</v>
      </c>
      <c r="G81" s="489"/>
      <c r="H81" s="563" t="str">
        <f t="shared" ref="H81" si="44">$D$18</f>
        <v>BLACK</v>
      </c>
      <c r="I81" s="564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58" t="s">
        <v>90</v>
      </c>
      <c r="C82" s="459"/>
      <c r="D82" s="459"/>
      <c r="E82" s="459"/>
      <c r="F82" s="470"/>
      <c r="G82" s="471"/>
      <c r="H82" s="460" t="str">
        <f t="shared" ref="H82" si="46">$D$23</f>
        <v>GREY HEATHER</v>
      </c>
      <c r="I82" s="460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58" t="s">
        <v>90</v>
      </c>
      <c r="C83" s="459"/>
      <c r="D83" s="459"/>
      <c r="E83" s="459"/>
      <c r="F83" s="492"/>
      <c r="G83" s="490"/>
      <c r="H83" s="561" t="str">
        <f t="shared" ref="H83" si="48">$D$28</f>
        <v>WASHED BURGUNDY</v>
      </c>
      <c r="I83" s="562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58" t="s">
        <v>90</v>
      </c>
      <c r="C84" s="459"/>
      <c r="D84" s="459"/>
      <c r="E84" s="459"/>
      <c r="F84" s="536"/>
      <c r="G84" s="560"/>
      <c r="H84" s="485" t="str">
        <f t="shared" ref="H84" si="50">$D$33</f>
        <v>LIME</v>
      </c>
      <c r="I84" s="486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59" t="s">
        <v>92</v>
      </c>
      <c r="C85" s="459"/>
      <c r="D85" s="459"/>
      <c r="E85" s="459"/>
      <c r="F85" s="491" t="s">
        <v>93</v>
      </c>
      <c r="G85" s="489" t="s">
        <v>94</v>
      </c>
      <c r="H85" s="563" t="str">
        <f t="shared" ref="H85" si="52">$D$18</f>
        <v>BLACK</v>
      </c>
      <c r="I85" s="564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59" t="s">
        <v>92</v>
      </c>
      <c r="C86" s="459"/>
      <c r="D86" s="459"/>
      <c r="E86" s="459"/>
      <c r="F86" s="470"/>
      <c r="G86" s="471"/>
      <c r="H86" s="460" t="str">
        <f t="shared" ref="H86" si="55">$D$23</f>
        <v>GREY HEATHER</v>
      </c>
      <c r="I86" s="460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59" t="s">
        <v>92</v>
      </c>
      <c r="C87" s="459"/>
      <c r="D87" s="459"/>
      <c r="E87" s="459"/>
      <c r="F87" s="492"/>
      <c r="G87" s="490"/>
      <c r="H87" s="561" t="str">
        <f t="shared" ref="H87" si="57">$D$28</f>
        <v>WASHED BURGUNDY</v>
      </c>
      <c r="I87" s="562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59" t="s">
        <v>92</v>
      </c>
      <c r="C88" s="459"/>
      <c r="D88" s="459"/>
      <c r="E88" s="459"/>
      <c r="F88" s="536"/>
      <c r="G88" s="560"/>
      <c r="H88" s="485" t="str">
        <f t="shared" ref="H88" si="59">$D$33</f>
        <v>LIME</v>
      </c>
      <c r="I88" s="486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98" t="s">
        <v>70</v>
      </c>
      <c r="B90" s="499"/>
      <c r="C90" s="499"/>
      <c r="D90" s="499"/>
      <c r="E90" s="500"/>
      <c r="F90" s="84" t="s">
        <v>71</v>
      </c>
      <c r="G90" s="84" t="s">
        <v>72</v>
      </c>
      <c r="H90" s="501" t="s">
        <v>73</v>
      </c>
      <c r="I90" s="502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58" t="s">
        <v>96</v>
      </c>
      <c r="C91" s="459"/>
      <c r="D91" s="459"/>
      <c r="E91" s="459"/>
      <c r="F91" s="491" t="s">
        <v>91</v>
      </c>
      <c r="G91" s="489" t="s">
        <v>97</v>
      </c>
      <c r="H91" s="485" t="str">
        <f t="shared" ref="H91" si="61">$D$18</f>
        <v>BLACK</v>
      </c>
      <c r="I91" s="486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58" t="s">
        <v>96</v>
      </c>
      <c r="C92" s="459"/>
      <c r="D92" s="459"/>
      <c r="E92" s="459"/>
      <c r="F92" s="492"/>
      <c r="G92" s="490"/>
      <c r="H92" s="485" t="str">
        <f t="shared" ref="H92" si="66">$D$23</f>
        <v>GREY HEATHER</v>
      </c>
      <c r="I92" s="486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58" t="s">
        <v>96</v>
      </c>
      <c r="C93" s="459"/>
      <c r="D93" s="459"/>
      <c r="E93" s="459"/>
      <c r="F93" s="492"/>
      <c r="G93" s="490"/>
      <c r="H93" s="485" t="str">
        <f t="shared" ref="H93" si="68">$D$28</f>
        <v>WASHED BURGUNDY</v>
      </c>
      <c r="I93" s="486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58" t="s">
        <v>96</v>
      </c>
      <c r="C94" s="459"/>
      <c r="D94" s="459"/>
      <c r="E94" s="459"/>
      <c r="F94" s="536"/>
      <c r="G94" s="560"/>
      <c r="H94" s="485" t="str">
        <f t="shared" ref="H94" si="70">$D$33</f>
        <v>LIME</v>
      </c>
      <c r="I94" s="486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45" t="s">
        <v>98</v>
      </c>
      <c r="C95" s="559"/>
      <c r="D95" s="559"/>
      <c r="E95" s="446"/>
      <c r="F95" s="491" t="s">
        <v>91</v>
      </c>
      <c r="G95" s="489" t="s">
        <v>97</v>
      </c>
      <c r="H95" s="485" t="str">
        <f t="shared" ref="H95:H123" si="72">$D$18</f>
        <v>BLACK</v>
      </c>
      <c r="I95" s="486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45" t="s">
        <v>98</v>
      </c>
      <c r="C96" s="559"/>
      <c r="D96" s="559"/>
      <c r="E96" s="446"/>
      <c r="F96" s="492"/>
      <c r="G96" s="490"/>
      <c r="H96" s="485" t="str">
        <f t="shared" ref="H96:H124" si="73">$D$23</f>
        <v>GREY HEATHER</v>
      </c>
      <c r="I96" s="486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45" t="s">
        <v>98</v>
      </c>
      <c r="C97" s="559"/>
      <c r="D97" s="559"/>
      <c r="E97" s="446"/>
      <c r="F97" s="492"/>
      <c r="G97" s="490"/>
      <c r="H97" s="485" t="str">
        <f t="shared" ref="H97:H121" si="74">$D$28</f>
        <v>WASHED BURGUNDY</v>
      </c>
      <c r="I97" s="486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45" t="s">
        <v>98</v>
      </c>
      <c r="C98" s="559"/>
      <c r="D98" s="559"/>
      <c r="E98" s="446"/>
      <c r="F98" s="536"/>
      <c r="G98" s="560"/>
      <c r="H98" s="485" t="str">
        <f t="shared" ref="H98:H122" si="76">$D$33</f>
        <v>LIME</v>
      </c>
      <c r="I98" s="486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45" t="s">
        <v>99</v>
      </c>
      <c r="C99" s="559"/>
      <c r="D99" s="559"/>
      <c r="E99" s="446"/>
      <c r="F99" s="491" t="s">
        <v>100</v>
      </c>
      <c r="G99" s="489" t="s">
        <v>101</v>
      </c>
      <c r="H99" s="485" t="str">
        <f t="shared" si="72"/>
        <v>BLACK</v>
      </c>
      <c r="I99" s="486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45" t="s">
        <v>99</v>
      </c>
      <c r="C100" s="559"/>
      <c r="D100" s="559"/>
      <c r="E100" s="446"/>
      <c r="F100" s="492"/>
      <c r="G100" s="490"/>
      <c r="H100" s="485" t="str">
        <f t="shared" si="73"/>
        <v>GREY HEATHER</v>
      </c>
      <c r="I100" s="486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45" t="s">
        <v>99</v>
      </c>
      <c r="C101" s="559"/>
      <c r="D101" s="559"/>
      <c r="E101" s="446"/>
      <c r="F101" s="492"/>
      <c r="G101" s="490"/>
      <c r="H101" s="485" t="str">
        <f t="shared" si="74"/>
        <v>WASHED BURGUNDY</v>
      </c>
      <c r="I101" s="486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45" t="s">
        <v>99</v>
      </c>
      <c r="C102" s="559"/>
      <c r="D102" s="559"/>
      <c r="E102" s="446"/>
      <c r="F102" s="536"/>
      <c r="G102" s="560"/>
      <c r="H102" s="485" t="str">
        <f t="shared" si="76"/>
        <v>LIME</v>
      </c>
      <c r="I102" s="486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45" t="s">
        <v>102</v>
      </c>
      <c r="C103" s="559"/>
      <c r="D103" s="559"/>
      <c r="E103" s="446"/>
      <c r="F103" s="183" t="s">
        <v>103</v>
      </c>
      <c r="G103" s="183"/>
      <c r="H103" s="485" t="str">
        <f t="shared" si="72"/>
        <v>BLACK</v>
      </c>
      <c r="I103" s="486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45" t="s">
        <v>102</v>
      </c>
      <c r="C104" s="559"/>
      <c r="D104" s="559"/>
      <c r="E104" s="446"/>
      <c r="F104" s="183" t="s">
        <v>103</v>
      </c>
      <c r="G104" s="183"/>
      <c r="H104" s="485" t="str">
        <f t="shared" si="73"/>
        <v>GREY HEATHER</v>
      </c>
      <c r="I104" s="486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45" t="s">
        <v>102</v>
      </c>
      <c r="C105" s="559"/>
      <c r="D105" s="559"/>
      <c r="E105" s="446"/>
      <c r="F105" s="183" t="s">
        <v>103</v>
      </c>
      <c r="G105" s="183"/>
      <c r="H105" s="485" t="str">
        <f t="shared" si="74"/>
        <v>WASHED BURGUNDY</v>
      </c>
      <c r="I105" s="486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45" t="s">
        <v>102</v>
      </c>
      <c r="C106" s="559"/>
      <c r="D106" s="559"/>
      <c r="E106" s="446"/>
      <c r="F106" s="183" t="s">
        <v>103</v>
      </c>
      <c r="G106" s="183"/>
      <c r="H106" s="485" t="str">
        <f t="shared" si="76"/>
        <v>LIME</v>
      </c>
      <c r="I106" s="486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58" t="s">
        <v>104</v>
      </c>
      <c r="C107" s="459"/>
      <c r="D107" s="459"/>
      <c r="E107" s="459"/>
      <c r="F107" s="183" t="s">
        <v>105</v>
      </c>
      <c r="G107" s="183"/>
      <c r="H107" s="485" t="str">
        <f t="shared" si="72"/>
        <v>BLACK</v>
      </c>
      <c r="I107" s="486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58" t="s">
        <v>104</v>
      </c>
      <c r="C108" s="459"/>
      <c r="D108" s="459"/>
      <c r="E108" s="459"/>
      <c r="F108" s="183" t="s">
        <v>105</v>
      </c>
      <c r="G108" s="183"/>
      <c r="H108" s="485" t="str">
        <f t="shared" si="73"/>
        <v>GREY HEATHER</v>
      </c>
      <c r="I108" s="486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58" t="s">
        <v>104</v>
      </c>
      <c r="C109" s="459"/>
      <c r="D109" s="459"/>
      <c r="E109" s="459"/>
      <c r="F109" s="183" t="s">
        <v>105</v>
      </c>
      <c r="G109" s="183"/>
      <c r="H109" s="485" t="str">
        <f t="shared" si="74"/>
        <v>WASHED BURGUNDY</v>
      </c>
      <c r="I109" s="486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58" t="s">
        <v>104</v>
      </c>
      <c r="C110" s="459"/>
      <c r="D110" s="459"/>
      <c r="E110" s="459"/>
      <c r="F110" s="183" t="s">
        <v>105</v>
      </c>
      <c r="G110" s="183"/>
      <c r="H110" s="485" t="str">
        <f t="shared" si="76"/>
        <v>LIME</v>
      </c>
      <c r="I110" s="486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58" t="s">
        <v>106</v>
      </c>
      <c r="C111" s="459"/>
      <c r="D111" s="459"/>
      <c r="E111" s="459"/>
      <c r="F111" s="183" t="s">
        <v>105</v>
      </c>
      <c r="G111" s="183"/>
      <c r="H111" s="485" t="str">
        <f t="shared" si="72"/>
        <v>BLACK</v>
      </c>
      <c r="I111" s="486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58" t="s">
        <v>106</v>
      </c>
      <c r="C112" s="459"/>
      <c r="D112" s="459"/>
      <c r="E112" s="459"/>
      <c r="F112" s="183" t="s">
        <v>105</v>
      </c>
      <c r="G112" s="183"/>
      <c r="H112" s="485" t="str">
        <f t="shared" si="73"/>
        <v>GREY HEATHER</v>
      </c>
      <c r="I112" s="486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58" t="s">
        <v>106</v>
      </c>
      <c r="C113" s="459"/>
      <c r="D113" s="459"/>
      <c r="E113" s="459"/>
      <c r="F113" s="183" t="s">
        <v>105</v>
      </c>
      <c r="G113" s="183"/>
      <c r="H113" s="485" t="str">
        <f t="shared" si="74"/>
        <v>WASHED BURGUNDY</v>
      </c>
      <c r="I113" s="486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58" t="s">
        <v>106</v>
      </c>
      <c r="C114" s="459"/>
      <c r="D114" s="459"/>
      <c r="E114" s="459"/>
      <c r="F114" s="183" t="s">
        <v>105</v>
      </c>
      <c r="G114" s="183"/>
      <c r="H114" s="485" t="str">
        <f t="shared" si="76"/>
        <v>LIME</v>
      </c>
      <c r="I114" s="486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58" t="s">
        <v>107</v>
      </c>
      <c r="C115" s="459"/>
      <c r="D115" s="459"/>
      <c r="E115" s="459"/>
      <c r="F115" s="183" t="s">
        <v>103</v>
      </c>
      <c r="G115" s="183"/>
      <c r="H115" s="485" t="str">
        <f t="shared" si="72"/>
        <v>BLACK</v>
      </c>
      <c r="I115" s="486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58" t="s">
        <v>107</v>
      </c>
      <c r="C116" s="459"/>
      <c r="D116" s="459"/>
      <c r="E116" s="459"/>
      <c r="F116" s="183" t="s">
        <v>103</v>
      </c>
      <c r="G116" s="183"/>
      <c r="H116" s="485" t="str">
        <f t="shared" si="73"/>
        <v>GREY HEATHER</v>
      </c>
      <c r="I116" s="486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58" t="s">
        <v>107</v>
      </c>
      <c r="C117" s="459"/>
      <c r="D117" s="459"/>
      <c r="E117" s="459"/>
      <c r="F117" s="183" t="s">
        <v>103</v>
      </c>
      <c r="G117" s="183"/>
      <c r="H117" s="485" t="str">
        <f t="shared" si="74"/>
        <v>WASHED BURGUNDY</v>
      </c>
      <c r="I117" s="486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58" t="s">
        <v>107</v>
      </c>
      <c r="C118" s="459"/>
      <c r="D118" s="459"/>
      <c r="E118" s="459"/>
      <c r="F118" s="183" t="s">
        <v>103</v>
      </c>
      <c r="G118" s="183"/>
      <c r="H118" s="485" t="str">
        <f t="shared" si="76"/>
        <v>LIME</v>
      </c>
      <c r="I118" s="486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45" t="s">
        <v>108</v>
      </c>
      <c r="C119" s="559"/>
      <c r="D119" s="559"/>
      <c r="E119" s="446"/>
      <c r="F119" s="183" t="s">
        <v>109</v>
      </c>
      <c r="G119" s="183"/>
      <c r="H119" s="485" t="str">
        <f t="shared" si="72"/>
        <v>BLACK</v>
      </c>
      <c r="I119" s="486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58" t="s">
        <v>108</v>
      </c>
      <c r="C120" s="459"/>
      <c r="D120" s="459"/>
      <c r="E120" s="459"/>
      <c r="F120" s="183" t="s">
        <v>109</v>
      </c>
      <c r="G120" s="183"/>
      <c r="H120" s="485" t="str">
        <f t="shared" si="73"/>
        <v>GREY HEATHER</v>
      </c>
      <c r="I120" s="486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58" t="s">
        <v>108</v>
      </c>
      <c r="C121" s="459"/>
      <c r="D121" s="459"/>
      <c r="E121" s="459"/>
      <c r="F121" s="183" t="s">
        <v>109</v>
      </c>
      <c r="G121" s="183"/>
      <c r="H121" s="485" t="str">
        <f t="shared" si="74"/>
        <v>WASHED BURGUNDY</v>
      </c>
      <c r="I121" s="486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58" t="s">
        <v>108</v>
      </c>
      <c r="C122" s="459"/>
      <c r="D122" s="459"/>
      <c r="E122" s="459"/>
      <c r="F122" s="183" t="s">
        <v>109</v>
      </c>
      <c r="G122" s="183"/>
      <c r="H122" s="485" t="str">
        <f t="shared" si="76"/>
        <v>LIME</v>
      </c>
      <c r="I122" s="486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58" t="s">
        <v>110</v>
      </c>
      <c r="C123" s="459"/>
      <c r="D123" s="459"/>
      <c r="E123" s="459"/>
      <c r="F123" s="183" t="s">
        <v>103</v>
      </c>
      <c r="G123" s="183"/>
      <c r="H123" s="485" t="str">
        <f t="shared" si="72"/>
        <v>BLACK</v>
      </c>
      <c r="I123" s="486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45" t="s">
        <v>110</v>
      </c>
      <c r="C124" s="559"/>
      <c r="D124" s="559"/>
      <c r="E124" s="446"/>
      <c r="F124" s="183" t="s">
        <v>103</v>
      </c>
      <c r="G124" s="183"/>
      <c r="H124" s="485" t="str">
        <f t="shared" si="73"/>
        <v>GREY HEATHER</v>
      </c>
      <c r="I124" s="486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45" t="s">
        <v>110</v>
      </c>
      <c r="C125" s="559"/>
      <c r="D125" s="559"/>
      <c r="E125" s="446"/>
      <c r="F125" s="183" t="s">
        <v>103</v>
      </c>
      <c r="G125" s="183"/>
      <c r="H125" s="485" t="str">
        <f>$D$28</f>
        <v>WASHED BURGUNDY</v>
      </c>
      <c r="I125" s="486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45" t="s">
        <v>110</v>
      </c>
      <c r="C126" s="559"/>
      <c r="D126" s="559"/>
      <c r="E126" s="446"/>
      <c r="F126" s="183" t="s">
        <v>103</v>
      </c>
      <c r="G126" s="183"/>
      <c r="H126" s="485" t="str">
        <f>$D$33</f>
        <v>LIME</v>
      </c>
      <c r="I126" s="486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58" t="s">
        <v>145</v>
      </c>
      <c r="C127" s="459"/>
      <c r="D127" s="459"/>
      <c r="E127" s="459"/>
      <c r="F127" s="557" t="s">
        <v>146</v>
      </c>
      <c r="G127" s="183"/>
      <c r="H127" s="558" t="s">
        <v>147</v>
      </c>
      <c r="I127" s="486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58" t="s">
        <v>145</v>
      </c>
      <c r="C128" s="459"/>
      <c r="D128" s="459"/>
      <c r="E128" s="459"/>
      <c r="F128" s="557"/>
      <c r="G128" s="183"/>
      <c r="H128" s="558" t="s">
        <v>148</v>
      </c>
      <c r="I128" s="486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58" t="s">
        <v>145</v>
      </c>
      <c r="C129" s="459"/>
      <c r="D129" s="459"/>
      <c r="E129" s="459"/>
      <c r="F129" s="557"/>
      <c r="G129" s="183"/>
      <c r="H129" s="558" t="s">
        <v>149</v>
      </c>
      <c r="I129" s="486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58" t="s">
        <v>145</v>
      </c>
      <c r="C130" s="459"/>
      <c r="D130" s="459"/>
      <c r="E130" s="459"/>
      <c r="F130" s="557"/>
      <c r="G130" s="183"/>
      <c r="H130" s="558">
        <v>41</v>
      </c>
      <c r="I130" s="486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58" t="s">
        <v>145</v>
      </c>
      <c r="C131" s="459"/>
      <c r="D131" s="459"/>
      <c r="E131" s="459"/>
      <c r="F131" s="557"/>
      <c r="G131" s="183"/>
      <c r="H131" s="485">
        <v>42</v>
      </c>
      <c r="I131" s="486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38" t="s">
        <v>112</v>
      </c>
      <c r="K133" s="438"/>
      <c r="L133" s="438"/>
      <c r="M133" s="438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41" t="s">
        <v>115</v>
      </c>
      <c r="C135" s="442"/>
      <c r="D135" s="442"/>
      <c r="E135" s="442"/>
      <c r="F135" s="442"/>
      <c r="G135" s="442"/>
      <c r="H135" s="442"/>
      <c r="I135" s="454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51" t="s">
        <v>151</v>
      </c>
      <c r="E136" s="551"/>
      <c r="F136" s="551" t="s">
        <v>152</v>
      </c>
      <c r="G136" s="551"/>
      <c r="H136" s="551"/>
      <c r="I136" s="55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52" t="s">
        <v>153</v>
      </c>
      <c r="D137" s="554" t="s">
        <v>154</v>
      </c>
      <c r="E137" s="555"/>
      <c r="F137" s="556" t="s">
        <v>155</v>
      </c>
      <c r="G137" s="556"/>
      <c r="H137" s="556"/>
      <c r="I137" s="556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53"/>
      <c r="D138" s="435" t="s">
        <v>156</v>
      </c>
      <c r="E138" s="437"/>
      <c r="F138" s="556" t="s">
        <v>157</v>
      </c>
      <c r="G138" s="556"/>
      <c r="H138" s="556"/>
      <c r="I138" s="556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41"/>
      <c r="C140" s="442"/>
      <c r="D140" s="443"/>
      <c r="E140" s="443"/>
      <c r="F140" s="443"/>
      <c r="G140" s="443"/>
      <c r="H140" s="443"/>
      <c r="I140" s="444"/>
      <c r="J140" s="35"/>
      <c r="K140" s="35"/>
    </row>
    <row r="141" spans="1:16" s="15" customFormat="1" ht="28" hidden="1">
      <c r="A141" s="92"/>
      <c r="B141" s="445"/>
      <c r="C141" s="446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47" t="s">
        <v>158</v>
      </c>
      <c r="C142" s="447"/>
      <c r="D142" s="257"/>
      <c r="E142" s="257">
        <v>2.2000000000000002</v>
      </c>
      <c r="F142" s="455">
        <v>3</v>
      </c>
      <c r="G142" s="456"/>
      <c r="H142" s="456"/>
      <c r="I142" s="45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53" t="s">
        <v>120</v>
      </c>
      <c r="D144" s="453"/>
      <c r="E144" s="453"/>
      <c r="F144" s="45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41" t="s">
        <v>115</v>
      </c>
      <c r="C145" s="442"/>
      <c r="D145" s="442"/>
      <c r="E145" s="442"/>
      <c r="F145" s="442"/>
      <c r="G145" s="442"/>
      <c r="H145" s="442"/>
      <c r="I145" s="454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50" t="s">
        <v>116</v>
      </c>
      <c r="F146" s="451"/>
      <c r="G146" s="451"/>
      <c r="H146" s="451"/>
      <c r="I146" s="45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35" t="s">
        <v>122</v>
      </c>
      <c r="F147" s="436"/>
      <c r="G147" s="436"/>
      <c r="H147" s="436"/>
      <c r="I147" s="437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35" t="s">
        <v>163</v>
      </c>
      <c r="F148" s="436"/>
      <c r="G148" s="436"/>
      <c r="H148" s="436"/>
      <c r="I148" s="437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35" t="s">
        <v>122</v>
      </c>
      <c r="F149" s="436"/>
      <c r="G149" s="436"/>
      <c r="H149" s="436"/>
      <c r="I149" s="437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35" t="s">
        <v>122</v>
      </c>
      <c r="F150" s="436"/>
      <c r="G150" s="436"/>
      <c r="H150" s="436"/>
      <c r="I150" s="437"/>
      <c r="J150" s="35"/>
      <c r="K150" s="35"/>
      <c r="L150" s="35"/>
      <c r="M150" s="35"/>
      <c r="N150" s="35"/>
    </row>
    <row r="151" spans="1:16" s="15" customFormat="1" ht="28">
      <c r="A151" s="92"/>
      <c r="B151" s="441" t="s">
        <v>123</v>
      </c>
      <c r="C151" s="442"/>
      <c r="D151" s="443"/>
      <c r="E151" s="443"/>
      <c r="F151" s="443"/>
      <c r="G151" s="443"/>
      <c r="H151" s="443"/>
      <c r="I151" s="444"/>
      <c r="J151" s="35"/>
      <c r="K151" s="35"/>
    </row>
    <row r="152" spans="1:16" s="15" customFormat="1" ht="56.25" customHeight="1">
      <c r="A152" s="92"/>
      <c r="B152" s="445"/>
      <c r="C152" s="446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48" t="s">
        <v>164</v>
      </c>
      <c r="C153" s="54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48" t="s">
        <v>165</v>
      </c>
      <c r="C154" s="54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48" t="s">
        <v>166</v>
      </c>
      <c r="D157" s="550"/>
      <c r="E157" s="550"/>
      <c r="F157" s="550"/>
      <c r="G157" s="550"/>
      <c r="H157" s="550"/>
      <c r="I157" s="44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35" t="s">
        <v>167</v>
      </c>
      <c r="D158" s="436"/>
      <c r="E158" s="436"/>
      <c r="F158" s="436"/>
      <c r="G158" s="436"/>
      <c r="H158" s="436"/>
      <c r="I158" s="437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35" t="s">
        <v>168</v>
      </c>
      <c r="D159" s="436"/>
      <c r="E159" s="436"/>
      <c r="F159" s="436"/>
      <c r="G159" s="436"/>
      <c r="H159" s="436"/>
      <c r="I159" s="437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37" t="s">
        <v>167</v>
      </c>
      <c r="D160" s="538"/>
      <c r="E160" s="538"/>
      <c r="F160" s="538"/>
      <c r="G160" s="538"/>
      <c r="H160" s="538"/>
      <c r="I160" s="53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40"/>
      <c r="D161" s="541"/>
      <c r="E161" s="541"/>
      <c r="F161" s="541"/>
      <c r="G161" s="541"/>
      <c r="H161" s="541"/>
      <c r="I161" s="54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43"/>
      <c r="D162" s="544"/>
      <c r="E162" s="544"/>
      <c r="F162" s="544"/>
      <c r="G162" s="544"/>
      <c r="H162" s="544"/>
      <c r="I162" s="545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38" t="s">
        <v>127</v>
      </c>
      <c r="C164" s="438"/>
      <c r="D164" s="438"/>
      <c r="E164" s="43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46"/>
      <c r="B170" s="547"/>
      <c r="C170" s="547"/>
      <c r="D170" s="547"/>
      <c r="E170" s="547"/>
      <c r="F170" s="547"/>
      <c r="G170" s="547"/>
      <c r="H170" s="547"/>
      <c r="I170" s="547"/>
      <c r="J170" s="547"/>
      <c r="K170" s="547"/>
      <c r="L170" s="547"/>
      <c r="M170" s="547"/>
      <c r="N170" s="547"/>
      <c r="O170" s="547"/>
      <c r="P170" s="547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7"/>
  <sheetViews>
    <sheetView view="pageBreakPreview" topLeftCell="A35" zoomScale="25" zoomScaleNormal="40" zoomScaleSheetLayoutView="25" zoomScalePageLayoutView="25" workbookViewId="0">
      <selection activeCell="B33" sqref="B33:D33"/>
    </sheetView>
  </sheetViews>
  <sheetFormatPr defaultColWidth="9.1796875" defaultRowHeight="20"/>
  <cols>
    <col min="1" max="1" width="64.453125" style="79" customWidth="1"/>
    <col min="2" max="3" width="102.54296875" style="80" customWidth="1"/>
    <col min="4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89" t="str">
        <f>'1. CUTTING DOCKET'!M11</f>
        <v>100%COTTON SEMI BRUSHED (20/1+20/1+10/2) washing_ 14GG _460GSM</v>
      </c>
      <c r="C7" s="589"/>
      <c r="D7" s="589"/>
      <c r="E7" s="589"/>
    </row>
    <row r="8" spans="1:12" s="77" customFormat="1" ht="409.6" customHeight="1">
      <c r="A8" s="145" t="str">
        <f>'1. CUTTING DOCKET'!D43</f>
        <v>VẢI CHÍNH</v>
      </c>
      <c r="B8" s="598"/>
      <c r="C8" s="599"/>
      <c r="D8" s="600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598"/>
      <c r="C10" s="599"/>
      <c r="D10" s="600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89" t="e">
        <f>'1. CUTTING DOCKET'!#REF!</f>
        <v>#REF!</v>
      </c>
      <c r="C11" s="589"/>
      <c r="D11" s="589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94"/>
      <c r="C12" s="594"/>
      <c r="D12" s="594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PFD</v>
      </c>
      <c r="C13" s="148" t="str">
        <f>'1. CUTTING DOCKET'!$F$56</f>
        <v>PFD</v>
      </c>
      <c r="D13" s="148" t="str">
        <f>'1. CUTTING DOCKET'!$F$57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DOCKET'!$G$55</f>
        <v>PFD</v>
      </c>
      <c r="C14" s="143" t="str">
        <f>'1. CUTTING DOCKET'!$G$56</f>
        <v>PFD</v>
      </c>
      <c r="D14" s="143" t="str">
        <f>'1. CUTTING DOCKET'!$G$57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DOCKET'!B58</f>
        <v>CHỈ 40/2 SỬA HÀNG SAU NHUỘM</v>
      </c>
      <c r="B15" s="595" t="str">
        <f>'1. CUTTING DOCKET'!G58</f>
        <v>CHỈ CHỢ</v>
      </c>
      <c r="C15" s="595"/>
      <c r="D15" s="595"/>
      <c r="E15" s="595"/>
    </row>
    <row r="16" spans="1:12" s="77" customFormat="1" ht="90" customHeight="1">
      <c r="A16" s="144" t="str">
        <f>'1. CUTTING DOCKET'!B61</f>
        <v>NHÃN CHÍNH CHO ÁO</v>
      </c>
      <c r="B16" s="590" t="str">
        <f>'1. CUTTING DOCKET'!F61</f>
        <v>NỀN TRẮNG CHỮ ĐEN</v>
      </c>
      <c r="C16" s="590"/>
      <c r="D16" s="590"/>
      <c r="E16" s="590"/>
    </row>
    <row r="17" spans="1:5" s="77" customFormat="1" ht="409.6" customHeight="1">
      <c r="A17" s="357" t="s">
        <v>791</v>
      </c>
      <c r="B17" s="591"/>
      <c r="C17" s="591"/>
      <c r="D17" s="591"/>
      <c r="E17" s="591"/>
    </row>
    <row r="18" spans="1:5" s="77" customFormat="1" ht="79.5" customHeight="1">
      <c r="A18" s="144" t="str">
        <f>'1. CUTTING DOCKET'!B64</f>
        <v>NHÃN SIZE CHO ÁO</v>
      </c>
      <c r="B18" s="590" t="str">
        <f>'1. CUTTING DOCKET'!F64</f>
        <v>NỀN TRẮNG CHỮ ĐEN</v>
      </c>
      <c r="C18" s="590"/>
      <c r="D18" s="590"/>
      <c r="E18" s="590"/>
    </row>
    <row r="19" spans="1:5" s="77" customFormat="1" ht="346.5" customHeight="1">
      <c r="A19" s="357" t="s">
        <v>786</v>
      </c>
      <c r="B19" s="592"/>
      <c r="C19" s="592"/>
      <c r="D19" s="592"/>
      <c r="E19" s="593"/>
    </row>
    <row r="20" spans="1:5" s="77" customFormat="1" ht="124.5" customHeight="1">
      <c r="A20" s="144" t="str">
        <f>'1. CUTTING DOCKET'!B67</f>
        <v>NHÃN COUNTRY OF ORIGIN- made in vietnam</v>
      </c>
      <c r="B20" s="590" t="str">
        <f>'1. CUTTING DOCKET'!F67</f>
        <v>NỀN TRẮNG CHỮ ĐEN</v>
      </c>
      <c r="C20" s="590"/>
      <c r="D20" s="590"/>
      <c r="E20" s="590"/>
    </row>
    <row r="21" spans="1:5" s="77" customFormat="1" ht="346.5" customHeight="1">
      <c r="A21" s="149" t="s">
        <v>787</v>
      </c>
      <c r="B21" s="592"/>
      <c r="C21" s="592"/>
      <c r="D21" s="592"/>
      <c r="E21" s="593"/>
    </row>
    <row r="22" spans="1:5" s="77" customFormat="1" ht="131.25" customHeight="1">
      <c r="A22" s="144" t="str">
        <f>'1. CUTTING DOCKET'!B72</f>
        <v>NHÃN THÀNH PHẦN 100% COTTON 1 LÁ</v>
      </c>
      <c r="B22" s="590" t="str">
        <f>'1. CUTTING DOCKET'!F72</f>
        <v>NỀN TRẮNG CHỮ ĐEN</v>
      </c>
      <c r="C22" s="590"/>
      <c r="D22" s="590"/>
      <c r="E22" s="590"/>
    </row>
    <row r="23" spans="1:5" s="77" customFormat="1" ht="362.25" customHeight="1">
      <c r="A23" s="149" t="s">
        <v>803</v>
      </c>
      <c r="B23" s="601" t="s">
        <v>769</v>
      </c>
      <c r="C23" s="602"/>
      <c r="D23" s="602"/>
      <c r="E23" s="182"/>
    </row>
    <row r="24" spans="1:5" s="77" customFormat="1" ht="70.5" customHeight="1">
      <c r="A24" s="144" t="str">
        <f>'1. CUTTING DOCKET'!B75</f>
        <v>BAO BỌC NHÃN CHÍNH+ SIZE</v>
      </c>
      <c r="B24" s="596" t="str">
        <f>'1. CUTTING DOCKET'!F75</f>
        <v>CLEAR</v>
      </c>
      <c r="C24" s="597"/>
      <c r="D24" s="606"/>
      <c r="E24" s="355"/>
    </row>
    <row r="25" spans="1:5" s="77" customFormat="1" ht="299.25" customHeight="1">
      <c r="A25" s="149" t="s">
        <v>772</v>
      </c>
      <c r="B25" s="356"/>
      <c r="C25" s="356"/>
      <c r="D25" s="356"/>
      <c r="E25" s="356"/>
    </row>
    <row r="26" spans="1:5" s="77" customFormat="1" ht="331.5" customHeight="1">
      <c r="A26" s="367" t="str">
        <f>'1. CUTTING DOCKET'!$B$78</f>
        <v>DÂY KÉO ZIPPER PULL - EMBOSSED #5-ZP-24Z002
ZIPPER NICKEL SILVER AF12 IN LOGO DREW
XXS 19 3/4"/ XS 20 1/2"/ S 21 1/4"/ M 22"/ L 22 3/4"/ XL 23 1/2"/ 2XL 24 1/4"</v>
      </c>
      <c r="B26" s="366" t="str">
        <f>'1. CUTTING DOCKET'!$F$78</f>
        <v>OFF-WHITE/ASH</v>
      </c>
      <c r="C26" s="366" t="str">
        <f>'1. CUTTING DOCKET'!$F$79</f>
        <v>BLACK/WASHED BLACK</v>
      </c>
      <c r="D26" s="366" t="str">
        <f>'1. CUTTING DOCKET'!$F$80</f>
        <v>BLACK/WASHED BLACK</v>
      </c>
      <c r="E26" s="355"/>
    </row>
    <row r="27" spans="1:5" s="77" customFormat="1" ht="409.6" customHeight="1">
      <c r="A27" s="149" t="s">
        <v>804</v>
      </c>
      <c r="B27" s="356"/>
      <c r="C27" s="356"/>
      <c r="D27" s="356"/>
      <c r="E27" s="356"/>
    </row>
    <row r="28" spans="1:5" s="77" customFormat="1" ht="160.5" customHeight="1">
      <c r="A28" s="144" t="str">
        <f>'1. CUTTING DOCKET'!B83</f>
        <v>STICKER POLY BAG + 2 MẶT THÙNG CARTON 
6.5CM W x 2.5CM H</v>
      </c>
      <c r="B28" s="586" t="str">
        <f>'1. CUTTING DOCKET'!F83</f>
        <v>NỀN TRẮNG CHỮ ĐEN</v>
      </c>
      <c r="C28" s="587"/>
      <c r="D28" s="587"/>
      <c r="E28" s="588"/>
    </row>
    <row r="29" spans="1:5" s="77" customFormat="1" ht="409.6" customHeight="1">
      <c r="A29" s="149" t="s">
        <v>759</v>
      </c>
      <c r="B29" s="585" t="s">
        <v>180</v>
      </c>
      <c r="C29" s="585"/>
      <c r="D29" s="585"/>
      <c r="E29" s="585"/>
    </row>
    <row r="30" spans="1:5" s="77" customFormat="1" ht="273" customHeight="1">
      <c r="A30" s="144" t="str">
        <f>'1. CUTTING DOCKET'!B86</f>
        <v>POLYBAG REGULAR (XXS-M) BAO NHỎ 343MM x 406MM
POLYBAG LARGE (L-XXL) BAO LỚN 400MMx 500MM</v>
      </c>
      <c r="B30" s="586" t="str">
        <f>'1. CUTTING DOCKET'!F86</f>
        <v>CLEAR</v>
      </c>
      <c r="C30" s="587"/>
      <c r="D30" s="587"/>
      <c r="E30" s="588"/>
    </row>
    <row r="31" spans="1:5" s="77" customFormat="1" ht="273" customHeight="1">
      <c r="A31" s="145" t="s">
        <v>762</v>
      </c>
      <c r="B31" s="584"/>
      <c r="C31" s="584"/>
      <c r="D31" s="584"/>
      <c r="E31" s="584"/>
    </row>
    <row r="32" spans="1:5" s="77" customFormat="1" ht="95.25" customHeight="1">
      <c r="A32" s="144" t="s">
        <v>764</v>
      </c>
      <c r="B32" s="586" t="str">
        <f>'1. CUTTING DOCKET'!F89</f>
        <v>NATURAL</v>
      </c>
      <c r="C32" s="587"/>
      <c r="D32" s="587"/>
      <c r="E32" s="588"/>
    </row>
    <row r="33" spans="1:17" s="77" customFormat="1" ht="324.75" customHeight="1">
      <c r="A33" s="145" t="s">
        <v>763</v>
      </c>
      <c r="B33" s="603"/>
      <c r="C33" s="604"/>
      <c r="D33" s="605"/>
      <c r="E33" s="336"/>
    </row>
    <row r="34" spans="1:17" s="77" customFormat="1" ht="119.5" customHeight="1">
      <c r="A34" s="144" t="str">
        <f>'1. CUTTING DOCKET'!B92</f>
        <v>STICKER DÁN THÙNG</v>
      </c>
      <c r="B34" s="596" t="str">
        <f>'1. CUTTING DOCKET'!F92</f>
        <v>NỀN TRẮNG CHỮ ĐEN</v>
      </c>
      <c r="C34" s="597"/>
      <c r="D34" s="597"/>
      <c r="E34" s="337"/>
    </row>
    <row r="35" spans="1:17" s="77" customFormat="1" ht="119.5" customHeight="1">
      <c r="A35" s="362"/>
      <c r="B35" s="607" t="s">
        <v>774</v>
      </c>
      <c r="C35" s="608"/>
      <c r="D35" s="608"/>
      <c r="E35" s="608"/>
      <c r="F35" s="608"/>
      <c r="G35" s="608"/>
      <c r="H35" s="608"/>
      <c r="I35" s="608"/>
      <c r="J35" s="608"/>
      <c r="K35" s="608"/>
      <c r="L35" s="608"/>
      <c r="M35" s="608"/>
      <c r="N35" s="608"/>
      <c r="O35" s="608"/>
      <c r="P35" s="608"/>
      <c r="Q35" s="608"/>
    </row>
    <row r="36" spans="1:17" s="77" customFormat="1" ht="287.25" customHeight="1">
      <c r="A36" s="145" t="s">
        <v>765</v>
      </c>
      <c r="B36" s="336"/>
      <c r="C36" s="336"/>
      <c r="D36" s="336"/>
      <c r="E36" s="336"/>
    </row>
    <row r="37" spans="1:17" s="77" customFormat="1" ht="119.5" customHeight="1">
      <c r="A37" s="144" t="str">
        <f>'1. CUTTING DOCKET'!B95</f>
        <v>STICKER DÁN THÙNG MÀU CAM</v>
      </c>
      <c r="B37" s="596" t="str">
        <f>'1. CUTTING DOCKET'!F95</f>
        <v>ORANGE</v>
      </c>
      <c r="C37" s="597"/>
      <c r="D37" s="597"/>
      <c r="E37" s="337"/>
    </row>
    <row r="38" spans="1:17" s="77" customFormat="1" ht="287.25" customHeight="1">
      <c r="A38" s="145" t="s">
        <v>766</v>
      </c>
      <c r="B38" s="336"/>
      <c r="C38" s="336"/>
      <c r="D38" s="336"/>
      <c r="E38" s="336"/>
    </row>
    <row r="39" spans="1:17" s="77" customFormat="1" ht="71.5" customHeight="1">
      <c r="A39" s="144" t="str">
        <f>'1. CUTTING DOCKET'!B101</f>
        <v>BIG POLY BAG 100X120</v>
      </c>
      <c r="B39" s="596" t="str">
        <f>'1. CUTTING DOCKET'!F101</f>
        <v>CLEAR</v>
      </c>
      <c r="C39" s="597"/>
      <c r="D39" s="597"/>
      <c r="E39" s="337"/>
      <c r="H39" s="77">
        <v>1.49</v>
      </c>
    </row>
    <row r="40" spans="1:17" s="77" customFormat="1" ht="71.5" customHeight="1">
      <c r="A40" s="144" t="str">
        <f>'1. CUTTING DOCKET'!B102</f>
        <v>BIG POLY BAG 100X120</v>
      </c>
      <c r="B40" s="596" t="s">
        <v>776</v>
      </c>
      <c r="C40" s="597"/>
      <c r="D40" s="597"/>
      <c r="E40" s="337"/>
      <c r="H40" s="77">
        <v>0.28000000000000003</v>
      </c>
    </row>
    <row r="41" spans="1:17" s="77" customFormat="1" ht="87" customHeight="1">
      <c r="A41" s="145" t="s">
        <v>767</v>
      </c>
      <c r="B41" s="336"/>
      <c r="C41" s="336"/>
      <c r="D41" s="336" t="s">
        <v>777</v>
      </c>
      <c r="E41" s="336"/>
    </row>
    <row r="43" spans="1:17" ht="409.5">
      <c r="E43" s="80" t="s">
        <v>725</v>
      </c>
      <c r="J43" s="80">
        <f>I43*8.3%+(I43/50)*0.5</f>
        <v>0</v>
      </c>
      <c r="M43" s="340">
        <f>ROUND(I43+J43,0)</f>
        <v>0</v>
      </c>
      <c r="N43" s="342" t="s">
        <v>737</v>
      </c>
    </row>
    <row r="44" spans="1:17">
      <c r="B44" s="80" t="s">
        <v>736</v>
      </c>
      <c r="E44" s="80" t="s">
        <v>725</v>
      </c>
      <c r="H44" s="80">
        <v>0.25</v>
      </c>
      <c r="M44" s="340">
        <f>ROUND(I44+J44,0)</f>
        <v>0</v>
      </c>
      <c r="N44" s="335" t="s">
        <v>738</v>
      </c>
      <c r="O44" s="335"/>
      <c r="P44" s="335"/>
      <c r="Q44" s="335"/>
    </row>
    <row r="45" spans="1:17">
      <c r="I45" s="80" t="b">
        <v>1</v>
      </c>
    </row>
    <row r="46" spans="1:17" ht="35">
      <c r="B46" s="596" t="s">
        <v>776</v>
      </c>
      <c r="C46" s="597"/>
      <c r="D46" s="597"/>
      <c r="E46" s="337"/>
      <c r="F46" s="77"/>
      <c r="G46" s="77"/>
      <c r="H46" s="77">
        <v>0.28000000000000003</v>
      </c>
      <c r="I46" s="80" t="b">
        <v>1</v>
      </c>
    </row>
    <row r="47" spans="1:17">
      <c r="E47" s="80" t="s">
        <v>725</v>
      </c>
      <c r="M47" s="340">
        <f>ROUND(I47+J47,0)</f>
        <v>0</v>
      </c>
    </row>
    <row r="48" spans="1:17">
      <c r="E48" s="80" t="s">
        <v>725</v>
      </c>
      <c r="M48" s="340">
        <f>ROUND(I48+J48,0)</f>
        <v>0</v>
      </c>
    </row>
    <row r="49" spans="1:17">
      <c r="A49" s="79" t="str">
        <f>UPPER(D18)</f>
        <v/>
      </c>
    </row>
    <row r="50" spans="1:17" ht="35">
      <c r="B50" s="596" t="s">
        <v>776</v>
      </c>
      <c r="C50" s="597"/>
      <c r="D50" s="597"/>
      <c r="E50" s="337"/>
      <c r="F50" s="77"/>
      <c r="G50" s="77"/>
      <c r="H50" s="77">
        <v>0.28000000000000003</v>
      </c>
    </row>
    <row r="51" spans="1:17" ht="156" customHeight="1">
      <c r="E51" s="80" t="e">
        <f>#REF!</f>
        <v>#REF!</v>
      </c>
      <c r="H51" s="335">
        <v>0.99</v>
      </c>
      <c r="N51" s="80" t="s">
        <v>770</v>
      </c>
    </row>
    <row r="52" spans="1:17">
      <c r="A52" s="79" t="str">
        <f>UPPER(D28)</f>
        <v/>
      </c>
    </row>
    <row r="53" spans="1:17" ht="156" customHeight="1">
      <c r="E53" s="80" t="e">
        <f>#REF!</f>
        <v>#REF!</v>
      </c>
      <c r="G53" s="80">
        <f>$Q$28</f>
        <v>0</v>
      </c>
      <c r="H53" s="335">
        <v>0.99</v>
      </c>
    </row>
    <row r="54" spans="1:17">
      <c r="A54" s="79" t="str">
        <f>UPPER(D32)</f>
        <v/>
      </c>
    </row>
    <row r="55" spans="1:17" ht="156" customHeight="1">
      <c r="E55" s="80" t="e">
        <f>#REF!</f>
        <v>#REF!</v>
      </c>
      <c r="H55" s="335">
        <v>0.99</v>
      </c>
    </row>
    <row r="56" spans="1:17">
      <c r="A56" s="79" t="e">
        <f>UPPER(#REF!)</f>
        <v>#REF!</v>
      </c>
    </row>
    <row r="57" spans="1:17" ht="156" customHeight="1">
      <c r="E57" s="80" t="e">
        <f>#REF!</f>
        <v>#REF!</v>
      </c>
      <c r="G57" s="80" t="e">
        <f>#REF!</f>
        <v>#REF!</v>
      </c>
      <c r="H57" s="335">
        <v>0.99</v>
      </c>
    </row>
    <row r="60" spans="1:17">
      <c r="G60" s="80" t="s">
        <v>725</v>
      </c>
      <c r="L60" s="335"/>
      <c r="P60" s="79" t="s">
        <v>726</v>
      </c>
      <c r="Q60" s="79"/>
    </row>
    <row r="61" spans="1:17">
      <c r="G61" s="80" t="s">
        <v>725</v>
      </c>
      <c r="L61" s="335"/>
      <c r="P61" s="79"/>
      <c r="Q61" s="79"/>
    </row>
    <row r="62" spans="1:17">
      <c r="G62" s="80" t="s">
        <v>725</v>
      </c>
      <c r="L62" s="335"/>
      <c r="P62" s="79"/>
      <c r="Q62" s="79"/>
    </row>
    <row r="63" spans="1:17">
      <c r="G63" s="80" t="s">
        <v>725</v>
      </c>
      <c r="L63" s="335"/>
      <c r="P63" s="79"/>
      <c r="Q63" s="79"/>
    </row>
    <row r="64" spans="1:17">
      <c r="B64" s="80" t="s">
        <v>727</v>
      </c>
    </row>
    <row r="65" spans="2:2">
      <c r="B65" s="80" t="s">
        <v>727</v>
      </c>
    </row>
    <row r="66" spans="2:2">
      <c r="B66" s="80" t="s">
        <v>727</v>
      </c>
    </row>
    <row r="67" spans="2:2">
      <c r="B67" s="80" t="s">
        <v>727</v>
      </c>
    </row>
  </sheetData>
  <mergeCells count="28">
    <mergeCell ref="B40:D40"/>
    <mergeCell ref="B46:D46"/>
    <mergeCell ref="B50:D50"/>
    <mergeCell ref="B8:D8"/>
    <mergeCell ref="B10:D10"/>
    <mergeCell ref="B39:D39"/>
    <mergeCell ref="B32:E32"/>
    <mergeCell ref="B20:E20"/>
    <mergeCell ref="B21:E21"/>
    <mergeCell ref="B22:E22"/>
    <mergeCell ref="B23:D23"/>
    <mergeCell ref="B33:D33"/>
    <mergeCell ref="B34:D34"/>
    <mergeCell ref="B37:D37"/>
    <mergeCell ref="B24:D24"/>
    <mergeCell ref="B35:Q35"/>
    <mergeCell ref="B31:E31"/>
    <mergeCell ref="B29:E29"/>
    <mergeCell ref="B28:E28"/>
    <mergeCell ref="B30:E30"/>
    <mergeCell ref="B7:E7"/>
    <mergeCell ref="B16:E16"/>
    <mergeCell ref="B17:E17"/>
    <mergeCell ref="B18:E18"/>
    <mergeCell ref="B19:E19"/>
    <mergeCell ref="B11:D11"/>
    <mergeCell ref="B12:D12"/>
    <mergeCell ref="B15:E15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3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646-BC83-4B1E-9D34-788F5C8C1178}">
  <sheetPr>
    <pageSetUpPr fitToPage="1"/>
  </sheetPr>
  <dimension ref="A1:Y57"/>
  <sheetViews>
    <sheetView view="pageBreakPreview" zoomScale="70" zoomScaleNormal="85" zoomScaleSheetLayoutView="70" zoomScalePageLayoutView="55" workbookViewId="0">
      <selection activeCell="G8" sqref="G8"/>
    </sheetView>
  </sheetViews>
  <sheetFormatPr defaultColWidth="8.81640625" defaultRowHeight="15.5"/>
  <cols>
    <col min="1" max="1" width="4.7265625" style="373" customWidth="1"/>
    <col min="2" max="2" width="8.7265625" style="422" customWidth="1"/>
    <col min="3" max="3" width="8.453125" style="422" customWidth="1"/>
    <col min="4" max="4" width="6.453125" style="422" customWidth="1"/>
    <col min="5" max="5" width="5.453125" style="422" customWidth="1"/>
    <col min="6" max="6" width="3.1796875" style="422" customWidth="1"/>
    <col min="7" max="7" width="29.7265625" style="422" customWidth="1"/>
    <col min="8" max="8" width="14.453125" style="373" bestFit="1" customWidth="1"/>
    <col min="9" max="9" width="14.453125" style="373" customWidth="1"/>
    <col min="10" max="10" width="12" style="373" customWidth="1"/>
    <col min="11" max="11" width="12.453125" style="373" customWidth="1"/>
    <col min="12" max="12" width="12.1796875" style="373" customWidth="1"/>
    <col min="13" max="13" width="10.81640625" style="373" customWidth="1"/>
    <col min="14" max="14" width="11.26953125" style="373" customWidth="1"/>
    <col min="15" max="15" width="11.54296875" style="373" customWidth="1"/>
    <col min="16" max="16" width="11.81640625" style="373" hidden="1" customWidth="1"/>
    <col min="17" max="17" width="9.1796875" style="385" customWidth="1"/>
    <col min="18" max="18" width="8.81640625" style="373"/>
    <col min="19" max="19" width="11.1796875" style="373" customWidth="1"/>
    <col min="20" max="16384" width="8.81640625" style="373"/>
  </cols>
  <sheetData>
    <row r="1" spans="1:20">
      <c r="A1" s="621"/>
      <c r="B1" s="622"/>
      <c r="C1" s="623"/>
      <c r="D1" s="368"/>
      <c r="E1" s="369"/>
      <c r="F1" s="369"/>
      <c r="G1" s="370" t="s">
        <v>805</v>
      </c>
      <c r="H1" s="624"/>
      <c r="I1" s="625"/>
      <c r="J1" s="625"/>
      <c r="K1" s="626"/>
      <c r="L1" s="609" t="s">
        <v>806</v>
      </c>
      <c r="M1" s="609"/>
      <c r="N1" s="371"/>
      <c r="O1" s="610" t="s">
        <v>807</v>
      </c>
      <c r="P1" s="610"/>
      <c r="Q1" s="372"/>
    </row>
    <row r="2" spans="1:20">
      <c r="A2" s="611"/>
      <c r="B2" s="612"/>
      <c r="C2" s="612"/>
      <c r="D2" s="368"/>
      <c r="E2" s="369"/>
      <c r="F2" s="369"/>
      <c r="G2" s="370" t="s">
        <v>808</v>
      </c>
      <c r="H2" s="613" t="s">
        <v>809</v>
      </c>
      <c r="I2" s="614"/>
      <c r="J2" s="614"/>
      <c r="K2" s="615"/>
      <c r="L2" s="616" t="s">
        <v>810</v>
      </c>
      <c r="M2" s="616"/>
      <c r="N2" s="374"/>
      <c r="O2" s="617"/>
      <c r="P2" s="617"/>
      <c r="Q2" s="375"/>
    </row>
    <row r="3" spans="1:20">
      <c r="A3" s="627"/>
      <c r="B3" s="628"/>
      <c r="C3" s="629"/>
      <c r="D3" s="376"/>
      <c r="E3" s="377"/>
      <c r="F3" s="377"/>
      <c r="G3" s="370" t="s">
        <v>811</v>
      </c>
      <c r="H3" s="630" t="str">
        <f>'[20]1. CUTTING DOCKET'!D7</f>
        <v>D15-SHD136V3A2</v>
      </c>
      <c r="I3" s="631"/>
      <c r="J3" s="632"/>
      <c r="K3" s="633"/>
      <c r="L3" s="634" t="s">
        <v>812</v>
      </c>
      <c r="M3" s="634"/>
      <c r="N3" s="378"/>
      <c r="O3" s="635"/>
      <c r="P3" s="635"/>
      <c r="Q3" s="375"/>
    </row>
    <row r="4" spans="1:20" ht="77.5">
      <c r="A4" s="379"/>
      <c r="B4" s="380" t="s">
        <v>813</v>
      </c>
      <c r="C4" s="380"/>
      <c r="D4" s="380"/>
      <c r="E4" s="381"/>
      <c r="F4" s="382"/>
      <c r="G4" s="382"/>
      <c r="H4" s="383"/>
      <c r="I4" s="383"/>
      <c r="J4" s="383"/>
      <c r="K4" s="383"/>
      <c r="L4" s="384"/>
      <c r="M4" s="384"/>
      <c r="N4" s="384"/>
      <c r="O4" s="384"/>
      <c r="P4" s="383"/>
    </row>
    <row r="5" spans="1:20" s="394" customFormat="1" ht="31">
      <c r="A5" s="386" t="s">
        <v>814</v>
      </c>
      <c r="B5" s="636" t="s">
        <v>257</v>
      </c>
      <c r="C5" s="636"/>
      <c r="D5" s="636"/>
      <c r="E5" s="636"/>
      <c r="F5" s="636"/>
      <c r="G5" s="387"/>
      <c r="H5" s="388" t="s">
        <v>815</v>
      </c>
      <c r="I5" s="388" t="s">
        <v>723</v>
      </c>
      <c r="J5" s="388" t="s">
        <v>117</v>
      </c>
      <c r="K5" s="389" t="s">
        <v>35</v>
      </c>
      <c r="L5" s="390" t="s">
        <v>36</v>
      </c>
      <c r="M5" s="391" t="s">
        <v>37</v>
      </c>
      <c r="N5" s="389" t="s">
        <v>38</v>
      </c>
      <c r="O5" s="389" t="s">
        <v>816</v>
      </c>
      <c r="P5" s="392" t="s">
        <v>817</v>
      </c>
      <c r="Q5" s="393" t="s">
        <v>818</v>
      </c>
    </row>
    <row r="6" spans="1:20" ht="24" customHeight="1">
      <c r="A6" s="395">
        <v>1</v>
      </c>
      <c r="B6" s="618" t="s">
        <v>819</v>
      </c>
      <c r="C6" s="618"/>
      <c r="D6" s="618"/>
      <c r="E6" s="618"/>
      <c r="F6" s="618"/>
      <c r="G6" s="396" t="s">
        <v>820</v>
      </c>
      <c r="H6" s="397">
        <v>0.5</v>
      </c>
      <c r="I6" s="398">
        <f>J6-Q6</f>
        <v>22.25</v>
      </c>
      <c r="J6" s="398">
        <f>K6-Q6</f>
        <v>23.25</v>
      </c>
      <c r="K6" s="398">
        <f>L6-Q6</f>
        <v>24.25</v>
      </c>
      <c r="L6" s="398">
        <f>M6-Q6</f>
        <v>25.25</v>
      </c>
      <c r="M6" s="399">
        <v>26.25</v>
      </c>
      <c r="N6" s="400">
        <f>M6+Q6</f>
        <v>27.25</v>
      </c>
      <c r="O6" s="400">
        <f>N6+Q6</f>
        <v>28.25</v>
      </c>
      <c r="P6" s="400">
        <f>O6+Q6</f>
        <v>29.25</v>
      </c>
      <c r="Q6" s="401">
        <v>1</v>
      </c>
    </row>
    <row r="7" spans="1:20" ht="27" customHeight="1">
      <c r="A7" s="395">
        <v>2</v>
      </c>
      <c r="B7" s="619" t="s">
        <v>821</v>
      </c>
      <c r="C7" s="619"/>
      <c r="D7" s="619"/>
      <c r="E7" s="619"/>
      <c r="F7" s="619"/>
      <c r="G7" s="403" t="s">
        <v>822</v>
      </c>
      <c r="H7" s="397">
        <v>0.5</v>
      </c>
      <c r="I7" s="398">
        <f t="shared" ref="I7:I33" si="0">J7-Q7</f>
        <v>25</v>
      </c>
      <c r="J7" s="398">
        <f t="shared" ref="J7:J33" si="1">K7-Q7</f>
        <v>26</v>
      </c>
      <c r="K7" s="398">
        <f t="shared" ref="K7:K33" si="2">L7-Q7</f>
        <v>27</v>
      </c>
      <c r="L7" s="398">
        <f t="shared" ref="L7:L33" si="3">M7-Q7</f>
        <v>28</v>
      </c>
      <c r="M7" s="399">
        <v>29</v>
      </c>
      <c r="N7" s="400">
        <f t="shared" ref="N7:N33" si="4">M7+Q7</f>
        <v>30</v>
      </c>
      <c r="O7" s="400">
        <f t="shared" ref="O7:O33" si="5">N7+Q7</f>
        <v>31</v>
      </c>
      <c r="P7" s="400">
        <f t="shared" ref="P7:P33" si="6">O7+Q7</f>
        <v>32</v>
      </c>
      <c r="Q7" s="401">
        <v>1</v>
      </c>
    </row>
    <row r="8" spans="1:20" ht="34.5" customHeight="1">
      <c r="A8" s="395">
        <v>3</v>
      </c>
      <c r="B8" s="620" t="s">
        <v>823</v>
      </c>
      <c r="C8" s="620"/>
      <c r="D8" s="620"/>
      <c r="E8" s="620"/>
      <c r="F8" s="620"/>
      <c r="G8" s="403" t="s">
        <v>824</v>
      </c>
      <c r="H8" s="397">
        <v>0.5</v>
      </c>
      <c r="I8" s="398">
        <f t="shared" si="0"/>
        <v>25.5</v>
      </c>
      <c r="J8" s="398">
        <f t="shared" si="1"/>
        <v>26.25</v>
      </c>
      <c r="K8" s="398">
        <f t="shared" si="2"/>
        <v>27</v>
      </c>
      <c r="L8" s="398">
        <f t="shared" si="3"/>
        <v>27.75</v>
      </c>
      <c r="M8" s="399">
        <v>28.5</v>
      </c>
      <c r="N8" s="400">
        <f t="shared" si="4"/>
        <v>29.25</v>
      </c>
      <c r="O8" s="400">
        <f t="shared" si="5"/>
        <v>30</v>
      </c>
      <c r="P8" s="400">
        <f t="shared" si="6"/>
        <v>30.75</v>
      </c>
      <c r="Q8" s="401">
        <v>0.75</v>
      </c>
      <c r="R8" s="637"/>
      <c r="S8" s="638"/>
      <c r="T8" s="406"/>
    </row>
    <row r="9" spans="1:20" ht="34.5" customHeight="1">
      <c r="A9" s="395">
        <v>4</v>
      </c>
      <c r="B9" s="639" t="s">
        <v>825</v>
      </c>
      <c r="C9" s="640"/>
      <c r="D9" s="640"/>
      <c r="E9" s="640"/>
      <c r="F9" s="641"/>
      <c r="G9" s="403" t="s">
        <v>826</v>
      </c>
      <c r="H9" s="397">
        <v>0.5</v>
      </c>
      <c r="I9" s="398">
        <f t="shared" si="0"/>
        <v>26.5</v>
      </c>
      <c r="J9" s="398">
        <f t="shared" si="1"/>
        <v>27.25</v>
      </c>
      <c r="K9" s="398">
        <f t="shared" si="2"/>
        <v>28</v>
      </c>
      <c r="L9" s="398">
        <f t="shared" si="3"/>
        <v>28.75</v>
      </c>
      <c r="M9" s="399">
        <v>29.5</v>
      </c>
      <c r="N9" s="400">
        <f t="shared" si="4"/>
        <v>30.25</v>
      </c>
      <c r="O9" s="400">
        <f t="shared" si="5"/>
        <v>31</v>
      </c>
      <c r="P9" s="400">
        <f t="shared" si="6"/>
        <v>31.75</v>
      </c>
      <c r="Q9" s="401">
        <v>0.75</v>
      </c>
      <c r="R9" s="405"/>
      <c r="S9" s="405"/>
      <c r="T9" s="406"/>
    </row>
    <row r="10" spans="1:20" ht="31">
      <c r="A10" s="395">
        <v>5</v>
      </c>
      <c r="B10" s="620" t="s">
        <v>827</v>
      </c>
      <c r="C10" s="620"/>
      <c r="D10" s="620"/>
      <c r="E10" s="620"/>
      <c r="F10" s="620"/>
      <c r="G10" s="404" t="s">
        <v>828</v>
      </c>
      <c r="H10" s="397">
        <v>0.5</v>
      </c>
      <c r="I10" s="398">
        <f t="shared" si="0"/>
        <v>17.5</v>
      </c>
      <c r="J10" s="398">
        <f t="shared" si="1"/>
        <v>18.5</v>
      </c>
      <c r="K10" s="398">
        <f t="shared" si="2"/>
        <v>19.5</v>
      </c>
      <c r="L10" s="398">
        <f t="shared" si="3"/>
        <v>20.5</v>
      </c>
      <c r="M10" s="407">
        <v>21.5</v>
      </c>
      <c r="N10" s="400">
        <f t="shared" si="4"/>
        <v>22.5</v>
      </c>
      <c r="O10" s="400">
        <f t="shared" si="5"/>
        <v>23.5</v>
      </c>
      <c r="P10" s="400">
        <f t="shared" si="6"/>
        <v>24.5</v>
      </c>
      <c r="Q10" s="401">
        <v>1</v>
      </c>
    </row>
    <row r="11" spans="1:20" ht="38.25" customHeight="1">
      <c r="A11" s="395">
        <v>6</v>
      </c>
      <c r="B11" s="620" t="s">
        <v>829</v>
      </c>
      <c r="C11" s="620"/>
      <c r="D11" s="620"/>
      <c r="E11" s="620"/>
      <c r="F11" s="620"/>
      <c r="G11" s="404" t="s">
        <v>830</v>
      </c>
      <c r="H11" s="397">
        <v>0.5</v>
      </c>
      <c r="I11" s="398">
        <f t="shared" si="0"/>
        <v>15.25</v>
      </c>
      <c r="J11" s="398">
        <f t="shared" si="1"/>
        <v>16.25</v>
      </c>
      <c r="K11" s="398">
        <f t="shared" si="2"/>
        <v>17.25</v>
      </c>
      <c r="L11" s="398">
        <f t="shared" si="3"/>
        <v>18.25</v>
      </c>
      <c r="M11" s="399">
        <v>19.25</v>
      </c>
      <c r="N11" s="400">
        <f t="shared" si="4"/>
        <v>20.25</v>
      </c>
      <c r="O11" s="400">
        <f t="shared" si="5"/>
        <v>21.25</v>
      </c>
      <c r="P11" s="400">
        <f t="shared" si="6"/>
        <v>22.25</v>
      </c>
      <c r="Q11" s="401">
        <v>1</v>
      </c>
    </row>
    <row r="12" spans="1:20" ht="23.15" customHeight="1">
      <c r="A12" s="395">
        <v>7</v>
      </c>
      <c r="B12" s="639" t="s">
        <v>831</v>
      </c>
      <c r="C12" s="640"/>
      <c r="D12" s="640"/>
      <c r="E12" s="640"/>
      <c r="F12" s="641"/>
      <c r="G12" s="404" t="s">
        <v>832</v>
      </c>
      <c r="H12" s="397">
        <v>0.25</v>
      </c>
      <c r="I12" s="398">
        <f t="shared" si="0"/>
        <v>5</v>
      </c>
      <c r="J12" s="398">
        <f t="shared" si="1"/>
        <v>5</v>
      </c>
      <c r="K12" s="398">
        <f t="shared" si="2"/>
        <v>5</v>
      </c>
      <c r="L12" s="398">
        <f t="shared" si="3"/>
        <v>5</v>
      </c>
      <c r="M12" s="399">
        <v>5</v>
      </c>
      <c r="N12" s="400">
        <f t="shared" si="4"/>
        <v>5</v>
      </c>
      <c r="O12" s="400">
        <f t="shared" si="5"/>
        <v>5</v>
      </c>
      <c r="P12" s="400">
        <f t="shared" si="6"/>
        <v>5</v>
      </c>
      <c r="Q12" s="401">
        <v>0</v>
      </c>
    </row>
    <row r="13" spans="1:20" ht="31">
      <c r="A13" s="395">
        <v>8</v>
      </c>
      <c r="B13" s="620" t="s">
        <v>833</v>
      </c>
      <c r="C13" s="620"/>
      <c r="D13" s="620"/>
      <c r="E13" s="620"/>
      <c r="F13" s="620"/>
      <c r="G13" s="404" t="s">
        <v>834</v>
      </c>
      <c r="H13" s="397">
        <v>0.5</v>
      </c>
      <c r="I13" s="398">
        <f t="shared" si="0"/>
        <v>26.75</v>
      </c>
      <c r="J13" s="398">
        <f t="shared" si="1"/>
        <v>27.5</v>
      </c>
      <c r="K13" s="398">
        <f t="shared" si="2"/>
        <v>28.25</v>
      </c>
      <c r="L13" s="398">
        <f t="shared" si="3"/>
        <v>29</v>
      </c>
      <c r="M13" s="399">
        <v>29.75</v>
      </c>
      <c r="N13" s="400">
        <f t="shared" si="4"/>
        <v>30.5</v>
      </c>
      <c r="O13" s="400">
        <f t="shared" si="5"/>
        <v>31.25</v>
      </c>
      <c r="P13" s="400">
        <f t="shared" si="6"/>
        <v>32</v>
      </c>
      <c r="Q13" s="401">
        <v>0.75</v>
      </c>
    </row>
    <row r="14" spans="1:20" ht="33" customHeight="1">
      <c r="A14" s="395">
        <v>9</v>
      </c>
      <c r="B14" s="620" t="s">
        <v>205</v>
      </c>
      <c r="C14" s="620"/>
      <c r="D14" s="620"/>
      <c r="E14" s="620"/>
      <c r="F14" s="620"/>
      <c r="G14" s="404" t="s">
        <v>835</v>
      </c>
      <c r="H14" s="397">
        <v>0.25</v>
      </c>
      <c r="I14" s="398">
        <f t="shared" si="0"/>
        <v>9.25</v>
      </c>
      <c r="J14" s="398">
        <f t="shared" si="1"/>
        <v>9.75</v>
      </c>
      <c r="K14" s="398">
        <f t="shared" si="2"/>
        <v>10.25</v>
      </c>
      <c r="L14" s="398">
        <f t="shared" si="3"/>
        <v>10.75</v>
      </c>
      <c r="M14" s="399">
        <v>11.25</v>
      </c>
      <c r="N14" s="400">
        <f t="shared" si="4"/>
        <v>11.75</v>
      </c>
      <c r="O14" s="400">
        <f t="shared" si="5"/>
        <v>12.25</v>
      </c>
      <c r="P14" s="400">
        <f t="shared" si="6"/>
        <v>12.75</v>
      </c>
      <c r="Q14" s="401">
        <v>0.5</v>
      </c>
    </row>
    <row r="15" spans="1:20" ht="27" customHeight="1">
      <c r="A15" s="395">
        <v>10</v>
      </c>
      <c r="B15" s="620" t="s">
        <v>836</v>
      </c>
      <c r="C15" s="620"/>
      <c r="D15" s="620"/>
      <c r="E15" s="620"/>
      <c r="F15" s="620"/>
      <c r="G15" s="404" t="s">
        <v>837</v>
      </c>
      <c r="H15" s="397">
        <v>0.25</v>
      </c>
      <c r="I15" s="398">
        <f t="shared" si="0"/>
        <v>9.25</v>
      </c>
      <c r="J15" s="398">
        <f t="shared" si="1"/>
        <v>9.75</v>
      </c>
      <c r="K15" s="398">
        <f t="shared" si="2"/>
        <v>10.25</v>
      </c>
      <c r="L15" s="398">
        <f t="shared" si="3"/>
        <v>10.75</v>
      </c>
      <c r="M15" s="399">
        <v>11.25</v>
      </c>
      <c r="N15" s="400">
        <f t="shared" si="4"/>
        <v>11.75</v>
      </c>
      <c r="O15" s="400">
        <f t="shared" si="5"/>
        <v>12.25</v>
      </c>
      <c r="P15" s="400">
        <f t="shared" si="6"/>
        <v>12.75</v>
      </c>
      <c r="Q15" s="401">
        <v>0.5</v>
      </c>
    </row>
    <row r="16" spans="1:20" ht="33.75" customHeight="1">
      <c r="A16" s="395">
        <v>11</v>
      </c>
      <c r="B16" s="620" t="s">
        <v>838</v>
      </c>
      <c r="C16" s="620"/>
      <c r="D16" s="620"/>
      <c r="E16" s="620"/>
      <c r="F16" s="620"/>
      <c r="G16" s="404" t="s">
        <v>839</v>
      </c>
      <c r="H16" s="397">
        <v>0.5</v>
      </c>
      <c r="I16" s="398">
        <f t="shared" si="0"/>
        <v>8</v>
      </c>
      <c r="J16" s="398">
        <f t="shared" si="1"/>
        <v>8.375</v>
      </c>
      <c r="K16" s="398">
        <f t="shared" si="2"/>
        <v>8.75</v>
      </c>
      <c r="L16" s="398">
        <f t="shared" si="3"/>
        <v>9.125</v>
      </c>
      <c r="M16" s="399">
        <v>9.5</v>
      </c>
      <c r="N16" s="400">
        <f t="shared" si="4"/>
        <v>9.875</v>
      </c>
      <c r="O16" s="400">
        <f t="shared" si="5"/>
        <v>10.25</v>
      </c>
      <c r="P16" s="400">
        <f t="shared" si="6"/>
        <v>10.625</v>
      </c>
      <c r="Q16" s="401">
        <v>0.375</v>
      </c>
    </row>
    <row r="17" spans="1:17" ht="36" customHeight="1">
      <c r="A17" s="395">
        <v>12</v>
      </c>
      <c r="B17" s="620" t="s">
        <v>840</v>
      </c>
      <c r="C17" s="620"/>
      <c r="D17" s="620"/>
      <c r="E17" s="620"/>
      <c r="F17" s="620"/>
      <c r="G17" s="408" t="s">
        <v>841</v>
      </c>
      <c r="H17" s="409">
        <v>0.5</v>
      </c>
      <c r="I17" s="398">
        <f t="shared" si="0"/>
        <v>18.5</v>
      </c>
      <c r="J17" s="398">
        <f t="shared" si="1"/>
        <v>19</v>
      </c>
      <c r="K17" s="398">
        <f t="shared" si="2"/>
        <v>19.5</v>
      </c>
      <c r="L17" s="398">
        <f t="shared" si="3"/>
        <v>20</v>
      </c>
      <c r="M17" s="399">
        <v>20.5</v>
      </c>
      <c r="N17" s="400">
        <f t="shared" si="4"/>
        <v>21</v>
      </c>
      <c r="O17" s="400">
        <f t="shared" si="5"/>
        <v>21.5</v>
      </c>
      <c r="P17" s="400">
        <f t="shared" si="6"/>
        <v>22</v>
      </c>
      <c r="Q17" s="401">
        <v>0.5</v>
      </c>
    </row>
    <row r="18" spans="1:17" ht="31">
      <c r="A18" s="395">
        <v>13</v>
      </c>
      <c r="B18" s="620" t="s">
        <v>842</v>
      </c>
      <c r="C18" s="620"/>
      <c r="D18" s="620"/>
      <c r="E18" s="620"/>
      <c r="F18" s="620"/>
      <c r="G18" s="404" t="s">
        <v>843</v>
      </c>
      <c r="H18" s="397">
        <v>0.25</v>
      </c>
      <c r="I18" s="398">
        <f t="shared" si="0"/>
        <v>5.5</v>
      </c>
      <c r="J18" s="398">
        <f t="shared" si="1"/>
        <v>5.75</v>
      </c>
      <c r="K18" s="398">
        <f t="shared" si="2"/>
        <v>6</v>
      </c>
      <c r="L18" s="398">
        <f t="shared" si="3"/>
        <v>6.25</v>
      </c>
      <c r="M18" s="399">
        <v>6.5</v>
      </c>
      <c r="N18" s="400">
        <f t="shared" si="4"/>
        <v>6.75</v>
      </c>
      <c r="O18" s="400">
        <f t="shared" si="5"/>
        <v>7</v>
      </c>
      <c r="P18" s="400">
        <f t="shared" si="6"/>
        <v>7.25</v>
      </c>
      <c r="Q18" s="401">
        <v>0.25</v>
      </c>
    </row>
    <row r="19" spans="1:17" ht="23.25" customHeight="1">
      <c r="A19" s="395">
        <v>14</v>
      </c>
      <c r="B19" s="620" t="s">
        <v>844</v>
      </c>
      <c r="C19" s="620"/>
      <c r="D19" s="620"/>
      <c r="E19" s="620"/>
      <c r="F19" s="620"/>
      <c r="G19" s="410" t="s">
        <v>845</v>
      </c>
      <c r="H19" s="397">
        <v>0.25</v>
      </c>
      <c r="I19" s="398">
        <f t="shared" si="0"/>
        <v>3</v>
      </c>
      <c r="J19" s="398">
        <f t="shared" si="1"/>
        <v>3.25</v>
      </c>
      <c r="K19" s="398">
        <f t="shared" si="2"/>
        <v>3.5</v>
      </c>
      <c r="L19" s="398">
        <f t="shared" si="3"/>
        <v>3.75</v>
      </c>
      <c r="M19" s="399">
        <v>4</v>
      </c>
      <c r="N19" s="400">
        <f t="shared" si="4"/>
        <v>4.25</v>
      </c>
      <c r="O19" s="400">
        <f t="shared" si="5"/>
        <v>4.5</v>
      </c>
      <c r="P19" s="400">
        <f t="shared" si="6"/>
        <v>4.75</v>
      </c>
      <c r="Q19" s="401">
        <v>0.25</v>
      </c>
    </row>
    <row r="20" spans="1:17" s="413" customFormat="1" ht="31">
      <c r="A20" s="395">
        <v>15</v>
      </c>
      <c r="B20" s="620" t="s">
        <v>846</v>
      </c>
      <c r="C20" s="620"/>
      <c r="D20" s="620"/>
      <c r="E20" s="620"/>
      <c r="F20" s="620"/>
      <c r="G20" s="404" t="s">
        <v>847</v>
      </c>
      <c r="H20" s="411">
        <v>0.25</v>
      </c>
      <c r="I20" s="398">
        <f t="shared" si="0"/>
        <v>9</v>
      </c>
      <c r="J20" s="398">
        <f t="shared" si="1"/>
        <v>9.25</v>
      </c>
      <c r="K20" s="398">
        <f t="shared" si="2"/>
        <v>9.5</v>
      </c>
      <c r="L20" s="398">
        <f t="shared" si="3"/>
        <v>9.75</v>
      </c>
      <c r="M20" s="399">
        <v>10</v>
      </c>
      <c r="N20" s="400">
        <f t="shared" si="4"/>
        <v>10.25</v>
      </c>
      <c r="O20" s="400">
        <f t="shared" si="5"/>
        <v>10.5</v>
      </c>
      <c r="P20" s="400">
        <f t="shared" si="6"/>
        <v>10.75</v>
      </c>
      <c r="Q20" s="412">
        <v>0.25</v>
      </c>
    </row>
    <row r="21" spans="1:17" s="413" customFormat="1">
      <c r="A21" s="395">
        <v>16</v>
      </c>
      <c r="B21" s="620" t="s">
        <v>848</v>
      </c>
      <c r="C21" s="620"/>
      <c r="D21" s="620"/>
      <c r="E21" s="620"/>
      <c r="F21" s="620"/>
      <c r="G21" s="404" t="s">
        <v>849</v>
      </c>
      <c r="H21" s="411">
        <v>0.25</v>
      </c>
      <c r="I21" s="398">
        <f t="shared" si="0"/>
        <v>2.75</v>
      </c>
      <c r="J21" s="398">
        <f t="shared" si="1"/>
        <v>3</v>
      </c>
      <c r="K21" s="398">
        <f t="shared" si="2"/>
        <v>3.25</v>
      </c>
      <c r="L21" s="398">
        <f t="shared" si="3"/>
        <v>3.5</v>
      </c>
      <c r="M21" s="414">
        <v>3.75</v>
      </c>
      <c r="N21" s="400">
        <f t="shared" si="4"/>
        <v>4</v>
      </c>
      <c r="O21" s="400">
        <f t="shared" si="5"/>
        <v>4.25</v>
      </c>
      <c r="P21" s="400">
        <f t="shared" si="6"/>
        <v>4.5</v>
      </c>
      <c r="Q21" s="412">
        <v>0.25</v>
      </c>
    </row>
    <row r="22" spans="1:17" s="413" customFormat="1">
      <c r="A22" s="395">
        <v>17</v>
      </c>
      <c r="B22" s="620" t="s">
        <v>850</v>
      </c>
      <c r="C22" s="620"/>
      <c r="D22" s="620"/>
      <c r="E22" s="620"/>
      <c r="F22" s="620"/>
      <c r="G22" s="404" t="s">
        <v>851</v>
      </c>
      <c r="H22" s="415">
        <v>0.125</v>
      </c>
      <c r="I22" s="398">
        <f t="shared" si="0"/>
        <v>0.5</v>
      </c>
      <c r="J22" s="398">
        <f t="shared" si="1"/>
        <v>0.5</v>
      </c>
      <c r="K22" s="398">
        <f t="shared" si="2"/>
        <v>0.5</v>
      </c>
      <c r="L22" s="398">
        <f t="shared" si="3"/>
        <v>0.5</v>
      </c>
      <c r="M22" s="416">
        <v>0.5</v>
      </c>
      <c r="N22" s="400">
        <f t="shared" si="4"/>
        <v>0.5</v>
      </c>
      <c r="O22" s="400">
        <f t="shared" si="5"/>
        <v>0.5</v>
      </c>
      <c r="P22" s="400">
        <f t="shared" si="6"/>
        <v>0.5</v>
      </c>
      <c r="Q22" s="412">
        <v>0</v>
      </c>
    </row>
    <row r="23" spans="1:17">
      <c r="A23" s="395">
        <v>18</v>
      </c>
      <c r="B23" s="620" t="s">
        <v>852</v>
      </c>
      <c r="C23" s="620"/>
      <c r="D23" s="620"/>
      <c r="E23" s="620"/>
      <c r="F23" s="620"/>
      <c r="G23" s="404" t="s">
        <v>853</v>
      </c>
      <c r="H23" s="415">
        <v>0.125</v>
      </c>
      <c r="I23" s="398">
        <f t="shared" si="0"/>
        <v>2.5</v>
      </c>
      <c r="J23" s="398">
        <f t="shared" si="1"/>
        <v>2.5</v>
      </c>
      <c r="K23" s="398">
        <f t="shared" si="2"/>
        <v>2.5</v>
      </c>
      <c r="L23" s="398">
        <f t="shared" si="3"/>
        <v>2.5</v>
      </c>
      <c r="M23" s="407">
        <v>2.5</v>
      </c>
      <c r="N23" s="400">
        <f t="shared" si="4"/>
        <v>2.5</v>
      </c>
      <c r="O23" s="400">
        <f t="shared" si="5"/>
        <v>2.5</v>
      </c>
      <c r="P23" s="400">
        <f t="shared" si="6"/>
        <v>2.5</v>
      </c>
      <c r="Q23" s="401">
        <v>0</v>
      </c>
    </row>
    <row r="24" spans="1:17">
      <c r="A24" s="395">
        <v>19</v>
      </c>
      <c r="B24" s="620" t="s">
        <v>854</v>
      </c>
      <c r="C24" s="620"/>
      <c r="D24" s="620"/>
      <c r="E24" s="620"/>
      <c r="F24" s="620"/>
      <c r="G24" s="404" t="s">
        <v>855</v>
      </c>
      <c r="H24" s="415">
        <v>0.125</v>
      </c>
      <c r="I24" s="398">
        <f t="shared" si="0"/>
        <v>2.5</v>
      </c>
      <c r="J24" s="398">
        <f t="shared" si="1"/>
        <v>2.5</v>
      </c>
      <c r="K24" s="398">
        <f t="shared" si="2"/>
        <v>2.5</v>
      </c>
      <c r="L24" s="398">
        <f t="shared" si="3"/>
        <v>2.5</v>
      </c>
      <c r="M24" s="407">
        <v>2.5</v>
      </c>
      <c r="N24" s="400">
        <f t="shared" si="4"/>
        <v>2.5</v>
      </c>
      <c r="O24" s="400">
        <f t="shared" si="5"/>
        <v>2.5</v>
      </c>
      <c r="P24" s="400">
        <f t="shared" si="6"/>
        <v>2.5</v>
      </c>
      <c r="Q24" s="401">
        <v>0</v>
      </c>
    </row>
    <row r="25" spans="1:17" ht="30.75" customHeight="1">
      <c r="A25" s="395">
        <v>20</v>
      </c>
      <c r="B25" s="620" t="s">
        <v>856</v>
      </c>
      <c r="C25" s="620"/>
      <c r="D25" s="620"/>
      <c r="E25" s="620"/>
      <c r="F25" s="620"/>
      <c r="G25" s="404" t="s">
        <v>857</v>
      </c>
      <c r="H25" s="397">
        <v>0.5</v>
      </c>
      <c r="I25" s="398">
        <f t="shared" si="0"/>
        <v>13.5</v>
      </c>
      <c r="J25" s="398">
        <f t="shared" si="1"/>
        <v>13.875</v>
      </c>
      <c r="K25" s="398">
        <f t="shared" si="2"/>
        <v>14.25</v>
      </c>
      <c r="L25" s="398">
        <f t="shared" si="3"/>
        <v>14.625</v>
      </c>
      <c r="M25" s="407">
        <v>15</v>
      </c>
      <c r="N25" s="400">
        <f t="shared" si="4"/>
        <v>15.375</v>
      </c>
      <c r="O25" s="400">
        <f t="shared" si="5"/>
        <v>15.75</v>
      </c>
      <c r="P25" s="400">
        <f t="shared" si="6"/>
        <v>16.125</v>
      </c>
      <c r="Q25" s="401">
        <v>0.375</v>
      </c>
    </row>
    <row r="26" spans="1:17" ht="37.5" customHeight="1">
      <c r="A26" s="395">
        <v>19</v>
      </c>
      <c r="B26" s="620" t="s">
        <v>858</v>
      </c>
      <c r="C26" s="620"/>
      <c r="D26" s="620"/>
      <c r="E26" s="620"/>
      <c r="F26" s="620"/>
      <c r="G26" s="417" t="s">
        <v>859</v>
      </c>
      <c r="H26" s="397">
        <v>0.25</v>
      </c>
      <c r="I26" s="398">
        <f t="shared" si="0"/>
        <v>8.5</v>
      </c>
      <c r="J26" s="398">
        <f t="shared" si="1"/>
        <v>8.75</v>
      </c>
      <c r="K26" s="398">
        <f t="shared" si="2"/>
        <v>9</v>
      </c>
      <c r="L26" s="398">
        <f t="shared" si="3"/>
        <v>9.25</v>
      </c>
      <c r="M26" s="407">
        <v>9.5</v>
      </c>
      <c r="N26" s="400">
        <f t="shared" si="4"/>
        <v>9.75</v>
      </c>
      <c r="O26" s="400">
        <f t="shared" si="5"/>
        <v>10</v>
      </c>
      <c r="P26" s="400">
        <f t="shared" si="6"/>
        <v>10.25</v>
      </c>
      <c r="Q26" s="412">
        <v>0.25</v>
      </c>
    </row>
    <row r="27" spans="1:17" ht="34" customHeight="1">
      <c r="A27" s="395">
        <v>22</v>
      </c>
      <c r="B27" s="619" t="s">
        <v>860</v>
      </c>
      <c r="C27" s="619"/>
      <c r="D27" s="619"/>
      <c r="E27" s="619"/>
      <c r="F27" s="619"/>
      <c r="G27" s="402" t="s">
        <v>861</v>
      </c>
      <c r="H27" s="397">
        <v>0.25</v>
      </c>
      <c r="I27" s="398">
        <f t="shared" si="0"/>
        <v>3.5</v>
      </c>
      <c r="J27" s="398">
        <f t="shared" si="1"/>
        <v>3.75</v>
      </c>
      <c r="K27" s="398">
        <f t="shared" si="2"/>
        <v>4</v>
      </c>
      <c r="L27" s="398">
        <f t="shared" si="3"/>
        <v>4.25</v>
      </c>
      <c r="M27" s="399">
        <v>4.5</v>
      </c>
      <c r="N27" s="400">
        <f t="shared" si="4"/>
        <v>4.75</v>
      </c>
      <c r="O27" s="400">
        <f t="shared" si="5"/>
        <v>5</v>
      </c>
      <c r="P27" s="400">
        <f t="shared" si="6"/>
        <v>5.25</v>
      </c>
      <c r="Q27" s="418">
        <v>0.25</v>
      </c>
    </row>
    <row r="28" spans="1:17" ht="34" customHeight="1">
      <c r="A28" s="395">
        <v>22</v>
      </c>
      <c r="B28" s="619" t="s">
        <v>862</v>
      </c>
      <c r="C28" s="619"/>
      <c r="D28" s="619"/>
      <c r="E28" s="619"/>
      <c r="F28" s="619"/>
      <c r="G28" s="402" t="s">
        <v>863</v>
      </c>
      <c r="H28" s="397">
        <v>0.25</v>
      </c>
      <c r="I28" s="398">
        <f t="shared" si="0"/>
        <v>6.25</v>
      </c>
      <c r="J28" s="398">
        <f t="shared" si="1"/>
        <v>6.5</v>
      </c>
      <c r="K28" s="398">
        <f t="shared" si="2"/>
        <v>6.75</v>
      </c>
      <c r="L28" s="398">
        <f t="shared" si="3"/>
        <v>7</v>
      </c>
      <c r="M28" s="399">
        <v>7.25</v>
      </c>
      <c r="N28" s="400">
        <f t="shared" si="4"/>
        <v>7.5</v>
      </c>
      <c r="O28" s="400">
        <f t="shared" si="5"/>
        <v>7.75</v>
      </c>
      <c r="P28" s="400">
        <f t="shared" si="6"/>
        <v>8</v>
      </c>
      <c r="Q28" s="418">
        <v>0.25</v>
      </c>
    </row>
    <row r="29" spans="1:17" ht="35.25" customHeight="1">
      <c r="A29" s="395">
        <v>24</v>
      </c>
      <c r="B29" s="619" t="s">
        <v>864</v>
      </c>
      <c r="C29" s="619"/>
      <c r="D29" s="619"/>
      <c r="E29" s="619"/>
      <c r="F29" s="619"/>
      <c r="G29" s="404" t="s">
        <v>865</v>
      </c>
      <c r="H29" s="397">
        <v>0.25</v>
      </c>
      <c r="I29" s="398">
        <f t="shared" si="0"/>
        <v>5.5</v>
      </c>
      <c r="J29" s="398">
        <f t="shared" si="1"/>
        <v>5.75</v>
      </c>
      <c r="K29" s="398">
        <f t="shared" si="2"/>
        <v>6</v>
      </c>
      <c r="L29" s="398">
        <f t="shared" si="3"/>
        <v>6.25</v>
      </c>
      <c r="M29" s="399">
        <v>6.5</v>
      </c>
      <c r="N29" s="400">
        <f t="shared" si="4"/>
        <v>6.75</v>
      </c>
      <c r="O29" s="400">
        <f t="shared" si="5"/>
        <v>7</v>
      </c>
      <c r="P29" s="400">
        <f t="shared" si="6"/>
        <v>7.25</v>
      </c>
      <c r="Q29" s="401">
        <v>0.25</v>
      </c>
    </row>
    <row r="30" spans="1:17" s="422" customFormat="1" ht="37.5" customHeight="1">
      <c r="A30" s="419">
        <v>23</v>
      </c>
      <c r="B30" s="619" t="s">
        <v>866</v>
      </c>
      <c r="C30" s="619"/>
      <c r="D30" s="619"/>
      <c r="E30" s="619"/>
      <c r="F30" s="619"/>
      <c r="G30" s="402" t="s">
        <v>867</v>
      </c>
      <c r="H30" s="420">
        <v>0.25</v>
      </c>
      <c r="I30" s="398">
        <f t="shared" si="0"/>
        <v>2.5</v>
      </c>
      <c r="J30" s="398">
        <f t="shared" si="1"/>
        <v>2.75</v>
      </c>
      <c r="K30" s="398">
        <f t="shared" si="2"/>
        <v>3</v>
      </c>
      <c r="L30" s="398">
        <f t="shared" si="3"/>
        <v>3.25</v>
      </c>
      <c r="M30" s="399">
        <v>3.5</v>
      </c>
      <c r="N30" s="400">
        <f t="shared" si="4"/>
        <v>3.75</v>
      </c>
      <c r="O30" s="400">
        <f t="shared" si="5"/>
        <v>4</v>
      </c>
      <c r="P30" s="400">
        <f t="shared" si="6"/>
        <v>4.25</v>
      </c>
      <c r="Q30" s="421">
        <v>0.25</v>
      </c>
    </row>
    <row r="31" spans="1:17" ht="37.5" customHeight="1">
      <c r="A31" s="395">
        <v>25</v>
      </c>
      <c r="B31" s="619" t="s">
        <v>868</v>
      </c>
      <c r="C31" s="619"/>
      <c r="D31" s="619"/>
      <c r="E31" s="619"/>
      <c r="F31" s="619"/>
      <c r="G31" s="402" t="s">
        <v>869</v>
      </c>
      <c r="H31" s="397">
        <v>0.25</v>
      </c>
      <c r="I31" s="398">
        <f t="shared" si="0"/>
        <v>7</v>
      </c>
      <c r="J31" s="398">
        <f t="shared" si="1"/>
        <v>7.5</v>
      </c>
      <c r="K31" s="398">
        <f t="shared" si="2"/>
        <v>8</v>
      </c>
      <c r="L31" s="398">
        <f t="shared" si="3"/>
        <v>8.5</v>
      </c>
      <c r="M31" s="399">
        <v>9</v>
      </c>
      <c r="N31" s="400">
        <f t="shared" si="4"/>
        <v>9.5</v>
      </c>
      <c r="O31" s="400">
        <f t="shared" si="5"/>
        <v>10</v>
      </c>
      <c r="P31" s="400">
        <f t="shared" si="6"/>
        <v>10.5</v>
      </c>
      <c r="Q31" s="401">
        <v>0.5</v>
      </c>
    </row>
    <row r="32" spans="1:17" ht="31.5" customHeight="1">
      <c r="G32" s="423" t="s">
        <v>870</v>
      </c>
      <c r="H32" s="424">
        <v>0.25</v>
      </c>
      <c r="I32" s="425">
        <f t="shared" si="0"/>
        <v>19.5</v>
      </c>
      <c r="J32" s="426">
        <f t="shared" si="1"/>
        <v>20.25</v>
      </c>
      <c r="K32" s="426">
        <f t="shared" si="2"/>
        <v>21</v>
      </c>
      <c r="L32" s="426">
        <f t="shared" si="3"/>
        <v>21.75</v>
      </c>
      <c r="M32" s="426">
        <v>22.5</v>
      </c>
      <c r="N32" s="426">
        <f t="shared" si="4"/>
        <v>23.25</v>
      </c>
      <c r="O32" s="426">
        <f t="shared" si="5"/>
        <v>24</v>
      </c>
      <c r="P32" s="426">
        <f t="shared" si="6"/>
        <v>24.75</v>
      </c>
      <c r="Q32" s="427">
        <v>0.75</v>
      </c>
    </row>
    <row r="33" spans="7:25" ht="30" customHeight="1">
      <c r="G33" s="423" t="s">
        <v>871</v>
      </c>
      <c r="H33" s="424">
        <v>0.25</v>
      </c>
      <c r="I33" s="425">
        <f t="shared" si="0"/>
        <v>19.75</v>
      </c>
      <c r="J33" s="426">
        <f t="shared" si="1"/>
        <v>20.5</v>
      </c>
      <c r="K33" s="426">
        <f t="shared" si="2"/>
        <v>21.25</v>
      </c>
      <c r="L33" s="426">
        <f t="shared" si="3"/>
        <v>22</v>
      </c>
      <c r="M33" s="426">
        <v>22.75</v>
      </c>
      <c r="N33" s="426">
        <f t="shared" si="4"/>
        <v>23.5</v>
      </c>
      <c r="O33" s="426">
        <f t="shared" si="5"/>
        <v>24.25</v>
      </c>
      <c r="P33" s="426">
        <f t="shared" si="6"/>
        <v>25</v>
      </c>
      <c r="Q33" s="427">
        <v>0.75</v>
      </c>
      <c r="S33" s="373">
        <v>19.75</v>
      </c>
      <c r="T33" s="373">
        <v>20.5</v>
      </c>
      <c r="U33" s="373">
        <v>21.25</v>
      </c>
      <c r="V33" s="373">
        <v>22</v>
      </c>
      <c r="W33" s="373">
        <v>22.75</v>
      </c>
      <c r="X33" s="373">
        <v>23.5</v>
      </c>
      <c r="Y33" s="373">
        <v>24.25</v>
      </c>
    </row>
    <row r="55" spans="2:3" ht="232.5">
      <c r="B55" s="422" t="s">
        <v>872</v>
      </c>
    </row>
    <row r="56" spans="2:3" hidden="1"/>
    <row r="57" spans="2:3" ht="356.5" hidden="1">
      <c r="B57" s="422">
        <f>$D$18</f>
        <v>0</v>
      </c>
      <c r="C57" s="428" t="s">
        <v>873</v>
      </c>
    </row>
  </sheetData>
  <mergeCells count="40">
    <mergeCell ref="B30:F30"/>
    <mergeCell ref="B31:F31"/>
    <mergeCell ref="B24:F24"/>
    <mergeCell ref="B25:F25"/>
    <mergeCell ref="B26:F26"/>
    <mergeCell ref="B27:F27"/>
    <mergeCell ref="B28:F28"/>
    <mergeCell ref="B29:F29"/>
    <mergeCell ref="B10:F10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L3:M3"/>
    <mergeCell ref="O3:P3"/>
    <mergeCell ref="B5:F5"/>
    <mergeCell ref="R8:S8"/>
    <mergeCell ref="B9:F9"/>
    <mergeCell ref="B6:F6"/>
    <mergeCell ref="B7:F7"/>
    <mergeCell ref="B8:F8"/>
    <mergeCell ref="A1:C1"/>
    <mergeCell ref="H1:K1"/>
    <mergeCell ref="A3:C3"/>
    <mergeCell ref="H3:K3"/>
    <mergeCell ref="L1:M1"/>
    <mergeCell ref="O1:P1"/>
    <mergeCell ref="A2:C2"/>
    <mergeCell ref="H2:K2"/>
    <mergeCell ref="L2:M2"/>
    <mergeCell ref="O2:P2"/>
  </mergeCells>
  <printOptions horizontalCentered="1"/>
  <pageMargins left="0.25" right="0.25" top="0.75" bottom="0.75" header="0.3" footer="0.3"/>
  <pageSetup paperSize="9" scale="82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57" activePane="bottomRight" state="frozen"/>
      <selection activeCell="B43" sqref="B43:Q43"/>
      <selection pane="topRight" activeCell="B43" sqref="B43:Q43"/>
      <selection pane="bottomLeft" activeCell="B43" sqref="B43:Q43"/>
      <selection pane="bottomRight" activeCell="G3" sqref="G3:G30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46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45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45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45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45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45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45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45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45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45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45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45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45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45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45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45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45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45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45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45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45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45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45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45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45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45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45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47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48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48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48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48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48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48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48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48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48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48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48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48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 hidden="1">
      <c r="A43" s="313"/>
      <c r="B43" s="308" t="s">
        <v>774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48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48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48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48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48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48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48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48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48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48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48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48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48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48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48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48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48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48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48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48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48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48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48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48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48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48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48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48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48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48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42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42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42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42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42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42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42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42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42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42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42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42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42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42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42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42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42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42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42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42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42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42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42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42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42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42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42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42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42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42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42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42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42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42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42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42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42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42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42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42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42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42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43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44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44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44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44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44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44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44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44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44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44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44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44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44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44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44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44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44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44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44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44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44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44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44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44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44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44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44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44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44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44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44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44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44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44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44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44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44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44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44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44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44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45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45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45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45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45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45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45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45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45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45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45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45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45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45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45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45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45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45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45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45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45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45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45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45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45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45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45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45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45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45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45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45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45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45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45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45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45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45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45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45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45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45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44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44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44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44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44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44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44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44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44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44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44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44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44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44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44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44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44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44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44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44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44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44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44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44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44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44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44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44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44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44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44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44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44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44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44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44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44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44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44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44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44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44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42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42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42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42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42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42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42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42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42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42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42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42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42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42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42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42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42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42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42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42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42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42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42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42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42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42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42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42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42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42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42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42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42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42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42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42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42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42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42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42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42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42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43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44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44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44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44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44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44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44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44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44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44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44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44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44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44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44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44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44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44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44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44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44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44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44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44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44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44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44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44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44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44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44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44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44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44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44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44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44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44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44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44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44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45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45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45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45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45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45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45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45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45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45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45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45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45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45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45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45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45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45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45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45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45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45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45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45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45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45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45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45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45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45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45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45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45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45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45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45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45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45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45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45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45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45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6V3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9" t="s">
        <v>0</v>
      </c>
      <c r="O1" s="529" t="s">
        <v>0</v>
      </c>
      <c r="P1" s="530" t="s">
        <v>1</v>
      </c>
      <c r="Q1" s="53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9" t="s">
        <v>2</v>
      </c>
      <c r="O2" s="529" t="s">
        <v>2</v>
      </c>
      <c r="P2" s="531" t="s">
        <v>3</v>
      </c>
      <c r="Q2" s="53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9" t="s">
        <v>4</v>
      </c>
      <c r="O3" s="529" t="s">
        <v>4</v>
      </c>
      <c r="P3" s="532" t="s">
        <v>5</v>
      </c>
      <c r="Q3" s="53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14" t="s">
        <v>768</v>
      </c>
      <c r="H5" s="515"/>
      <c r="I5" s="515"/>
      <c r="J5" s="515"/>
      <c r="K5" s="515"/>
      <c r="L5" s="515"/>
      <c r="M5" s="516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17"/>
      <c r="H6" s="518"/>
      <c r="I6" s="518"/>
      <c r="J6" s="518"/>
      <c r="K6" s="518"/>
      <c r="L6" s="518"/>
      <c r="M6" s="519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517"/>
      <c r="H7" s="518"/>
      <c r="I7" s="518"/>
      <c r="J7" s="518"/>
      <c r="K7" s="518"/>
      <c r="L7" s="518"/>
      <c r="M7" s="519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23" t="s">
        <v>568</v>
      </c>
      <c r="E8" s="523"/>
      <c r="F8" s="523"/>
      <c r="G8" s="520"/>
      <c r="H8" s="521"/>
      <c r="I8" s="521"/>
      <c r="J8" s="521"/>
      <c r="K8" s="521"/>
      <c r="L8" s="521"/>
      <c r="M8" s="522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24">
        <v>45447</v>
      </c>
      <c r="E11" s="525"/>
      <c r="F11" s="525"/>
      <c r="G11" s="241"/>
      <c r="H11" s="240"/>
      <c r="I11" s="186"/>
      <c r="J11" s="238" t="s">
        <v>20</v>
      </c>
      <c r="K11" s="186"/>
      <c r="L11" s="186"/>
      <c r="M11" s="526" t="s">
        <v>731</v>
      </c>
      <c r="N11" s="526"/>
      <c r="O11" s="526"/>
      <c r="P11" s="526"/>
      <c r="Q11" s="526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8">
      <c r="B13" s="527"/>
      <c r="C13" s="527"/>
      <c r="D13" s="527"/>
      <c r="E13" s="527"/>
      <c r="F13" s="527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741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732</v>
      </c>
      <c r="E18" s="650" t="s">
        <v>742</v>
      </c>
      <c r="F18" s="650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50" t="s">
        <v>743</v>
      </c>
      <c r="F19" s="650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733</v>
      </c>
      <c r="E23" s="650" t="s">
        <v>742</v>
      </c>
      <c r="F23" s="650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50" t="s">
        <v>743</v>
      </c>
      <c r="F24" s="650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734</v>
      </c>
      <c r="E28" s="650" t="s">
        <v>742</v>
      </c>
      <c r="F28" s="650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50" t="s">
        <v>743</v>
      </c>
      <c r="F29" s="650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51" t="str">
        <f>+D29</f>
        <v>MOONLIGHT</v>
      </c>
      <c r="E31" s="651"/>
      <c r="F31" s="651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511" t="s">
        <v>740</v>
      </c>
      <c r="C34" s="511"/>
      <c r="D34" s="511"/>
      <c r="E34" s="511"/>
      <c r="F34" s="511"/>
      <c r="G34" s="511"/>
      <c r="H34" s="511"/>
      <c r="I34" s="511"/>
      <c r="J34" s="511"/>
      <c r="K34" s="511"/>
      <c r="L34" s="511"/>
      <c r="M34" s="511"/>
      <c r="N34" s="511"/>
      <c r="O34" s="511"/>
      <c r="P34" s="511"/>
      <c r="Q34" s="511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49" t="s">
        <v>774</v>
      </c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49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776</v>
      </c>
      <c r="D44" s="97" t="s">
        <v>775</v>
      </c>
      <c r="G44" s="97"/>
      <c r="H44" s="96">
        <v>0.28000000000000003</v>
      </c>
    </row>
    <row r="45" spans="2:17" s="96" customFormat="1" ht="27.5">
      <c r="D45" s="96" t="s">
        <v>777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776</v>
      </c>
      <c r="D50" s="97" t="s">
        <v>775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776</v>
      </c>
      <c r="D54" s="97" t="s">
        <v>775</v>
      </c>
      <c r="G54" s="97"/>
      <c r="H54" s="96">
        <v>0.28000000000000003</v>
      </c>
    </row>
    <row r="55" spans="2:14" s="96" customFormat="1" ht="27.5">
      <c r="G55" s="97"/>
      <c r="N55" s="96" t="s">
        <v>770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4" zoomScale="85" zoomScaleNormal="85" zoomScaleSheetLayoutView="85" zoomScalePageLayoutView="70" workbookViewId="0">
      <selection activeCell="D8" sqref="D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4" t="s">
        <v>235</v>
      </c>
      <c r="C4" s="654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55"/>
      <c r="C5" s="655"/>
      <c r="D5" s="273"/>
      <c r="E5"/>
      <c r="F5" s="270"/>
      <c r="G5" s="270"/>
      <c r="H5"/>
    </row>
    <row r="6" spans="1:8" s="265" customFormat="1" ht="17.25" customHeight="1" thickBot="1">
      <c r="A6" s="270"/>
      <c r="B6" s="654" t="s">
        <v>236</v>
      </c>
      <c r="C6" s="65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56"/>
      <c r="C7" s="656"/>
      <c r="D7" s="273"/>
      <c r="E7"/>
      <c r="F7" s="275"/>
      <c r="G7" s="276"/>
      <c r="H7"/>
    </row>
    <row r="8" spans="1:8" s="265" customFormat="1" ht="17.25" customHeight="1" thickBot="1">
      <c r="A8" s="270"/>
      <c r="B8" s="654" t="s">
        <v>238</v>
      </c>
      <c r="C8" s="654"/>
      <c r="D8" s="274" t="str">
        <f>'1. CUTTING DOCKET'!D7</f>
        <v>D15-SHD136V3A1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3" t="s">
        <v>242</v>
      </c>
      <c r="D10" s="653"/>
      <c r="E10" s="653"/>
      <c r="F10" s="653"/>
      <c r="G10" s="280" t="s">
        <v>243</v>
      </c>
      <c r="H10" s="280" t="s">
        <v>244</v>
      </c>
    </row>
    <row r="11" spans="1:8" s="265" customFormat="1" ht="106.9" customHeight="1" thickBot="1">
      <c r="A11" s="657">
        <v>1</v>
      </c>
      <c r="B11" s="282" t="s">
        <v>245</v>
      </c>
      <c r="C11" s="658" t="s">
        <v>253</v>
      </c>
      <c r="D11" s="658"/>
      <c r="E11" s="658"/>
      <c r="F11" s="658"/>
      <c r="G11" s="657"/>
      <c r="H11" s="281"/>
    </row>
    <row r="12" spans="1:8" s="265" customFormat="1" ht="140.25" customHeight="1" thickBot="1">
      <c r="A12" s="657"/>
      <c r="B12" s="282" t="s">
        <v>246</v>
      </c>
      <c r="C12" s="659" t="str">
        <f>'1. CUTTING DOCKET'!G5</f>
        <v>TRIỂN KHAI MẪU MARKETING SAMPLE
THAM KHẢO CÁCH MAY: MẪU SIZE SET MÃ D15-SHD136V3A1  MÀU OFF WHITE CHUYỂN CÙNG TÁC NGHIỆP NGÀY 10/6/24</v>
      </c>
      <c r="D12" s="659"/>
      <c r="E12" s="659"/>
      <c r="F12" s="659"/>
      <c r="G12" s="657"/>
      <c r="H12" s="281"/>
    </row>
    <row r="13" spans="1:8" s="265" customFormat="1" ht="106.9" customHeight="1" thickBot="1">
      <c r="A13" s="281">
        <v>2</v>
      </c>
      <c r="B13" s="282" t="s">
        <v>247</v>
      </c>
      <c r="C13" s="652" t="str">
        <f>'1. CUTTING DOCKET'!C106</f>
        <v>KHÔNG IN</v>
      </c>
      <c r="D13" s="652"/>
      <c r="E13" s="652"/>
      <c r="F13" s="65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2" t="str">
        <f>'1. CUTTING DOCKET'!C118</f>
        <v>KHÔNG THÊU</v>
      </c>
      <c r="D14" s="652"/>
      <c r="E14" s="652"/>
      <c r="F14" s="65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2" t="str">
        <f>'1. CUTTING DOCKET'!C130</f>
        <v xml:space="preserve">GARMENT DYE </v>
      </c>
      <c r="D15" s="652"/>
      <c r="E15" s="652"/>
      <c r="F15" s="65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2"/>
      <c r="D16" s="652"/>
      <c r="E16" s="652"/>
      <c r="F16" s="65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2" t="s">
        <v>251</v>
      </c>
      <c r="C18" s="662"/>
      <c r="D18" s="662"/>
      <c r="E18" s="283"/>
      <c r="F18" s="283"/>
      <c r="G18" s="662" t="s">
        <v>252</v>
      </c>
      <c r="H18" s="662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1" t="s">
        <v>739</v>
      </c>
      <c r="C37" s="661"/>
      <c r="D37" s="661"/>
      <c r="E37" s="661"/>
      <c r="F37" s="661"/>
      <c r="G37" s="661"/>
      <c r="H37" s="661"/>
      <c r="I37" s="661"/>
      <c r="J37" s="661"/>
      <c r="K37" s="661"/>
      <c r="L37" s="661"/>
      <c r="M37" s="661"/>
      <c r="N37" s="661"/>
      <c r="O37" s="661"/>
      <c r="P37" s="661"/>
      <c r="Q37" s="66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0" t="s">
        <v>774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776</v>
      </c>
      <c r="C44" s="286"/>
      <c r="D44" s="363" t="s">
        <v>775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736</v>
      </c>
      <c r="C45" s="286"/>
      <c r="D45" s="286" t="s">
        <v>777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776</v>
      </c>
      <c r="C50" s="286"/>
      <c r="D50" s="363" t="s">
        <v>775</v>
      </c>
      <c r="E50" s="286" t="s">
        <v>725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776</v>
      </c>
      <c r="C54" s="286"/>
      <c r="D54" s="363" t="s">
        <v>775</v>
      </c>
      <c r="E54" s="286" t="s">
        <v>725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(CLOUD, ETER)</vt:lpstr>
      <vt:lpstr>1. CUTTING DOCKET</vt:lpstr>
      <vt:lpstr>1. CUTTING DOCKET (MARKETING)</vt:lpstr>
      <vt:lpstr>GREY</vt:lpstr>
      <vt:lpstr>2. TRIM CARD</vt:lpstr>
      <vt:lpstr>UA FULL SIZE 260224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(CLOUD, ETER)'!Print_Area</vt:lpstr>
      <vt:lpstr>'1. CUTTING DOCKET (MARKETING)'!Print_Area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'UA FULL SIZE 260224'!Print_Area</vt:lpstr>
      <vt:lpstr>'1. CUTTING DOCKET'!Print_Titles</vt:lpstr>
      <vt:lpstr>'1. CUTTING DOCKET (CLOUD, ETER)'!Print_Titles</vt:lpstr>
      <vt:lpstr>'1. CUTTING DOCKET (MARKETING)'!Print_Titles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'UA FULL SIZE 260224'!Print_Titles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2024-06-12T01:33:23Z</cp:lastPrinted>
  <dcterms:created xsi:type="dcterms:W3CDTF">2016-05-06T01:47:29Z</dcterms:created>
  <dcterms:modified xsi:type="dcterms:W3CDTF">2024-06-28T09:39:37Z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