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350" documentId="13_ncr:1_{FA98FA3A-47FF-4352-851D-7EEACFA7FFDF}" xr6:coauthVersionLast="47" xr6:coauthVersionMax="47" xr10:uidLastSave="{84509901-B678-4383-9434-159FC32C236F}"/>
  <bookViews>
    <workbookView xWindow="-120" yWindow="-120" windowWidth="20730" windowHeight="11160" tabRatio="753" xr2:uid="{00000000-000D-0000-FFFF-FFFF00000000}"/>
  </bookViews>
  <sheets>
    <sheet name="1. CUTTING DOCKET" sheetId="1" r:id="rId1"/>
    <sheet name="1. CUTTING DOCKET (MKT)" sheetId="27" r:id="rId2"/>
    <sheet name="GREY" sheetId="16" state="hidden" r:id="rId3"/>
    <sheet name="2. TRIM CARD" sheetId="5" r:id="rId4"/>
    <sheet name="HEAVYWEIGHT JERSEY" sheetId="26" r:id="rId5"/>
    <sheet name="DETAIL UPC CODE revised 9.5" sheetId="22" r:id="rId6"/>
    <sheet name="DB103_LA VÀ DB103_CLOSET  " sheetId="20" state="hidden" r:id="rId7"/>
    <sheet name="MER.QT-04.BM4" sheetId="18" r:id="rId8"/>
    <sheet name="MER.QT-04.BM4 (2)" sheetId="24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5">'[1]Raw material movement'!#REF!</definedName>
    <definedName name="____SCM40">'[1]Raw material movement'!#REF!</definedName>
    <definedName name="___SCM40" localSheetId="5">'[2]Raw material movement'!#REF!</definedName>
    <definedName name="___SCM40">'[2]Raw material movement'!#REF!</definedName>
    <definedName name="__SCM40" localSheetId="5">'[3]Raw material movement'!#REF!</definedName>
    <definedName name="__SCM40">'[3]Raw material movement'!#REF!</definedName>
    <definedName name="_2DATA_DATA2_L" localSheetId="5">'[4]#REF'!#REF!</definedName>
    <definedName name="_2DATA_DATA2_L">'[4]#REF'!#REF!</definedName>
    <definedName name="_DATA_DATA2_L" localSheetId="5">'[5]#REF'!#REF!</definedName>
    <definedName name="_DATA_DATA2_L">'[5]#REF'!#REF!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xlnm._FilterDatabase" localSheetId="0" hidden="1">'1. CUTTING DOCKET'!$A$48:$S$74</definedName>
    <definedName name="_xlnm._FilterDatabase" localSheetId="1" hidden="1">'1. CUTTING DOCKET (MKT)'!$A$54:$R$92</definedName>
    <definedName name="_xlnm._FilterDatabase" localSheetId="5" hidden="1">'DETAIL UPC CODE revised 9.5'!$A$2:$P$367</definedName>
    <definedName name="_xlnm._FilterDatabase" localSheetId="2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 localSheetId="5">[6]CODE!$A$6:$B$156</definedName>
    <definedName name="CODE">[6]CODE!$A$6:$B$156</definedName>
    <definedName name="DA" localSheetId="5">'[7]Raw material movement'!#REF!</definedName>
    <definedName name="DA">'[8]Raw material movement'!#REF!</definedName>
    <definedName name="df" localSheetId="5">'[2]Raw material movement'!#REF!</definedName>
    <definedName name="df">'[2]Raw material movement'!#REF!</definedName>
    <definedName name="dsdf" localSheetId="5">'[1]Raw material movement'!#REF!</definedName>
    <definedName name="dsdf">'[1]Raw material movement'!#REF!</definedName>
    <definedName name="GDFD" localSheetId="5">'[9]Raw material movement'!#REF!</definedName>
    <definedName name="GDFD">'[10]Raw material movement'!#REF!</definedName>
    <definedName name="IB" localSheetId="5">#REF!</definedName>
    <definedName name="IB">#REF!</definedName>
    <definedName name="INTERNAL_INVOICE" localSheetId="5">[11]UN!#REF!</definedName>
    <definedName name="MAHANG" localSheetId="5">#REF!</definedName>
    <definedName name="MAHANG">#REF!</definedName>
    <definedName name="PRICE" localSheetId="5">#REF!</definedName>
    <definedName name="PRICE">#REF!</definedName>
    <definedName name="_xlnm.Print_Area" localSheetId="0">'1. CUTTING DOCKET'!$A$1:$Q$112</definedName>
    <definedName name="_xlnm.Print_Area" localSheetId="1">'1. CUTTING DOCKET (MKT)'!$A$1:$Q$130</definedName>
    <definedName name="_xlnm.Print_Area" localSheetId="3">'2. TRIM CARD'!$A$1:$E$34</definedName>
    <definedName name="_xlnm.Print_Area" localSheetId="9">'2. TRIM CARD (GREY)'!$A$1:$E$39</definedName>
    <definedName name="_xlnm.Print_Area" localSheetId="6">'DB103_LA VÀ DB103_CLOSET  '!$A$1:$Q$34</definedName>
    <definedName name="_xlnm.Print_Area" localSheetId="5">'DETAIL UPC CODE revised 9.5'!$A$1:$I$367</definedName>
    <definedName name="_xlnm.Print_Area" localSheetId="2">GREY!$A$1:$P$169</definedName>
    <definedName name="_xlnm.Print_Area" localSheetId="4">'HEAVYWEIGHT JERSEY'!$A$1:$S$28</definedName>
    <definedName name="_xlnm.Print_Area" localSheetId="7">'MER.QT-04.BM4'!$A$1:$H$19</definedName>
    <definedName name="_xlnm.Print_Area" localSheetId="8">'MER.QT-04.BM4 (2)'!$A$1:$H$19</definedName>
    <definedName name="_xlnm.Print_Titles" localSheetId="0">'1. CUTTING DOCKET'!$1:$15</definedName>
    <definedName name="_xlnm.Print_Titles" localSheetId="1">'1. CUTTING DOCKET (MKT)'!$1:$15</definedName>
    <definedName name="_xlnm.Print_Titles" localSheetId="3">'2. TRIM CARD'!$1:$5</definedName>
    <definedName name="_xlnm.Print_Titles" localSheetId="9">'2. TRIM CARD (GREY)'!$1:$5</definedName>
    <definedName name="_xlnm.Print_Titles" localSheetId="6">'DB103_LA VÀ DB103_CLOSET  '!$1:$15</definedName>
    <definedName name="_xlnm.Print_Titles" localSheetId="5">'DETAIL UPC CODE revised 9.5'!$2:$2</definedName>
    <definedName name="_xlnm.Print_Titles" localSheetId="2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1" l="1"/>
  <c r="I19" i="1"/>
  <c r="J19" i="1"/>
  <c r="K19" i="1"/>
  <c r="L19" i="1"/>
  <c r="M19" i="1"/>
  <c r="G19" i="1"/>
  <c r="Q32" i="1"/>
  <c r="Q26" i="1"/>
  <c r="Q20" i="1"/>
  <c r="B113" i="27"/>
  <c r="C112" i="27"/>
  <c r="B101" i="27"/>
  <c r="L92" i="27"/>
  <c r="I92" i="27"/>
  <c r="L91" i="27"/>
  <c r="L90" i="27"/>
  <c r="I90" i="27"/>
  <c r="L89" i="27"/>
  <c r="L88" i="27"/>
  <c r="L87" i="27"/>
  <c r="L86" i="27"/>
  <c r="L85" i="27"/>
  <c r="L84" i="27"/>
  <c r="M83" i="27"/>
  <c r="O83" i="27" s="1"/>
  <c r="L83" i="27"/>
  <c r="L82" i="27"/>
  <c r="M82" i="27" s="1"/>
  <c r="O82" i="27" s="1"/>
  <c r="L81" i="27"/>
  <c r="M81" i="27" s="1"/>
  <c r="O81" i="27" s="1"/>
  <c r="I81" i="27"/>
  <c r="L80" i="27"/>
  <c r="L79" i="27"/>
  <c r="L78" i="27"/>
  <c r="L74" i="27"/>
  <c r="I74" i="27"/>
  <c r="L73" i="27"/>
  <c r="L72" i="27"/>
  <c r="I72" i="27"/>
  <c r="I69" i="27"/>
  <c r="I58" i="27"/>
  <c r="L57" i="27"/>
  <c r="F57" i="27"/>
  <c r="L56" i="27"/>
  <c r="L55" i="27"/>
  <c r="F55" i="27"/>
  <c r="E52" i="27"/>
  <c r="E51" i="27"/>
  <c r="B51" i="27"/>
  <c r="A50" i="27"/>
  <c r="E49" i="27"/>
  <c r="E48" i="27"/>
  <c r="F56" i="27" s="1"/>
  <c r="B48" i="27"/>
  <c r="E44" i="27"/>
  <c r="E43" i="27"/>
  <c r="C123" i="27" s="1"/>
  <c r="B43" i="27"/>
  <c r="K33" i="27"/>
  <c r="H33" i="27"/>
  <c r="H35" i="27" s="1"/>
  <c r="D130" i="27" s="1"/>
  <c r="G33" i="27"/>
  <c r="Q32" i="27"/>
  <c r="M31" i="27"/>
  <c r="M33" i="27" s="1"/>
  <c r="L31" i="27"/>
  <c r="L33" i="27" s="1"/>
  <c r="K31" i="27"/>
  <c r="J31" i="27"/>
  <c r="J33" i="27" s="1"/>
  <c r="I31" i="27"/>
  <c r="I33" i="27" s="1"/>
  <c r="H31" i="27"/>
  <c r="G31" i="27"/>
  <c r="Q31" i="27" s="1"/>
  <c r="D31" i="27"/>
  <c r="D33" i="27" s="1"/>
  <c r="C31" i="27"/>
  <c r="Q30" i="27"/>
  <c r="M27" i="27"/>
  <c r="L27" i="27"/>
  <c r="K27" i="27"/>
  <c r="H27" i="27"/>
  <c r="Q26" i="27"/>
  <c r="M25" i="27"/>
  <c r="L25" i="27"/>
  <c r="K25" i="27"/>
  <c r="J25" i="27"/>
  <c r="J27" i="27" s="1"/>
  <c r="I25" i="27"/>
  <c r="I27" i="27" s="1"/>
  <c r="H25" i="27"/>
  <c r="G25" i="27"/>
  <c r="G27" i="27" s="1"/>
  <c r="D25" i="27"/>
  <c r="D27" i="27" s="1"/>
  <c r="C25" i="27"/>
  <c r="Q24" i="27"/>
  <c r="M21" i="27"/>
  <c r="M35" i="27" s="1"/>
  <c r="I130" i="27" s="1"/>
  <c r="J21" i="27"/>
  <c r="J35" i="27" s="1"/>
  <c r="F130" i="27" s="1"/>
  <c r="I21" i="27"/>
  <c r="H21" i="27"/>
  <c r="Q20" i="27"/>
  <c r="M19" i="27"/>
  <c r="L19" i="27"/>
  <c r="L21" i="27" s="1"/>
  <c r="L35" i="27" s="1"/>
  <c r="H130" i="27" s="1"/>
  <c r="K19" i="27"/>
  <c r="K21" i="27" s="1"/>
  <c r="K35" i="27" s="1"/>
  <c r="G130" i="27" s="1"/>
  <c r="J19" i="27"/>
  <c r="I19" i="27"/>
  <c r="H19" i="27"/>
  <c r="G19" i="27"/>
  <c r="Q19" i="27" s="1"/>
  <c r="D19" i="27"/>
  <c r="D21" i="27" s="1"/>
  <c r="C19" i="27"/>
  <c r="Q18" i="27"/>
  <c r="Q21" i="27" s="1"/>
  <c r="N26" i="26"/>
  <c r="P26" i="26" s="1"/>
  <c r="R26" i="26" s="1"/>
  <c r="J26" i="26"/>
  <c r="H26" i="26" s="1"/>
  <c r="F26" i="26" s="1"/>
  <c r="N24" i="26"/>
  <c r="P24" i="26" s="1"/>
  <c r="R24" i="26" s="1"/>
  <c r="J24" i="26"/>
  <c r="H24" i="26"/>
  <c r="F24" i="26" s="1"/>
  <c r="N23" i="26"/>
  <c r="P23" i="26" s="1"/>
  <c r="R23" i="26" s="1"/>
  <c r="J23" i="26"/>
  <c r="H23" i="26" s="1"/>
  <c r="F23" i="26" s="1"/>
  <c r="N22" i="26"/>
  <c r="P22" i="26" s="1"/>
  <c r="R22" i="26" s="1"/>
  <c r="J22" i="26"/>
  <c r="H22" i="26" s="1"/>
  <c r="F22" i="26" s="1"/>
  <c r="N21" i="26"/>
  <c r="P21" i="26" s="1"/>
  <c r="R21" i="26" s="1"/>
  <c r="J21" i="26"/>
  <c r="H21" i="26" s="1"/>
  <c r="F21" i="26" s="1"/>
  <c r="P18" i="26"/>
  <c r="R18" i="26" s="1"/>
  <c r="N18" i="26"/>
  <c r="J18" i="26"/>
  <c r="H18" i="26" s="1"/>
  <c r="F18" i="26" s="1"/>
  <c r="N17" i="26"/>
  <c r="P17" i="26" s="1"/>
  <c r="R17" i="26" s="1"/>
  <c r="J17" i="26"/>
  <c r="H17" i="26" s="1"/>
  <c r="F17" i="26" s="1"/>
  <c r="N16" i="26"/>
  <c r="P16" i="26" s="1"/>
  <c r="R16" i="26" s="1"/>
  <c r="J16" i="26"/>
  <c r="H16" i="26" s="1"/>
  <c r="F16" i="26" s="1"/>
  <c r="N13" i="26"/>
  <c r="P13" i="26" s="1"/>
  <c r="R13" i="26" s="1"/>
  <c r="J13" i="26"/>
  <c r="H13" i="26"/>
  <c r="F13" i="26" s="1"/>
  <c r="N12" i="26"/>
  <c r="P12" i="26" s="1"/>
  <c r="R12" i="26" s="1"/>
  <c r="J12" i="26"/>
  <c r="H12" i="26" s="1"/>
  <c r="F12" i="26" s="1"/>
  <c r="N10" i="26"/>
  <c r="P10" i="26" s="1"/>
  <c r="R10" i="26" s="1"/>
  <c r="J10" i="26"/>
  <c r="H10" i="26" s="1"/>
  <c r="F10" i="26" s="1"/>
  <c r="N9" i="26"/>
  <c r="P9" i="26" s="1"/>
  <c r="R9" i="26" s="1"/>
  <c r="J9" i="26"/>
  <c r="H9" i="26" s="1"/>
  <c r="F9" i="26" s="1"/>
  <c r="N8" i="26"/>
  <c r="P8" i="26" s="1"/>
  <c r="R8" i="26" s="1"/>
  <c r="J8" i="26"/>
  <c r="H8" i="26" s="1"/>
  <c r="F8" i="26" s="1"/>
  <c r="N7" i="26"/>
  <c r="P7" i="26" s="1"/>
  <c r="R7" i="26" s="1"/>
  <c r="J7" i="26"/>
  <c r="H7" i="26" s="1"/>
  <c r="F7" i="26" s="1"/>
  <c r="N6" i="26"/>
  <c r="P6" i="26" s="1"/>
  <c r="R6" i="26" s="1"/>
  <c r="J6" i="26"/>
  <c r="H6" i="26" s="1"/>
  <c r="F6" i="26" s="1"/>
  <c r="B99" i="27" l="1"/>
  <c r="H62" i="27"/>
  <c r="B111" i="27"/>
  <c r="B122" i="27"/>
  <c r="H65" i="27"/>
  <c r="A47" i="27"/>
  <c r="H68" i="27"/>
  <c r="H91" i="27"/>
  <c r="H76" i="27"/>
  <c r="H73" i="27"/>
  <c r="H88" i="27"/>
  <c r="H82" i="27"/>
  <c r="H79" i="27"/>
  <c r="H59" i="27"/>
  <c r="H85" i="27"/>
  <c r="H56" i="27"/>
  <c r="K75" i="27"/>
  <c r="M75" i="27" s="1"/>
  <c r="O75" i="27" s="1"/>
  <c r="G43" i="27"/>
  <c r="I43" i="27" s="1"/>
  <c r="K87" i="27"/>
  <c r="M87" i="27" s="1"/>
  <c r="O87" i="27" s="1"/>
  <c r="K78" i="27"/>
  <c r="M78" i="27" s="1"/>
  <c r="O78" i="27" s="1"/>
  <c r="K90" i="27"/>
  <c r="M90" i="27" s="1"/>
  <c r="O90" i="27" s="1"/>
  <c r="K72" i="27"/>
  <c r="M72" i="27" s="1"/>
  <c r="O72" i="27" s="1"/>
  <c r="K58" i="27"/>
  <c r="M58" i="27" s="1"/>
  <c r="O58" i="27" s="1"/>
  <c r="K84" i="27"/>
  <c r="M84" i="27" s="1"/>
  <c r="O84" i="27" s="1"/>
  <c r="K61" i="27"/>
  <c r="M61" i="27" s="1"/>
  <c r="O61" i="27" s="1"/>
  <c r="G44" i="27"/>
  <c r="I44" i="27" s="1"/>
  <c r="K55" i="27"/>
  <c r="M55" i="27" s="1"/>
  <c r="O55" i="27" s="1"/>
  <c r="K64" i="27"/>
  <c r="M64" i="27" s="1"/>
  <c r="O64" i="27" s="1"/>
  <c r="K67" i="27"/>
  <c r="M67" i="27" s="1"/>
  <c r="O67" i="27" s="1"/>
  <c r="H67" i="27"/>
  <c r="B98" i="27"/>
  <c r="H75" i="27"/>
  <c r="B110" i="27"/>
  <c r="H90" i="27"/>
  <c r="H81" i="27"/>
  <c r="H72" i="27"/>
  <c r="H58" i="27"/>
  <c r="A42" i="27"/>
  <c r="B121" i="27"/>
  <c r="H87" i="27"/>
  <c r="H78" i="27"/>
  <c r="H84" i="27"/>
  <c r="H61" i="27"/>
  <c r="H55" i="27"/>
  <c r="H64" i="27"/>
  <c r="I35" i="27"/>
  <c r="E130" i="27" s="1"/>
  <c r="Q33" i="27"/>
  <c r="Q35" i="27" s="1"/>
  <c r="B112" i="27"/>
  <c r="H92" i="27"/>
  <c r="H74" i="27"/>
  <c r="H69" i="27"/>
  <c r="H86" i="27"/>
  <c r="H83" i="27"/>
  <c r="H60" i="27"/>
  <c r="B123" i="27"/>
  <c r="H89" i="27"/>
  <c r="H80" i="27"/>
  <c r="H77" i="27"/>
  <c r="H57" i="27"/>
  <c r="H63" i="27"/>
  <c r="B100" i="27"/>
  <c r="H66" i="27"/>
  <c r="Q27" i="27"/>
  <c r="I64" i="27"/>
  <c r="C100" i="27"/>
  <c r="G21" i="27"/>
  <c r="G35" i="27" s="1"/>
  <c r="C130" i="27" s="1"/>
  <c r="I55" i="27"/>
  <c r="I66" i="27"/>
  <c r="C113" i="27"/>
  <c r="I61" i="27"/>
  <c r="I84" i="27"/>
  <c r="C101" i="27"/>
  <c r="Q25" i="27"/>
  <c r="I63" i="27"/>
  <c r="I78" i="27"/>
  <c r="I87" i="27"/>
  <c r="C121" i="27"/>
  <c r="C110" i="27"/>
  <c r="I60" i="27"/>
  <c r="I75" i="27"/>
  <c r="I83" i="27"/>
  <c r="I86" i="27"/>
  <c r="C98" i="27"/>
  <c r="I57" i="27"/>
  <c r="I67" i="27"/>
  <c r="I77" i="27"/>
  <c r="I80" i="27"/>
  <c r="I89" i="27"/>
  <c r="L50" i="1"/>
  <c r="L49" i="1"/>
  <c r="K65" i="27" l="1"/>
  <c r="M65" i="27" s="1"/>
  <c r="O65" i="27" s="1"/>
  <c r="K68" i="27"/>
  <c r="M68" i="27" s="1"/>
  <c r="O68" i="27" s="1"/>
  <c r="K62" i="27"/>
  <c r="M62" i="27" s="1"/>
  <c r="O62" i="27" s="1"/>
  <c r="K91" i="27"/>
  <c r="M91" i="27" s="1"/>
  <c r="O91" i="27" s="1"/>
  <c r="K76" i="27"/>
  <c r="M76" i="27" s="1"/>
  <c r="O76" i="27" s="1"/>
  <c r="K73" i="27"/>
  <c r="M73" i="27" s="1"/>
  <c r="O73" i="27" s="1"/>
  <c r="G48" i="27"/>
  <c r="I48" i="27" s="1"/>
  <c r="K88" i="27"/>
  <c r="M88" i="27" s="1"/>
  <c r="O88" i="27" s="1"/>
  <c r="K79" i="27"/>
  <c r="M79" i="27" s="1"/>
  <c r="O79" i="27" s="1"/>
  <c r="K59" i="27"/>
  <c r="M59" i="27" s="1"/>
  <c r="O59" i="27" s="1"/>
  <c r="K85" i="27"/>
  <c r="M85" i="27" s="1"/>
  <c r="O85" i="27" s="1"/>
  <c r="K56" i="27"/>
  <c r="M56" i="27" s="1"/>
  <c r="O56" i="27" s="1"/>
  <c r="G49" i="27"/>
  <c r="I49" i="27" s="1"/>
  <c r="K86" i="27"/>
  <c r="M86" i="27" s="1"/>
  <c r="O86" i="27" s="1"/>
  <c r="K60" i="27"/>
  <c r="M60" i="27" s="1"/>
  <c r="O60" i="27" s="1"/>
  <c r="G51" i="27"/>
  <c r="I51" i="27" s="1"/>
  <c r="K63" i="27"/>
  <c r="M63" i="27" s="1"/>
  <c r="O63" i="27" s="1"/>
  <c r="G52" i="27"/>
  <c r="I52" i="27" s="1"/>
  <c r="K66" i="27"/>
  <c r="M66" i="27" s="1"/>
  <c r="O66" i="27" s="1"/>
  <c r="K77" i="27"/>
  <c r="M77" i="27" s="1"/>
  <c r="O77" i="27" s="1"/>
  <c r="K57" i="27"/>
  <c r="M57" i="27" s="1"/>
  <c r="O57" i="27" s="1"/>
  <c r="K92" i="27"/>
  <c r="M92" i="27" s="1"/>
  <c r="O92" i="27" s="1"/>
  <c r="K74" i="27"/>
  <c r="M74" i="27" s="1"/>
  <c r="O74" i="27" s="1"/>
  <c r="K69" i="27"/>
  <c r="M69" i="27" s="1"/>
  <c r="O69" i="27" s="1"/>
  <c r="K89" i="27"/>
  <c r="M89" i="27" s="1"/>
  <c r="O89" i="27" s="1"/>
  <c r="K80" i="27"/>
  <c r="M80" i="27" s="1"/>
  <c r="O80" i="27" s="1"/>
  <c r="J130" i="27"/>
  <c r="J44" i="27"/>
  <c r="M44" i="27" s="1"/>
  <c r="J43" i="27"/>
  <c r="M43" i="27" s="1"/>
  <c r="L74" i="1"/>
  <c r="L73" i="1"/>
  <c r="L72" i="1"/>
  <c r="L71" i="1"/>
  <c r="L70" i="1"/>
  <c r="L69" i="1"/>
  <c r="L68" i="1"/>
  <c r="L67" i="1"/>
  <c r="L66" i="1"/>
  <c r="L65" i="1"/>
  <c r="J48" i="27" l="1"/>
  <c r="M48" i="27" s="1"/>
  <c r="J51" i="27"/>
  <c r="M51" i="27" s="1"/>
  <c r="J49" i="27"/>
  <c r="M49" i="27" s="1"/>
  <c r="J52" i="27"/>
  <c r="M52" i="27" s="1"/>
  <c r="E46" i="1"/>
  <c r="E45" i="1"/>
  <c r="F50" i="1" s="1"/>
  <c r="E43" i="1"/>
  <c r="E42" i="1"/>
  <c r="F49" i="1" s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N304" i="22" s="1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N286" i="22" s="1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N240" i="22" s="1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N222" i="22" s="1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N212" i="22" s="1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T196" i="22"/>
  <c r="L196" i="22"/>
  <c r="K196" i="22"/>
  <c r="N196" i="22" s="1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N185" i="22" s="1"/>
  <c r="K185" i="22"/>
  <c r="T184" i="22"/>
  <c r="L184" i="22"/>
  <c r="K184" i="22"/>
  <c r="T183" i="22"/>
  <c r="L183" i="22"/>
  <c r="K183" i="22"/>
  <c r="T182" i="22"/>
  <c r="L182" i="22"/>
  <c r="K182" i="22"/>
  <c r="N182" i="22" s="1"/>
  <c r="T181" i="22"/>
  <c r="L181" i="22"/>
  <c r="K181" i="22"/>
  <c r="T180" i="22"/>
  <c r="L180" i="22"/>
  <c r="K180" i="22"/>
  <c r="N180" i="22" s="1"/>
  <c r="T179" i="22"/>
  <c r="L179" i="22"/>
  <c r="N179" i="22" s="1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N175" i="22" s="1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T169" i="22"/>
  <c r="L169" i="22"/>
  <c r="K169" i="22"/>
  <c r="T168" i="22"/>
  <c r="L168" i="22"/>
  <c r="K168" i="22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N159" i="22" s="1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T141" i="22"/>
  <c r="L141" i="22"/>
  <c r="K141" i="22"/>
  <c r="N141" i="22" s="1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N134" i="22" s="1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L125" i="22"/>
  <c r="K125" i="22"/>
  <c r="N125" i="22" s="1"/>
  <c r="T124" i="22"/>
  <c r="L124" i="22"/>
  <c r="K124" i="22"/>
  <c r="T123" i="22"/>
  <c r="L123" i="22"/>
  <c r="N123" i="22" s="1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N116" i="22" s="1"/>
  <c r="T115" i="22"/>
  <c r="L115" i="22"/>
  <c r="K115" i="22"/>
  <c r="N115" i="22" s="1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N111" i="22" s="1"/>
  <c r="T110" i="22"/>
  <c r="L110" i="22"/>
  <c r="K110" i="22"/>
  <c r="T109" i="22"/>
  <c r="L109" i="22"/>
  <c r="K109" i="22"/>
  <c r="N109" i="22" s="1"/>
  <c r="T108" i="22"/>
  <c r="L108" i="22"/>
  <c r="K108" i="22"/>
  <c r="T107" i="22"/>
  <c r="L107" i="22"/>
  <c r="K107" i="22"/>
  <c r="T106" i="22"/>
  <c r="L106" i="22"/>
  <c r="K106" i="22"/>
  <c r="T105" i="22"/>
  <c r="L105" i="22"/>
  <c r="K105" i="22"/>
  <c r="T104" i="22"/>
  <c r="L104" i="22"/>
  <c r="K104" i="22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N95" i="22" s="1"/>
  <c r="T94" i="22"/>
  <c r="L94" i="22"/>
  <c r="K94" i="22"/>
  <c r="T93" i="22"/>
  <c r="L93" i="22"/>
  <c r="K93" i="22"/>
  <c r="N93" i="22" s="1"/>
  <c r="T92" i="22"/>
  <c r="L92" i="22"/>
  <c r="K92" i="22"/>
  <c r="T91" i="22"/>
  <c r="L91" i="22"/>
  <c r="K91" i="22"/>
  <c r="T90" i="22"/>
  <c r="L90" i="22"/>
  <c r="K90" i="22"/>
  <c r="T89" i="22"/>
  <c r="L89" i="22"/>
  <c r="K89" i="22"/>
  <c r="T88" i="22"/>
  <c r="L88" i="22"/>
  <c r="K88" i="22"/>
  <c r="T87" i="22"/>
  <c r="L87" i="22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N77" i="22" s="1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N61" i="22" s="1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N47" i="22" s="1"/>
  <c r="K47" i="22"/>
  <c r="T46" i="22"/>
  <c r="O46" i="22"/>
  <c r="L46" i="22"/>
  <c r="N46" i="22" s="1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N17" i="22" s="1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72" i="22" l="1"/>
  <c r="N85" i="22"/>
  <c r="N88" i="22"/>
  <c r="N104" i="22"/>
  <c r="N135" i="22"/>
  <c r="N151" i="22"/>
  <c r="N167" i="22"/>
  <c r="N170" i="22"/>
  <c r="N191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6" i="22"/>
  <c r="N8" i="22"/>
  <c r="N12" i="22"/>
  <c r="N14" i="22"/>
  <c r="N30" i="22"/>
  <c r="N34" i="22"/>
  <c r="N40" i="22"/>
  <c r="N42" i="22"/>
  <c r="N70" i="22"/>
  <c r="N91" i="22"/>
  <c r="N136" i="22"/>
  <c r="N149" i="22"/>
  <c r="N152" i="22"/>
  <c r="N168" i="22"/>
  <c r="N189" i="22"/>
  <c r="N234" i="22"/>
  <c r="N266" i="22"/>
  <c r="N357" i="22"/>
  <c r="N48" i="22"/>
  <c r="N50" i="22"/>
  <c r="N60" i="22"/>
  <c r="N131" i="22"/>
  <c r="N147" i="22"/>
  <c r="N163" i="22"/>
  <c r="N184" i="22"/>
  <c r="N55" i="22"/>
  <c r="N187" i="22"/>
  <c r="N302" i="22"/>
  <c r="N5" i="22"/>
  <c r="N7" i="22"/>
  <c r="N11" i="22"/>
  <c r="N13" i="22"/>
  <c r="N19" i="22"/>
  <c r="N25" i="22"/>
  <c r="N27" i="22"/>
  <c r="N29" i="22"/>
  <c r="N31" i="22"/>
  <c r="N33" i="22"/>
  <c r="N35" i="22"/>
  <c r="N37" i="22"/>
  <c r="N39" i="22"/>
  <c r="N41" i="22"/>
  <c r="N87" i="22"/>
  <c r="N103" i="22"/>
  <c r="N106" i="22"/>
  <c r="N132" i="22"/>
  <c r="N164" i="22"/>
  <c r="N225" i="22"/>
  <c r="N241" i="22"/>
  <c r="N313" i="22"/>
  <c r="N321" i="22"/>
  <c r="N329" i="22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18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5" i="1"/>
  <c r="J27" i="1" s="1"/>
  <c r="J21" i="1"/>
  <c r="G21" i="1"/>
  <c r="H21" i="1"/>
  <c r="I21" i="1"/>
  <c r="L21" i="1"/>
  <c r="M21" i="1"/>
  <c r="B33" i="5"/>
  <c r="A33" i="5"/>
  <c r="B31" i="5"/>
  <c r="A31" i="5"/>
  <c r="B29" i="5"/>
  <c r="A29" i="5"/>
  <c r="B27" i="5"/>
  <c r="B25" i="5"/>
  <c r="A25" i="5"/>
  <c r="I70" i="1"/>
  <c r="I69" i="1"/>
  <c r="I68" i="1"/>
  <c r="I67" i="1"/>
  <c r="A23" i="5"/>
  <c r="A19" i="5"/>
  <c r="B21" i="5"/>
  <c r="A21" i="5"/>
  <c r="B19" i="5"/>
  <c r="I56" i="1"/>
  <c r="I55" i="1"/>
  <c r="L61" i="1"/>
  <c r="J35" i="1" l="1"/>
  <c r="F112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6" i="5"/>
  <c r="M36" i="5" s="1"/>
  <c r="J43" i="18"/>
  <c r="M41" i="5"/>
  <c r="M48" i="18"/>
  <c r="M40" i="5"/>
  <c r="M46" i="18"/>
  <c r="M37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49" i="5" l="1"/>
  <c r="A47" i="5"/>
  <c r="A44" i="1"/>
  <c r="A45" i="5"/>
  <c r="A42" i="5"/>
  <c r="G50" i="5"/>
  <c r="E50" i="5"/>
  <c r="E48" i="5"/>
  <c r="E46" i="5"/>
  <c r="G46" i="5"/>
  <c r="E44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7" i="1"/>
  <c r="K21" i="1"/>
  <c r="C31" i="1"/>
  <c r="C25" i="1"/>
  <c r="C19" i="1"/>
  <c r="G35" i="1" l="1"/>
  <c r="I35" i="1"/>
  <c r="E112" i="1" s="1"/>
  <c r="K35" i="1"/>
  <c r="G112" i="1" s="1"/>
  <c r="H35" i="1"/>
  <c r="D112" i="1" s="1"/>
  <c r="L35" i="1"/>
  <c r="H112" i="1" s="1"/>
  <c r="M35" i="1"/>
  <c r="I112" i="1" s="1"/>
  <c r="C15" i="18" l="1"/>
  <c r="C14" i="18"/>
  <c r="C13" i="18"/>
  <c r="C12" i="18"/>
  <c r="G8" i="18"/>
  <c r="G6" i="18"/>
  <c r="D6" i="18"/>
  <c r="D4" i="18" a="1"/>
  <c r="D4" i="18" s="1"/>
  <c r="D25" i="1" l="1"/>
  <c r="D27" i="1" s="1"/>
  <c r="Q24" i="1"/>
  <c r="D5" i="5"/>
  <c r="D6" i="5"/>
  <c r="D9" i="5" s="1"/>
  <c r="D14" i="5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5" i="5" l="1"/>
  <c r="B104" i="1"/>
  <c r="B81" i="1"/>
  <c r="B93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45" i="1"/>
  <c r="B42" i="1"/>
  <c r="C112" i="1"/>
  <c r="J112" i="1" s="1"/>
  <c r="D6" i="17" l="1"/>
  <c r="E6" i="17"/>
  <c r="E6" i="5"/>
  <c r="C15" i="17"/>
  <c r="C13" i="5"/>
  <c r="L62" i="1"/>
  <c r="D9" i="17" l="1"/>
  <c r="E9" i="17"/>
  <c r="E9" i="5"/>
  <c r="D11" i="17" l="1"/>
  <c r="E11" i="17"/>
  <c r="B7" i="5" l="1"/>
  <c r="B9" i="17" l="1"/>
  <c r="Q31" i="1"/>
  <c r="D31" i="1"/>
  <c r="D33" i="1" s="1"/>
  <c r="Q30" i="1"/>
  <c r="Q33" i="1" s="1"/>
  <c r="G46" i="1" l="1"/>
  <c r="I46" i="1" s="1"/>
  <c r="H70" i="1"/>
  <c r="H56" i="1"/>
  <c r="H68" i="1"/>
  <c r="B105" i="1"/>
  <c r="B95" i="1"/>
  <c r="B83" i="1"/>
  <c r="B94" i="1"/>
  <c r="B82" i="1"/>
  <c r="H66" i="1"/>
  <c r="H74" i="1"/>
  <c r="H58" i="1"/>
  <c r="H52" i="1"/>
  <c r="H64" i="1"/>
  <c r="H54" i="1"/>
  <c r="H50" i="1"/>
  <c r="H62" i="1"/>
  <c r="H72" i="1"/>
  <c r="B11" i="17"/>
  <c r="J46" i="1" l="1"/>
  <c r="M46" i="1" s="1"/>
  <c r="M70" i="1"/>
  <c r="O70" i="1" s="1"/>
  <c r="K56" i="1"/>
  <c r="M56" i="1" s="1"/>
  <c r="O56" i="1" s="1"/>
  <c r="M68" i="1"/>
  <c r="O68" i="1" s="1"/>
  <c r="E15" i="17"/>
  <c r="E13" i="5"/>
  <c r="D13" i="5"/>
  <c r="D15" i="17"/>
  <c r="K54" i="1"/>
  <c r="K74" i="1"/>
  <c r="M74" i="1" s="1"/>
  <c r="O74" i="1" s="1"/>
  <c r="K58" i="1"/>
  <c r="K64" i="1"/>
  <c r="M64" i="1" s="1"/>
  <c r="O64" i="1" s="1"/>
  <c r="K66" i="1"/>
  <c r="M66" i="1" s="1"/>
  <c r="O66" i="1" s="1"/>
  <c r="K62" i="1"/>
  <c r="M62" i="1" s="1"/>
  <c r="O62" i="1" s="1"/>
  <c r="K52" i="1"/>
  <c r="K50" i="1"/>
  <c r="K72" i="1"/>
  <c r="M72" i="1" s="1"/>
  <c r="O72" i="1" s="1"/>
  <c r="G45" i="1"/>
  <c r="I45" i="1" s="1"/>
  <c r="J45" i="1" s="1"/>
  <c r="A12" i="5"/>
  <c r="A11" i="5"/>
  <c r="E11" i="5" l="1"/>
  <c r="B11" i="5"/>
  <c r="C6" i="17" l="1"/>
  <c r="C6" i="5"/>
  <c r="C9" i="5" s="1"/>
  <c r="C9" i="17" l="1"/>
  <c r="C11" i="17" l="1"/>
  <c r="B15" i="5" l="1"/>
  <c r="B17" i="5" l="1"/>
  <c r="B23" i="5"/>
  <c r="A17" i="5"/>
  <c r="A15" i="5"/>
  <c r="D19" i="1"/>
  <c r="D21" i="1" s="1"/>
  <c r="A8" i="5"/>
  <c r="Q18" i="1"/>
  <c r="B2" i="5"/>
  <c r="B3" i="5"/>
  <c r="A4" i="5"/>
  <c r="A3" i="5"/>
  <c r="A2" i="5"/>
  <c r="B4" i="5"/>
  <c r="Q19" i="1"/>
  <c r="Q21" i="1" l="1"/>
  <c r="H69" i="1"/>
  <c r="H55" i="1"/>
  <c r="H67" i="1"/>
  <c r="B103" i="1"/>
  <c r="A41" i="1"/>
  <c r="B92" i="1"/>
  <c r="B80" i="1"/>
  <c r="H73" i="1"/>
  <c r="H57" i="1"/>
  <c r="H63" i="1"/>
  <c r="H53" i="1"/>
  <c r="H61" i="1"/>
  <c r="H71" i="1"/>
  <c r="H65" i="1"/>
  <c r="H51" i="1"/>
  <c r="H49" i="1"/>
  <c r="B5" i="17"/>
  <c r="M58" i="1"/>
  <c r="O58" i="1" s="1"/>
  <c r="M50" i="1"/>
  <c r="O50" i="1" s="1"/>
  <c r="M52" i="1"/>
  <c r="O52" i="1" s="1"/>
  <c r="M54" i="1"/>
  <c r="O54" i="1" s="1"/>
  <c r="B5" i="5"/>
  <c r="G43" i="1" l="1"/>
  <c r="I43" i="1" s="1"/>
  <c r="J43" i="1" s="1"/>
  <c r="K63" i="1"/>
  <c r="M63" i="1" s="1"/>
  <c r="O63" i="1" s="1"/>
  <c r="M67" i="1"/>
  <c r="O67" i="1" s="1"/>
  <c r="M69" i="1"/>
  <c r="O69" i="1" s="1"/>
  <c r="Q35" i="1"/>
  <c r="K55" i="1"/>
  <c r="M55" i="1" s="1"/>
  <c r="O55" i="1" s="1"/>
  <c r="C80" i="1"/>
  <c r="C95" i="1"/>
  <c r="I52" i="1"/>
  <c r="I58" i="1"/>
  <c r="C105" i="1"/>
  <c r="I73" i="1"/>
  <c r="I64" i="1"/>
  <c r="I57" i="1"/>
  <c r="I62" i="1"/>
  <c r="C83" i="1"/>
  <c r="I72" i="1"/>
  <c r="I61" i="1"/>
  <c r="I51" i="1"/>
  <c r="C92" i="1"/>
  <c r="C103" i="1"/>
  <c r="I63" i="1"/>
  <c r="I54" i="1"/>
  <c r="I65" i="1"/>
  <c r="C82" i="1"/>
  <c r="I71" i="1"/>
  <c r="I53" i="1"/>
  <c r="I66" i="1"/>
  <c r="C94" i="1"/>
  <c r="I74" i="1"/>
  <c r="B6" i="17"/>
  <c r="B6" i="5"/>
  <c r="B9" i="5" s="1"/>
  <c r="I50" i="1"/>
  <c r="I49" i="1"/>
  <c r="B15" i="17"/>
  <c r="B13" i="5"/>
  <c r="K61" i="1"/>
  <c r="M61" i="1" s="1"/>
  <c r="O61" i="1" s="1"/>
  <c r="K71" i="1"/>
  <c r="M71" i="1" s="1"/>
  <c r="O71" i="1" s="1"/>
  <c r="K53" i="1"/>
  <c r="M53" i="1" s="1"/>
  <c r="O53" i="1" s="1"/>
  <c r="K65" i="1"/>
  <c r="M65" i="1" s="1"/>
  <c r="O65" i="1" s="1"/>
  <c r="K51" i="1"/>
  <c r="M51" i="1" s="1"/>
  <c r="O51" i="1" s="1"/>
  <c r="K49" i="1"/>
  <c r="M49" i="1" s="1"/>
  <c r="O49" i="1" s="1"/>
  <c r="K73" i="1"/>
  <c r="M73" i="1" s="1"/>
  <c r="O73" i="1" s="1"/>
  <c r="K57" i="1"/>
  <c r="M57" i="1" s="1"/>
  <c r="O57" i="1" s="1"/>
  <c r="G42" i="1"/>
  <c r="I42" i="1" s="1"/>
  <c r="J42" i="1" s="1"/>
  <c r="M43" i="1" l="1"/>
  <c r="M42" i="1"/>
  <c r="M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Hanh Nguyen Thi</author>
  </authors>
  <commentList>
    <comment ref="P16" authorId="0" shapeId="0" xr:uid="{93142002-FA78-43AB-AE3A-0A4DF99FF854}">
      <text>
        <r>
          <rPr>
            <b/>
            <sz val="9"/>
            <color indexed="81"/>
            <rFont val="Tahoma"/>
            <family val="2"/>
          </rPr>
          <t>Hanh Nguyen Thi: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<sst xmlns="http://schemas.openxmlformats.org/spreadsheetml/2006/main" count="3633" uniqueCount="894">
  <si>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</si>
  <si>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</si>
  <si>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</si>
  <si>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</si>
  <si>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</si>
  <si>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</si>
  <si>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</si>
  <si>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</si>
  <si>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</si>
  <si>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</si>
  <si>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</si>
  <si>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</si>
  <si>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</si>
  <si>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</si>
  <si>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</si>
  <si>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</si>
  <si>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</si>
  <si>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</si>
  <si>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</si>
  <si>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</si>
  <si>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</si>
  <si>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</si>
  <si>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</si>
  <si>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</si>
  <si>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</si>
  <si>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</si>
  <si>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</si>
  <si>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</si>
  <si>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</si>
  <si>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</si>
  <si>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</si>
  <si>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</si>
  <si>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</si>
  <si>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</si>
  <si>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</si>
  <si>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</si>
  <si>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</si>
  <si>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</si>
  <si>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</si>
  <si>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</si>
  <si>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</si>
  <si>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</si>
  <si>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</si>
  <si>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</si>
  <si>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</si>
  <si>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</si>
  <si>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</si>
  <si>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</si>
  <si>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</si>
  <si>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</si>
  <si>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</si>
  <si>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</si>
  <si>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</si>
  <si>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</si>
  <si>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</si>
  <si>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</si>
  <si>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</si>
  <si>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</si>
  <si>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</si>
  <si>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</si>
  <si>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</si>
  <si>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</si>
  <si>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</si>
  <si>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</si>
  <si>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</si>
  <si>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</si>
  <si>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</si>
  <si>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</si>
  <si>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</si>
  <si>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</si>
  <si>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</si>
  <si>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</si>
  <si>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</si>
  <si>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</si>
  <si>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</si>
  <si>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</si>
  <si>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</si>
  <si>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</si>
  <si>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</si>
  <si>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</si>
  <si>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</si>
  <si>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</si>
  <si>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</si>
  <si>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</si>
  <si>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</si>
  <si>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</si>
  <si>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</si>
  <si>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</si>
  <si>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</si>
  <si>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</si>
  <si>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</si>
  <si>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</si>
  <si>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</si>
  <si>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</si>
  <si>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</si>
  <si>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</si>
  <si>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</si>
  <si>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</si>
  <si>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</si>
  <si>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</si>
  <si>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</si>
  <si>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</si>
  <si>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</si>
  <si>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</si>
  <si>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</si>
  <si>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</si>
  <si>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</si>
  <si>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</si>
  <si>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</si>
  <si>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</si>
  <si>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</si>
  <si>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</si>
  <si>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</si>
  <si>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</si>
  <si>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</si>
  <si>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</si>
  <si>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</si>
  <si>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</si>
  <si>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</si>
  <si>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</si>
  <si>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</si>
  <si>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</si>
  <si>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</si>
  <si>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</si>
  <si>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</si>
  <si>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</si>
  <si>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</si>
  <si>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</si>
  <si>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</si>
  <si>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</si>
  <si>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</si>
  <si>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</si>
  <si>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</si>
  <si>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</si>
  <si>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</si>
  <si>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</si>
  <si>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</si>
  <si>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</si>
  <si>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</si>
  <si>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</si>
  <si>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</si>
  <si>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</si>
  <si>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</si>
  <si>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</si>
  <si>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</si>
  <si>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</si>
  <si>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</si>
  <si>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</si>
  <si>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</si>
  <si>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</si>
  <si>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</si>
  <si>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</si>
  <si>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</si>
  <si>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</si>
  <si>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</si>
  <si>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</si>
  <si>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</si>
  <si>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</si>
  <si>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</si>
  <si>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</si>
  <si>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</si>
  <si>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</si>
  <si>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</si>
  <si>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</si>
  <si>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</si>
  <si>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</si>
  <si>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</si>
  <si>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</si>
  <si>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</si>
  <si>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</si>
  <si>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</si>
  <si>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</si>
  <si>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</si>
  <si>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</si>
  <si>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</si>
  <si>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</si>
  <si>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</si>
  <si>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</si>
  <si>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</si>
  <si>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</si>
  <si>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</si>
  <si>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</si>
  <si>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</si>
  <si>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</si>
  <si>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</si>
  <si>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</si>
  <si>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</si>
  <si>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</si>
  <si>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</si>
  <si>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</si>
  <si>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</si>
  <si>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</si>
  <si>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</si>
  <si>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</si>
  <si>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</si>
  <si>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</si>
  <si>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</si>
  <si>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</si>
  <si>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</si>
  <si>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</si>
  <si>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</si>
  <si>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</si>
  <si>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</si>
  <si>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</si>
  <si>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</si>
  <si>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</si>
  <si>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</si>
  <si>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</si>
  <si>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</si>
  <si>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</si>
  <si>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</si>
  <si>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</si>
  <si>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</si>
  <si>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</si>
  <si>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</si>
  <si>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</si>
  <si>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</si>
  <si>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</si>
  <si>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</si>
  <si>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</si>
  <si>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</si>
  <si>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</si>
  <si>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</si>
  <si>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</si>
  <si>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</si>
  <si>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</si>
  <si>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</si>
  <si>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</si>
  <si>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</si>
  <si>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</si>
  <si>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</si>
  <si>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</si>
  <si>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</si>
  <si>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</si>
  <si>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</si>
  <si>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</si>
  <si>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</si>
  <si>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</si>
  <si>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</si>
  <si>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</si>
  <si>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</si>
  <si>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</si>
  <si>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</si>
  <si>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</si>
  <si>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</si>
  <si>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</si>
  <si>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</si>
  <si>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</si>
  <si>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</si>
  <si>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</si>
  <si>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</si>
  <si>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</si>
  <si>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</si>
  <si>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</si>
  <si>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</si>
  <si>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</si>
  <si>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</si>
  <si>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</si>
  <si>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</si>
  <si>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</si>
  <si>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</si>
  <si>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</si>
  <si>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</si>
  <si>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</si>
  <si>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</si>
  <si>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</si>
  <si>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</si>
  <si>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</si>
  <si>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</si>
  <si>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</si>
  <si>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</si>
  <si>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</si>
  <si>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</si>
  <si>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</si>
  <si>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</si>
  <si>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</si>
  <si>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</si>
  <si>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</si>
  <si>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</si>
  <si>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</si>
  <si>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</si>
  <si>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</si>
  <si>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</si>
  <si>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</si>
  <si>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</si>
  <si>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</si>
  <si>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</si>
  <si>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</si>
  <si>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</si>
  <si>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</si>
  <si>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</si>
  <si>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</si>
  <si>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</si>
  <si>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</si>
  <si>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</si>
  <si>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</si>
  <si>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</si>
  <si>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</si>
  <si>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</si>
  <si>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</si>
  <si>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</si>
  <si>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</si>
  <si>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</si>
  <si>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</si>
  <si>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</si>
  <si>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</si>
  <si>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</si>
  <si>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</si>
  <si>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</si>
  <si>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</si>
  <si>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</si>
  <si>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</si>
  <si>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</si>
  <si>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</si>
  <si>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</si>
  <si>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</si>
  <si>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</si>
  <si>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</si>
  <si>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</si>
  <si>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</si>
  <si>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</si>
  <si>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</si>
  <si>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</si>
  <si>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</si>
  <si>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</si>
  <si>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</si>
  <si>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</si>
  <si>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</si>
  <si>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</si>
  <si>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</si>
  <si>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</si>
  <si>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</si>
  <si>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</si>
  <si>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</si>
  <si>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</si>
  <si>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</si>
  <si>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</si>
  <si>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</si>
  <si>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</si>
  <si>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</si>
  <si>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</si>
  <si>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</si>
  <si>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</si>
  <si>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</si>
  <si>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</si>
  <si>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</si>
  <si>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</si>
  <si>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</si>
  <si>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</si>
  <si>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</si>
  <si>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</si>
  <si>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</si>
  <si>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</si>
  <si>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</si>
  <si>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</si>
  <si>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</si>
  <si>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</si>
  <si>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</si>
  <si>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</si>
  <si>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</si>
  <si>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</si>
  <si>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</si>
  <si>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</si>
  <si>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</si>
  <si>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</si>
  <si>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</si>
  <si>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</si>
  <si>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</si>
  <si>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</si>
  <si>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</si>
  <si>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</si>
  <si>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</si>
  <si>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</si>
  <si>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</si>
  <si>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</si>
  <si>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</si>
  <si>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</si>
  <si>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</si>
  <si>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</si>
  <si>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</si>
  <si>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</si>
  <si>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</si>
  <si>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</si>
  <si>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</si>
  <si>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</si>
  <si>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</si>
  <si>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</si>
  <si>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</si>
  <si>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</si>
  <si>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</si>
  <si>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</si>
  <si>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</si>
  <si>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</si>
  <si>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</si>
  <si>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</si>
  <si>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</si>
  <si>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</si>
  <si>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</si>
  <si>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</si>
  <si>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</si>
  <si>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</si>
  <si>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</si>
  <si>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</si>
  <si>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</si>
  <si>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</si>
  <si>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</si>
  <si>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</si>
  <si>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</si>
  <si>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</si>
  <si>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</si>
  <si>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</si>
  <si>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</si>
  <si>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</si>
  <si>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</si>
  <si>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</si>
  <si>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</si>
  <si>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</si>
  <si>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</si>
  <si>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</si>
  <si>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</si>
  <si>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</si>
  <si>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</si>
  <si>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</si>
  <si>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</si>
  <si>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</si>
  <si>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</si>
  <si>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</si>
  <si>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</si>
  <si>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</si>
  <si>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</si>
  <si>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</si>
  <si>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</si>
  <si>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</si>
  <si>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</si>
  <si>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</si>
  <si>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</si>
  <si>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</si>
  <si>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</si>
  <si>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</si>
  <si>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</si>
  <si>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</si>
  <si>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</si>
  <si>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</si>
  <si>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</si>
  <si>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</si>
  <si>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</si>
  <si>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</si>
  <si>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</si>
  <si>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</si>
  <si>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</si>
  <si>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</si>
  <si>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</si>
  <si>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</si>
  <si>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</si>
  <si>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</si>
  <si>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</si>
  <si>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</si>
  <si>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</si>
  <si>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</si>
  <si>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</si>
  <si>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</si>
  <si>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</si>
  <si>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</si>
  <si>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</si>
  <si>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</si>
  <si>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</si>
  <si>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</si>
  <si>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</si>
  <si>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</si>
  <si>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</si>
  <si>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</si>
  <si>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</si>
  <si>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</si>
  <si>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</si>
  <si>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</si>
  <si>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</si>
  <si>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</si>
  <si>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</si>
  <si>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</si>
  <si>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</si>
  <si>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</si>
  <si>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</si>
  <si>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</si>
  <si>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</si>
  <si>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</si>
  <si>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</si>
  <si>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</si>
  <si>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</si>
  <si>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</si>
  <si>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</si>
  <si>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</si>
  <si>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</si>
  <si>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</si>
  <si>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</si>
  <si>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</si>
  <si>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</si>
  <si>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</si>
  <si>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</si>
  <si>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</si>
  <si>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</si>
  <si>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</si>
  <si>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</si>
  <si>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</si>
  <si>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</si>
  <si>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</si>
  <si>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</si>
  <si>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</si>
  <si>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</si>
  <si>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</si>
  <si>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</si>
  <si>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</si>
  <si>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</si>
  <si>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</si>
  <si>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</si>
  <si>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</si>
  <si>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</si>
  <si>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</si>
  <si>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</si>
  <si>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</si>
  <si>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</si>
  <si>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</si>
  <si>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</si>
  <si>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</si>
  <si>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</si>
  <si>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</si>
  <si>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</si>
  <si>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</si>
  <si>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</si>
  <si>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</si>
  <si>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</si>
  <si>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</si>
  <si>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</si>
  <si>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</si>
  <si>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</si>
  <si>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</si>
  <si>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</si>
  <si>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</si>
  <si>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</si>
  <si>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</si>
  <si>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</si>
  <si>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</si>
  <si>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</si>
  <si>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</si>
  <si>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</si>
  <si>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</si>
  <si>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</si>
  <si>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</si>
  <si>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</si>
  <si>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</si>
  <si>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</si>
  <si>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</si>
  <si>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</si>
  <si>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</si>
  <si>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</si>
  <si>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</si>
  <si>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</si>
  <si>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</si>
  <si>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</si>
  <si>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</si>
  <si>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</si>
  <si>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</si>
  <si>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</si>
  <si>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</si>
  <si>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</si>
  <si>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</si>
  <si>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</si>
  <si>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</si>
  <si>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</si>
  <si>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</si>
  <si>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</si>
  <si>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</si>
  <si>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</si>
  <si>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</si>
  <si>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</si>
  <si>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</si>
  <si>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</si>
  <si>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</si>
  <si>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</si>
  <si>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</si>
  <si>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</si>
  <si>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</si>
  <si>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</si>
  <si>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</si>
  <si>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</si>
  <si>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</si>
  <si>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</si>
  <si>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</si>
  <si>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</si>
  <si>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</si>
  <si>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</si>
  <si>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</si>
  <si>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</si>
  <si>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</si>
  <si>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</si>
  <si>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</si>
  <si>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</si>
  <si>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</si>
  <si>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</si>
  <si>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</si>
  <si>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</si>
  <si>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</si>
  <si>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</si>
  <si>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</si>
  <si>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</si>
  <si>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</si>
  <si>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</si>
  <si>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</si>
  <si>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</si>
  <si>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</si>
  <si>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</si>
  <si>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</si>
  <si>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</si>
  <si>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</si>
  <si>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</si>
  <si>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</si>
  <si>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</si>
  <si>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</si>
  <si>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</si>
  <si>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</si>
  <si>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</si>
  <si>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</si>
  <si>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</si>
  <si>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</si>
  <si>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</si>
  <si>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</si>
  <si>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</si>
  <si>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</si>
  <si>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</si>
  <si>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</si>
  <si>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</si>
  <si>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</si>
  <si>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</si>
  <si>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</si>
  <si>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</si>
  <si>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</si>
  <si>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</si>
  <si>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</si>
  <si>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</si>
  <si>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</si>
  <si>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</si>
  <si>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</si>
  <si>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</si>
  <si>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</si>
  <si>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</si>
  <si>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</si>
  <si>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</si>
  <si>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</si>
  <si>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</si>
  <si>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</si>
  <si>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</si>
  <si>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</si>
  <si>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</si>
  <si>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</si>
  <si>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</si>
  <si>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</si>
  <si>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</si>
  <si>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</si>
  <si>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</si>
  <si>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</si>
  <si>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</si>
  <si>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</si>
  <si>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</si>
  <si>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</si>
  <si>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</si>
  <si>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</si>
  <si>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</si>
  <si>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</si>
  <si>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</si>
  <si>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</si>
  <si>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</si>
  <si>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</si>
  <si>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</si>
  <si>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</si>
  <si>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</si>
  <si>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</si>
  <si>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</si>
  <si>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</si>
  <si>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</si>
  <si>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</si>
  <si>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</si>
  <si>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</si>
  <si>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</si>
  <si>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</si>
  <si>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</si>
  <si>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</si>
  <si>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</si>
  <si>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</si>
  <si>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</si>
  <si>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</si>
  <si>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</si>
  <si>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</si>
  <si>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</si>
  <si>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</si>
  <si>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</si>
  <si>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</si>
  <si>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</si>
  <si>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</si>
  <si>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</si>
  <si>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</si>
  <si>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</si>
  <si>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</si>
  <si>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</si>
  <si>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</si>
  <si>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</si>
  <si>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</si>
  <si>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</si>
  <si>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</si>
  <si>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</si>
  <si>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</si>
  <si>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</si>
  <si>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</si>
  <si>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</si>
  <si>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</si>
  <si>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</si>
  <si>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</si>
  <si>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</si>
  <si>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</si>
  <si>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</si>
  <si>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</si>
  <si>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</si>
  <si>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</si>
  <si>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</si>
  <si>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</si>
  <si>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</si>
  <si>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</si>
  <si>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</si>
  <si>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</si>
  <si>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</si>
  <si>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</si>
  <si>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</si>
  <si>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</si>
  <si>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</si>
  <si>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</si>
  <si>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</si>
  <si>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</si>
  <si>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</si>
  <si>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</si>
  <si>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</si>
  <si>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</si>
  <si>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</si>
  <si>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</si>
  <si>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</si>
  <si>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</si>
  <si>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</si>
  <si>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</si>
  <si>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</si>
  <si>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</si>
  <si>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</si>
  <si>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</si>
  <si>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</si>
  <si>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</si>
  <si>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</si>
  <si>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</si>
  <si>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</si>
  <si>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</si>
  <si>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</si>
  <si>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</si>
  <si>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</si>
  <si>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</si>
  <si>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</si>
  <si>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</si>
  <si>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</si>
  <si>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</si>
  <si>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</si>
  <si>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</si>
  <si>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</si>
  <si>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</si>
  <si>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</si>
  <si>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</si>
  <si>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</si>
  <si>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</si>
  <si>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</si>
  <si>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</si>
  <si>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</si>
  <si>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</si>
  <si>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</si>
  <si>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DOVE</t>
  </si>
  <si>
    <t>HEATHER GREY</t>
  </si>
  <si>
    <t>SANDSTONE</t>
  </si>
  <si>
    <t>FABRIC</t>
  </si>
  <si>
    <t>165CM</t>
  </si>
  <si>
    <t>RIB OE 20/2 SINGLE 260GSM 100% COTTON</t>
  </si>
  <si>
    <t>SINGLE OE BV, 100%cotton 400GR/YD (250GR/SQ) OE</t>
  </si>
  <si>
    <t>D15-1579</t>
  </si>
  <si>
    <t>ASH -BC01</t>
  </si>
  <si>
    <t>HEATHER GREY - BC06</t>
  </si>
  <si>
    <t>OATLMEAL - B0279</t>
  </si>
  <si>
    <t>WH1673</t>
  </si>
  <si>
    <t>GY6995</t>
  </si>
  <si>
    <t>BE7499</t>
  </si>
  <si>
    <t>POLYBAG REGULAR BAO NHỎ 343MM x 406MM</t>
  </si>
  <si>
    <t>PB-002RG-2024 (NHỎ)</t>
  </si>
  <si>
    <t xml:space="preserve">GARMENT WASH </t>
  </si>
  <si>
    <t>DUYỆT HIỆU ỨNG HANDFEEL THEO ỐNG TEST MÀU BLACK CHUYỂN 13.6.24</t>
  </si>
  <si>
    <t>MAY SAU WASH</t>
  </si>
  <si>
    <t>GẮN SAU WASH</t>
  </si>
  <si>
    <t>GẮN TRƯỚC WASH</t>
  </si>
  <si>
    <t>GẮN BÊN TRÁI NGƯỜI MẶC
TỪ LAI LÊN 2INCH</t>
  </si>
  <si>
    <t>DRFW24P1576003B00K-LOT 'L1 ÁNH A- CẤP ĐỦ SỐ LƯỢNG</t>
  </si>
  <si>
    <t>DRFW24P1576004B00K-LOT 'L1 ÁNH A- CẤP ĐỦ SỐ LƯỢNG</t>
  </si>
  <si>
    <t>DRFW24P1576007B00K-LOT 'L1 ÁNH A- CẤP ĐỦ SỐ LƯỢNG</t>
  </si>
  <si>
    <t>DRFW24P1576008B00K-LOT 'L1 ÁNH A- CẤP ĐỦ SỐ LƯỢNG</t>
  </si>
  <si>
    <t>ĐÓNG TRONG MỖI SẢN PHẨM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</si>
  <si>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</si>
  <si>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</si>
  <si>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</si>
  <si>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</si>
  <si>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</si>
  <si>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r>
      <rPr>
        <b/>
        <sz val="9.5"/>
        <rFont val="Carlito"/>
        <family val="2"/>
      </rPr>
      <t>FABRIC: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</si>
  <si>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</si>
  <si>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</si>
  <si>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</si>
  <si>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</si>
  <si>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</si>
  <si>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</si>
  <si>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</si>
  <si>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</si>
  <si>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</si>
  <si>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</si>
  <si>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</si>
  <si>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</si>
  <si>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</si>
  <si>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</si>
  <si>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</si>
  <si>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t>1/2</t>
  </si>
  <si>
    <t>1/8</t>
  </si>
  <si>
    <t>1/4</t>
  </si>
  <si>
    <t>Dài áo( từ đỉnh vai đến cạnh lai)</t>
  </si>
  <si>
    <t>Ngang thân trước( 5 1/2 " từ đỉnh vai xuống)</t>
  </si>
  <si>
    <t>Lai áo</t>
  </si>
  <si>
    <t xml:space="preserve">Chồm vai </t>
  </si>
  <si>
    <t>Rộng vai( từ đường may đến đường may)</t>
  </si>
  <si>
    <t>Dài tay cạnh trên</t>
  </si>
  <si>
    <t>Dài tay cạnh dưới</t>
  </si>
  <si>
    <t xml:space="preserve">Nách đo thẳng </t>
  </si>
  <si>
    <t>bắp tay (1" từ nách )</t>
  </si>
  <si>
    <t>Rộng cửa tay</t>
  </si>
  <si>
    <t>Rộng cổ</t>
  </si>
  <si>
    <t>Hạ cổ trước</t>
  </si>
  <si>
    <t>Hạ cổ sau</t>
  </si>
  <si>
    <t>D15-SLS225A2M</t>
  </si>
  <si>
    <t>HEAVYWEIGHT LONG SLEEVE</t>
  </si>
  <si>
    <t>TRIỂN KHAI MẪU MARKETING SAMPLE
THAM KHẢO CÁCH MAY: MẪU SIZE SET MÃ D15-SLS225A2 MÀU OFF-WHITE CHUYỂN CÙNG TÁC NGHIỆP NGÀY 13/6/24</t>
  </si>
  <si>
    <t>LS TEE</t>
  </si>
  <si>
    <t>BO CỔ + BO TAY</t>
  </si>
  <si>
    <t>HEAVYWEIGHT JERSEY</t>
  </si>
  <si>
    <r>
      <rPr>
        <b/>
        <sz val="8"/>
        <rFont val="Carlito"/>
        <family val="2"/>
      </rPr>
      <t>FRONT HPS LENGTH</t>
    </r>
  </si>
  <si>
    <r>
      <rPr>
        <b/>
        <sz val="8"/>
        <rFont val="Carlito"/>
        <family val="2"/>
      </rPr>
      <t>CHEST</t>
    </r>
  </si>
  <si>
    <r>
      <rPr>
        <b/>
        <i/>
        <sz val="8"/>
        <rFont val="Carlito"/>
        <family val="2"/>
      </rPr>
      <t>1” BELOW AH</t>
    </r>
  </si>
  <si>
    <r>
      <rPr>
        <b/>
        <sz val="8"/>
        <rFont val="Carlito"/>
        <family val="2"/>
      </rPr>
      <t>ACROSS FRONT</t>
    </r>
  </si>
  <si>
    <r>
      <rPr>
        <b/>
        <i/>
        <sz val="8"/>
        <rFont val="Carlito"/>
        <family val="2"/>
      </rPr>
      <t>5 1/2” DOWN FROM HPS</t>
    </r>
  </si>
  <si>
    <r>
      <rPr>
        <b/>
        <sz val="8"/>
        <rFont val="Carlito"/>
        <family val="2"/>
      </rPr>
      <t>ACROSS BACK</t>
    </r>
  </si>
  <si>
    <r>
      <rPr>
        <b/>
        <i/>
        <sz val="8"/>
        <rFont val="Carlito"/>
        <family val="2"/>
      </rPr>
      <t>6" DOWN FROM CB NECK SEAM</t>
    </r>
  </si>
  <si>
    <r>
      <rPr>
        <b/>
        <sz val="8"/>
        <rFont val="Carlito"/>
        <family val="2"/>
      </rPr>
      <t>BOTTOM SWEEP</t>
    </r>
  </si>
  <si>
    <r>
      <rPr>
        <b/>
        <i/>
        <sz val="8"/>
        <rFont val="Carlito"/>
        <family val="2"/>
      </rPr>
      <t>EDGE TO EDGE</t>
    </r>
  </si>
  <si>
    <r>
      <rPr>
        <b/>
        <sz val="8"/>
        <rFont val="Carlito"/>
        <family val="2"/>
      </rPr>
      <t>SHOULDER SLOPE</t>
    </r>
  </si>
  <si>
    <r>
      <rPr>
        <b/>
        <sz val="8"/>
        <rFont val="Carlito"/>
        <family val="2"/>
      </rPr>
      <t>SHOULDER SEAM FWD</t>
    </r>
  </si>
  <si>
    <r>
      <rPr>
        <b/>
        <sz val="8"/>
        <rFont val="Carlito"/>
        <family val="2"/>
      </rPr>
      <t>ACROSS SHOULDER</t>
    </r>
  </si>
  <si>
    <r>
      <rPr>
        <b/>
        <i/>
        <sz val="8"/>
        <rFont val="Carlito"/>
        <family val="2"/>
      </rPr>
      <t>SEAM TO SEAM</t>
    </r>
  </si>
  <si>
    <r>
      <rPr>
        <b/>
        <sz val="8"/>
        <rFont val="Carlito"/>
        <family val="2"/>
      </rPr>
      <t>SLEEVE LENGTH</t>
    </r>
  </si>
  <si>
    <r>
      <rPr>
        <b/>
        <i/>
        <sz val="8"/>
        <rFont val="Carlito"/>
        <family val="2"/>
      </rPr>
      <t>OVERARM</t>
    </r>
  </si>
  <si>
    <r>
      <rPr>
        <b/>
        <i/>
        <sz val="8"/>
        <rFont val="Carlito"/>
        <family val="2"/>
      </rPr>
      <t>UNDERARM</t>
    </r>
  </si>
  <si>
    <r>
      <rPr>
        <b/>
        <sz val="8"/>
        <rFont val="Carlito"/>
        <family val="2"/>
      </rPr>
      <t>AH STRAIGHT</t>
    </r>
  </si>
  <si>
    <t>BICEP</t>
  </si>
  <si>
    <r>
      <rPr>
        <b/>
        <i/>
        <sz val="8"/>
        <rFont val="Carlito"/>
        <family val="2"/>
      </rPr>
      <t>1" FROM AH</t>
    </r>
  </si>
  <si>
    <t xml:space="preserve">ELLOW 13" DOWN FROM SHOULDER SEAM </t>
  </si>
  <si>
    <t>SLEEVES WIDTH 1" UP FROM CUFF</t>
  </si>
  <si>
    <t>SLEEVE OPENING</t>
  </si>
  <si>
    <r>
      <rPr>
        <b/>
        <sz val="8"/>
        <rFont val="Carlito"/>
        <family val="2"/>
      </rPr>
      <t>NECK WIDTH</t>
    </r>
  </si>
  <si>
    <r>
      <rPr>
        <b/>
        <sz val="8"/>
        <rFont val="Carlito"/>
        <family val="2"/>
      </rPr>
      <t>NECK DROP</t>
    </r>
  </si>
  <si>
    <r>
      <rPr>
        <b/>
        <i/>
        <sz val="8"/>
        <rFont val="Carlito"/>
        <family val="2"/>
      </rPr>
      <t>FRONT</t>
    </r>
  </si>
  <si>
    <r>
      <rPr>
        <b/>
        <i/>
        <sz val="8"/>
        <rFont val="Carlito"/>
        <family val="2"/>
      </rPr>
      <t>BACK</t>
    </r>
  </si>
  <si>
    <r>
      <rPr>
        <b/>
        <sz val="8"/>
        <rFont val="Carlito"/>
        <family val="2"/>
      </rPr>
      <t>NECK RIB</t>
    </r>
  </si>
  <si>
    <r>
      <rPr>
        <b/>
        <i/>
        <sz val="8"/>
        <rFont val="Carlito"/>
        <family val="2"/>
      </rPr>
      <t>HEIGHT</t>
    </r>
  </si>
  <si>
    <t>SLEEVES RIB</t>
  </si>
  <si>
    <r>
      <rPr>
        <b/>
        <sz val="8"/>
        <rFont val="Carlito"/>
        <family val="2"/>
      </rPr>
      <t>HEM</t>
    </r>
  </si>
  <si>
    <t xml:space="preserve">BOTTOM </t>
  </si>
  <si>
    <t>Ngực 1" dưới nách</t>
  </si>
  <si>
    <t>Ngang thân sau (6" từ giữa thân sau xuống)</t>
  </si>
  <si>
    <t>Xuôi vai (vai con )</t>
  </si>
  <si>
    <t>Khủy tay 13" từ đường may</t>
  </si>
  <si>
    <t>Rông tay 1" từ cửa tay</t>
  </si>
  <si>
    <t>To bản rib cổ</t>
  </si>
  <si>
    <t>Rib tay</t>
  </si>
  <si>
    <t xml:space="preserve">Lai tay </t>
  </si>
  <si>
    <t>D15-SLS225A1M/A2M</t>
  </si>
  <si>
    <t>D15-SLS225A1/A2</t>
  </si>
  <si>
    <t>TRIỂN KHAI SẢN XUẤT
THAM KHẢO CÁCH MAY: MẪU SIZE SET MÃ D15-SLS225A2 MÀU OFF-WHITE CHUYỂN CÙNG TÁC NGHIỆP NGÀY 13/6/24</t>
  </si>
  <si>
    <t>TRIỂN KHAI MẪU MARKETING SAMPLE
THAM KHẢO CÁCH MAY: MẪU SIZE SET MÃ D15-SLS225 MÀU OFF-WHITE CHUYỂN CÙNG TÁC NGHIỆP NGÀY 13/6/24</t>
  </si>
  <si>
    <t>MARKETING SAMPLE SHIP DB103_LA, DB103_CLOSET (THEO TN D15-SLS225A2M)</t>
  </si>
  <si>
    <t>LƯU Ý- THÔNG SỐ SẢN XUẤT CẦN CHÍNH XÁC 100%. 
SỐ LƯỢNG TRÊN ĐÃ TRỪ HÀNG MARKETING CHO HAI CỬA HÀNG DB103_LA VÀ DB103_CLOSET THEO TN D15-SLS225A2MM CHUYỂN NGÀY 10.6.24</t>
  </si>
  <si>
    <t>CHUYỂN TN SAU</t>
  </si>
  <si>
    <t>17/6-RATING GIẢM 1.4 CÒN 1.</t>
  </si>
  <si>
    <r>
      <t xml:space="preserve">DRFW24P1576003B00K-LOT 'L1 ÁNH A- CẤP TRIỆT TIÊU 633M
</t>
    </r>
    <r>
      <rPr>
        <b/>
        <sz val="24"/>
        <color rgb="FFFF0000"/>
        <rFont val="Muli"/>
      </rPr>
      <t>LOT 'RQ1 ÁNH A- CẤP ĐỦ 92M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</si>
</sst>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  <numFmt numFmtId="178" formatCode="#\ ?/2"/>
    <numFmt numFmtId="179" formatCode="#\ ?/4"/>
    <numFmt numFmtId="180" formatCode="#\ ?/8"/>
  </numFmts>
  <fonts count="1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10"/>
      <name val="Carlito"/>
    </font>
    <font>
      <sz val="10"/>
      <name val="Carlito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00"/>
      <name val="Times New Roman"/>
      <family val="1"/>
    </font>
    <font>
      <sz val="8"/>
      <name val="Carlito"/>
    </font>
    <font>
      <sz val="10"/>
      <color rgb="FF000000"/>
      <name val="Times New Roman"/>
      <family val="1"/>
      <charset val="163"/>
    </font>
    <font>
      <sz val="8"/>
      <color rgb="FF000000"/>
      <name val="Times New Roman"/>
      <family val="1"/>
      <charset val="163"/>
    </font>
    <font>
      <b/>
      <i/>
      <sz val="8"/>
      <name val="Carlito"/>
    </font>
    <font>
      <b/>
      <i/>
      <sz val="8"/>
      <name val="Carlito"/>
      <family val="2"/>
    </font>
    <font>
      <sz val="14"/>
      <color rgb="FF000000"/>
      <name val="Times New Roman"/>
      <family val="1"/>
      <charset val="163"/>
    </font>
    <font>
      <sz val="12"/>
      <color rgb="FF000000"/>
      <name val="Times New Roman"/>
      <family val="1"/>
    </font>
    <font>
      <b/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</fills>
  <borders count="9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/>
      <bottom style="thin">
        <color rgb="FF000000"/>
      </bottom>
      <diagonal/>
    </border>
    <border>
      <left style="thin">
        <color rgb="FFFF0000"/>
      </left>
      <right/>
      <top/>
      <bottom style="thin">
        <color rgb="FF000000"/>
      </bottom>
      <diagonal/>
    </border>
    <border>
      <left/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0" fontId="117" fillId="0" borderId="0"/>
  </cellStyleXfs>
  <cellXfs count="68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31" fillId="52" borderId="50" xfId="0" applyNumberFormat="1" applyFont="1" applyFill="1" applyBorder="1" applyAlignment="1">
      <alignment horizontal="center" vertical="center"/>
    </xf>
    <xf numFmtId="2" fontId="31" fillId="52" borderId="50" xfId="0" applyNumberFormat="1" applyFont="1" applyFill="1" applyBorder="1" applyAlignment="1">
      <alignment horizontal="center" vertical="center"/>
    </xf>
    <xf numFmtId="165" fontId="31" fillId="52" borderId="50" xfId="0" applyNumberFormat="1" applyFont="1" applyFill="1" applyBorder="1" applyAlignment="1">
      <alignment horizontal="center" vertical="center"/>
    </xf>
    <xf numFmtId="1" fontId="32" fillId="52" borderId="50" xfId="0" applyNumberFormat="1" applyFont="1" applyFill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 wrapText="1"/>
    </xf>
    <xf numFmtId="0" fontId="117" fillId="0" borderId="79" xfId="132" applyBorder="1" applyAlignment="1">
      <alignment horizontal="left" vertical="center" wrapText="1"/>
    </xf>
    <xf numFmtId="0" fontId="117" fillId="0" borderId="80" xfId="132" applyBorder="1" applyAlignment="1">
      <alignment horizontal="left" vertical="center" wrapText="1"/>
    </xf>
    <xf numFmtId="0" fontId="118" fillId="0" borderId="37" xfId="132" applyFont="1" applyBorder="1" applyAlignment="1">
      <alignment horizontal="left" vertical="top" wrapText="1"/>
    </xf>
    <xf numFmtId="0" fontId="117" fillId="0" borderId="0" xfId="132" applyAlignment="1">
      <alignment horizontal="left" vertical="top"/>
    </xf>
    <xf numFmtId="0" fontId="117" fillId="0" borderId="80" xfId="132" applyBorder="1" applyAlignment="1">
      <alignment horizontal="left" wrapText="1"/>
    </xf>
    <xf numFmtId="0" fontId="117" fillId="0" borderId="79" xfId="132" applyBorder="1" applyAlignment="1">
      <alignment horizontal="left" wrapText="1"/>
    </xf>
    <xf numFmtId="0" fontId="117" fillId="0" borderId="82" xfId="132" applyBorder="1" applyAlignment="1">
      <alignment horizontal="left" vertical="top" wrapText="1"/>
    </xf>
    <xf numFmtId="0" fontId="123" fillId="0" borderId="37" xfId="132" applyFont="1" applyBorder="1" applyAlignment="1">
      <alignment horizontal="center" vertical="center" wrapText="1"/>
    </xf>
    <xf numFmtId="0" fontId="117" fillId="0" borderId="84" xfId="132" applyBorder="1" applyAlignment="1">
      <alignment horizontal="left" wrapText="1"/>
    </xf>
    <xf numFmtId="0" fontId="117" fillId="0" borderId="78" xfId="132" applyBorder="1" applyAlignment="1">
      <alignment horizontal="left" wrapText="1"/>
    </xf>
    <xf numFmtId="0" fontId="117" fillId="0" borderId="0" xfId="132" applyAlignment="1">
      <alignment horizontal="center" vertical="center"/>
    </xf>
    <xf numFmtId="0" fontId="117" fillId="0" borderId="0" xfId="132" applyAlignment="1">
      <alignment horizontal="left" vertical="top" wrapText="1"/>
    </xf>
    <xf numFmtId="0" fontId="118" fillId="0" borderId="85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center"/>
    </xf>
    <xf numFmtId="0" fontId="117" fillId="0" borderId="78" xfId="132" applyBorder="1" applyAlignment="1">
      <alignment horizontal="left" vertical="center" wrapText="1"/>
    </xf>
    <xf numFmtId="0" fontId="118" fillId="0" borderId="78" xfId="132" applyFont="1" applyBorder="1" applyAlignment="1">
      <alignment horizontal="left" vertical="top" wrapText="1"/>
    </xf>
    <xf numFmtId="0" fontId="120" fillId="0" borderId="0" xfId="132" applyFont="1" applyAlignment="1">
      <alignment horizontal="left" vertical="top" wrapText="1"/>
    </xf>
    <xf numFmtId="0" fontId="118" fillId="0" borderId="86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/>
    </xf>
    <xf numFmtId="0" fontId="120" fillId="0" borderId="79" xfId="132" applyFont="1" applyBorder="1" applyAlignment="1">
      <alignment vertical="top" wrapText="1"/>
    </xf>
    <xf numFmtId="0" fontId="120" fillId="0" borderId="78" xfId="132" applyFont="1" applyBorder="1" applyAlignment="1">
      <alignment vertical="top" wrapText="1"/>
    </xf>
    <xf numFmtId="0" fontId="118" fillId="53" borderId="67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0" fontId="123" fillId="0" borderId="86" xfId="132" applyFont="1" applyBorder="1" applyAlignment="1">
      <alignment horizontal="left" vertical="center" wrapText="1"/>
    </xf>
    <xf numFmtId="0" fontId="123" fillId="54" borderId="37" xfId="132" applyFont="1" applyFill="1" applyBorder="1" applyAlignment="1">
      <alignment horizontal="center" vertical="center" wrapText="1"/>
    </xf>
    <xf numFmtId="0" fontId="123" fillId="0" borderId="67" xfId="132" applyFont="1" applyBorder="1" applyAlignment="1">
      <alignment horizontal="center" vertical="center" wrapText="1"/>
    </xf>
    <xf numFmtId="0" fontId="117" fillId="0" borderId="0" xfId="132" applyAlignment="1">
      <alignment horizontal="left" vertical="center"/>
    </xf>
    <xf numFmtId="0" fontId="123" fillId="0" borderId="84" xfId="132" applyFont="1" applyBorder="1" applyAlignment="1">
      <alignment horizontal="left" vertical="center" wrapText="1"/>
    </xf>
    <xf numFmtId="0" fontId="129" fillId="0" borderId="87" xfId="132" applyFont="1" applyBorder="1" applyAlignment="1">
      <alignment horizontal="left" vertical="center" wrapText="1"/>
    </xf>
    <xf numFmtId="0" fontId="130" fillId="0" borderId="86" xfId="132" applyFont="1" applyBorder="1" applyAlignment="1">
      <alignment horizontal="center" vertical="center" wrapText="1"/>
    </xf>
    <xf numFmtId="178" fontId="129" fillId="0" borderId="80" xfId="132" applyNumberFormat="1" applyFont="1" applyBorder="1" applyAlignment="1">
      <alignment horizontal="center" vertical="center" wrapText="1"/>
    </xf>
    <xf numFmtId="178" fontId="131" fillId="0" borderId="37" xfId="132" applyNumberFormat="1" applyFont="1" applyBorder="1" applyAlignment="1">
      <alignment horizontal="center" vertical="center" wrapText="1"/>
    </xf>
    <xf numFmtId="178" fontId="125" fillId="0" borderId="37" xfId="132" applyNumberFormat="1" applyFont="1" applyBorder="1" applyAlignment="1">
      <alignment horizontal="center" vertical="center" wrapText="1"/>
    </xf>
    <xf numFmtId="178" fontId="131" fillId="0" borderId="78" xfId="132" applyNumberFormat="1" applyFont="1" applyBorder="1" applyAlignment="1">
      <alignment horizontal="center" vertical="center" wrapText="1"/>
    </xf>
    <xf numFmtId="178" fontId="132" fillId="0" borderId="67" xfId="132" applyNumberFormat="1" applyFont="1" applyBorder="1" applyAlignment="1">
      <alignment horizontal="center" vertical="center" wrapText="1"/>
    </xf>
    <xf numFmtId="0" fontId="123" fillId="0" borderId="78" xfId="132" applyFont="1" applyBorder="1" applyAlignment="1">
      <alignment horizontal="left" vertical="center" wrapText="1"/>
    </xf>
    <xf numFmtId="0" fontId="133" fillId="0" borderId="79" xfId="132" applyFont="1" applyBorder="1" applyAlignment="1">
      <alignment horizontal="center" vertical="center" wrapText="1"/>
    </xf>
    <xf numFmtId="0" fontId="133" fillId="0" borderId="87" xfId="132" applyFont="1" applyBorder="1" applyAlignment="1">
      <alignment horizontal="center" vertical="center" wrapText="1"/>
    </xf>
    <xf numFmtId="178" fontId="130" fillId="0" borderId="86" xfId="132" applyNumberFormat="1" applyFont="1" applyBorder="1" applyAlignment="1">
      <alignment horizontal="center" vertical="center" wrapText="1"/>
    </xf>
    <xf numFmtId="179" fontId="129" fillId="0" borderId="80" xfId="132" applyNumberFormat="1" applyFont="1" applyBorder="1" applyAlignment="1">
      <alignment horizontal="center" vertical="center" wrapText="1"/>
    </xf>
    <xf numFmtId="179" fontId="131" fillId="0" borderId="37" xfId="132" applyNumberFormat="1" applyFont="1" applyBorder="1" applyAlignment="1">
      <alignment horizontal="center" vertical="center" wrapText="1"/>
    </xf>
    <xf numFmtId="179" fontId="131" fillId="0" borderId="78" xfId="132" applyNumberFormat="1" applyFont="1" applyBorder="1" applyAlignment="1">
      <alignment horizontal="center" vertical="center" wrapText="1"/>
    </xf>
    <xf numFmtId="179" fontId="132" fillId="0" borderId="67" xfId="132" applyNumberFormat="1" applyFont="1" applyBorder="1" applyAlignment="1">
      <alignment horizontal="center" vertical="center" wrapText="1"/>
    </xf>
    <xf numFmtId="0" fontId="129" fillId="0" borderId="80" xfId="132" applyFont="1" applyBorder="1" applyAlignment="1">
      <alignment horizontal="center" vertical="center" wrapText="1"/>
    </xf>
    <xf numFmtId="178" fontId="126" fillId="0" borderId="37" xfId="132" applyNumberFormat="1" applyFont="1" applyBorder="1" applyAlignment="1">
      <alignment horizontal="center" vertical="center" wrapText="1"/>
    </xf>
    <xf numFmtId="178" fontId="126" fillId="0" borderId="78" xfId="132" applyNumberFormat="1" applyFont="1" applyBorder="1" applyAlignment="1">
      <alignment horizontal="center" vertical="center" wrapText="1"/>
    </xf>
    <xf numFmtId="178" fontId="130" fillId="0" borderId="67" xfId="132" applyNumberFormat="1" applyFont="1" applyBorder="1" applyAlignment="1">
      <alignment horizontal="center" vertical="center" wrapText="1"/>
    </xf>
    <xf numFmtId="179" fontId="125" fillId="0" borderId="37" xfId="132" applyNumberFormat="1" applyFont="1" applyBorder="1" applyAlignment="1">
      <alignment horizontal="center" vertical="center" wrapText="1"/>
    </xf>
    <xf numFmtId="0" fontId="131" fillId="0" borderId="0" xfId="132" applyFont="1" applyAlignment="1">
      <alignment horizontal="left" vertical="top"/>
    </xf>
    <xf numFmtId="180" fontId="129" fillId="0" borderId="80" xfId="132" applyNumberFormat="1" applyFont="1" applyBorder="1" applyAlignment="1">
      <alignment horizontal="center" vertical="center" wrapText="1"/>
    </xf>
    <xf numFmtId="0" fontId="117" fillId="47" borderId="0" xfId="132" applyFill="1" applyAlignment="1">
      <alignment horizontal="left" vertical="top"/>
    </xf>
    <xf numFmtId="180" fontId="131" fillId="0" borderId="37" xfId="132" applyNumberFormat="1" applyFont="1" applyBorder="1" applyAlignment="1">
      <alignment horizontal="center" vertical="center" wrapText="1"/>
    </xf>
    <xf numFmtId="180" fontId="131" fillId="0" borderId="78" xfId="132" applyNumberFormat="1" applyFont="1" applyBorder="1" applyAlignment="1">
      <alignment horizontal="center" vertical="center" wrapText="1"/>
    </xf>
    <xf numFmtId="180" fontId="132" fillId="0" borderId="67" xfId="132" applyNumberFormat="1" applyFont="1" applyBorder="1" applyAlignment="1">
      <alignment horizontal="center" vertical="center" wrapText="1"/>
    </xf>
    <xf numFmtId="0" fontId="101" fillId="0" borderId="78" xfId="67" applyFont="1" applyBorder="1" applyAlignment="1">
      <alignment vertical="center"/>
    </xf>
    <xf numFmtId="0" fontId="101" fillId="0" borderId="79" xfId="67" applyFont="1" applyBorder="1" applyAlignment="1">
      <alignment vertical="center"/>
    </xf>
    <xf numFmtId="0" fontId="101" fillId="0" borderId="88" xfId="67" applyFont="1" applyBorder="1" applyAlignment="1">
      <alignment vertical="center"/>
    </xf>
    <xf numFmtId="0" fontId="101" fillId="0" borderId="76" xfId="67" applyFont="1" applyBorder="1" applyAlignment="1">
      <alignment vertical="center"/>
    </xf>
    <xf numFmtId="0" fontId="129" fillId="0" borderId="67" xfId="132" applyFont="1" applyBorder="1" applyAlignment="1">
      <alignment horizontal="left" vertical="center"/>
    </xf>
    <xf numFmtId="179" fontId="130" fillId="0" borderId="89" xfId="132" applyNumberFormat="1" applyFont="1" applyBorder="1" applyAlignment="1">
      <alignment horizontal="center" vertical="center" wrapText="1"/>
    </xf>
    <xf numFmtId="0" fontId="123" fillId="0" borderId="90" xfId="132" applyFont="1" applyBorder="1" applyAlignment="1">
      <alignment horizontal="left" vertical="center" wrapText="1"/>
    </xf>
    <xf numFmtId="0" fontId="129" fillId="0" borderId="91" xfId="132" applyFont="1" applyBorder="1" applyAlignment="1">
      <alignment horizontal="left" vertical="center" wrapText="1"/>
    </xf>
    <xf numFmtId="179" fontId="130" fillId="0" borderId="86" xfId="132" applyNumberFormat="1" applyFont="1" applyBorder="1" applyAlignment="1">
      <alignment horizontal="center" vertical="center" wrapText="1"/>
    </xf>
    <xf numFmtId="0" fontId="134" fillId="0" borderId="87" xfId="132" applyFont="1" applyBorder="1" applyAlignment="1">
      <alignment horizontal="center" vertical="center" wrapText="1"/>
    </xf>
    <xf numFmtId="0" fontId="117" fillId="0" borderId="87" xfId="132" applyBorder="1" applyAlignment="1">
      <alignment horizontal="left" wrapText="1"/>
    </xf>
    <xf numFmtId="0" fontId="117" fillId="0" borderId="86" xfId="132" applyBorder="1" applyAlignment="1">
      <alignment horizontal="left" wrapText="1"/>
    </xf>
    <xf numFmtId="0" fontId="117" fillId="0" borderId="80" xfId="132" applyBorder="1" applyAlignment="1">
      <alignment horizontal="center" vertical="center" wrapText="1"/>
    </xf>
    <xf numFmtId="0" fontId="135" fillId="0" borderId="37" xfId="132" applyFont="1" applyBorder="1" applyAlignment="1">
      <alignment horizontal="left" wrapText="1"/>
    </xf>
    <xf numFmtId="0" fontId="135" fillId="0" borderId="78" xfId="132" applyFont="1" applyBorder="1" applyAlignment="1">
      <alignment horizontal="left" wrapText="1"/>
    </xf>
    <xf numFmtId="0" fontId="135" fillId="0" borderId="67" xfId="132" applyFont="1" applyBorder="1" applyAlignment="1">
      <alignment horizontal="left" wrapText="1"/>
    </xf>
    <xf numFmtId="0" fontId="117" fillId="0" borderId="93" xfId="132" applyBorder="1" applyAlignment="1">
      <alignment horizontal="left" vertical="top"/>
    </xf>
    <xf numFmtId="0" fontId="123" fillId="0" borderId="79" xfId="132" applyFont="1" applyBorder="1" applyAlignment="1">
      <alignment horizontal="center" vertical="center" wrapText="1"/>
    </xf>
    <xf numFmtId="0" fontId="136" fillId="0" borderId="79" xfId="132" applyFont="1" applyBorder="1" applyAlignment="1">
      <alignment horizontal="left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52" borderId="69" xfId="0" applyNumberFormat="1" applyFont="1" applyFill="1" applyBorder="1" applyAlignment="1">
      <alignment horizontal="center" vertical="center" wrapText="1"/>
    </xf>
    <xf numFmtId="1" fontId="32" fillId="52" borderId="71" xfId="0" applyNumberFormat="1" applyFont="1" applyFill="1" applyBorder="1" applyAlignment="1">
      <alignment horizontal="center" vertical="center" wrapText="1"/>
    </xf>
    <xf numFmtId="1" fontId="32" fillId="52" borderId="54" xfId="0" applyNumberFormat="1" applyFont="1" applyFill="1" applyBorder="1" applyAlignment="1">
      <alignment horizontal="center" vertical="center" wrapText="1"/>
    </xf>
    <xf numFmtId="1" fontId="32" fillId="52" borderId="55" xfId="0" applyNumberFormat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52" borderId="50" xfId="0" applyFont="1" applyFill="1" applyBorder="1" applyAlignment="1">
      <alignment horizontal="center" vertical="center" wrapText="1"/>
    </xf>
    <xf numFmtId="1" fontId="31" fillId="52" borderId="50" xfId="0" applyNumberFormat="1" applyFont="1" applyFill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 wrapText="1"/>
    </xf>
    <xf numFmtId="0" fontId="53" fillId="15" borderId="0" xfId="0" applyFont="1" applyFill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94" xfId="0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1" fontId="32" fillId="52" borderId="57" xfId="0" applyNumberFormat="1" applyFont="1" applyFill="1" applyBorder="1" applyAlignment="1">
      <alignment horizontal="center" vertical="center" wrapText="1"/>
    </xf>
    <xf numFmtId="1" fontId="32" fillId="52" borderId="45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123" fillId="0" borderId="78" xfId="132" applyFont="1" applyBorder="1" applyAlignment="1">
      <alignment horizontal="left" vertical="center" wrapText="1"/>
    </xf>
    <xf numFmtId="0" fontId="123" fillId="0" borderId="80" xfId="132" applyFont="1" applyBorder="1" applyAlignment="1">
      <alignment horizontal="left" vertical="center" wrapText="1"/>
    </xf>
    <xf numFmtId="0" fontId="101" fillId="0" borderId="78" xfId="67" applyFont="1" applyBorder="1" applyAlignment="1">
      <alignment horizontal="left" vertical="center" wrapText="1"/>
    </xf>
    <xf numFmtId="0" fontId="101" fillId="0" borderId="92" xfId="67" applyFont="1" applyBorder="1" applyAlignment="1">
      <alignment horizontal="left" vertical="center" wrapText="1"/>
    </xf>
    <xf numFmtId="0" fontId="117" fillId="0" borderId="78" xfId="132" applyBorder="1" applyAlignment="1">
      <alignment horizontal="left" wrapText="1"/>
    </xf>
    <xf numFmtId="0" fontId="117" fillId="0" borderId="80" xfId="132" applyBorder="1" applyAlignment="1">
      <alignment horizontal="left" wrapText="1"/>
    </xf>
    <xf numFmtId="0" fontId="117" fillId="0" borderId="76" xfId="132" applyBorder="1" applyAlignment="1">
      <alignment horizontal="left" vertical="top" wrapText="1"/>
    </xf>
    <xf numFmtId="0" fontId="117" fillId="0" borderId="77" xfId="132" applyBorder="1" applyAlignment="1">
      <alignment horizontal="left" vertical="top" wrapText="1"/>
    </xf>
    <xf numFmtId="0" fontId="117" fillId="0" borderId="0" xfId="132" applyAlignment="1">
      <alignment horizontal="left" vertical="top" wrapText="1"/>
    </xf>
    <xf numFmtId="0" fontId="117" fillId="0" borderId="81" xfId="132" applyBorder="1" applyAlignment="1">
      <alignment horizontal="left" vertical="top" wrapText="1"/>
    </xf>
    <xf numFmtId="0" fontId="117" fillId="0" borderId="82" xfId="132" applyBorder="1" applyAlignment="1">
      <alignment horizontal="left" vertical="top" wrapText="1"/>
    </xf>
    <xf numFmtId="0" fontId="117" fillId="0" borderId="83" xfId="132" applyBorder="1" applyAlignment="1">
      <alignment horizontal="left" vertical="top" wrapText="1"/>
    </xf>
    <xf numFmtId="0" fontId="120" fillId="0" borderId="78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 wrapText="1"/>
    </xf>
    <xf numFmtId="0" fontId="120" fillId="0" borderId="80" xfId="132" applyFont="1" applyBorder="1" applyAlignment="1">
      <alignment horizontal="left" vertical="top" wrapText="1"/>
    </xf>
    <xf numFmtId="0" fontId="121" fillId="0" borderId="78" xfId="132" applyFont="1" applyBorder="1" applyAlignment="1">
      <alignment horizontal="left" vertical="top" wrapText="1"/>
    </xf>
    <xf numFmtId="0" fontId="118" fillId="53" borderId="78" xfId="132" applyFont="1" applyFill="1" applyBorder="1" applyAlignment="1">
      <alignment horizontal="center" vertical="top" wrapText="1"/>
    </xf>
    <xf numFmtId="0" fontId="118" fillId="53" borderId="79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2" xr:uid="{E12A0250-B57B-4322-88F7-A812579532CC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2.png"/><Relationship Id="rId7" Type="http://schemas.openxmlformats.org/officeDocument/2006/relationships/image" Target="../media/image34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1.png"/><Relationship Id="rId9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9.emf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7.emf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6.emf"/><Relationship Id="rId5" Type="http://schemas.openxmlformats.org/officeDocument/2006/relationships/image" Target="../media/image4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76</xdr:row>
      <xdr:rowOff>514350</xdr:rowOff>
    </xdr:from>
    <xdr:to>
      <xdr:col>15</xdr:col>
      <xdr:colOff>895350</xdr:colOff>
      <xdr:row>102</xdr:row>
      <xdr:rowOff>647700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82077DFC-02E3-40BC-B6D4-FF8180158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11800" y="80962500"/>
          <a:ext cx="2743200" cy="308610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61DDC2E1-32DF-47AB-83C8-1F9142D287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69100" y="2457450"/>
          <a:ext cx="2076450" cy="17716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94</xdr:row>
      <xdr:rowOff>514350</xdr:rowOff>
    </xdr:from>
    <xdr:to>
      <xdr:col>15</xdr:col>
      <xdr:colOff>895350</xdr:colOff>
      <xdr:row>120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AF6DDE7B-D0E1-42C4-9CE1-4B0EA3AE20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69723000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CB3250B0-9DD7-47DC-997F-9EE9E839BD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02425" y="2428875"/>
          <a:ext cx="2076450" cy="17430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23</xdr:row>
      <xdr:rowOff>1738314</xdr:rowOff>
    </xdr:from>
    <xdr:to>
      <xdr:col>28</xdr:col>
      <xdr:colOff>131872</xdr:colOff>
      <xdr:row>23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15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19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21</xdr:row>
      <xdr:rowOff>860347</xdr:rowOff>
    </xdr:from>
    <xdr:to>
      <xdr:col>3</xdr:col>
      <xdr:colOff>3238499</xdr:colOff>
      <xdr:row>21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23</xdr:row>
      <xdr:rowOff>952500</xdr:rowOff>
    </xdr:from>
    <xdr:to>
      <xdr:col>3</xdr:col>
      <xdr:colOff>55905</xdr:colOff>
      <xdr:row>23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48006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</xdr:row>
      <xdr:rowOff>990600</xdr:rowOff>
    </xdr:from>
    <xdr:to>
      <xdr:col>3</xdr:col>
      <xdr:colOff>3581400</xdr:colOff>
      <xdr:row>23</xdr:row>
      <xdr:rowOff>4243862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39800" y="480441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23</xdr:row>
      <xdr:rowOff>4648200</xdr:rowOff>
    </xdr:from>
    <xdr:to>
      <xdr:col>12</xdr:col>
      <xdr:colOff>713800</xdr:colOff>
      <xdr:row>24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4343400</xdr:colOff>
      <xdr:row>25</xdr:row>
      <xdr:rowOff>138112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8700" y="558784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347663</xdr:colOff>
      <xdr:row>24</xdr:row>
      <xdr:rowOff>3162300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4763" y="55435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27</xdr:row>
      <xdr:rowOff>152400</xdr:rowOff>
    </xdr:from>
    <xdr:to>
      <xdr:col>3</xdr:col>
      <xdr:colOff>4343400</xdr:colOff>
      <xdr:row>27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29</xdr:row>
      <xdr:rowOff>457200</xdr:rowOff>
    </xdr:from>
    <xdr:to>
      <xdr:col>3</xdr:col>
      <xdr:colOff>1524000</xdr:colOff>
      <xdr:row>29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1600" y="680466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29</xdr:row>
      <xdr:rowOff>457200</xdr:rowOff>
    </xdr:from>
    <xdr:to>
      <xdr:col>3</xdr:col>
      <xdr:colOff>3752669</xdr:colOff>
      <xdr:row>29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31</xdr:row>
      <xdr:rowOff>190500</xdr:rowOff>
    </xdr:from>
    <xdr:to>
      <xdr:col>3</xdr:col>
      <xdr:colOff>1437690</xdr:colOff>
      <xdr:row>31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15</xdr:row>
      <xdr:rowOff>419100</xdr:rowOff>
    </xdr:from>
    <xdr:to>
      <xdr:col>32</xdr:col>
      <xdr:colOff>598838</xdr:colOff>
      <xdr:row>15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685800</xdr:colOff>
      <xdr:row>15</xdr:row>
      <xdr:rowOff>533400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991100" y="22555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7200900</xdr:colOff>
      <xdr:row>13</xdr:row>
      <xdr:rowOff>762000</xdr:rowOff>
    </xdr:from>
    <xdr:to>
      <xdr:col>15</xdr:col>
      <xdr:colOff>580186</xdr:colOff>
      <xdr:row>15</xdr:row>
      <xdr:rowOff>856909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22200" y="201549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17</xdr:row>
      <xdr:rowOff>495300</xdr:rowOff>
    </xdr:from>
    <xdr:to>
      <xdr:col>3</xdr:col>
      <xdr:colOff>3800928</xdr:colOff>
      <xdr:row>17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2781300</xdr:colOff>
      <xdr:row>19</xdr:row>
      <xdr:rowOff>685800</xdr:rowOff>
    </xdr:from>
    <xdr:to>
      <xdr:col>3</xdr:col>
      <xdr:colOff>3399375</xdr:colOff>
      <xdr:row>19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58600" y="349758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3771900</xdr:colOff>
      <xdr:row>15</xdr:row>
      <xdr:rowOff>152400</xdr:rowOff>
    </xdr:from>
    <xdr:to>
      <xdr:col>3</xdr:col>
      <xdr:colOff>5504252</xdr:colOff>
      <xdr:row>15</xdr:row>
      <xdr:rowOff>3961924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B047A-DB71-67FD-53F8-4597C43E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7200" y="22174200"/>
          <a:ext cx="9580952" cy="38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21</xdr:row>
      <xdr:rowOff>38099</xdr:rowOff>
    </xdr:from>
    <xdr:to>
      <xdr:col>17</xdr:col>
      <xdr:colOff>152400</xdr:colOff>
      <xdr:row>21</xdr:row>
      <xdr:rowOff>3167378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7A328-6686-5599-9D79-1E9DECA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26400" y="40424099"/>
          <a:ext cx="12001500" cy="3129279"/>
        </a:xfrm>
        <a:prstGeom prst="rect">
          <a:avLst/>
        </a:prstGeom>
      </xdr:spPr>
    </xdr:pic>
    <xdr:clientData/>
  </xdr:twoCellAnchor>
  <xdr:twoCellAnchor>
    <xdr:from>
      <xdr:col>3</xdr:col>
      <xdr:colOff>4000500</xdr:colOff>
      <xdr:row>0</xdr:row>
      <xdr:rowOff>571500</xdr:rowOff>
    </xdr:from>
    <xdr:to>
      <xdr:col>3</xdr:col>
      <xdr:colOff>6076950</xdr:colOff>
      <xdr:row>2</xdr:row>
      <xdr:rowOff>133350</xdr:rowOff>
    </xdr:to>
    <xdr:pic>
      <xdr:nvPicPr>
        <xdr:cNvPr id="7" name="image16.png">
          <a:extLst>
            <a:ext uri="{FF2B5EF4-FFF2-40B4-BE49-F238E27FC236}">
              <a16:creationId xmlns:a16="http://schemas.microsoft.com/office/drawing/2014/main" id="{CDDA0D79-79E4-4716-A284-AF8EBA16E235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154400" y="571500"/>
          <a:ext cx="2076450" cy="177165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373513</xdr:colOff>
      <xdr:row>0</xdr:row>
      <xdr:rowOff>167210</xdr:rowOff>
    </xdr:from>
    <xdr:ext cx="1631913" cy="277836"/>
    <xdr:pic>
      <xdr:nvPicPr>
        <xdr:cNvPr id="2" name="image1.jpeg">
          <a:extLst>
            <a:ext uri="{FF2B5EF4-FFF2-40B4-BE49-F238E27FC236}">
              <a16:creationId xmlns:a16="http://schemas.microsoft.com/office/drawing/2014/main" id="{4B0D0928-E964-46EF-8530-E578A388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13" y="167210"/>
          <a:ext cx="1631913" cy="27783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34"/>
  <sheetViews>
    <sheetView tabSelected="1" view="pageBreakPreview" topLeftCell="A32" zoomScale="50" zoomScaleNormal="10" zoomScaleSheetLayoutView="50" zoomScalePageLayoutView="25" workbookViewId="0">
      <selection activeCell="A38" sqref="A38:XFD38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98" t="s">
        <v>0</v>
      </c>
      <c r="O1" s="498" t="s">
        <v>0</v>
      </c>
      <c r="P1" s="499" t="s">
        <v>1</v>
      </c>
      <c r="Q1" s="499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98" t="s">
        <v>2</v>
      </c>
      <c r="O2" s="498" t="s">
        <v>2</v>
      </c>
      <c r="P2" s="500" t="s">
        <v>3</v>
      </c>
      <c r="Q2" s="500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98" t="s">
        <v>4</v>
      </c>
      <c r="O3" s="498" t="s">
        <v>4</v>
      </c>
      <c r="P3" s="501" t="s">
        <v>5</v>
      </c>
      <c r="Q3" s="499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3" t="s">
        <v>888</v>
      </c>
      <c r="H5" s="504"/>
      <c r="I5" s="504"/>
      <c r="J5" s="504"/>
      <c r="K5" s="504"/>
      <c r="L5" s="504"/>
      <c r="M5" s="505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06"/>
      <c r="H6" s="507"/>
      <c r="I6" s="507"/>
      <c r="J6" s="507"/>
      <c r="K6" s="507"/>
      <c r="L6" s="507"/>
      <c r="M6" s="508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388</v>
      </c>
      <c r="E7" s="12"/>
      <c r="F7" s="11"/>
      <c r="G7" s="506"/>
      <c r="H7" s="507"/>
      <c r="I7" s="507"/>
      <c r="J7" s="507"/>
      <c r="K7" s="507"/>
      <c r="L7" s="507"/>
      <c r="M7" s="508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02" t="s">
        <v>841</v>
      </c>
      <c r="E8" s="502"/>
      <c r="F8" s="502"/>
      <c r="G8" s="509"/>
      <c r="H8" s="510"/>
      <c r="I8" s="510"/>
      <c r="J8" s="510"/>
      <c r="K8" s="510"/>
      <c r="L8" s="510"/>
      <c r="M8" s="511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843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3">
        <v>45456</v>
      </c>
      <c r="E11" s="514"/>
      <c r="F11" s="514"/>
      <c r="G11" s="241"/>
      <c r="H11" s="240"/>
      <c r="I11" s="186"/>
      <c r="J11" s="238" t="s">
        <v>20</v>
      </c>
      <c r="K11" s="186"/>
      <c r="L11" s="186"/>
      <c r="M11" s="512" t="s">
        <v>782</v>
      </c>
      <c r="N11" s="512"/>
      <c r="O11" s="512"/>
      <c r="P11" s="512"/>
      <c r="Q11" s="51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15"/>
      <c r="C13" s="515"/>
      <c r="D13" s="515"/>
      <c r="E13" s="515"/>
      <c r="F13" s="515"/>
      <c r="G13" s="243"/>
      <c r="H13" s="244"/>
      <c r="I13" s="186"/>
      <c r="J13" s="238" t="s">
        <v>25</v>
      </c>
      <c r="K13" s="186"/>
      <c r="L13" s="186"/>
      <c r="M13" s="186" t="s">
        <v>780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17" t="s">
        <v>779</v>
      </c>
      <c r="O17" s="517"/>
      <c r="P17" s="517"/>
      <c r="Q17" s="333" t="s">
        <v>40</v>
      </c>
    </row>
    <row r="18" spans="2:17" s="204" customFormat="1" ht="67.5">
      <c r="B18" s="330" t="s">
        <v>41</v>
      </c>
      <c r="C18" s="331" t="s">
        <v>389</v>
      </c>
      <c r="D18" s="205" t="s">
        <v>776</v>
      </c>
      <c r="E18" s="206"/>
      <c r="F18" s="207"/>
      <c r="G18" s="207">
        <v>25</v>
      </c>
      <c r="H18" s="207">
        <v>51</v>
      </c>
      <c r="I18" s="207">
        <v>117</v>
      </c>
      <c r="J18" s="207">
        <v>146</v>
      </c>
      <c r="K18" s="207">
        <v>117</v>
      </c>
      <c r="L18" s="207">
        <v>64</v>
      </c>
      <c r="M18" s="207">
        <v>20</v>
      </c>
      <c r="N18" s="519" t="s">
        <v>784</v>
      </c>
      <c r="O18" s="519"/>
      <c r="P18" s="519"/>
      <c r="Q18" s="208">
        <f>SUM(E18:P18)</f>
        <v>540</v>
      </c>
    </row>
    <row r="19" spans="2:17" s="204" customFormat="1" ht="67.5">
      <c r="B19" s="330" t="s">
        <v>43</v>
      </c>
      <c r="C19" s="331" t="str">
        <f>C18</f>
        <v>DB-KT010</v>
      </c>
      <c r="D19" s="206" t="str">
        <f>+D18</f>
        <v>DOVE</v>
      </c>
      <c r="E19" s="206"/>
      <c r="F19" s="207"/>
      <c r="G19" s="209">
        <f>ROUNDUP(G18*4%,0)</f>
        <v>1</v>
      </c>
      <c r="H19" s="209">
        <f t="shared" ref="H19:M19" si="0">ROUNDUP(H18*4%,0)</f>
        <v>3</v>
      </c>
      <c r="I19" s="209">
        <f t="shared" si="0"/>
        <v>5</v>
      </c>
      <c r="J19" s="209">
        <f t="shared" si="0"/>
        <v>6</v>
      </c>
      <c r="K19" s="209">
        <f t="shared" si="0"/>
        <v>5</v>
      </c>
      <c r="L19" s="209">
        <f t="shared" si="0"/>
        <v>3</v>
      </c>
      <c r="M19" s="209">
        <f t="shared" si="0"/>
        <v>1</v>
      </c>
      <c r="N19" s="519"/>
      <c r="O19" s="519"/>
      <c r="P19" s="519"/>
      <c r="Q19" s="208">
        <f>SUM(E19:P19)</f>
        <v>24</v>
      </c>
    </row>
    <row r="20" spans="2:17" s="215" customFormat="1" ht="149.25" customHeight="1">
      <c r="B20" s="523" t="s">
        <v>889</v>
      </c>
      <c r="C20" s="523"/>
      <c r="D20" s="523"/>
      <c r="E20" s="523"/>
      <c r="F20" s="523"/>
      <c r="G20" s="233">
        <v>2</v>
      </c>
      <c r="H20" s="233">
        <v>5</v>
      </c>
      <c r="I20" s="233">
        <v>5</v>
      </c>
      <c r="J20" s="233">
        <v>8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31</v>
      </c>
    </row>
    <row r="21" spans="2:17" s="204" customFormat="1" ht="45">
      <c r="B21" s="222" t="s">
        <v>44</v>
      </c>
      <c r="C21" s="223"/>
      <c r="D21" s="516" t="str">
        <f>+D19</f>
        <v>DOVE</v>
      </c>
      <c r="E21" s="516"/>
      <c r="F21" s="516"/>
      <c r="G21" s="214">
        <f>SUM(G18:G19)-G20</f>
        <v>24</v>
      </c>
      <c r="H21" s="214">
        <f t="shared" ref="H21" si="1">SUM(H18:H19)-H20</f>
        <v>49</v>
      </c>
      <c r="I21" s="214">
        <f t="shared" ref="I21" si="2">SUM(I18:I19)-I20</f>
        <v>117</v>
      </c>
      <c r="J21" s="214">
        <f t="shared" ref="J21:M21" si="3">SUM(J18:J19)-J20</f>
        <v>144</v>
      </c>
      <c r="K21" s="214">
        <f t="shared" si="3"/>
        <v>117</v>
      </c>
      <c r="L21" s="214">
        <f t="shared" si="3"/>
        <v>63</v>
      </c>
      <c r="M21" s="214">
        <f t="shared" si="3"/>
        <v>19</v>
      </c>
      <c r="N21" s="334"/>
      <c r="O21" s="334"/>
      <c r="P21" s="334"/>
      <c r="Q21" s="214">
        <f t="shared" ref="Q21" si="4">SUM(Q18:Q19)-Q20</f>
        <v>533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7" t="s">
        <v>779</v>
      </c>
      <c r="O23" s="517"/>
      <c r="P23" s="517"/>
      <c r="Q23" s="333" t="s">
        <v>40</v>
      </c>
    </row>
    <row r="24" spans="2:17" s="204" customFormat="1" ht="67.5">
      <c r="B24" s="330" t="s">
        <v>41</v>
      </c>
      <c r="C24" s="331" t="s">
        <v>397</v>
      </c>
      <c r="D24" s="205" t="s">
        <v>777</v>
      </c>
      <c r="E24" s="206"/>
      <c r="F24" s="207"/>
      <c r="G24" s="524" t="s">
        <v>891</v>
      </c>
      <c r="H24" s="524"/>
      <c r="I24" s="524"/>
      <c r="J24" s="524"/>
      <c r="K24" s="524"/>
      <c r="L24" s="524"/>
      <c r="M24" s="525"/>
      <c r="N24" s="520" t="s">
        <v>785</v>
      </c>
      <c r="O24" s="520"/>
      <c r="P24" s="520"/>
      <c r="Q24" s="208">
        <f>SUM(E24:P24)</f>
        <v>0</v>
      </c>
    </row>
    <row r="25" spans="2:17" s="204" customFormat="1" ht="67.5" hidden="1">
      <c r="B25" s="330" t="s">
        <v>43</v>
      </c>
      <c r="C25" s="331" t="str">
        <f>C24</f>
        <v>DB-KT011</v>
      </c>
      <c r="D25" s="206" t="str">
        <f>+D24</f>
        <v>HEATHER GREY</v>
      </c>
      <c r="E25" s="206"/>
      <c r="F25" s="207"/>
      <c r="G25" s="209"/>
      <c r="H25" s="209">
        <f t="shared" ref="H25" si="5">ROUNDUP(H24*5%,0)</f>
        <v>0</v>
      </c>
      <c r="I25" s="209">
        <f t="shared" ref="I25:J25" si="6">ROUNDUP(I24*5%,0)</f>
        <v>0</v>
      </c>
      <c r="J25" s="209">
        <f t="shared" si="6"/>
        <v>0</v>
      </c>
      <c r="K25" s="209">
        <f t="shared" ref="K25" si="7">ROUNDUP(K24*5%,0)</f>
        <v>0</v>
      </c>
      <c r="L25" s="209">
        <f t="shared" ref="L25" si="8">ROUNDUP(L24*5%,0)</f>
        <v>0</v>
      </c>
      <c r="M25" s="209">
        <f t="shared" ref="M25" si="9">ROUNDUP(M24*5%,0)</f>
        <v>0</v>
      </c>
      <c r="N25" s="520"/>
      <c r="O25" s="520"/>
      <c r="P25" s="520"/>
      <c r="Q25" s="208">
        <f>SUM(E25:P25)</f>
        <v>0</v>
      </c>
    </row>
    <row r="26" spans="2:17" s="215" customFormat="1" ht="149.25" hidden="1" customHeight="1">
      <c r="B26" s="523" t="s">
        <v>889</v>
      </c>
      <c r="C26" s="523"/>
      <c r="D26" s="523"/>
      <c r="E26" s="523"/>
      <c r="F26" s="523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04" customFormat="1" ht="45" hidden="1">
      <c r="B27" s="222" t="s">
        <v>44</v>
      </c>
      <c r="C27" s="223"/>
      <c r="D27" s="516" t="str">
        <f>+D25</f>
        <v>HEATHER GREY</v>
      </c>
      <c r="E27" s="516"/>
      <c r="F27" s="516"/>
      <c r="G27" s="214">
        <f>SUM(G24:G25)-G26</f>
        <v>0</v>
      </c>
      <c r="H27" s="214">
        <f t="shared" ref="H27" si="10">SUM(H24:H25)-H26</f>
        <v>0</v>
      </c>
      <c r="I27" s="214">
        <f t="shared" ref="I27" si="11">SUM(I24:I25)-I26</f>
        <v>0</v>
      </c>
      <c r="J27" s="214">
        <f t="shared" ref="J27:M27" si="12">SUM(J24:J25)-J26</f>
        <v>0</v>
      </c>
      <c r="K27" s="214">
        <f t="shared" si="12"/>
        <v>0</v>
      </c>
      <c r="L27" s="214">
        <f t="shared" si="12"/>
        <v>0</v>
      </c>
      <c r="M27" s="214">
        <f t="shared" si="12"/>
        <v>0</v>
      </c>
      <c r="N27" s="334"/>
      <c r="O27" s="334"/>
      <c r="P27" s="334"/>
      <c r="Q27" s="214">
        <f t="shared" ref="Q27" si="13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17" t="s">
        <v>779</v>
      </c>
      <c r="O29" s="517"/>
      <c r="P29" s="517"/>
      <c r="Q29" s="333" t="s">
        <v>40</v>
      </c>
    </row>
    <row r="30" spans="2:17" s="204" customFormat="1" ht="67.5">
      <c r="B30" s="330" t="s">
        <v>41</v>
      </c>
      <c r="C30" s="331" t="s">
        <v>405</v>
      </c>
      <c r="D30" s="205" t="s">
        <v>778</v>
      </c>
      <c r="E30" s="206"/>
      <c r="F30" s="207"/>
      <c r="G30" s="207">
        <v>24</v>
      </c>
      <c r="H30" s="207">
        <v>51</v>
      </c>
      <c r="I30" s="207">
        <v>117</v>
      </c>
      <c r="J30" s="207">
        <v>146</v>
      </c>
      <c r="K30" s="207">
        <v>117</v>
      </c>
      <c r="L30" s="207">
        <v>64</v>
      </c>
      <c r="M30" s="207">
        <v>20</v>
      </c>
      <c r="N30" s="520" t="s">
        <v>786</v>
      </c>
      <c r="O30" s="520"/>
      <c r="P30" s="520"/>
      <c r="Q30" s="208">
        <f>SUM(E30:P30)</f>
        <v>539</v>
      </c>
    </row>
    <row r="31" spans="2:17" s="204" customFormat="1" ht="67.5">
      <c r="B31" s="330" t="s">
        <v>43</v>
      </c>
      <c r="C31" s="331" t="str">
        <f>C30</f>
        <v>DB-KT012</v>
      </c>
      <c r="D31" s="206" t="str">
        <f>+D30</f>
        <v>SANDSTONE</v>
      </c>
      <c r="E31" s="332"/>
      <c r="F31" s="332"/>
      <c r="G31" s="209">
        <f>ROUNDUP(G30*5%,0)</f>
        <v>2</v>
      </c>
      <c r="H31" s="209">
        <f t="shared" ref="H31" si="14">ROUNDUP(H30*5%,0)</f>
        <v>3</v>
      </c>
      <c r="I31" s="209">
        <f t="shared" ref="I31:J31" si="15">ROUNDUP(I30*5%,0)</f>
        <v>6</v>
      </c>
      <c r="J31" s="209">
        <f t="shared" si="15"/>
        <v>8</v>
      </c>
      <c r="K31" s="209">
        <f t="shared" ref="K31" si="16">ROUNDUP(K30*5%,0)</f>
        <v>6</v>
      </c>
      <c r="L31" s="209">
        <f t="shared" ref="L31" si="17">ROUNDUP(L30*5%,0)</f>
        <v>4</v>
      </c>
      <c r="M31" s="209">
        <f t="shared" ref="M31" si="18">ROUNDUP(M30*5%,0)</f>
        <v>1</v>
      </c>
      <c r="N31" s="520"/>
      <c r="O31" s="520"/>
      <c r="P31" s="520"/>
      <c r="Q31" s="208">
        <f>SUM(E31:P31)</f>
        <v>30</v>
      </c>
    </row>
    <row r="32" spans="2:17" s="215" customFormat="1" ht="149.25" customHeight="1">
      <c r="B32" s="523" t="s">
        <v>889</v>
      </c>
      <c r="C32" s="523"/>
      <c r="D32" s="523"/>
      <c r="E32" s="523"/>
      <c r="F32" s="523"/>
      <c r="G32" s="233">
        <v>2</v>
      </c>
      <c r="H32" s="233">
        <v>5</v>
      </c>
      <c r="I32" s="233">
        <v>5</v>
      </c>
      <c r="J32" s="233">
        <v>8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31</v>
      </c>
    </row>
    <row r="33" spans="1:19" s="204" customFormat="1" ht="45">
      <c r="B33" s="222" t="s">
        <v>44</v>
      </c>
      <c r="C33" s="223"/>
      <c r="D33" s="516" t="str">
        <f>+D31</f>
        <v>SANDSTONE</v>
      </c>
      <c r="E33" s="516"/>
      <c r="F33" s="516"/>
      <c r="G33" s="214">
        <f>SUM(G30:G31)-G32</f>
        <v>24</v>
      </c>
      <c r="H33" s="214">
        <f t="shared" ref="H33" si="19">SUM(H30:H31)-H32</f>
        <v>49</v>
      </c>
      <c r="I33" s="214">
        <f t="shared" ref="I33" si="20">SUM(I30:I31)-I32</f>
        <v>118</v>
      </c>
      <c r="J33" s="214">
        <f t="shared" ref="J33:M33" si="21">SUM(J30:J31)-J32</f>
        <v>146</v>
      </c>
      <c r="K33" s="214">
        <f t="shared" si="21"/>
        <v>118</v>
      </c>
      <c r="L33" s="214">
        <f t="shared" si="21"/>
        <v>64</v>
      </c>
      <c r="M33" s="214">
        <f t="shared" si="21"/>
        <v>19</v>
      </c>
      <c r="N33" s="334"/>
      <c r="O33" s="334"/>
      <c r="P33" s="334"/>
      <c r="Q33" s="214">
        <f t="shared" ref="Q33" si="22">SUM(Q30:Q31)-Q32</f>
        <v>538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48</v>
      </c>
      <c r="H35" s="228">
        <f t="shared" ref="H35:M35" si="23">H21++H33+H27</f>
        <v>98</v>
      </c>
      <c r="I35" s="228">
        <f t="shared" si="23"/>
        <v>235</v>
      </c>
      <c r="J35" s="228">
        <f t="shared" si="23"/>
        <v>290</v>
      </c>
      <c r="K35" s="228">
        <f t="shared" si="23"/>
        <v>235</v>
      </c>
      <c r="L35" s="228">
        <f t="shared" si="23"/>
        <v>127</v>
      </c>
      <c r="M35" s="228">
        <f t="shared" si="23"/>
        <v>38</v>
      </c>
      <c r="N35" s="228"/>
      <c r="O35" s="228"/>
      <c r="P35" s="228"/>
      <c r="Q35" s="228">
        <f>Q21++Q33+Q27</f>
        <v>1071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22" t="s">
        <v>890</v>
      </c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2"/>
      <c r="Q37" s="522"/>
    </row>
    <row r="38" spans="1:19" s="99" customFormat="1" ht="51.75" hidden="1" customHeight="1">
      <c r="B38" s="521" t="s">
        <v>765</v>
      </c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</row>
    <row r="39" spans="1:19" s="4" customFormat="1" ht="59.1" customHeight="1">
      <c r="B39" s="87" t="s">
        <v>51</v>
      </c>
      <c r="C39" s="24"/>
      <c r="D39" s="343" t="s">
        <v>734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19" s="25" customFormat="1" ht="121.5">
      <c r="A40" s="518" t="s">
        <v>52</v>
      </c>
      <c r="B40" s="518"/>
      <c r="C40" s="518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6" t="s">
        <v>63</v>
      </c>
      <c r="O40" s="466"/>
      <c r="P40" s="466"/>
      <c r="Q40" s="466"/>
    </row>
    <row r="41" spans="1:19" s="34" customFormat="1" ht="45.75" customHeight="1">
      <c r="A41" s="454" t="str">
        <f>UPPER(D21)</f>
        <v>DOVE</v>
      </c>
      <c r="B41" s="454"/>
      <c r="C41" s="454"/>
      <c r="D41" s="454"/>
      <c r="E41" s="454"/>
      <c r="F41" s="454"/>
      <c r="G41" s="454"/>
      <c r="H41" s="454"/>
      <c r="I41" s="454"/>
      <c r="J41" s="454"/>
      <c r="K41" s="454"/>
      <c r="L41" s="454"/>
      <c r="M41" s="454"/>
      <c r="N41" s="454"/>
      <c r="O41" s="454"/>
      <c r="P41" s="454"/>
      <c r="Q41" s="454"/>
    </row>
    <row r="42" spans="1:19" s="128" customFormat="1" ht="147" customHeight="1">
      <c r="A42" s="129">
        <v>1</v>
      </c>
      <c r="B42" s="455" t="str">
        <f>$M$11</f>
        <v>SINGLE OE BV, 100%cotton 400GR/YD (250GR/SQ) OE</v>
      </c>
      <c r="C42" s="455"/>
      <c r="D42" s="195" t="s">
        <v>64</v>
      </c>
      <c r="E42" s="195" t="str">
        <f>$N$18</f>
        <v>ASH -BC01</v>
      </c>
      <c r="F42" s="129" t="s">
        <v>36</v>
      </c>
      <c r="G42" s="196">
        <f>$Q$21</f>
        <v>533</v>
      </c>
      <c r="H42" s="356">
        <v>1.3</v>
      </c>
      <c r="I42" s="179">
        <f>H42*G42</f>
        <v>692.9</v>
      </c>
      <c r="J42" s="188">
        <f>I42*3.5%+(I42/50)*0.5+1</f>
        <v>32.180499999999995</v>
      </c>
      <c r="K42" s="188">
        <v>0</v>
      </c>
      <c r="L42" s="188">
        <v>0</v>
      </c>
      <c r="M42" s="338">
        <f>ROUND(I42+J42,0)</f>
        <v>725</v>
      </c>
      <c r="N42" s="456" t="s">
        <v>893</v>
      </c>
      <c r="O42" s="456"/>
      <c r="P42" s="456"/>
      <c r="Q42" s="456"/>
      <c r="S42" s="355" t="s">
        <v>892</v>
      </c>
    </row>
    <row r="43" spans="1:19" s="128" customFormat="1" ht="96" customHeight="1">
      <c r="A43" s="129">
        <v>2</v>
      </c>
      <c r="B43" s="455" t="s">
        <v>781</v>
      </c>
      <c r="C43" s="455"/>
      <c r="D43" s="195" t="s">
        <v>844</v>
      </c>
      <c r="E43" s="195" t="str">
        <f>$N$18</f>
        <v>ASH -BC01</v>
      </c>
      <c r="F43" s="129" t="s">
        <v>36</v>
      </c>
      <c r="G43" s="196">
        <f>$Q$21</f>
        <v>533</v>
      </c>
      <c r="H43" s="356">
        <v>7.5999999999999998E-2</v>
      </c>
      <c r="I43" s="179">
        <f>H43*G43</f>
        <v>40.507999999999996</v>
      </c>
      <c r="J43" s="188">
        <f>I43*2.3%+(I43/50)*0.5+1</f>
        <v>2.3367639999999996</v>
      </c>
      <c r="K43" s="188">
        <v>0</v>
      </c>
      <c r="L43" s="188">
        <v>0</v>
      </c>
      <c r="M43" s="338">
        <f>ROUND(I43+J43,0)</f>
        <v>43</v>
      </c>
      <c r="N43" s="456" t="s">
        <v>799</v>
      </c>
      <c r="O43" s="456"/>
      <c r="P43" s="456"/>
      <c r="Q43" s="456"/>
      <c r="S43" s="355"/>
    </row>
    <row r="44" spans="1:19" s="34" customFormat="1" ht="51.75" customHeight="1">
      <c r="A44" s="454" t="str">
        <f>UPPER(D30)</f>
        <v>SANDSTONE</v>
      </c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4"/>
    </row>
    <row r="45" spans="1:19" s="128" customFormat="1" ht="121.5" customHeight="1">
      <c r="A45" s="129">
        <v>1</v>
      </c>
      <c r="B45" s="455" t="str">
        <f>$M$11</f>
        <v>SINGLE OE BV, 100%cotton 400GR/YD (250GR/SQ) OE</v>
      </c>
      <c r="C45" s="455"/>
      <c r="D45" s="195" t="s">
        <v>64</v>
      </c>
      <c r="E45" s="195" t="str">
        <f>$N$30</f>
        <v>OATLMEAL - B0279</v>
      </c>
      <c r="F45" s="129" t="s">
        <v>36</v>
      </c>
      <c r="G45" s="196">
        <f>$Q$33</f>
        <v>538</v>
      </c>
      <c r="H45" s="356">
        <v>1.3</v>
      </c>
      <c r="I45" s="179">
        <f>H45*G45</f>
        <v>699.4</v>
      </c>
      <c r="J45" s="188">
        <f>I45*3.4%+(I45/40)*0.5+1</f>
        <v>33.522100000000002</v>
      </c>
      <c r="K45" s="188">
        <v>0</v>
      </c>
      <c r="L45" s="188">
        <v>0</v>
      </c>
      <c r="M45" s="338">
        <f>ROUND(I45+J45,0)</f>
        <v>733</v>
      </c>
      <c r="N45" s="456" t="s">
        <v>800</v>
      </c>
      <c r="O45" s="456"/>
      <c r="P45" s="456"/>
      <c r="Q45" s="456"/>
      <c r="S45" s="355" t="s">
        <v>892</v>
      </c>
    </row>
    <row r="46" spans="1:19" s="128" customFormat="1" ht="94.5" customHeight="1">
      <c r="A46" s="129">
        <v>2</v>
      </c>
      <c r="B46" s="455" t="s">
        <v>781</v>
      </c>
      <c r="C46" s="455"/>
      <c r="D46" s="195" t="s">
        <v>844</v>
      </c>
      <c r="E46" s="195" t="str">
        <f>$N$30</f>
        <v>OATLMEAL - B0279</v>
      </c>
      <c r="F46" s="129" t="s">
        <v>36</v>
      </c>
      <c r="G46" s="196">
        <f>$Q$33</f>
        <v>538</v>
      </c>
      <c r="H46" s="356">
        <v>7.5999999999999998E-2</v>
      </c>
      <c r="I46" s="179">
        <f>H46*G46</f>
        <v>40.887999999999998</v>
      </c>
      <c r="J46" s="188">
        <f>I46*5.7%+(I46/50)*0.5+1</f>
        <v>3.7394959999999999</v>
      </c>
      <c r="K46" s="188">
        <v>0</v>
      </c>
      <c r="L46" s="188">
        <v>0</v>
      </c>
      <c r="M46" s="338">
        <f>ROUND(I46+J46,0)</f>
        <v>45</v>
      </c>
      <c r="N46" s="456" t="s">
        <v>801</v>
      </c>
      <c r="O46" s="456"/>
      <c r="P46" s="456"/>
      <c r="Q46" s="456"/>
      <c r="S46" s="355"/>
    </row>
    <row r="47" spans="1:19" s="26" customFormat="1" ht="36.950000000000003" customHeight="1" thickBot="1">
      <c r="B47" s="87" t="s">
        <v>69</v>
      </c>
      <c r="C47" s="27"/>
      <c r="D47" s="27"/>
      <c r="E47" s="27"/>
      <c r="G47" s="28"/>
      <c r="Q47" s="29"/>
    </row>
    <row r="48" spans="1:19" s="40" customFormat="1" ht="55.5" customHeight="1">
      <c r="A48" s="540" t="s">
        <v>70</v>
      </c>
      <c r="B48" s="541"/>
      <c r="C48" s="541"/>
      <c r="D48" s="541"/>
      <c r="E48" s="542"/>
      <c r="F48" s="84" t="s">
        <v>71</v>
      </c>
      <c r="G48" s="84" t="s">
        <v>72</v>
      </c>
      <c r="H48" s="450" t="s">
        <v>73</v>
      </c>
      <c r="I48" s="451"/>
      <c r="J48" s="85" t="s">
        <v>55</v>
      </c>
      <c r="K48" s="84" t="s">
        <v>74</v>
      </c>
      <c r="L48" s="84" t="s">
        <v>75</v>
      </c>
      <c r="M48" s="86" t="s">
        <v>76</v>
      </c>
      <c r="N48" s="86" t="s">
        <v>77</v>
      </c>
      <c r="O48" s="86" t="s">
        <v>78</v>
      </c>
      <c r="P48" s="450" t="s">
        <v>79</v>
      </c>
      <c r="Q48" s="451"/>
    </row>
    <row r="49" spans="1:17" s="15" customFormat="1" ht="68.25" customHeight="1">
      <c r="A49" s="192">
        <v>1</v>
      </c>
      <c r="B49" s="439" t="s">
        <v>80</v>
      </c>
      <c r="C49" s="439"/>
      <c r="D49" s="439"/>
      <c r="E49" s="439"/>
      <c r="F49" s="183" t="str">
        <f>E42</f>
        <v>ASH -BC01</v>
      </c>
      <c r="G49" s="246" t="s">
        <v>787</v>
      </c>
      <c r="H49" s="444" t="str">
        <f>$D$21</f>
        <v>DOVE</v>
      </c>
      <c r="I49" s="445" t="str">
        <f t="shared" ref="I49:I58" si="24">$E$42</f>
        <v>ASH -BC01</v>
      </c>
      <c r="J49" s="187" t="s">
        <v>81</v>
      </c>
      <c r="K49" s="187">
        <f>$Q$21</f>
        <v>533</v>
      </c>
      <c r="L49" s="352">
        <f>195/4500</f>
        <v>4.3333333333333335E-2</v>
      </c>
      <c r="M49" s="193">
        <f t="shared" ref="M49:M50" si="25">K49*L49</f>
        <v>23.096666666666668</v>
      </c>
      <c r="N49" s="193"/>
      <c r="O49" s="189">
        <f t="shared" ref="O49" si="26">ROUNDUP(N49+M49,0)</f>
        <v>24</v>
      </c>
      <c r="P49" s="446" t="s">
        <v>783</v>
      </c>
      <c r="Q49" s="447"/>
    </row>
    <row r="50" spans="1:17" s="15" customFormat="1" ht="68.25" customHeight="1">
      <c r="A50" s="192">
        <v>2</v>
      </c>
      <c r="B50" s="439" t="s">
        <v>80</v>
      </c>
      <c r="C50" s="439"/>
      <c r="D50" s="439"/>
      <c r="E50" s="439"/>
      <c r="F50" s="183" t="str">
        <f>E45</f>
        <v>OATLMEAL - B0279</v>
      </c>
      <c r="G50" s="246" t="s">
        <v>789</v>
      </c>
      <c r="H50" s="444" t="str">
        <f>$D$33</f>
        <v>SANDSTONE</v>
      </c>
      <c r="I50" s="445" t="str">
        <f t="shared" si="24"/>
        <v>ASH -BC01</v>
      </c>
      <c r="J50" s="187" t="s">
        <v>81</v>
      </c>
      <c r="K50" s="187">
        <f>$Q$33</f>
        <v>538</v>
      </c>
      <c r="L50" s="352">
        <f>195/4500</f>
        <v>4.3333333333333335E-2</v>
      </c>
      <c r="M50" s="193">
        <f t="shared" si="25"/>
        <v>23.313333333333333</v>
      </c>
      <c r="N50" s="193"/>
      <c r="O50" s="189">
        <f t="shared" ref="O50" si="27">ROUNDUP(N50+M50,0)</f>
        <v>24</v>
      </c>
      <c r="P50" s="526"/>
      <c r="Q50" s="527"/>
    </row>
    <row r="51" spans="1:17" s="15" customFormat="1" ht="68.25" customHeight="1">
      <c r="A51" s="192">
        <v>3</v>
      </c>
      <c r="B51" s="452" t="s">
        <v>769</v>
      </c>
      <c r="C51" s="453"/>
      <c r="D51" s="453"/>
      <c r="E51" s="453"/>
      <c r="F51" s="440" t="s">
        <v>91</v>
      </c>
      <c r="G51" s="442" t="s">
        <v>770</v>
      </c>
      <c r="H51" s="444" t="str">
        <f>$D$21</f>
        <v>DOVE</v>
      </c>
      <c r="I51" s="445" t="str">
        <f t="shared" si="24"/>
        <v>ASH -BC01</v>
      </c>
      <c r="J51" s="187" t="s">
        <v>87</v>
      </c>
      <c r="K51" s="187">
        <f>$Q$21</f>
        <v>533</v>
      </c>
      <c r="L51" s="187">
        <v>1</v>
      </c>
      <c r="M51" s="187">
        <f t="shared" ref="M51:M58" si="28">L51*K51</f>
        <v>533</v>
      </c>
      <c r="N51" s="193"/>
      <c r="O51" s="189">
        <f t="shared" ref="O51:O57" si="29">ROUNDUP(N51+M51,0)</f>
        <v>533</v>
      </c>
      <c r="P51" s="446" t="s">
        <v>744</v>
      </c>
      <c r="Q51" s="447"/>
    </row>
    <row r="52" spans="1:17" s="15" customFormat="1" ht="68.25" customHeight="1">
      <c r="A52" s="192">
        <v>4</v>
      </c>
      <c r="B52" s="452" t="s">
        <v>769</v>
      </c>
      <c r="C52" s="453"/>
      <c r="D52" s="453"/>
      <c r="E52" s="453"/>
      <c r="F52" s="441"/>
      <c r="G52" s="443"/>
      <c r="H52" s="444" t="str">
        <f>$D$33</f>
        <v>SANDSTONE</v>
      </c>
      <c r="I52" s="445" t="str">
        <f t="shared" si="24"/>
        <v>ASH -BC01</v>
      </c>
      <c r="J52" s="187" t="s">
        <v>87</v>
      </c>
      <c r="K52" s="187">
        <f>$Q$33</f>
        <v>538</v>
      </c>
      <c r="L52" s="187">
        <v>1</v>
      </c>
      <c r="M52" s="187">
        <f t="shared" si="28"/>
        <v>538</v>
      </c>
      <c r="N52" s="193"/>
      <c r="O52" s="189">
        <f t="shared" ref="O52" si="30">ROUNDUP(N52+M52,0)</f>
        <v>538</v>
      </c>
      <c r="P52" s="448"/>
      <c r="Q52" s="449"/>
    </row>
    <row r="53" spans="1:17" s="15" customFormat="1" ht="68.25" customHeight="1">
      <c r="A53" s="192">
        <v>5</v>
      </c>
      <c r="B53" s="452" t="s">
        <v>771</v>
      </c>
      <c r="C53" s="453"/>
      <c r="D53" s="453"/>
      <c r="E53" s="453"/>
      <c r="F53" s="440" t="s">
        <v>91</v>
      </c>
      <c r="G53" s="442" t="s">
        <v>772</v>
      </c>
      <c r="H53" s="444" t="str">
        <f>$D$21</f>
        <v>DOVE</v>
      </c>
      <c r="I53" s="445" t="str">
        <f t="shared" si="24"/>
        <v>ASH -BC01</v>
      </c>
      <c r="J53" s="187" t="s">
        <v>87</v>
      </c>
      <c r="K53" s="187">
        <f>$Q$21</f>
        <v>533</v>
      </c>
      <c r="L53" s="187">
        <v>1</v>
      </c>
      <c r="M53" s="187">
        <f t="shared" si="28"/>
        <v>533</v>
      </c>
      <c r="N53" s="193"/>
      <c r="O53" s="189">
        <f t="shared" si="29"/>
        <v>533</v>
      </c>
      <c r="P53" s="446" t="s">
        <v>744</v>
      </c>
      <c r="Q53" s="447"/>
    </row>
    <row r="54" spans="1:17" s="15" customFormat="1" ht="68.25" customHeight="1">
      <c r="A54" s="192">
        <v>6</v>
      </c>
      <c r="B54" s="452" t="s">
        <v>771</v>
      </c>
      <c r="C54" s="453"/>
      <c r="D54" s="453"/>
      <c r="E54" s="453"/>
      <c r="F54" s="441"/>
      <c r="G54" s="443"/>
      <c r="H54" s="444" t="str">
        <f>$D$33</f>
        <v>SANDSTONE</v>
      </c>
      <c r="I54" s="445" t="str">
        <f t="shared" si="24"/>
        <v>ASH -BC01</v>
      </c>
      <c r="J54" s="187" t="s">
        <v>87</v>
      </c>
      <c r="K54" s="187">
        <f>$Q$33</f>
        <v>538</v>
      </c>
      <c r="L54" s="187">
        <v>1</v>
      </c>
      <c r="M54" s="187">
        <f t="shared" si="28"/>
        <v>538</v>
      </c>
      <c r="N54" s="193"/>
      <c r="O54" s="189">
        <f t="shared" ref="O54:O55" si="31">ROUNDUP(N54+M54,0)</f>
        <v>538</v>
      </c>
      <c r="P54" s="448"/>
      <c r="Q54" s="449"/>
    </row>
    <row r="55" spans="1:17" s="15" customFormat="1" ht="68.25" customHeight="1">
      <c r="A55" s="192">
        <v>7</v>
      </c>
      <c r="B55" s="438" t="s">
        <v>751</v>
      </c>
      <c r="C55" s="439"/>
      <c r="D55" s="439"/>
      <c r="E55" s="439"/>
      <c r="F55" s="440" t="s">
        <v>91</v>
      </c>
      <c r="G55" s="442" t="s">
        <v>752</v>
      </c>
      <c r="H55" s="444" t="str">
        <f>$D$21</f>
        <v>DOVE</v>
      </c>
      <c r="I55" s="445" t="str">
        <f t="shared" si="24"/>
        <v>ASH -BC01</v>
      </c>
      <c r="J55" s="187" t="s">
        <v>87</v>
      </c>
      <c r="K55" s="187">
        <f>$Q$21</f>
        <v>533</v>
      </c>
      <c r="L55" s="187">
        <v>1</v>
      </c>
      <c r="M55" s="187">
        <f t="shared" ref="M55:M56" si="32">L55*K55</f>
        <v>533</v>
      </c>
      <c r="N55" s="193"/>
      <c r="O55" s="189">
        <f t="shared" si="31"/>
        <v>533</v>
      </c>
      <c r="P55" s="446" t="s">
        <v>744</v>
      </c>
      <c r="Q55" s="447"/>
    </row>
    <row r="56" spans="1:17" s="15" customFormat="1" ht="68.25" customHeight="1">
      <c r="A56" s="192">
        <v>8</v>
      </c>
      <c r="B56" s="438" t="s">
        <v>751</v>
      </c>
      <c r="C56" s="439"/>
      <c r="D56" s="439"/>
      <c r="E56" s="439"/>
      <c r="F56" s="441"/>
      <c r="G56" s="443"/>
      <c r="H56" s="444" t="str">
        <f>$D$33</f>
        <v>SANDSTONE</v>
      </c>
      <c r="I56" s="445" t="str">
        <f t="shared" si="24"/>
        <v>ASH -BC01</v>
      </c>
      <c r="J56" s="187" t="s">
        <v>87</v>
      </c>
      <c r="K56" s="187">
        <f>$Q$33</f>
        <v>538</v>
      </c>
      <c r="L56" s="187">
        <v>1</v>
      </c>
      <c r="M56" s="187">
        <f t="shared" si="32"/>
        <v>538</v>
      </c>
      <c r="N56" s="193"/>
      <c r="O56" s="189">
        <f t="shared" ref="O56" si="33">ROUNDUP(N56+M56,0)</f>
        <v>538</v>
      </c>
      <c r="P56" s="448"/>
      <c r="Q56" s="449"/>
    </row>
    <row r="57" spans="1:17" s="15" customFormat="1" ht="68.25" customHeight="1">
      <c r="A57" s="192">
        <v>9</v>
      </c>
      <c r="B57" s="438" t="s">
        <v>748</v>
      </c>
      <c r="C57" s="439"/>
      <c r="D57" s="439"/>
      <c r="E57" s="439"/>
      <c r="F57" s="440" t="s">
        <v>91</v>
      </c>
      <c r="G57" s="528"/>
      <c r="H57" s="444" t="str">
        <f>$D$21</f>
        <v>DOVE</v>
      </c>
      <c r="I57" s="445" t="str">
        <f t="shared" si="24"/>
        <v>ASH -BC01</v>
      </c>
      <c r="J57" s="187" t="s">
        <v>87</v>
      </c>
      <c r="K57" s="187">
        <f>$Q$21</f>
        <v>533</v>
      </c>
      <c r="L57" s="187">
        <v>1</v>
      </c>
      <c r="M57" s="187">
        <f t="shared" si="28"/>
        <v>533</v>
      </c>
      <c r="N57" s="193"/>
      <c r="O57" s="189">
        <f t="shared" si="29"/>
        <v>533</v>
      </c>
      <c r="P57" s="446" t="s">
        <v>745</v>
      </c>
      <c r="Q57" s="447"/>
    </row>
    <row r="58" spans="1:17" s="15" customFormat="1" ht="68.25" customHeight="1">
      <c r="A58" s="192">
        <v>10</v>
      </c>
      <c r="B58" s="438" t="s">
        <v>748</v>
      </c>
      <c r="C58" s="439"/>
      <c r="D58" s="439"/>
      <c r="E58" s="439"/>
      <c r="F58" s="441"/>
      <c r="G58" s="529"/>
      <c r="H58" s="444" t="str">
        <f>$D$33</f>
        <v>SANDSTONE</v>
      </c>
      <c r="I58" s="445" t="str">
        <f t="shared" si="24"/>
        <v>ASH -BC01</v>
      </c>
      <c r="J58" s="187" t="s">
        <v>87</v>
      </c>
      <c r="K58" s="187">
        <f>$Q$33</f>
        <v>538</v>
      </c>
      <c r="L58" s="187">
        <v>1</v>
      </c>
      <c r="M58" s="187">
        <f t="shared" si="28"/>
        <v>538</v>
      </c>
      <c r="N58" s="193"/>
      <c r="O58" s="189">
        <f t="shared" ref="O58" si="34">ROUNDUP(N58+M58,0)</f>
        <v>538</v>
      </c>
      <c r="P58" s="448"/>
      <c r="Q58" s="449"/>
    </row>
    <row r="59" spans="1:17" s="26" customFormat="1" ht="39" customHeight="1">
      <c r="B59" s="91" t="s">
        <v>95</v>
      </c>
      <c r="C59" s="27"/>
      <c r="D59" s="27"/>
      <c r="E59" s="27"/>
      <c r="G59" s="28"/>
      <c r="H59" s="30"/>
      <c r="I59" s="30"/>
      <c r="J59" s="30"/>
      <c r="K59" s="30"/>
      <c r="L59" s="30"/>
      <c r="M59" s="30"/>
      <c r="N59" s="30"/>
      <c r="O59" s="30"/>
      <c r="Q59" s="29"/>
    </row>
    <row r="60" spans="1:17" s="40" customFormat="1" ht="60.75">
      <c r="A60" s="518" t="s">
        <v>70</v>
      </c>
      <c r="B60" s="518"/>
      <c r="C60" s="518"/>
      <c r="D60" s="518"/>
      <c r="E60" s="518"/>
      <c r="F60" s="190" t="s">
        <v>71</v>
      </c>
      <c r="G60" s="190" t="s">
        <v>72</v>
      </c>
      <c r="H60" s="466" t="s">
        <v>73</v>
      </c>
      <c r="I60" s="466"/>
      <c r="J60" s="191" t="s">
        <v>55</v>
      </c>
      <c r="K60" s="190" t="s">
        <v>74</v>
      </c>
      <c r="L60" s="190" t="s">
        <v>75</v>
      </c>
      <c r="M60" s="190" t="s">
        <v>76</v>
      </c>
      <c r="N60" s="190" t="s">
        <v>77</v>
      </c>
      <c r="O60" s="190" t="s">
        <v>78</v>
      </c>
      <c r="P60" s="466" t="s">
        <v>79</v>
      </c>
      <c r="Q60" s="466"/>
    </row>
    <row r="61" spans="1:17" s="34" customFormat="1" ht="77.25" customHeight="1">
      <c r="A61" s="192">
        <v>1</v>
      </c>
      <c r="B61" s="438" t="s">
        <v>746</v>
      </c>
      <c r="C61" s="438"/>
      <c r="D61" s="438"/>
      <c r="E61" s="438"/>
      <c r="F61" s="469" t="s">
        <v>91</v>
      </c>
      <c r="G61" s="470"/>
      <c r="H61" s="467" t="str">
        <f>$D$21</f>
        <v>DOVE</v>
      </c>
      <c r="I61" s="467" t="str">
        <f t="shared" ref="I61:I74" si="35">$E$42</f>
        <v>ASH -BC01</v>
      </c>
      <c r="J61" s="187" t="s">
        <v>87</v>
      </c>
      <c r="K61" s="187">
        <f>$Q$21</f>
        <v>533</v>
      </c>
      <c r="L61" s="353">
        <f>1+L71</f>
        <v>1.05</v>
      </c>
      <c r="M61" s="187">
        <f t="shared" ref="M61:M74" si="36">K61*L61</f>
        <v>559.65</v>
      </c>
      <c r="N61" s="193"/>
      <c r="O61" s="189">
        <f t="shared" ref="O61:O73" si="37">ROUNDUP(N61+M61,0)</f>
        <v>560</v>
      </c>
      <c r="P61" s="446" t="s">
        <v>749</v>
      </c>
      <c r="Q61" s="447"/>
    </row>
    <row r="62" spans="1:17" s="34" customFormat="1" ht="77.25" customHeight="1">
      <c r="A62" s="192">
        <v>2</v>
      </c>
      <c r="B62" s="438" t="s">
        <v>746</v>
      </c>
      <c r="C62" s="438"/>
      <c r="D62" s="438"/>
      <c r="E62" s="438"/>
      <c r="F62" s="469"/>
      <c r="G62" s="470"/>
      <c r="H62" s="467" t="str">
        <f>$D$33</f>
        <v>SANDSTONE</v>
      </c>
      <c r="I62" s="467" t="str">
        <f t="shared" si="35"/>
        <v>ASH -BC01</v>
      </c>
      <c r="J62" s="187" t="s">
        <v>87</v>
      </c>
      <c r="K62" s="187">
        <f>$Q$33</f>
        <v>538</v>
      </c>
      <c r="L62" s="353">
        <f>1+L72</f>
        <v>1.05</v>
      </c>
      <c r="M62" s="187">
        <f t="shared" si="36"/>
        <v>564.9</v>
      </c>
      <c r="N62" s="193"/>
      <c r="O62" s="189">
        <f t="shared" ref="O62" si="38">ROUNDUP(N62+M62,0)</f>
        <v>565</v>
      </c>
      <c r="P62" s="448"/>
      <c r="Q62" s="449"/>
    </row>
    <row r="63" spans="1:17" s="34" customFormat="1" ht="77.25" customHeight="1">
      <c r="A63" s="192">
        <v>3</v>
      </c>
      <c r="B63" s="468" t="s">
        <v>790</v>
      </c>
      <c r="C63" s="468"/>
      <c r="D63" s="468"/>
      <c r="E63" s="468"/>
      <c r="F63" s="183" t="s">
        <v>103</v>
      </c>
      <c r="G63" s="471" t="s">
        <v>791</v>
      </c>
      <c r="H63" s="467" t="str">
        <f>$D$21</f>
        <v>DOVE</v>
      </c>
      <c r="I63" s="467" t="str">
        <f t="shared" si="35"/>
        <v>ASH -BC01</v>
      </c>
      <c r="J63" s="187" t="s">
        <v>87</v>
      </c>
      <c r="K63" s="187">
        <f>$Q$21</f>
        <v>533</v>
      </c>
      <c r="L63" s="187">
        <v>1</v>
      </c>
      <c r="M63" s="187">
        <f t="shared" si="36"/>
        <v>533</v>
      </c>
      <c r="N63" s="193"/>
      <c r="O63" s="189">
        <f t="shared" si="37"/>
        <v>533</v>
      </c>
      <c r="P63" s="446" t="s">
        <v>747</v>
      </c>
      <c r="Q63" s="447"/>
    </row>
    <row r="64" spans="1:17" s="34" customFormat="1" ht="77.25" customHeight="1">
      <c r="A64" s="192">
        <v>4</v>
      </c>
      <c r="B64" s="468" t="s">
        <v>790</v>
      </c>
      <c r="C64" s="468"/>
      <c r="D64" s="468"/>
      <c r="E64" s="468"/>
      <c r="F64" s="183" t="s">
        <v>103</v>
      </c>
      <c r="G64" s="472"/>
      <c r="H64" s="467" t="str">
        <f>$D$33</f>
        <v>SANDSTONE</v>
      </c>
      <c r="I64" s="467" t="str">
        <f t="shared" si="35"/>
        <v>ASH -BC01</v>
      </c>
      <c r="J64" s="187" t="s">
        <v>87</v>
      </c>
      <c r="K64" s="187">
        <f>$Q$33</f>
        <v>538</v>
      </c>
      <c r="L64" s="187">
        <v>1</v>
      </c>
      <c r="M64" s="187">
        <f t="shared" si="36"/>
        <v>538</v>
      </c>
      <c r="N64" s="193"/>
      <c r="O64" s="189">
        <f t="shared" ref="O64" si="39">ROUNDUP(N64+M64,0)</f>
        <v>538</v>
      </c>
      <c r="P64" s="448"/>
      <c r="Q64" s="449"/>
    </row>
    <row r="65" spans="1:17" s="34" customFormat="1" ht="77.25" customHeight="1">
      <c r="A65" s="192">
        <v>5</v>
      </c>
      <c r="B65" s="438" t="s">
        <v>753</v>
      </c>
      <c r="C65" s="439"/>
      <c r="D65" s="439"/>
      <c r="E65" s="439"/>
      <c r="F65" s="183" t="s">
        <v>105</v>
      </c>
      <c r="G65" s="183"/>
      <c r="H65" s="467" t="str">
        <f>$D$21</f>
        <v>DOVE</v>
      </c>
      <c r="I65" s="467" t="str">
        <f t="shared" si="35"/>
        <v>ASH -BC01</v>
      </c>
      <c r="J65" s="187" t="s">
        <v>87</v>
      </c>
      <c r="K65" s="187">
        <f>$Q$21</f>
        <v>533</v>
      </c>
      <c r="L65" s="194">
        <f>1/40</f>
        <v>2.5000000000000001E-2</v>
      </c>
      <c r="M65" s="187">
        <f t="shared" si="36"/>
        <v>13.325000000000001</v>
      </c>
      <c r="N65" s="193"/>
      <c r="O65" s="189">
        <f t="shared" si="37"/>
        <v>14</v>
      </c>
      <c r="P65" s="457"/>
      <c r="Q65" s="457"/>
    </row>
    <row r="66" spans="1:17" s="34" customFormat="1" ht="77.25" customHeight="1">
      <c r="A66" s="192">
        <v>6</v>
      </c>
      <c r="B66" s="438" t="s">
        <v>753</v>
      </c>
      <c r="C66" s="439"/>
      <c r="D66" s="439"/>
      <c r="E66" s="439"/>
      <c r="F66" s="183" t="s">
        <v>105</v>
      </c>
      <c r="G66" s="183"/>
      <c r="H66" s="467" t="str">
        <f>$D$33</f>
        <v>SANDSTONE</v>
      </c>
      <c r="I66" s="467" t="str">
        <f t="shared" si="35"/>
        <v>ASH -BC01</v>
      </c>
      <c r="J66" s="187" t="s">
        <v>87</v>
      </c>
      <c r="K66" s="187">
        <f>$Q$33</f>
        <v>538</v>
      </c>
      <c r="L66" s="194">
        <f>1/40</f>
        <v>2.5000000000000001E-2</v>
      </c>
      <c r="M66" s="187">
        <f t="shared" si="36"/>
        <v>13.450000000000001</v>
      </c>
      <c r="N66" s="193"/>
      <c r="O66" s="189">
        <f t="shared" ref="O66" si="40">ROUNDUP(N66+M66,0)</f>
        <v>14</v>
      </c>
      <c r="P66" s="457"/>
      <c r="Q66" s="457"/>
    </row>
    <row r="67" spans="1:17" s="34" customFormat="1" ht="77.25" customHeight="1">
      <c r="A67" s="192">
        <v>7</v>
      </c>
      <c r="B67" s="438" t="s">
        <v>145</v>
      </c>
      <c r="C67" s="438"/>
      <c r="D67" s="438"/>
      <c r="E67" s="438"/>
      <c r="F67" s="469" t="s">
        <v>91</v>
      </c>
      <c r="G67" s="470"/>
      <c r="H67" s="467" t="str">
        <f>$D$21</f>
        <v>DOVE</v>
      </c>
      <c r="I67" s="467" t="str">
        <f t="shared" si="35"/>
        <v>ASH -BC01</v>
      </c>
      <c r="J67" s="187" t="s">
        <v>87</v>
      </c>
      <c r="K67" s="187">
        <v>2</v>
      </c>
      <c r="L67" s="194">
        <f t="shared" ref="L67:L71" si="41">1/40*2</f>
        <v>0.05</v>
      </c>
      <c r="M67" s="187">
        <f t="shared" ref="M67:M68" si="42">K67*L67</f>
        <v>0.1</v>
      </c>
      <c r="N67" s="193"/>
      <c r="O67" s="189">
        <f>ROUNDUP(N67+M67,0)</f>
        <v>1</v>
      </c>
      <c r="P67" s="458"/>
      <c r="Q67" s="459"/>
    </row>
    <row r="68" spans="1:17" s="34" customFormat="1" ht="77.25" customHeight="1">
      <c r="A68" s="192">
        <v>8</v>
      </c>
      <c r="B68" s="438" t="s">
        <v>145</v>
      </c>
      <c r="C68" s="438"/>
      <c r="D68" s="438"/>
      <c r="E68" s="438"/>
      <c r="F68" s="469"/>
      <c r="G68" s="470"/>
      <c r="H68" s="467" t="str">
        <f>$D$33</f>
        <v>SANDSTONE</v>
      </c>
      <c r="I68" s="467" t="str">
        <f t="shared" si="35"/>
        <v>ASH -BC01</v>
      </c>
      <c r="J68" s="187" t="s">
        <v>87</v>
      </c>
      <c r="K68" s="187">
        <v>2</v>
      </c>
      <c r="L68" s="194">
        <f t="shared" si="41"/>
        <v>0.05</v>
      </c>
      <c r="M68" s="187">
        <f t="shared" si="42"/>
        <v>0.1</v>
      </c>
      <c r="N68" s="193"/>
      <c r="O68" s="189">
        <f t="shared" ref="O68" si="43">ROUNDUP(N68+M68,0)</f>
        <v>1</v>
      </c>
      <c r="P68" s="460"/>
      <c r="Q68" s="461"/>
    </row>
    <row r="69" spans="1:17" s="34" customFormat="1" ht="77.25" hidden="1" customHeight="1">
      <c r="A69" s="192">
        <v>9</v>
      </c>
      <c r="B69" s="495" t="s">
        <v>755</v>
      </c>
      <c r="C69" s="495"/>
      <c r="D69" s="495"/>
      <c r="E69" s="495"/>
      <c r="F69" s="530" t="s">
        <v>170</v>
      </c>
      <c r="G69" s="497"/>
      <c r="H69" s="496" t="str">
        <f>$D$21</f>
        <v>DOVE</v>
      </c>
      <c r="I69" s="496" t="str">
        <f t="shared" si="35"/>
        <v>ASH -BC01</v>
      </c>
      <c r="J69" s="359" t="s">
        <v>87</v>
      </c>
      <c r="K69" s="359">
        <v>0</v>
      </c>
      <c r="L69" s="360">
        <f t="shared" si="41"/>
        <v>0.05</v>
      </c>
      <c r="M69" s="359">
        <f t="shared" ref="M69:M70" si="44">K69*L69</f>
        <v>0</v>
      </c>
      <c r="N69" s="361"/>
      <c r="O69" s="362">
        <f>ROUNDUP(N69+M69,0)</f>
        <v>0</v>
      </c>
      <c r="P69" s="462" t="s">
        <v>756</v>
      </c>
      <c r="Q69" s="463"/>
    </row>
    <row r="70" spans="1:17" s="34" customFormat="1" ht="77.25" hidden="1" customHeight="1">
      <c r="A70" s="192">
        <v>10</v>
      </c>
      <c r="B70" s="495" t="s">
        <v>755</v>
      </c>
      <c r="C70" s="495"/>
      <c r="D70" s="495"/>
      <c r="E70" s="495"/>
      <c r="F70" s="530"/>
      <c r="G70" s="497"/>
      <c r="H70" s="496" t="str">
        <f>$D$33</f>
        <v>SANDSTONE</v>
      </c>
      <c r="I70" s="496" t="str">
        <f t="shared" si="35"/>
        <v>ASH -BC01</v>
      </c>
      <c r="J70" s="359" t="s">
        <v>87</v>
      </c>
      <c r="K70" s="359">
        <v>0</v>
      </c>
      <c r="L70" s="360">
        <f t="shared" si="41"/>
        <v>0.05</v>
      </c>
      <c r="M70" s="359">
        <f t="shared" si="44"/>
        <v>0</v>
      </c>
      <c r="N70" s="361"/>
      <c r="O70" s="362">
        <f t="shared" ref="O70" si="45">ROUNDUP(N70+M70,0)</f>
        <v>0</v>
      </c>
      <c r="P70" s="464"/>
      <c r="Q70" s="465"/>
    </row>
    <row r="71" spans="1:17" s="34" customFormat="1" ht="77.25" customHeight="1">
      <c r="A71" s="192">
        <v>11</v>
      </c>
      <c r="B71" s="438" t="s">
        <v>106</v>
      </c>
      <c r="C71" s="439"/>
      <c r="D71" s="439"/>
      <c r="E71" s="439"/>
      <c r="F71" s="183" t="s">
        <v>105</v>
      </c>
      <c r="G71" s="183"/>
      <c r="H71" s="467" t="str">
        <f>$D$21</f>
        <v>DOVE</v>
      </c>
      <c r="I71" s="467" t="str">
        <f t="shared" si="35"/>
        <v>ASH -BC01</v>
      </c>
      <c r="J71" s="187" t="s">
        <v>87</v>
      </c>
      <c r="K71" s="187">
        <f>$Q$21</f>
        <v>533</v>
      </c>
      <c r="L71" s="194">
        <f t="shared" si="41"/>
        <v>0.05</v>
      </c>
      <c r="M71" s="187">
        <f t="shared" si="36"/>
        <v>26.650000000000002</v>
      </c>
      <c r="N71" s="193"/>
      <c r="O71" s="189">
        <f t="shared" si="37"/>
        <v>27</v>
      </c>
      <c r="P71" s="457"/>
      <c r="Q71" s="457"/>
    </row>
    <row r="72" spans="1:17" s="34" customFormat="1" ht="77.25" customHeight="1">
      <c r="A72" s="192">
        <v>12</v>
      </c>
      <c r="B72" s="438" t="s">
        <v>106</v>
      </c>
      <c r="C72" s="439"/>
      <c r="D72" s="439"/>
      <c r="E72" s="439"/>
      <c r="F72" s="183" t="s">
        <v>105</v>
      </c>
      <c r="G72" s="183"/>
      <c r="H72" s="467" t="str">
        <f>$D$33</f>
        <v>SANDSTONE</v>
      </c>
      <c r="I72" s="467" t="str">
        <f t="shared" si="35"/>
        <v>ASH -BC01</v>
      </c>
      <c r="J72" s="187" t="s">
        <v>87</v>
      </c>
      <c r="K72" s="187">
        <f>$Q$33</f>
        <v>538</v>
      </c>
      <c r="L72" s="194">
        <f t="shared" ref="L72" si="46">1/40*2</f>
        <v>0.05</v>
      </c>
      <c r="M72" s="187">
        <f t="shared" si="36"/>
        <v>26.900000000000002</v>
      </c>
      <c r="N72" s="193"/>
      <c r="O72" s="189">
        <f t="shared" ref="O72" si="47">ROUNDUP(N72+M72,0)</f>
        <v>27</v>
      </c>
      <c r="P72" s="457"/>
      <c r="Q72" s="457"/>
    </row>
    <row r="73" spans="1:17" s="34" customFormat="1" ht="77.25" customHeight="1">
      <c r="A73" s="192">
        <v>13</v>
      </c>
      <c r="B73" s="438" t="s">
        <v>107</v>
      </c>
      <c r="C73" s="439"/>
      <c r="D73" s="439"/>
      <c r="E73" s="439"/>
      <c r="F73" s="183" t="s">
        <v>103</v>
      </c>
      <c r="G73" s="183"/>
      <c r="H73" s="467" t="str">
        <f>$D$21</f>
        <v>DOVE</v>
      </c>
      <c r="I73" s="467" t="str">
        <f t="shared" si="35"/>
        <v>ASH -BC01</v>
      </c>
      <c r="J73" s="187" t="s">
        <v>87</v>
      </c>
      <c r="K73" s="187">
        <f>$Q$21</f>
        <v>533</v>
      </c>
      <c r="L73" s="194">
        <f>1/40</f>
        <v>2.5000000000000001E-2</v>
      </c>
      <c r="M73" s="187">
        <f t="shared" si="36"/>
        <v>13.325000000000001</v>
      </c>
      <c r="N73" s="193"/>
      <c r="O73" s="189">
        <f t="shared" si="37"/>
        <v>14</v>
      </c>
      <c r="P73" s="457"/>
      <c r="Q73" s="457"/>
    </row>
    <row r="74" spans="1:17" s="34" customFormat="1" ht="77.25" customHeight="1">
      <c r="A74" s="192">
        <v>14</v>
      </c>
      <c r="B74" s="438" t="s">
        <v>107</v>
      </c>
      <c r="C74" s="439"/>
      <c r="D74" s="439"/>
      <c r="E74" s="439"/>
      <c r="F74" s="183" t="s">
        <v>103</v>
      </c>
      <c r="G74" s="183"/>
      <c r="H74" s="467" t="str">
        <f>$D$33</f>
        <v>SANDSTONE</v>
      </c>
      <c r="I74" s="467" t="str">
        <f t="shared" si="35"/>
        <v>ASH -BC01</v>
      </c>
      <c r="J74" s="187" t="s">
        <v>87</v>
      </c>
      <c r="K74" s="187">
        <f>$Q$33</f>
        <v>538</v>
      </c>
      <c r="L74" s="194">
        <f>1/40</f>
        <v>2.5000000000000001E-2</v>
      </c>
      <c r="M74" s="187">
        <f t="shared" si="36"/>
        <v>13.450000000000001</v>
      </c>
      <c r="N74" s="193"/>
      <c r="O74" s="189">
        <f t="shared" ref="O74" si="48">ROUNDUP(N74+M74,0)</f>
        <v>14</v>
      </c>
      <c r="P74" s="457"/>
      <c r="Q74" s="457"/>
    </row>
    <row r="75" spans="1:17" s="15" customFormat="1" ht="27">
      <c r="A75" s="92"/>
      <c r="B75" s="92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</row>
    <row r="76" spans="1:17" s="15" customFormat="1" ht="33" customHeight="1">
      <c r="B76" s="87" t="s">
        <v>111</v>
      </c>
      <c r="C76" s="88"/>
      <c r="D76" s="89"/>
      <c r="E76" s="89"/>
      <c r="F76" s="89"/>
      <c r="G76" s="90"/>
      <c r="H76" s="89"/>
      <c r="I76" s="89"/>
      <c r="J76" s="481" t="s">
        <v>112</v>
      </c>
      <c r="K76" s="481"/>
      <c r="L76" s="481"/>
      <c r="M76" s="481"/>
      <c r="N76" s="481"/>
      <c r="O76" s="33"/>
      <c r="P76" s="33"/>
      <c r="Q76" s="34"/>
    </row>
    <row r="77" spans="1:17" s="92" customFormat="1" ht="54.6" customHeight="1">
      <c r="A77" s="92">
        <v>1</v>
      </c>
      <c r="B77" s="94" t="s">
        <v>113</v>
      </c>
      <c r="C77" s="98" t="s">
        <v>114</v>
      </c>
      <c r="D77" s="15"/>
      <c r="E77" s="15"/>
      <c r="F77" s="15"/>
      <c r="G77" s="35"/>
      <c r="H77" s="35"/>
      <c r="I77" s="35"/>
      <c r="J77" s="35"/>
      <c r="K77" s="19"/>
      <c r="L77" s="19"/>
      <c r="M77" s="35"/>
      <c r="N77" s="35"/>
      <c r="O77" s="35"/>
      <c r="P77" s="35"/>
      <c r="Q77" s="35"/>
    </row>
    <row r="78" spans="1:17" s="15" customFormat="1" ht="34.5" hidden="1" customHeight="1">
      <c r="A78" s="92"/>
      <c r="B78" s="477" t="s">
        <v>115</v>
      </c>
      <c r="C78" s="478"/>
      <c r="D78" s="478"/>
      <c r="E78" s="478"/>
      <c r="F78" s="478"/>
      <c r="G78" s="478"/>
      <c r="H78" s="478"/>
      <c r="I78" s="482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59.25" hidden="1" customHeight="1">
      <c r="A79" s="92"/>
      <c r="B79" s="484" t="s">
        <v>73</v>
      </c>
      <c r="C79" s="485"/>
      <c r="D79" s="486" t="s">
        <v>116</v>
      </c>
      <c r="E79" s="487"/>
      <c r="F79" s="487"/>
      <c r="G79" s="487"/>
      <c r="H79" s="487"/>
      <c r="I79" s="488"/>
      <c r="J79" s="35"/>
      <c r="K79" s="35"/>
      <c r="L79" s="35"/>
      <c r="M79" s="35"/>
      <c r="N79" s="35"/>
      <c r="O79" s="35"/>
      <c r="P79" s="35"/>
      <c r="Q79" s="35"/>
    </row>
    <row r="80" spans="1:17" s="15" customFormat="1" ht="78.599999999999994" hidden="1" customHeight="1">
      <c r="A80" s="92"/>
      <c r="B80" s="483" t="str">
        <f>$D$21</f>
        <v>DOVE</v>
      </c>
      <c r="C80" s="483" t="str">
        <f t="shared" ref="C80:C83" si="49">$E$42</f>
        <v>ASH -BC01</v>
      </c>
      <c r="D80" s="489"/>
      <c r="E80" s="490"/>
      <c r="F80" s="490"/>
      <c r="G80" s="490"/>
      <c r="H80" s="490"/>
      <c r="I80" s="491"/>
      <c r="J80" s="35"/>
      <c r="K80" s="35"/>
      <c r="L80" s="35"/>
      <c r="M80" s="35"/>
      <c r="N80" s="35"/>
      <c r="O80" s="35"/>
    </row>
    <row r="81" spans="1:17" s="15" customFormat="1" ht="78.75" hidden="1" customHeight="1">
      <c r="A81" s="92"/>
      <c r="B81" s="483" t="str">
        <f t="shared" ref="B81" si="50">$D$27</f>
        <v>HEATHER GREY</v>
      </c>
      <c r="C81" s="483"/>
      <c r="D81" s="489"/>
      <c r="E81" s="490"/>
      <c r="F81" s="490"/>
      <c r="G81" s="490"/>
      <c r="H81" s="490"/>
      <c r="I81" s="491"/>
      <c r="J81" s="35"/>
      <c r="K81" s="35"/>
      <c r="L81" s="35"/>
      <c r="M81" s="35"/>
      <c r="N81" s="35"/>
      <c r="O81" s="35"/>
    </row>
    <row r="82" spans="1:17" s="15" customFormat="1" ht="78.75" hidden="1" customHeight="1">
      <c r="A82" s="92"/>
      <c r="B82" s="483" t="str">
        <f>$D$33</f>
        <v>SANDSTONE</v>
      </c>
      <c r="C82" s="483" t="str">
        <f t="shared" si="49"/>
        <v>ASH -BC01</v>
      </c>
      <c r="D82" s="489"/>
      <c r="E82" s="490"/>
      <c r="F82" s="490"/>
      <c r="G82" s="490"/>
      <c r="H82" s="490"/>
      <c r="I82" s="491"/>
      <c r="J82" s="35"/>
      <c r="K82" s="35"/>
      <c r="L82" s="35"/>
      <c r="M82" s="35"/>
      <c r="N82" s="35"/>
      <c r="O82" s="35"/>
    </row>
    <row r="83" spans="1:17" s="15" customFormat="1" ht="78.75" hidden="1" customHeight="1">
      <c r="A83" s="92"/>
      <c r="B83" s="483" t="e">
        <f>#REF!</f>
        <v>#REF!</v>
      </c>
      <c r="C83" s="483" t="str">
        <f t="shared" si="49"/>
        <v>ASH -BC01</v>
      </c>
      <c r="D83" s="489"/>
      <c r="E83" s="490"/>
      <c r="F83" s="490"/>
      <c r="G83" s="490"/>
      <c r="H83" s="490"/>
      <c r="I83" s="491"/>
      <c r="J83" s="35"/>
      <c r="K83" s="35"/>
      <c r="L83" s="35"/>
      <c r="M83" s="35"/>
      <c r="N83" s="35"/>
      <c r="O83" s="35"/>
    </row>
    <row r="84" spans="1:17" s="15" customFormat="1" ht="27" hidden="1"/>
    <row r="85" spans="1:17" s="15" customFormat="1" ht="27.75" hidden="1">
      <c r="A85" s="92"/>
      <c r="B85" s="477"/>
      <c r="C85" s="478"/>
      <c r="D85" s="479"/>
      <c r="E85" s="479"/>
      <c r="F85" s="479"/>
      <c r="G85" s="479"/>
      <c r="H85" s="479"/>
      <c r="I85" s="480"/>
      <c r="J85" s="35"/>
      <c r="K85" s="35"/>
      <c r="L85" s="35"/>
    </row>
    <row r="86" spans="1:17" s="15" customFormat="1" ht="40.5" hidden="1" customHeight="1">
      <c r="A86" s="92"/>
      <c r="B86" s="474"/>
      <c r="C86" s="475"/>
      <c r="D86" s="249" t="s">
        <v>117</v>
      </c>
      <c r="E86" s="249" t="s">
        <v>35</v>
      </c>
      <c r="F86" s="249" t="s">
        <v>36</v>
      </c>
      <c r="G86" s="249" t="s">
        <v>37</v>
      </c>
      <c r="H86" s="249" t="s">
        <v>38</v>
      </c>
      <c r="I86" s="249" t="s">
        <v>39</v>
      </c>
      <c r="J86" s="35"/>
    </row>
    <row r="87" spans="1:17" s="15" customFormat="1" ht="178.5" hidden="1" customHeight="1">
      <c r="A87" s="92"/>
      <c r="B87" s="476" t="s">
        <v>118</v>
      </c>
      <c r="C87" s="476"/>
      <c r="D87" s="492">
        <v>2.2000000000000002</v>
      </c>
      <c r="E87" s="493"/>
      <c r="F87" s="493"/>
      <c r="G87" s="493"/>
      <c r="H87" s="493"/>
      <c r="I87" s="494"/>
      <c r="J87" s="35"/>
    </row>
    <row r="88" spans="1:17" s="15" customFormat="1" ht="12.75" customHeight="1">
      <c r="A88" s="92"/>
      <c r="B88" s="92"/>
      <c r="C88" s="92"/>
      <c r="D88" s="92"/>
      <c r="E88" s="92"/>
      <c r="F88" s="92"/>
      <c r="G88" s="92"/>
      <c r="H88" s="92"/>
      <c r="I88" s="92"/>
      <c r="J88" s="35"/>
      <c r="K88" s="35"/>
      <c r="L88" s="35"/>
      <c r="M88" s="35"/>
      <c r="N88" s="35"/>
      <c r="O88" s="35"/>
      <c r="P88" s="35"/>
      <c r="Q88" s="35"/>
    </row>
    <row r="89" spans="1:17" s="92" customFormat="1" ht="54.6" customHeight="1">
      <c r="A89" s="16">
        <v>2</v>
      </c>
      <c r="B89" s="94" t="s">
        <v>119</v>
      </c>
      <c r="C89" s="473" t="s">
        <v>750</v>
      </c>
      <c r="D89" s="473"/>
      <c r="E89" s="473"/>
      <c r="F89" s="473"/>
      <c r="G89" s="35"/>
      <c r="H89" s="35"/>
      <c r="I89" s="35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27.75" hidden="1">
      <c r="A90" s="92"/>
      <c r="B90" s="477" t="s">
        <v>115</v>
      </c>
      <c r="C90" s="478"/>
      <c r="D90" s="478"/>
      <c r="E90" s="478"/>
      <c r="F90" s="478"/>
      <c r="G90" s="478"/>
      <c r="H90" s="478"/>
      <c r="I90" s="482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63" hidden="1" customHeight="1">
      <c r="A91" s="92"/>
      <c r="B91" s="484" t="s">
        <v>73</v>
      </c>
      <c r="C91" s="485"/>
      <c r="D91" s="486" t="s">
        <v>116</v>
      </c>
      <c r="E91" s="487"/>
      <c r="F91" s="487"/>
      <c r="G91" s="487"/>
      <c r="H91" s="487"/>
      <c r="I91" s="488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72" hidden="1" customHeight="1">
      <c r="A92" s="92"/>
      <c r="B92" s="483" t="str">
        <f>$D$21</f>
        <v>DOVE</v>
      </c>
      <c r="C92" s="483" t="str">
        <f t="shared" ref="C92:C95" si="51">$E$42</f>
        <v>ASH -BC01</v>
      </c>
      <c r="D92" s="489" t="s">
        <v>121</v>
      </c>
      <c r="E92" s="490"/>
      <c r="F92" s="490"/>
      <c r="G92" s="490"/>
      <c r="H92" s="490"/>
      <c r="I92" s="491"/>
      <c r="J92" s="35"/>
      <c r="K92" s="35"/>
      <c r="L92" s="35"/>
      <c r="M92" s="35"/>
      <c r="N92" s="35"/>
      <c r="O92" s="35"/>
    </row>
    <row r="93" spans="1:17" s="15" customFormat="1" ht="54" hidden="1" customHeight="1">
      <c r="A93" s="92"/>
      <c r="B93" s="483" t="str">
        <f t="shared" ref="B93" si="52">$D$27</f>
        <v>HEATHER GREY</v>
      </c>
      <c r="C93" s="483"/>
      <c r="D93" s="489" t="s">
        <v>122</v>
      </c>
      <c r="E93" s="490"/>
      <c r="F93" s="490"/>
      <c r="G93" s="490"/>
      <c r="H93" s="490"/>
      <c r="I93" s="491"/>
      <c r="J93" s="35"/>
      <c r="K93" s="35"/>
      <c r="L93" s="35"/>
      <c r="M93" s="35"/>
      <c r="N93" s="35"/>
      <c r="O93" s="35"/>
    </row>
    <row r="94" spans="1:17" s="15" customFormat="1" ht="78.75" hidden="1" customHeight="1">
      <c r="A94" s="92"/>
      <c r="B94" s="483" t="str">
        <f>$D$33</f>
        <v>SANDSTONE</v>
      </c>
      <c r="C94" s="483" t="str">
        <f t="shared" si="51"/>
        <v>ASH -BC01</v>
      </c>
      <c r="D94" s="489" t="s">
        <v>121</v>
      </c>
      <c r="E94" s="490"/>
      <c r="F94" s="490"/>
      <c r="G94" s="490"/>
      <c r="H94" s="490"/>
      <c r="I94" s="491"/>
      <c r="J94" s="35"/>
      <c r="K94" s="35"/>
      <c r="L94" s="35"/>
      <c r="M94" s="35"/>
      <c r="N94" s="35"/>
      <c r="O94" s="35"/>
    </row>
    <row r="95" spans="1:17" s="15" customFormat="1" ht="54" hidden="1" customHeight="1">
      <c r="A95" s="92"/>
      <c r="B95" s="483" t="e">
        <f>#REF!</f>
        <v>#REF!</v>
      </c>
      <c r="C95" s="483" t="str">
        <f t="shared" si="51"/>
        <v>ASH -BC01</v>
      </c>
      <c r="D95" s="489" t="s">
        <v>122</v>
      </c>
      <c r="E95" s="490"/>
      <c r="F95" s="490"/>
      <c r="G95" s="490"/>
      <c r="H95" s="490"/>
      <c r="I95" s="491"/>
      <c r="J95" s="35"/>
      <c r="K95" s="35"/>
      <c r="L95" s="35"/>
      <c r="M95" s="35"/>
      <c r="N95" s="35"/>
      <c r="O95" s="35"/>
    </row>
    <row r="96" spans="1:17" s="15" customFormat="1" ht="54" hidden="1" customHeight="1">
      <c r="A96" s="92"/>
      <c r="B96" s="198"/>
      <c r="C96" s="199"/>
      <c r="D96" s="200"/>
      <c r="E96" s="184"/>
      <c r="F96" s="184"/>
      <c r="G96" s="184"/>
      <c r="H96" s="184"/>
      <c r="I96" s="185"/>
      <c r="J96" s="35"/>
      <c r="K96" s="35"/>
      <c r="L96" s="35"/>
      <c r="M96" s="35"/>
      <c r="N96" s="35"/>
      <c r="O96" s="35"/>
    </row>
    <row r="97" spans="1:17" s="15" customFormat="1" ht="27.75" hidden="1">
      <c r="A97" s="92"/>
      <c r="B97" s="477" t="s">
        <v>123</v>
      </c>
      <c r="C97" s="478"/>
      <c r="D97" s="479"/>
      <c r="E97" s="479"/>
      <c r="F97" s="479"/>
      <c r="G97" s="479"/>
      <c r="H97" s="479"/>
      <c r="I97" s="480"/>
      <c r="J97" s="35"/>
      <c r="K97" s="35"/>
      <c r="L97" s="35"/>
    </row>
    <row r="98" spans="1:17" s="15" customFormat="1" ht="56.25" hidden="1" customHeight="1">
      <c r="A98" s="92"/>
      <c r="B98" s="474"/>
      <c r="C98" s="475"/>
      <c r="D98" s="249" t="s">
        <v>117</v>
      </c>
      <c r="E98" s="249" t="s">
        <v>35</v>
      </c>
      <c r="F98" s="249" t="s">
        <v>36</v>
      </c>
      <c r="G98" s="249" t="s">
        <v>37</v>
      </c>
      <c r="H98" s="249" t="s">
        <v>38</v>
      </c>
      <c r="I98" s="249" t="s">
        <v>39</v>
      </c>
      <c r="J98" s="35"/>
    </row>
    <row r="99" spans="1:17" s="15" customFormat="1" ht="151.5" hidden="1" customHeight="1">
      <c r="A99" s="92"/>
      <c r="B99" s="476" t="s">
        <v>124</v>
      </c>
      <c r="C99" s="476"/>
      <c r="D99" s="177"/>
      <c r="E99" s="178"/>
      <c r="F99" s="178"/>
      <c r="G99" s="178"/>
      <c r="H99" s="178"/>
      <c r="I99" s="178"/>
      <c r="J99" s="35"/>
    </row>
    <row r="100" spans="1:17" s="15" customFormat="1" ht="27">
      <c r="A100" s="92"/>
      <c r="B100" s="92"/>
      <c r="C100" s="92"/>
      <c r="D100" s="92"/>
      <c r="E100" s="92"/>
      <c r="F100" s="92"/>
      <c r="G100" s="92"/>
      <c r="H100" s="92"/>
      <c r="I100" s="92"/>
      <c r="J100" s="35"/>
      <c r="K100" s="35"/>
      <c r="L100" s="35"/>
      <c r="M100" s="35"/>
      <c r="N100" s="35"/>
      <c r="O100" s="35"/>
      <c r="P100" s="35"/>
      <c r="Q100" s="35"/>
    </row>
    <row r="101" spans="1:17" s="92" customFormat="1" ht="48.6" customHeight="1">
      <c r="A101" s="16">
        <v>3</v>
      </c>
      <c r="B101" s="94" t="s">
        <v>125</v>
      </c>
      <c r="C101" s="18" t="s">
        <v>792</v>
      </c>
      <c r="D101" s="18"/>
      <c r="E101" s="18"/>
      <c r="F101" s="18"/>
      <c r="G101" s="35"/>
      <c r="H101" s="35"/>
      <c r="I101" s="35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36.6" customHeight="1">
      <c r="A102" s="92"/>
      <c r="B102" s="484" t="s">
        <v>73</v>
      </c>
      <c r="C102" s="485"/>
      <c r="D102" s="486" t="s">
        <v>116</v>
      </c>
      <c r="E102" s="487"/>
      <c r="F102" s="487"/>
      <c r="G102" s="487"/>
      <c r="H102" s="487"/>
      <c r="I102" s="488"/>
      <c r="J102" s="35"/>
      <c r="K102" s="35"/>
      <c r="L102" s="35"/>
      <c r="M102" s="35"/>
      <c r="N102" s="35"/>
      <c r="O102" s="35"/>
      <c r="P102" s="35"/>
      <c r="Q102" s="35"/>
    </row>
    <row r="103" spans="1:17" s="15" customFormat="1" ht="77.099999999999994" customHeight="1">
      <c r="A103" s="92"/>
      <c r="B103" s="483" t="str">
        <f>$D$21</f>
        <v>DOVE</v>
      </c>
      <c r="C103" s="483" t="str">
        <f t="shared" ref="C103:C105" si="53">$E$42</f>
        <v>ASH -BC01</v>
      </c>
      <c r="D103" s="531" t="s">
        <v>793</v>
      </c>
      <c r="E103" s="532"/>
      <c r="F103" s="532"/>
      <c r="G103" s="532"/>
      <c r="H103" s="532"/>
      <c r="I103" s="533"/>
      <c r="J103" s="35"/>
      <c r="K103" s="35"/>
      <c r="L103" s="35"/>
      <c r="M103" s="35"/>
      <c r="N103" s="35"/>
      <c r="O103" s="35"/>
    </row>
    <row r="104" spans="1:17" s="15" customFormat="1" ht="77.099999999999994" hidden="1" customHeight="1">
      <c r="A104" s="92"/>
      <c r="B104" s="483" t="str">
        <f t="shared" ref="B104" si="54">$D$27</f>
        <v>HEATHER GREY</v>
      </c>
      <c r="C104" s="483"/>
      <c r="D104" s="534"/>
      <c r="E104" s="535"/>
      <c r="F104" s="535"/>
      <c r="G104" s="535"/>
      <c r="H104" s="535"/>
      <c r="I104" s="536"/>
      <c r="J104" s="35"/>
      <c r="K104" s="35"/>
      <c r="L104" s="35"/>
      <c r="M104" s="35"/>
      <c r="N104" s="35"/>
      <c r="O104" s="35"/>
    </row>
    <row r="105" spans="1:17" s="15" customFormat="1" ht="77.099999999999994" customHeight="1">
      <c r="A105" s="92"/>
      <c r="B105" s="483" t="str">
        <f>$D$33</f>
        <v>SANDSTONE</v>
      </c>
      <c r="C105" s="483" t="str">
        <f t="shared" si="53"/>
        <v>ASH -BC01</v>
      </c>
      <c r="D105" s="537"/>
      <c r="E105" s="538"/>
      <c r="F105" s="538"/>
      <c r="G105" s="538"/>
      <c r="H105" s="538"/>
      <c r="I105" s="539"/>
      <c r="J105" s="35"/>
      <c r="K105" s="35"/>
      <c r="L105" s="35"/>
      <c r="M105" s="35"/>
      <c r="N105" s="35"/>
      <c r="O105" s="35"/>
    </row>
    <row r="106" spans="1:17" s="15" customFormat="1" ht="27">
      <c r="A106" s="92"/>
      <c r="B106" s="92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</row>
    <row r="107" spans="1:17" s="15" customFormat="1" ht="29.25" customHeight="1">
      <c r="B107" s="481" t="s">
        <v>127</v>
      </c>
      <c r="C107" s="481"/>
      <c r="D107" s="481"/>
      <c r="E107" s="481"/>
      <c r="G107" s="35"/>
      <c r="N107" s="34"/>
      <c r="O107" s="33"/>
      <c r="P107" s="33"/>
      <c r="Q107" s="34"/>
    </row>
    <row r="108" spans="1:17" s="15" customFormat="1" ht="35.25" customHeight="1">
      <c r="A108" s="92">
        <v>1</v>
      </c>
      <c r="B108" s="95" t="s">
        <v>128</v>
      </c>
      <c r="C108" s="92"/>
      <c r="D108" s="92"/>
      <c r="G108" s="35"/>
      <c r="N108" s="34"/>
      <c r="O108" s="33"/>
      <c r="P108" s="33"/>
      <c r="Q108" s="34"/>
    </row>
    <row r="109" spans="1:17" s="15" customFormat="1" ht="35.25" customHeight="1">
      <c r="A109" s="92">
        <v>2</v>
      </c>
      <c r="B109" s="95" t="s">
        <v>129</v>
      </c>
      <c r="C109" s="92"/>
      <c r="D109" s="92"/>
      <c r="G109" s="35"/>
      <c r="N109" s="34"/>
      <c r="O109" s="33"/>
      <c r="P109" s="33"/>
      <c r="Q109" s="34"/>
    </row>
    <row r="110" spans="1:17" s="15" customFormat="1" ht="35.25" customHeight="1">
      <c r="A110" s="92">
        <v>3</v>
      </c>
      <c r="B110" s="95" t="s">
        <v>130</v>
      </c>
      <c r="C110" s="92"/>
      <c r="D110" s="92"/>
      <c r="G110" s="35"/>
      <c r="N110" s="34"/>
      <c r="O110" s="33"/>
      <c r="P110" s="33"/>
      <c r="Q110" s="34"/>
    </row>
    <row r="111" spans="1:17" s="18" customFormat="1" ht="27.75">
      <c r="A111" s="16"/>
      <c r="B111" s="250" t="s">
        <v>131</v>
      </c>
      <c r="C111" s="251" t="s">
        <v>723</v>
      </c>
      <c r="D111" s="251" t="s">
        <v>117</v>
      </c>
      <c r="E111" s="251" t="s">
        <v>35</v>
      </c>
      <c r="F111" s="251" t="s">
        <v>36</v>
      </c>
      <c r="G111" s="251" t="s">
        <v>37</v>
      </c>
      <c r="H111" s="251" t="s">
        <v>38</v>
      </c>
      <c r="I111" s="251" t="s">
        <v>39</v>
      </c>
      <c r="J111" s="251" t="s">
        <v>40</v>
      </c>
      <c r="M111" s="36"/>
      <c r="N111" s="37"/>
      <c r="O111" s="37"/>
      <c r="P111" s="36"/>
    </row>
    <row r="112" spans="1:17" s="18" customFormat="1" ht="50.1" customHeight="1">
      <c r="A112" s="16"/>
      <c r="B112" s="250" t="s">
        <v>132</v>
      </c>
      <c r="C112" s="189">
        <f>G35</f>
        <v>48</v>
      </c>
      <c r="D112" s="189">
        <f t="shared" ref="D112:I112" si="55">H35</f>
        <v>98</v>
      </c>
      <c r="E112" s="189">
        <f t="shared" si="55"/>
        <v>235</v>
      </c>
      <c r="F112" s="189">
        <f t="shared" si="55"/>
        <v>290</v>
      </c>
      <c r="G112" s="189">
        <f t="shared" si="55"/>
        <v>235</v>
      </c>
      <c r="H112" s="189">
        <f t="shared" si="55"/>
        <v>127</v>
      </c>
      <c r="I112" s="189">
        <f t="shared" si="55"/>
        <v>38</v>
      </c>
      <c r="J112" s="189">
        <f>SUM(C112:I112)</f>
        <v>1071</v>
      </c>
      <c r="M112" s="36"/>
      <c r="N112" s="37"/>
      <c r="O112" s="37"/>
      <c r="P112" s="36"/>
    </row>
    <row r="113" spans="7:7" s="96" customFormat="1" ht="132.94999999999999" customHeight="1">
      <c r="G113" s="97"/>
    </row>
    <row r="114" spans="7:7" s="96" customFormat="1" ht="27">
      <c r="G114" s="97"/>
    </row>
    <row r="115" spans="7:7" s="96" customFormat="1" ht="27">
      <c r="G115" s="97"/>
    </row>
    <row r="116" spans="7:7" s="96" customFormat="1" ht="27">
      <c r="G116" s="97"/>
    </row>
    <row r="117" spans="7:7" s="96" customFormat="1" ht="27">
      <c r="G117" s="97"/>
    </row>
    <row r="118" spans="7:7" s="96" customFormat="1" ht="27">
      <c r="G118" s="97"/>
    </row>
    <row r="119" spans="7:7" s="96" customFormat="1" ht="27">
      <c r="G119" s="97"/>
    </row>
    <row r="120" spans="7:7" s="96" customFormat="1" ht="27">
      <c r="G120" s="97"/>
    </row>
    <row r="121" spans="7:7" s="96" customFormat="1" ht="27">
      <c r="G121" s="97"/>
    </row>
    <row r="122" spans="7:7" s="96" customFormat="1" ht="27">
      <c r="G122" s="97"/>
    </row>
    <row r="123" spans="7:7" s="96" customFormat="1" ht="27">
      <c r="G123" s="97"/>
    </row>
    <row r="124" spans="7:7" s="96" customFormat="1" ht="27">
      <c r="G124" s="97"/>
    </row>
    <row r="125" spans="7:7" s="96" customFormat="1" ht="27">
      <c r="G125" s="97"/>
    </row>
    <row r="126" spans="7:7" s="96" customFormat="1" ht="27">
      <c r="G126" s="97"/>
    </row>
    <row r="127" spans="7:7" s="96" customFormat="1" ht="27">
      <c r="G127" s="97"/>
    </row>
    <row r="128" spans="7:7" s="96" customFormat="1" ht="27">
      <c r="G128" s="97"/>
    </row>
    <row r="129" spans="7:7" s="96" customFormat="1" ht="27">
      <c r="G129" s="97"/>
    </row>
    <row r="130" spans="7:7" s="96" customFormat="1" ht="27">
      <c r="G130" s="97"/>
    </row>
    <row r="131" spans="7:7" s="96" customFormat="1" ht="27">
      <c r="G131" s="97"/>
    </row>
    <row r="132" spans="7:7" s="96" customFormat="1" ht="27">
      <c r="G132" s="97"/>
    </row>
    <row r="133" spans="7:7" s="96" customFormat="1" ht="27">
      <c r="G133" s="97"/>
    </row>
    <row r="134" spans="7:7" s="96" customFormat="1" ht="27">
      <c r="G134" s="97"/>
    </row>
  </sheetData>
  <autoFilter ref="A48:S74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60">
    <mergeCell ref="H68:I68"/>
    <mergeCell ref="F69:F70"/>
    <mergeCell ref="D103:I105"/>
    <mergeCell ref="B43:C43"/>
    <mergeCell ref="N43:Q43"/>
    <mergeCell ref="B46:C46"/>
    <mergeCell ref="N46:Q46"/>
    <mergeCell ref="B51:E51"/>
    <mergeCell ref="H51:I51"/>
    <mergeCell ref="H49:I49"/>
    <mergeCell ref="A48:E48"/>
    <mergeCell ref="H65:I65"/>
    <mergeCell ref="H63:I63"/>
    <mergeCell ref="A60:E60"/>
    <mergeCell ref="H60:I60"/>
    <mergeCell ref="H64:I64"/>
    <mergeCell ref="B50:E50"/>
    <mergeCell ref="B54:E54"/>
    <mergeCell ref="H54:I54"/>
    <mergeCell ref="D102:I102"/>
    <mergeCell ref="B103:C103"/>
    <mergeCell ref="B104:C104"/>
    <mergeCell ref="F53:F54"/>
    <mergeCell ref="P49:Q50"/>
    <mergeCell ref="G53:G54"/>
    <mergeCell ref="F57:F58"/>
    <mergeCell ref="G57:G58"/>
    <mergeCell ref="H58:I58"/>
    <mergeCell ref="H53:I53"/>
    <mergeCell ref="F51:F52"/>
    <mergeCell ref="G51:G52"/>
    <mergeCell ref="B63:E63"/>
    <mergeCell ref="H50:I50"/>
    <mergeCell ref="B53:E53"/>
    <mergeCell ref="D79:I79"/>
    <mergeCell ref="B80:C80"/>
    <mergeCell ref="D80:I80"/>
    <mergeCell ref="B81:C81"/>
    <mergeCell ref="D81:I81"/>
    <mergeCell ref="B82:C82"/>
    <mergeCell ref="D82:I82"/>
    <mergeCell ref="B83:C83"/>
    <mergeCell ref="D83:I83"/>
    <mergeCell ref="B13:F13"/>
    <mergeCell ref="D33:F3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37:Q37"/>
    <mergeCell ref="B20:F20"/>
    <mergeCell ref="D21:F21"/>
    <mergeCell ref="B26:F26"/>
    <mergeCell ref="D27:F27"/>
    <mergeCell ref="B32:F32"/>
    <mergeCell ref="G24:M24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J76:N76"/>
    <mergeCell ref="B58:E58"/>
    <mergeCell ref="B57:E57"/>
    <mergeCell ref="H72:I72"/>
    <mergeCell ref="B74:E74"/>
    <mergeCell ref="H74:I74"/>
    <mergeCell ref="B66:E66"/>
    <mergeCell ref="H66:I66"/>
    <mergeCell ref="H73:I73"/>
    <mergeCell ref="B73:E73"/>
    <mergeCell ref="B72:E72"/>
    <mergeCell ref="B69:E69"/>
    <mergeCell ref="H69:I69"/>
    <mergeCell ref="B65:E65"/>
    <mergeCell ref="G69:G70"/>
    <mergeCell ref="B67:E67"/>
    <mergeCell ref="H67:I67"/>
    <mergeCell ref="F67:F68"/>
    <mergeCell ref="B71:E71"/>
    <mergeCell ref="H71:I71"/>
    <mergeCell ref="B70:E70"/>
    <mergeCell ref="H70:I70"/>
    <mergeCell ref="G67:G68"/>
    <mergeCell ref="B68:E68"/>
    <mergeCell ref="C89:F89"/>
    <mergeCell ref="B86:C86"/>
    <mergeCell ref="B87:C87"/>
    <mergeCell ref="B85:I85"/>
    <mergeCell ref="B107:E107"/>
    <mergeCell ref="B78:I78"/>
    <mergeCell ref="B97:I97"/>
    <mergeCell ref="B90:I90"/>
    <mergeCell ref="B92:C92"/>
    <mergeCell ref="B93:C93"/>
    <mergeCell ref="B94:C94"/>
    <mergeCell ref="B95:C95"/>
    <mergeCell ref="B91:C91"/>
    <mergeCell ref="D91:I91"/>
    <mergeCell ref="D92:I92"/>
    <mergeCell ref="B99:C99"/>
    <mergeCell ref="B98:C98"/>
    <mergeCell ref="D93:I93"/>
    <mergeCell ref="D94:I94"/>
    <mergeCell ref="D95:I95"/>
    <mergeCell ref="B79:C79"/>
    <mergeCell ref="B105:C105"/>
    <mergeCell ref="D87:I87"/>
    <mergeCell ref="B102:C102"/>
    <mergeCell ref="P61:Q62"/>
    <mergeCell ref="P60:Q60"/>
    <mergeCell ref="B62:E62"/>
    <mergeCell ref="H62:I62"/>
    <mergeCell ref="B64:E64"/>
    <mergeCell ref="F61:F62"/>
    <mergeCell ref="G61:G62"/>
    <mergeCell ref="G63:G64"/>
    <mergeCell ref="B61:E61"/>
    <mergeCell ref="H61:I61"/>
    <mergeCell ref="P71:Q71"/>
    <mergeCell ref="P72:Q72"/>
    <mergeCell ref="P73:Q73"/>
    <mergeCell ref="P74:Q74"/>
    <mergeCell ref="P65:Q65"/>
    <mergeCell ref="P66:Q66"/>
    <mergeCell ref="P67:Q68"/>
    <mergeCell ref="P69:Q70"/>
    <mergeCell ref="P63:Q64"/>
    <mergeCell ref="P48:Q48"/>
    <mergeCell ref="B52:E52"/>
    <mergeCell ref="H52:I52"/>
    <mergeCell ref="B49:E49"/>
    <mergeCell ref="H48:I48"/>
    <mergeCell ref="A44:Q44"/>
    <mergeCell ref="B45:C45"/>
    <mergeCell ref="N45:Q45"/>
    <mergeCell ref="P57:Q58"/>
    <mergeCell ref="H57:I57"/>
    <mergeCell ref="B55:E55"/>
    <mergeCell ref="F55:F56"/>
    <mergeCell ref="G55:G56"/>
    <mergeCell ref="H55:I55"/>
    <mergeCell ref="P55:Q56"/>
    <mergeCell ref="B56:E56"/>
    <mergeCell ref="H56:I56"/>
    <mergeCell ref="P51:Q52"/>
    <mergeCell ref="P53:Q5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75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D15-SLS225A2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LONG SLEEVE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-BC01</v>
      </c>
      <c r="C6" s="144" t="e">
        <f>'1. CUTTING DOCKET'!#REF!</f>
        <v>#REF!</v>
      </c>
      <c r="D6" s="144" t="str">
        <f>'1. CUTTING DOCKET'!$E$45</f>
        <v>OATLMEAL - B0279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70" t="str">
        <f>'1. CUTTING DOCKET'!M11</f>
        <v>SINGLE OE BV, 100%cotton 400GR/YD (250GR/SQ) OE</v>
      </c>
      <c r="C7" s="671"/>
      <c r="D7" s="671"/>
      <c r="E7" s="672"/>
    </row>
    <row r="8" spans="1:12" s="77" customFormat="1" ht="409.6" customHeight="1">
      <c r="A8" s="145" t="str">
        <f>'1. CUTTING DOCKET'!D42</f>
        <v>VẢI CHÍNH</v>
      </c>
      <c r="B8" s="673"/>
      <c r="C8" s="674"/>
      <c r="D8" s="674"/>
      <c r="E8" s="675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70" t="e">
        <f>'1. CUTTING DOCKET'!#REF!</f>
        <v>#REF!</v>
      </c>
      <c r="C13" s="671"/>
      <c r="D13" s="672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73"/>
      <c r="C14" s="674"/>
      <c r="D14" s="674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DOCKET'!$F$49</f>
        <v>ASH -BC01</v>
      </c>
      <c r="C15" s="148" t="e">
        <f>'1. CUTTING DOCKET'!#REF!</f>
        <v>#REF!</v>
      </c>
      <c r="D15" s="148" t="str">
        <f>'1. CUTTING DOCKET'!$F$50</f>
        <v>OATLMEAL - B0279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DOCKET'!$G$49</f>
        <v>WH1673</v>
      </c>
      <c r="C16" s="143" t="e">
        <f>'1. CUTTING DOCKET'!#REF!</f>
        <v>#REF!</v>
      </c>
      <c r="D16" s="143" t="str">
        <f>'1. CUTTING DOCKET'!$G$50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76" t="e">
        <f>'1. CUTTING DOCKET'!#REF!</f>
        <v>#REF!</v>
      </c>
      <c r="C17" s="677"/>
      <c r="D17" s="677"/>
      <c r="E17" s="678"/>
    </row>
    <row r="18" spans="1:5" s="77" customFormat="1" ht="90" customHeight="1">
      <c r="A18" s="144" t="str">
        <f>'1. CUTTING DOCKET'!B51</f>
        <v>NHÃN CHÍNH CHO ÁO</v>
      </c>
      <c r="B18" s="592" t="str">
        <f>'1. CUTTING DOCKET'!F51</f>
        <v>NỀN TRẮNG CHỮ ĐEN</v>
      </c>
      <c r="C18" s="593"/>
      <c r="D18" s="593"/>
      <c r="E18" s="594"/>
    </row>
    <row r="19" spans="1:5" s="77" customFormat="1" ht="409.6" customHeight="1">
      <c r="A19" s="149" t="s">
        <v>174</v>
      </c>
      <c r="B19" s="659"/>
      <c r="C19" s="660"/>
      <c r="D19" s="660"/>
      <c r="E19" s="660"/>
    </row>
    <row r="20" spans="1:5" s="77" customFormat="1" ht="79.5" customHeight="1">
      <c r="A20" s="144" t="str">
        <f>'1. CUTTING DOCKET'!B53</f>
        <v>NHÃN SIZE CHO ÁO</v>
      </c>
      <c r="B20" s="592" t="str">
        <f>'1. CUTTING DOCKET'!F53</f>
        <v>NỀN TRẮNG CHỮ ĐEN</v>
      </c>
      <c r="C20" s="593"/>
      <c r="D20" s="593"/>
      <c r="E20" s="594"/>
    </row>
    <row r="21" spans="1:5" s="77" customFormat="1" ht="346.5" customHeight="1">
      <c r="A21" s="145" t="s">
        <v>175</v>
      </c>
      <c r="B21" s="661"/>
      <c r="C21" s="662"/>
      <c r="D21" s="662"/>
      <c r="E21" s="663"/>
    </row>
    <row r="22" spans="1:5" s="77" customFormat="1" ht="35.25">
      <c r="A22" s="144" t="e">
        <f>'1. CUTTING DOCKET'!#REF!</f>
        <v>#REF!</v>
      </c>
      <c r="B22" s="592" t="e">
        <f>'1. CUTTING DOCKET'!#REF!</f>
        <v>#REF!</v>
      </c>
      <c r="C22" s="593"/>
      <c r="D22" s="593"/>
      <c r="E22" s="259"/>
    </row>
    <row r="23" spans="1:5" s="77" customFormat="1" ht="299.25" customHeight="1">
      <c r="A23" s="149" t="s">
        <v>176</v>
      </c>
      <c r="B23" s="664"/>
      <c r="C23" s="665"/>
      <c r="D23" s="665"/>
      <c r="E23" s="665"/>
    </row>
    <row r="24" spans="1:5" s="77" customFormat="1" ht="101.45" customHeight="1">
      <c r="A24" s="144" t="str">
        <f>'1. CUTTING DOCKET'!B57</f>
        <v>NHÃN THÀNH PHẦN 100% COTTON 1 LÁ</v>
      </c>
      <c r="B24" s="592" t="str">
        <f>'1. CUTTING DOCKET'!F57</f>
        <v>NỀN TRẮNG CHỮ ĐEN</v>
      </c>
      <c r="C24" s="593"/>
      <c r="D24" s="593"/>
      <c r="E24" s="259"/>
    </row>
    <row r="25" spans="1:5" s="77" customFormat="1" ht="362.25" customHeight="1">
      <c r="A25" s="149" t="s">
        <v>177</v>
      </c>
      <c r="B25" s="666" t="s">
        <v>185</v>
      </c>
      <c r="C25" s="667"/>
      <c r="D25" s="667"/>
      <c r="E25" s="260"/>
    </row>
    <row r="26" spans="1:5" s="77" customFormat="1" ht="109.5" customHeight="1">
      <c r="A26" s="144" t="s">
        <v>178</v>
      </c>
      <c r="B26" s="592" t="str">
        <f>'1. CUTTING DOCKET'!F61</f>
        <v>NỀN TRẮNG CHỮ ĐEN</v>
      </c>
      <c r="C26" s="593"/>
      <c r="D26" s="593"/>
      <c r="E26" s="261"/>
    </row>
    <row r="27" spans="1:5" s="77" customFormat="1" ht="282" customHeight="1">
      <c r="A27" s="149" t="s">
        <v>179</v>
      </c>
      <c r="B27" s="668" t="s">
        <v>180</v>
      </c>
      <c r="C27" s="669"/>
      <c r="D27" s="669"/>
      <c r="E27" s="669"/>
    </row>
    <row r="28" spans="1:5" s="77" customFormat="1" ht="93.6" customHeight="1">
      <c r="A28" s="144" t="e">
        <f>'1. CUTTING DOCKET'!#REF!</f>
        <v>#REF!</v>
      </c>
      <c r="B28" s="592" t="e">
        <f>'1. CUTTING DOCKET'!#REF!</f>
        <v>#REF!</v>
      </c>
      <c r="C28" s="593"/>
      <c r="D28" s="593"/>
      <c r="E28" s="261"/>
    </row>
    <row r="29" spans="1:5" s="77" customFormat="1" ht="273" customHeight="1">
      <c r="A29" s="145" t="s">
        <v>181</v>
      </c>
      <c r="B29" s="654"/>
      <c r="C29" s="655"/>
      <c r="D29" s="655"/>
      <c r="E29" s="655"/>
    </row>
    <row r="30" spans="1:5" s="77" customFormat="1" ht="95.25" customHeight="1">
      <c r="A30" s="144" t="str">
        <f>'1. CUTTING DOCKET'!B63</f>
        <v>POLYBAG REGULAR BAO NHỎ 343MM x 406MM</v>
      </c>
      <c r="B30" s="592" t="str">
        <f>'1. CUTTING DOCKET'!F63</f>
        <v>CLEAR</v>
      </c>
      <c r="C30" s="593"/>
      <c r="D30" s="593"/>
      <c r="E30" s="261"/>
    </row>
    <row r="31" spans="1:5" s="77" customFormat="1" ht="324.75" customHeight="1">
      <c r="A31" s="145"/>
      <c r="B31" s="654"/>
      <c r="C31" s="655"/>
      <c r="D31" s="655"/>
      <c r="E31" s="655"/>
    </row>
    <row r="32" spans="1:5" s="77" customFormat="1" ht="119.45" customHeight="1">
      <c r="A32" s="144" t="s">
        <v>182</v>
      </c>
      <c r="B32" s="592" t="str">
        <f>'1. CUTTING DOCKET'!F65</f>
        <v>NATURAL</v>
      </c>
      <c r="C32" s="593"/>
      <c r="D32" s="593"/>
      <c r="E32" s="261"/>
    </row>
    <row r="33" spans="1:9" s="77" customFormat="1" ht="287.25" customHeight="1">
      <c r="A33" s="145" t="s">
        <v>183</v>
      </c>
      <c r="B33" s="654"/>
      <c r="C33" s="655"/>
      <c r="D33" s="655"/>
      <c r="E33" s="655"/>
    </row>
    <row r="34" spans="1:9" s="77" customFormat="1" ht="71.45" customHeight="1">
      <c r="A34" s="144" t="s">
        <v>108</v>
      </c>
      <c r="B34" s="592" t="s">
        <v>109</v>
      </c>
      <c r="C34" s="593"/>
      <c r="D34" s="593"/>
      <c r="E34" s="261"/>
    </row>
    <row r="35" spans="1:9" s="77" customFormat="1" ht="87" customHeight="1">
      <c r="A35" s="145" t="s">
        <v>184</v>
      </c>
      <c r="B35" s="654"/>
      <c r="C35" s="655"/>
      <c r="D35" s="655"/>
      <c r="E35" s="655"/>
    </row>
    <row r="36" spans="1:9" s="77" customFormat="1" ht="63.6" customHeight="1">
      <c r="A36" s="144" t="s">
        <v>110</v>
      </c>
      <c r="B36" s="592" t="s">
        <v>103</v>
      </c>
      <c r="C36" s="593"/>
      <c r="D36" s="593"/>
      <c r="E36" s="261"/>
    </row>
    <row r="37" spans="1:9" s="77" customFormat="1" ht="97.5" customHeight="1">
      <c r="A37" s="145" t="s">
        <v>184</v>
      </c>
      <c r="B37" s="654"/>
      <c r="C37" s="655"/>
      <c r="D37" s="655"/>
      <c r="E37" s="655"/>
    </row>
    <row r="38" spans="1:9" s="77" customFormat="1" ht="97.5" customHeight="1">
      <c r="A38" s="262" t="e">
        <f>'1. CUTTING DOCKET'!#REF!</f>
        <v>#REF!</v>
      </c>
      <c r="B38" s="656" t="e">
        <f>'1. CUTTING DOCKET'!#REF!</f>
        <v>#REF!</v>
      </c>
      <c r="C38" s="657"/>
      <c r="D38" s="658"/>
      <c r="E38" s="263"/>
    </row>
    <row r="39" spans="1:9" s="77" customFormat="1" ht="221.45" customHeight="1">
      <c r="A39" s="145"/>
      <c r="B39" s="611"/>
      <c r="C39" s="611"/>
      <c r="D39" s="611"/>
      <c r="E39" s="611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79" t="s">
        <v>188</v>
      </c>
      <c r="E1" s="679"/>
      <c r="F1" s="67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80" t="s">
        <v>191</v>
      </c>
      <c r="E2" s="680"/>
      <c r="F2" s="680"/>
      <c r="G2" s="680"/>
      <c r="H2" s="680"/>
      <c r="I2" s="68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310ED-CEC3-48F2-80F1-C95678609639}">
  <sheetPr>
    <pageSetUpPr fitToPage="1"/>
  </sheetPr>
  <dimension ref="A1:S152"/>
  <sheetViews>
    <sheetView view="pageBreakPreview" topLeftCell="A21" zoomScale="50" zoomScaleNormal="10" zoomScaleSheetLayoutView="50" zoomScalePageLayoutView="25" workbookViewId="0">
      <selection activeCell="G21" sqref="G21:M21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98" t="s">
        <v>0</v>
      </c>
      <c r="O1" s="498" t="s">
        <v>0</v>
      </c>
      <c r="P1" s="499" t="s">
        <v>1</v>
      </c>
      <c r="Q1" s="499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98" t="s">
        <v>2</v>
      </c>
      <c r="O2" s="498" t="s">
        <v>2</v>
      </c>
      <c r="P2" s="500" t="s">
        <v>3</v>
      </c>
      <c r="Q2" s="500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98" t="s">
        <v>4</v>
      </c>
      <c r="O3" s="498" t="s">
        <v>4</v>
      </c>
      <c r="P3" s="501" t="s">
        <v>5</v>
      </c>
      <c r="Q3" s="499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3" t="s">
        <v>842</v>
      </c>
      <c r="H5" s="504"/>
      <c r="I5" s="504"/>
      <c r="J5" s="504"/>
      <c r="K5" s="504"/>
      <c r="L5" s="504"/>
      <c r="M5" s="505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06"/>
      <c r="H6" s="507"/>
      <c r="I6" s="507"/>
      <c r="J6" s="507"/>
      <c r="K6" s="507"/>
      <c r="L6" s="507"/>
      <c r="M6" s="508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840</v>
      </c>
      <c r="E7" s="12"/>
      <c r="F7" s="11"/>
      <c r="G7" s="506"/>
      <c r="H7" s="507"/>
      <c r="I7" s="507"/>
      <c r="J7" s="507"/>
      <c r="K7" s="507"/>
      <c r="L7" s="507"/>
      <c r="M7" s="508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02" t="s">
        <v>841</v>
      </c>
      <c r="E8" s="502"/>
      <c r="F8" s="502"/>
      <c r="G8" s="509"/>
      <c r="H8" s="510"/>
      <c r="I8" s="510"/>
      <c r="J8" s="510"/>
      <c r="K8" s="510"/>
      <c r="L8" s="510"/>
      <c r="M8" s="511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843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3">
        <v>45456</v>
      </c>
      <c r="E11" s="514"/>
      <c r="F11" s="514"/>
      <c r="G11" s="241"/>
      <c r="H11" s="240"/>
      <c r="I11" s="186"/>
      <c r="J11" s="238" t="s">
        <v>20</v>
      </c>
      <c r="K11" s="186"/>
      <c r="L11" s="186"/>
      <c r="M11" s="512" t="s">
        <v>782</v>
      </c>
      <c r="N11" s="512"/>
      <c r="O11" s="512"/>
      <c r="P11" s="512"/>
      <c r="Q11" s="51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15"/>
      <c r="C13" s="515"/>
      <c r="D13" s="515"/>
      <c r="E13" s="515"/>
      <c r="F13" s="515"/>
      <c r="G13" s="243"/>
      <c r="H13" s="244"/>
      <c r="I13" s="186"/>
      <c r="J13" s="238" t="s">
        <v>25</v>
      </c>
      <c r="K13" s="186"/>
      <c r="L13" s="186"/>
      <c r="M13" s="186" t="s">
        <v>780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17" t="s">
        <v>779</v>
      </c>
      <c r="O17" s="517"/>
      <c r="P17" s="517"/>
      <c r="Q17" s="333" t="s">
        <v>40</v>
      </c>
    </row>
    <row r="18" spans="2:17" s="204" customFormat="1" ht="67.5">
      <c r="B18" s="330" t="s">
        <v>41</v>
      </c>
      <c r="C18" s="331" t="s">
        <v>389</v>
      </c>
      <c r="D18" s="205" t="s">
        <v>776</v>
      </c>
      <c r="E18" s="206"/>
      <c r="F18" s="207"/>
      <c r="G18" s="207">
        <v>1</v>
      </c>
      <c r="H18" s="207">
        <v>4</v>
      </c>
      <c r="I18" s="207">
        <v>4</v>
      </c>
      <c r="J18" s="207">
        <v>6</v>
      </c>
      <c r="K18" s="207">
        <v>4</v>
      </c>
      <c r="L18" s="207">
        <v>3</v>
      </c>
      <c r="M18" s="207">
        <v>1</v>
      </c>
      <c r="N18" s="519" t="s">
        <v>784</v>
      </c>
      <c r="O18" s="519"/>
      <c r="P18" s="519"/>
      <c r="Q18" s="208">
        <f>SUM(E18:P18)</f>
        <v>23</v>
      </c>
    </row>
    <row r="19" spans="2:17" s="204" customFormat="1" ht="67.5">
      <c r="B19" s="330" t="s">
        <v>43</v>
      </c>
      <c r="C19" s="331" t="str">
        <f>C18</f>
        <v>DB-KT010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19"/>
      <c r="O19" s="519"/>
      <c r="P19" s="519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5</v>
      </c>
      <c r="I21" s="214">
        <f t="shared" si="1"/>
        <v>5</v>
      </c>
      <c r="J21" s="214">
        <f t="shared" si="1"/>
        <v>8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357">
        <f>SUM(Q18:Q20)</f>
        <v>31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7" t="s">
        <v>779</v>
      </c>
      <c r="O23" s="517"/>
      <c r="P23" s="517"/>
      <c r="Q23" s="333" t="s">
        <v>40</v>
      </c>
    </row>
    <row r="24" spans="2:17" s="204" customFormat="1" ht="67.5">
      <c r="B24" s="330" t="s">
        <v>41</v>
      </c>
      <c r="C24" s="331" t="s">
        <v>397</v>
      </c>
      <c r="D24" s="205" t="s">
        <v>777</v>
      </c>
      <c r="E24" s="206"/>
      <c r="F24" s="207"/>
      <c r="G24" s="207">
        <v>1</v>
      </c>
      <c r="H24" s="207">
        <v>4</v>
      </c>
      <c r="I24" s="207">
        <v>4</v>
      </c>
      <c r="J24" s="207">
        <v>6</v>
      </c>
      <c r="K24" s="207">
        <v>4</v>
      </c>
      <c r="L24" s="207">
        <v>3</v>
      </c>
      <c r="M24" s="207">
        <v>1</v>
      </c>
      <c r="N24" s="520" t="s">
        <v>785</v>
      </c>
      <c r="O24" s="520"/>
      <c r="P24" s="520"/>
      <c r="Q24" s="208">
        <f>SUM(E24:P24)</f>
        <v>23</v>
      </c>
    </row>
    <row r="25" spans="2:17" s="204" customFormat="1" ht="67.5">
      <c r="B25" s="330" t="s">
        <v>43</v>
      </c>
      <c r="C25" s="331" t="str">
        <f>C24</f>
        <v>DB-KT011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20"/>
      <c r="O25" s="520"/>
      <c r="P25" s="520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5</v>
      </c>
      <c r="I27" s="214">
        <f t="shared" si="3"/>
        <v>5</v>
      </c>
      <c r="J27" s="214">
        <f t="shared" si="3"/>
        <v>8</v>
      </c>
      <c r="K27" s="214">
        <f t="shared" si="3"/>
        <v>5</v>
      </c>
      <c r="L27" s="214">
        <f t="shared" si="3"/>
        <v>4</v>
      </c>
      <c r="M27" s="214">
        <f t="shared" si="3"/>
        <v>2</v>
      </c>
      <c r="N27" s="334"/>
      <c r="O27" s="334"/>
      <c r="P27" s="334"/>
      <c r="Q27" s="357">
        <f>SUM(Q24:Q26)</f>
        <v>31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17" t="s">
        <v>779</v>
      </c>
      <c r="O29" s="517"/>
      <c r="P29" s="517"/>
      <c r="Q29" s="333" t="s">
        <v>40</v>
      </c>
    </row>
    <row r="30" spans="2:17" s="204" customFormat="1" ht="67.5">
      <c r="B30" s="330" t="s">
        <v>41</v>
      </c>
      <c r="C30" s="331" t="s">
        <v>405</v>
      </c>
      <c r="D30" s="205" t="s">
        <v>778</v>
      </c>
      <c r="E30" s="206"/>
      <c r="F30" s="207"/>
      <c r="G30" s="207">
        <v>1</v>
      </c>
      <c r="H30" s="207">
        <v>4</v>
      </c>
      <c r="I30" s="207">
        <v>4</v>
      </c>
      <c r="J30" s="207">
        <v>6</v>
      </c>
      <c r="K30" s="207">
        <v>4</v>
      </c>
      <c r="L30" s="207">
        <v>3</v>
      </c>
      <c r="M30" s="207">
        <v>1</v>
      </c>
      <c r="N30" s="520" t="s">
        <v>786</v>
      </c>
      <c r="O30" s="520"/>
      <c r="P30" s="520"/>
      <c r="Q30" s="208">
        <f>SUM(E30:P30)</f>
        <v>23</v>
      </c>
    </row>
    <row r="31" spans="2:17" s="204" customFormat="1" ht="67.5">
      <c r="B31" s="330" t="s">
        <v>43</v>
      </c>
      <c r="C31" s="331" t="str">
        <f>C30</f>
        <v>DB-KT012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520"/>
      <c r="O31" s="520"/>
      <c r="P31" s="520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16" t="str">
        <f>+D31</f>
        <v>SANDSTONE</v>
      </c>
      <c r="E33" s="516"/>
      <c r="F33" s="516"/>
      <c r="G33" s="214">
        <f>SUM(G30:G32)</f>
        <v>2</v>
      </c>
      <c r="H33" s="214">
        <f t="shared" ref="H33:M33" si="5">SUM(H30:H32)</f>
        <v>5</v>
      </c>
      <c r="I33" s="214">
        <f t="shared" si="5"/>
        <v>5</v>
      </c>
      <c r="J33" s="214">
        <f t="shared" si="5"/>
        <v>8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334"/>
      <c r="O33" s="334"/>
      <c r="P33" s="334"/>
      <c r="Q33" s="357">
        <f>SUM(Q30:Q32)</f>
        <v>31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6">H21++H33+H27</f>
        <v>15</v>
      </c>
      <c r="I35" s="228">
        <f t="shared" si="6"/>
        <v>15</v>
      </c>
      <c r="J35" s="228">
        <f t="shared" si="6"/>
        <v>24</v>
      </c>
      <c r="K35" s="228">
        <f t="shared" si="6"/>
        <v>15</v>
      </c>
      <c r="L35" s="228">
        <f t="shared" si="6"/>
        <v>12</v>
      </c>
      <c r="M35" s="228">
        <f t="shared" si="6"/>
        <v>6</v>
      </c>
      <c r="N35" s="228"/>
      <c r="O35" s="228"/>
      <c r="P35" s="228"/>
      <c r="Q35" s="228">
        <f>Q21++Q33+Q27</f>
        <v>93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22" t="s">
        <v>739</v>
      </c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2"/>
      <c r="Q37" s="522"/>
    </row>
    <row r="38" spans="1:19" s="99" customFormat="1" ht="72.75" customHeight="1">
      <c r="B38" s="522" t="s">
        <v>743</v>
      </c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2"/>
      <c r="Q38" s="522"/>
    </row>
    <row r="39" spans="1:19" s="99" customFormat="1" ht="72.75" customHeight="1">
      <c r="B39" s="521" t="s">
        <v>765</v>
      </c>
      <c r="C39" s="521"/>
      <c r="D39" s="521"/>
      <c r="E39" s="521"/>
      <c r="F39" s="521"/>
      <c r="G39" s="521"/>
      <c r="H39" s="521"/>
      <c r="I39" s="521"/>
      <c r="J39" s="521"/>
      <c r="K39" s="521"/>
      <c r="L39" s="521"/>
      <c r="M39" s="521"/>
      <c r="N39" s="521"/>
      <c r="O39" s="521"/>
      <c r="P39" s="521"/>
      <c r="Q39" s="521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518" t="s">
        <v>52</v>
      </c>
      <c r="B41" s="518"/>
      <c r="C41" s="51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6" t="s">
        <v>63</v>
      </c>
      <c r="O41" s="466"/>
      <c r="P41" s="466"/>
      <c r="Q41" s="466"/>
    </row>
    <row r="42" spans="1:19" s="34" customFormat="1" ht="45.75" customHeight="1">
      <c r="A42" s="454" t="str">
        <f>UPPER(D21)</f>
        <v>DOVE</v>
      </c>
      <c r="B42" s="454"/>
      <c r="C42" s="454"/>
      <c r="D42" s="454"/>
      <c r="E42" s="454"/>
      <c r="F42" s="454"/>
      <c r="G42" s="454"/>
      <c r="H42" s="454"/>
      <c r="I42" s="454"/>
      <c r="J42" s="454"/>
      <c r="K42" s="454"/>
      <c r="L42" s="454"/>
      <c r="M42" s="454"/>
      <c r="N42" s="454"/>
      <c r="O42" s="454"/>
      <c r="P42" s="454"/>
      <c r="Q42" s="454"/>
    </row>
    <row r="43" spans="1:19" s="128" customFormat="1" ht="156" customHeight="1">
      <c r="A43" s="129">
        <v>1</v>
      </c>
      <c r="B43" s="455" t="str">
        <f>$M$11</f>
        <v>SINGLE OE BV, 100%cotton 400GR/YD (250GR/SQ) OE</v>
      </c>
      <c r="C43" s="455"/>
      <c r="D43" s="195" t="s">
        <v>64</v>
      </c>
      <c r="E43" s="195" t="str">
        <f>$N$18</f>
        <v>ASH -BC01</v>
      </c>
      <c r="F43" s="129" t="s">
        <v>36</v>
      </c>
      <c r="G43" s="196">
        <f>$Q$21</f>
        <v>31</v>
      </c>
      <c r="H43" s="356">
        <v>1.3699999999999999</v>
      </c>
      <c r="I43" s="179">
        <f>H43*G43</f>
        <v>42.47</v>
      </c>
      <c r="J43" s="188">
        <f>I43*3.5%+(I43/50)*0.5+1</f>
        <v>2.9111500000000001</v>
      </c>
      <c r="K43" s="188">
        <v>0</v>
      </c>
      <c r="L43" s="188">
        <v>0</v>
      </c>
      <c r="M43" s="338">
        <f>ROUND(I43+J43,0)</f>
        <v>45</v>
      </c>
      <c r="N43" s="456" t="s">
        <v>798</v>
      </c>
      <c r="O43" s="456"/>
      <c r="P43" s="456"/>
      <c r="Q43" s="456"/>
      <c r="S43" s="355" t="s">
        <v>764</v>
      </c>
    </row>
    <row r="44" spans="1:19" s="128" customFormat="1" ht="102" customHeight="1">
      <c r="A44" s="129">
        <v>2</v>
      </c>
      <c r="B44" s="455" t="s">
        <v>781</v>
      </c>
      <c r="C44" s="455"/>
      <c r="D44" s="195" t="s">
        <v>844</v>
      </c>
      <c r="E44" s="195" t="str">
        <f>$N$18</f>
        <v>ASH -BC01</v>
      </c>
      <c r="F44" s="129" t="s">
        <v>36</v>
      </c>
      <c r="G44" s="196">
        <f>$Q$21</f>
        <v>31</v>
      </c>
      <c r="H44" s="356">
        <v>7.5999999999999998E-2</v>
      </c>
      <c r="I44" s="179">
        <f>H44*G44</f>
        <v>2.3559999999999999</v>
      </c>
      <c r="J44" s="188">
        <f>I44*2.3%+(I44/50)*0.5+1</f>
        <v>1.0777479999999999</v>
      </c>
      <c r="K44" s="188">
        <v>0</v>
      </c>
      <c r="L44" s="188">
        <v>0</v>
      </c>
      <c r="M44" s="338">
        <f>ROUND(I44+J44,0)</f>
        <v>3</v>
      </c>
      <c r="N44" s="456" t="s">
        <v>799</v>
      </c>
      <c r="O44" s="456"/>
      <c r="P44" s="456"/>
      <c r="Q44" s="456"/>
      <c r="S44" s="355" t="s">
        <v>764</v>
      </c>
    </row>
    <row r="45" spans="1:19" s="4" customFormat="1" ht="59.1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1.5">
      <c r="A46" s="518" t="s">
        <v>52</v>
      </c>
      <c r="B46" s="518"/>
      <c r="C46" s="518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6" t="s">
        <v>63</v>
      </c>
      <c r="O46" s="466"/>
      <c r="P46" s="466"/>
      <c r="Q46" s="466"/>
    </row>
    <row r="47" spans="1:19" s="34" customFormat="1" ht="51.75" customHeight="1">
      <c r="A47" s="454" t="str">
        <f>UPPER(D27)</f>
        <v>HEATHER GREY</v>
      </c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M47" s="454"/>
      <c r="N47" s="454"/>
      <c r="O47" s="454"/>
      <c r="P47" s="454"/>
      <c r="Q47" s="454"/>
    </row>
    <row r="48" spans="1:19" s="128" customFormat="1" ht="156" customHeight="1">
      <c r="A48" s="129">
        <v>1</v>
      </c>
      <c r="B48" s="455" t="str">
        <f>$M$11</f>
        <v>SINGLE OE BV, 100%cotton 400GR/YD (250GR/SQ) OE</v>
      </c>
      <c r="C48" s="455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31</v>
      </c>
      <c r="H48" s="356">
        <v>1.4</v>
      </c>
      <c r="I48" s="179">
        <f>H48*G48</f>
        <v>43.4</v>
      </c>
      <c r="J48" s="188">
        <f>I48*2.5%+(I48/50)*0.5+1</f>
        <v>2.5190000000000001</v>
      </c>
      <c r="K48" s="188">
        <v>0</v>
      </c>
      <c r="L48" s="188">
        <v>0</v>
      </c>
      <c r="M48" s="338">
        <f>ROUND(I48+J48,0)</f>
        <v>46</v>
      </c>
      <c r="N48" s="456"/>
      <c r="O48" s="456"/>
      <c r="P48" s="456"/>
      <c r="Q48" s="456"/>
      <c r="S48" s="355" t="s">
        <v>764</v>
      </c>
    </row>
    <row r="49" spans="1:19" s="128" customFormat="1" ht="105" customHeight="1">
      <c r="A49" s="129">
        <v>2</v>
      </c>
      <c r="B49" s="455" t="s">
        <v>781</v>
      </c>
      <c r="C49" s="455"/>
      <c r="D49" s="195" t="s">
        <v>844</v>
      </c>
      <c r="E49" s="195" t="str">
        <f>$N$24</f>
        <v>HEATHER GREY - BC06</v>
      </c>
      <c r="F49" s="129" t="s">
        <v>36</v>
      </c>
      <c r="G49" s="196">
        <f>$Q$27</f>
        <v>31</v>
      </c>
      <c r="H49" s="356">
        <v>7.5999999999999998E-2</v>
      </c>
      <c r="I49" s="179">
        <f>H49*G49</f>
        <v>2.3559999999999999</v>
      </c>
      <c r="J49" s="188">
        <f>I49*2.5%+(I49/50)*0.5+1</f>
        <v>1.08246</v>
      </c>
      <c r="K49" s="188">
        <v>0</v>
      </c>
      <c r="L49" s="188">
        <v>0</v>
      </c>
      <c r="M49" s="338">
        <f>ROUND(I49+J49,0)</f>
        <v>3</v>
      </c>
      <c r="N49" s="456"/>
      <c r="O49" s="456"/>
      <c r="P49" s="456"/>
      <c r="Q49" s="456"/>
      <c r="S49" s="355" t="s">
        <v>764</v>
      </c>
    </row>
    <row r="50" spans="1:19" s="34" customFormat="1" ht="51.75" customHeight="1">
      <c r="A50" s="454" t="str">
        <f>UPPER(D30)</f>
        <v>SANDSTONE</v>
      </c>
      <c r="B50" s="454"/>
      <c r="C50" s="454"/>
      <c r="D50" s="454"/>
      <c r="E50" s="454"/>
      <c r="F50" s="454"/>
      <c r="G50" s="454"/>
      <c r="H50" s="454"/>
      <c r="I50" s="454"/>
      <c r="J50" s="454"/>
      <c r="K50" s="454"/>
      <c r="L50" s="454"/>
      <c r="M50" s="454"/>
      <c r="N50" s="454"/>
      <c r="O50" s="454"/>
      <c r="P50" s="454"/>
      <c r="Q50" s="454"/>
    </row>
    <row r="51" spans="1:19" s="128" customFormat="1" ht="156" customHeight="1">
      <c r="A51" s="129">
        <v>1</v>
      </c>
      <c r="B51" s="455" t="str">
        <f>$M$11</f>
        <v>SINGLE OE BV, 100%cotton 400GR/YD (250GR/SQ) OE</v>
      </c>
      <c r="C51" s="455"/>
      <c r="D51" s="195" t="s">
        <v>64</v>
      </c>
      <c r="E51" s="195" t="str">
        <f>$N$30</f>
        <v>OATLMEAL - B0279</v>
      </c>
      <c r="F51" s="129" t="s">
        <v>36</v>
      </c>
      <c r="G51" s="196">
        <f>$Q$33</f>
        <v>31</v>
      </c>
      <c r="H51" s="356">
        <v>1.4</v>
      </c>
      <c r="I51" s="179">
        <f>H51*G51</f>
        <v>43.4</v>
      </c>
      <c r="J51" s="188">
        <f>I51*5.7%+(I51/50)*0.5</f>
        <v>2.9078000000000004</v>
      </c>
      <c r="K51" s="188">
        <v>0</v>
      </c>
      <c r="L51" s="188">
        <v>0</v>
      </c>
      <c r="M51" s="338">
        <f>ROUND(I51+J51,0)</f>
        <v>46</v>
      </c>
      <c r="N51" s="456" t="s">
        <v>800</v>
      </c>
      <c r="O51" s="456"/>
      <c r="P51" s="456"/>
      <c r="Q51" s="456"/>
      <c r="S51" s="355" t="s">
        <v>764</v>
      </c>
    </row>
    <row r="52" spans="1:19" s="128" customFormat="1" ht="94.5" customHeight="1">
      <c r="A52" s="129">
        <v>2</v>
      </c>
      <c r="B52" s="455" t="s">
        <v>781</v>
      </c>
      <c r="C52" s="455"/>
      <c r="D52" s="195" t="s">
        <v>844</v>
      </c>
      <c r="E52" s="195" t="str">
        <f>$N$30</f>
        <v>OATLMEAL - B0279</v>
      </c>
      <c r="F52" s="129" t="s">
        <v>36</v>
      </c>
      <c r="G52" s="196">
        <f>$Q$33</f>
        <v>31</v>
      </c>
      <c r="H52" s="356">
        <v>7.5999999999999998E-2</v>
      </c>
      <c r="I52" s="179">
        <f>H52*G52</f>
        <v>2.3559999999999999</v>
      </c>
      <c r="J52" s="188">
        <f>I52*5.7%+(I52/50)*0.5+1</f>
        <v>1.1578520000000001</v>
      </c>
      <c r="K52" s="188">
        <v>0</v>
      </c>
      <c r="L52" s="188">
        <v>0</v>
      </c>
      <c r="M52" s="338">
        <f>ROUND(I52+J52,0)</f>
        <v>4</v>
      </c>
      <c r="N52" s="456" t="s">
        <v>801</v>
      </c>
      <c r="O52" s="456"/>
      <c r="P52" s="456"/>
      <c r="Q52" s="456"/>
      <c r="S52" s="355"/>
    </row>
    <row r="53" spans="1:19" s="26" customFormat="1" ht="36.950000000000003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540" t="s">
        <v>70</v>
      </c>
      <c r="B54" s="541"/>
      <c r="C54" s="541"/>
      <c r="D54" s="541"/>
      <c r="E54" s="542"/>
      <c r="F54" s="84" t="s">
        <v>71</v>
      </c>
      <c r="G54" s="84" t="s">
        <v>72</v>
      </c>
      <c r="H54" s="450" t="s">
        <v>73</v>
      </c>
      <c r="I54" s="451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49" t="s">
        <v>79</v>
      </c>
      <c r="Q54" s="550"/>
    </row>
    <row r="55" spans="1:19" s="15" customFormat="1" ht="59.45" customHeight="1">
      <c r="A55" s="192">
        <v>1</v>
      </c>
      <c r="B55" s="439" t="s">
        <v>80</v>
      </c>
      <c r="C55" s="439"/>
      <c r="D55" s="439"/>
      <c r="E55" s="439"/>
      <c r="F55" s="183" t="str">
        <f>E43</f>
        <v>ASH -BC01</v>
      </c>
      <c r="G55" s="246" t="s">
        <v>787</v>
      </c>
      <c r="H55" s="444" t="str">
        <f>$D$21</f>
        <v>DOVE</v>
      </c>
      <c r="I55" s="445" t="str">
        <f t="shared" ref="I55:I69" si="7">$E$43</f>
        <v>ASH -BC01</v>
      </c>
      <c r="J55" s="187" t="s">
        <v>81</v>
      </c>
      <c r="K55" s="187">
        <f>$Q$21</f>
        <v>31</v>
      </c>
      <c r="L55" s="352">
        <f>195/4500</f>
        <v>4.3333333333333335E-2</v>
      </c>
      <c r="M55" s="193">
        <f t="shared" ref="M55:M57" si="8">K55*L55</f>
        <v>1.3433333333333333</v>
      </c>
      <c r="N55" s="193"/>
      <c r="O55" s="189">
        <f t="shared" ref="O55:O69" si="9">ROUNDUP(N55+M55,0)</f>
        <v>2</v>
      </c>
      <c r="P55" s="446" t="s">
        <v>783</v>
      </c>
      <c r="Q55" s="447"/>
    </row>
    <row r="56" spans="1:19" s="15" customFormat="1" ht="71.25" customHeight="1">
      <c r="A56" s="192">
        <v>2</v>
      </c>
      <c r="B56" s="439" t="s">
        <v>80</v>
      </c>
      <c r="C56" s="439"/>
      <c r="D56" s="439"/>
      <c r="E56" s="439"/>
      <c r="F56" s="183" t="str">
        <f>E48</f>
        <v>HEATHER GREY - BC06</v>
      </c>
      <c r="G56" s="246" t="s">
        <v>788</v>
      </c>
      <c r="H56" s="444" t="str">
        <f t="shared" ref="H56" si="10">$D$27</f>
        <v>HEATHER GREY</v>
      </c>
      <c r="I56" s="445"/>
      <c r="J56" s="187" t="s">
        <v>81</v>
      </c>
      <c r="K56" s="187">
        <f>$Q$27</f>
        <v>31</v>
      </c>
      <c r="L56" s="352">
        <f>195/4500</f>
        <v>4.3333333333333335E-2</v>
      </c>
      <c r="M56" s="193">
        <f t="shared" si="8"/>
        <v>1.3433333333333333</v>
      </c>
      <c r="N56" s="193"/>
      <c r="O56" s="189">
        <f t="shared" si="9"/>
        <v>2</v>
      </c>
      <c r="P56" s="526"/>
      <c r="Q56" s="527"/>
    </row>
    <row r="57" spans="1:19" s="15" customFormat="1" ht="59.45" customHeight="1">
      <c r="A57" s="192">
        <v>3</v>
      </c>
      <c r="B57" s="439" t="s">
        <v>80</v>
      </c>
      <c r="C57" s="439"/>
      <c r="D57" s="439"/>
      <c r="E57" s="439"/>
      <c r="F57" s="183" t="str">
        <f>E51</f>
        <v>OATLMEAL - B0279</v>
      </c>
      <c r="G57" s="246" t="s">
        <v>789</v>
      </c>
      <c r="H57" s="444" t="str">
        <f>$D$33</f>
        <v>SANDSTONE</v>
      </c>
      <c r="I57" s="445" t="str">
        <f t="shared" si="7"/>
        <v>ASH -BC01</v>
      </c>
      <c r="J57" s="187" t="s">
        <v>81</v>
      </c>
      <c r="K57" s="187">
        <f>$Q$33</f>
        <v>31</v>
      </c>
      <c r="L57" s="352">
        <f>195/4500</f>
        <v>4.3333333333333335E-2</v>
      </c>
      <c r="M57" s="193">
        <f t="shared" si="8"/>
        <v>1.3433333333333333</v>
      </c>
      <c r="N57" s="193"/>
      <c r="O57" s="189">
        <f t="shared" si="9"/>
        <v>2</v>
      </c>
      <c r="P57" s="526"/>
      <c r="Q57" s="527"/>
    </row>
    <row r="58" spans="1:19" s="15" customFormat="1" ht="59.45" customHeight="1">
      <c r="A58" s="192">
        <v>4</v>
      </c>
      <c r="B58" s="452" t="s">
        <v>769</v>
      </c>
      <c r="C58" s="453"/>
      <c r="D58" s="453"/>
      <c r="E58" s="453"/>
      <c r="F58" s="440" t="s">
        <v>91</v>
      </c>
      <c r="G58" s="442" t="s">
        <v>770</v>
      </c>
      <c r="H58" s="444" t="str">
        <f>$D$21</f>
        <v>DOVE</v>
      </c>
      <c r="I58" s="445" t="str">
        <f t="shared" si="7"/>
        <v>ASH -BC01</v>
      </c>
      <c r="J58" s="187" t="s">
        <v>87</v>
      </c>
      <c r="K58" s="187">
        <f>$Q$21</f>
        <v>31</v>
      </c>
      <c r="L58" s="187">
        <v>1</v>
      </c>
      <c r="M58" s="187">
        <f t="shared" ref="M58:M69" si="11">L58*K58</f>
        <v>31</v>
      </c>
      <c r="N58" s="193"/>
      <c r="O58" s="189">
        <f t="shared" si="9"/>
        <v>31</v>
      </c>
      <c r="P58" s="446" t="s">
        <v>744</v>
      </c>
      <c r="Q58" s="447"/>
    </row>
    <row r="59" spans="1:19" s="15" customFormat="1" ht="59.45" customHeight="1">
      <c r="A59" s="192">
        <v>5</v>
      </c>
      <c r="B59" s="452" t="s">
        <v>769</v>
      </c>
      <c r="C59" s="453"/>
      <c r="D59" s="453"/>
      <c r="E59" s="453"/>
      <c r="F59" s="548"/>
      <c r="G59" s="443"/>
      <c r="H59" s="444" t="str">
        <f t="shared" ref="H59" si="12">$D$27</f>
        <v>HEATHER GREY</v>
      </c>
      <c r="I59" s="445"/>
      <c r="J59" s="187" t="s">
        <v>87</v>
      </c>
      <c r="K59" s="187">
        <f>$Q$27</f>
        <v>31</v>
      </c>
      <c r="L59" s="187">
        <v>1</v>
      </c>
      <c r="M59" s="187">
        <f t="shared" si="11"/>
        <v>31</v>
      </c>
      <c r="N59" s="193"/>
      <c r="O59" s="189">
        <f t="shared" si="9"/>
        <v>31</v>
      </c>
      <c r="P59" s="526"/>
      <c r="Q59" s="527"/>
    </row>
    <row r="60" spans="1:19" s="15" customFormat="1" ht="59.45" customHeight="1">
      <c r="A60" s="192">
        <v>6</v>
      </c>
      <c r="B60" s="452" t="s">
        <v>769</v>
      </c>
      <c r="C60" s="453"/>
      <c r="D60" s="453"/>
      <c r="E60" s="453"/>
      <c r="F60" s="441"/>
      <c r="G60" s="443"/>
      <c r="H60" s="444" t="str">
        <f>$D$33</f>
        <v>SANDSTONE</v>
      </c>
      <c r="I60" s="445" t="str">
        <f t="shared" si="7"/>
        <v>ASH -BC01</v>
      </c>
      <c r="J60" s="187" t="s">
        <v>87</v>
      </c>
      <c r="K60" s="187">
        <f>$Q$33</f>
        <v>31</v>
      </c>
      <c r="L60" s="187">
        <v>1</v>
      </c>
      <c r="M60" s="187">
        <f t="shared" si="11"/>
        <v>31</v>
      </c>
      <c r="N60" s="193"/>
      <c r="O60" s="189">
        <f t="shared" si="9"/>
        <v>31</v>
      </c>
      <c r="P60" s="448"/>
      <c r="Q60" s="449"/>
    </row>
    <row r="61" spans="1:19" s="15" customFormat="1" ht="59.45" customHeight="1">
      <c r="A61" s="192">
        <v>7</v>
      </c>
      <c r="B61" s="452" t="s">
        <v>771</v>
      </c>
      <c r="C61" s="453"/>
      <c r="D61" s="453"/>
      <c r="E61" s="453"/>
      <c r="F61" s="440" t="s">
        <v>91</v>
      </c>
      <c r="G61" s="442" t="s">
        <v>772</v>
      </c>
      <c r="H61" s="444" t="str">
        <f>$D$21</f>
        <v>DOVE</v>
      </c>
      <c r="I61" s="445" t="str">
        <f t="shared" si="7"/>
        <v>ASH -BC01</v>
      </c>
      <c r="J61" s="187" t="s">
        <v>87</v>
      </c>
      <c r="K61" s="187">
        <f>$Q$21</f>
        <v>31</v>
      </c>
      <c r="L61" s="187">
        <v>1</v>
      </c>
      <c r="M61" s="187">
        <f t="shared" si="11"/>
        <v>31</v>
      </c>
      <c r="N61" s="193"/>
      <c r="O61" s="189">
        <f t="shared" si="9"/>
        <v>31</v>
      </c>
      <c r="P61" s="446" t="s">
        <v>744</v>
      </c>
      <c r="Q61" s="447"/>
    </row>
    <row r="62" spans="1:19" s="15" customFormat="1" ht="59.45" customHeight="1">
      <c r="A62" s="192">
        <v>8</v>
      </c>
      <c r="B62" s="452" t="s">
        <v>771</v>
      </c>
      <c r="C62" s="453"/>
      <c r="D62" s="453"/>
      <c r="E62" s="453"/>
      <c r="F62" s="548"/>
      <c r="G62" s="443"/>
      <c r="H62" s="444" t="str">
        <f t="shared" ref="H62" si="13">$D$27</f>
        <v>HEATHER GREY</v>
      </c>
      <c r="I62" s="445"/>
      <c r="J62" s="187" t="s">
        <v>87</v>
      </c>
      <c r="K62" s="187">
        <f>$Q$27</f>
        <v>31</v>
      </c>
      <c r="L62" s="187">
        <v>1</v>
      </c>
      <c r="M62" s="187">
        <f t="shared" si="11"/>
        <v>31</v>
      </c>
      <c r="N62" s="193"/>
      <c r="O62" s="189">
        <f t="shared" si="9"/>
        <v>31</v>
      </c>
      <c r="P62" s="526"/>
      <c r="Q62" s="527"/>
    </row>
    <row r="63" spans="1:19" s="15" customFormat="1" ht="59.45" customHeight="1">
      <c r="A63" s="192">
        <v>9</v>
      </c>
      <c r="B63" s="452" t="s">
        <v>771</v>
      </c>
      <c r="C63" s="453"/>
      <c r="D63" s="453"/>
      <c r="E63" s="453"/>
      <c r="F63" s="441"/>
      <c r="G63" s="443"/>
      <c r="H63" s="444" t="str">
        <f>$D$33</f>
        <v>SANDSTONE</v>
      </c>
      <c r="I63" s="445" t="str">
        <f t="shared" si="7"/>
        <v>ASH -BC01</v>
      </c>
      <c r="J63" s="187" t="s">
        <v>87</v>
      </c>
      <c r="K63" s="187">
        <f>$Q$33</f>
        <v>31</v>
      </c>
      <c r="L63" s="187">
        <v>1</v>
      </c>
      <c r="M63" s="187">
        <f t="shared" si="11"/>
        <v>31</v>
      </c>
      <c r="N63" s="193"/>
      <c r="O63" s="189">
        <f t="shared" si="9"/>
        <v>31</v>
      </c>
      <c r="P63" s="448"/>
      <c r="Q63" s="449"/>
    </row>
    <row r="64" spans="1:19" s="15" customFormat="1" ht="59.45" customHeight="1">
      <c r="A64" s="192">
        <v>10</v>
      </c>
      <c r="B64" s="438" t="s">
        <v>751</v>
      </c>
      <c r="C64" s="439"/>
      <c r="D64" s="439"/>
      <c r="E64" s="439"/>
      <c r="F64" s="440" t="s">
        <v>91</v>
      </c>
      <c r="G64" s="442" t="s">
        <v>752</v>
      </c>
      <c r="H64" s="444" t="str">
        <f>$D$21</f>
        <v>DOVE</v>
      </c>
      <c r="I64" s="445" t="str">
        <f t="shared" si="7"/>
        <v>ASH -BC01</v>
      </c>
      <c r="J64" s="187" t="s">
        <v>87</v>
      </c>
      <c r="K64" s="187">
        <f>$Q$21</f>
        <v>31</v>
      </c>
      <c r="L64" s="187">
        <v>1</v>
      </c>
      <c r="M64" s="187">
        <f t="shared" si="11"/>
        <v>31</v>
      </c>
      <c r="N64" s="193"/>
      <c r="O64" s="189">
        <f t="shared" si="9"/>
        <v>31</v>
      </c>
      <c r="P64" s="446" t="s">
        <v>744</v>
      </c>
      <c r="Q64" s="447"/>
    </row>
    <row r="65" spans="1:17" s="15" customFormat="1" ht="59.45" customHeight="1">
      <c r="A65" s="192">
        <v>11</v>
      </c>
      <c r="B65" s="438" t="s">
        <v>751</v>
      </c>
      <c r="C65" s="439"/>
      <c r="D65" s="439"/>
      <c r="E65" s="439"/>
      <c r="F65" s="548"/>
      <c r="G65" s="443"/>
      <c r="H65" s="444" t="str">
        <f t="shared" ref="H65" si="14">$D$27</f>
        <v>HEATHER GREY</v>
      </c>
      <c r="I65" s="445"/>
      <c r="J65" s="187" t="s">
        <v>87</v>
      </c>
      <c r="K65" s="187">
        <f>$Q$27</f>
        <v>31</v>
      </c>
      <c r="L65" s="187">
        <v>1</v>
      </c>
      <c r="M65" s="187">
        <f t="shared" si="11"/>
        <v>31</v>
      </c>
      <c r="N65" s="193"/>
      <c r="O65" s="189">
        <f t="shared" si="9"/>
        <v>31</v>
      </c>
      <c r="P65" s="526"/>
      <c r="Q65" s="527"/>
    </row>
    <row r="66" spans="1:17" s="15" customFormat="1" ht="59.45" customHeight="1">
      <c r="A66" s="192">
        <v>12</v>
      </c>
      <c r="B66" s="438" t="s">
        <v>751</v>
      </c>
      <c r="C66" s="439"/>
      <c r="D66" s="439"/>
      <c r="E66" s="439"/>
      <c r="F66" s="441"/>
      <c r="G66" s="443"/>
      <c r="H66" s="444" t="str">
        <f>$D$33</f>
        <v>SANDSTONE</v>
      </c>
      <c r="I66" s="445" t="str">
        <f t="shared" si="7"/>
        <v>ASH -BC01</v>
      </c>
      <c r="J66" s="187" t="s">
        <v>87</v>
      </c>
      <c r="K66" s="187">
        <f>$Q$33</f>
        <v>31</v>
      </c>
      <c r="L66" s="187">
        <v>1</v>
      </c>
      <c r="M66" s="187">
        <f t="shared" si="11"/>
        <v>31</v>
      </c>
      <c r="N66" s="193"/>
      <c r="O66" s="189">
        <f t="shared" si="9"/>
        <v>31</v>
      </c>
      <c r="P66" s="448"/>
      <c r="Q66" s="449"/>
    </row>
    <row r="67" spans="1:17" s="15" customFormat="1" ht="63.75" customHeight="1">
      <c r="A67" s="192">
        <v>13</v>
      </c>
      <c r="B67" s="438" t="s">
        <v>748</v>
      </c>
      <c r="C67" s="439"/>
      <c r="D67" s="439"/>
      <c r="E67" s="439"/>
      <c r="F67" s="440" t="s">
        <v>91</v>
      </c>
      <c r="G67" s="528"/>
      <c r="H67" s="444" t="str">
        <f>$D$21</f>
        <v>DOVE</v>
      </c>
      <c r="I67" s="445" t="str">
        <f t="shared" si="7"/>
        <v>ASH -BC01</v>
      </c>
      <c r="J67" s="187" t="s">
        <v>87</v>
      </c>
      <c r="K67" s="187">
        <f>$Q$21</f>
        <v>31</v>
      </c>
      <c r="L67" s="187">
        <v>1</v>
      </c>
      <c r="M67" s="187">
        <f t="shared" si="11"/>
        <v>31</v>
      </c>
      <c r="N67" s="193"/>
      <c r="O67" s="189">
        <f t="shared" si="9"/>
        <v>31</v>
      </c>
      <c r="P67" s="446" t="s">
        <v>745</v>
      </c>
      <c r="Q67" s="447"/>
    </row>
    <row r="68" spans="1:17" s="15" customFormat="1" ht="63.75" customHeight="1">
      <c r="A68" s="192">
        <v>14</v>
      </c>
      <c r="B68" s="438" t="s">
        <v>748</v>
      </c>
      <c r="C68" s="439"/>
      <c r="D68" s="439"/>
      <c r="E68" s="439"/>
      <c r="F68" s="548"/>
      <c r="G68" s="443"/>
      <c r="H68" s="444" t="str">
        <f t="shared" ref="H68" si="15">$D$27</f>
        <v>HEATHER GREY</v>
      </c>
      <c r="I68" s="445"/>
      <c r="J68" s="187" t="s">
        <v>87</v>
      </c>
      <c r="K68" s="187">
        <f>$Q$27</f>
        <v>31</v>
      </c>
      <c r="L68" s="187">
        <v>1</v>
      </c>
      <c r="M68" s="187">
        <f t="shared" si="11"/>
        <v>31</v>
      </c>
      <c r="N68" s="193"/>
      <c r="O68" s="189">
        <f t="shared" si="9"/>
        <v>31</v>
      </c>
      <c r="P68" s="526"/>
      <c r="Q68" s="527"/>
    </row>
    <row r="69" spans="1:17" s="15" customFormat="1" ht="63.75" customHeight="1">
      <c r="A69" s="192">
        <v>15</v>
      </c>
      <c r="B69" s="438" t="s">
        <v>748</v>
      </c>
      <c r="C69" s="439"/>
      <c r="D69" s="439"/>
      <c r="E69" s="439"/>
      <c r="F69" s="441"/>
      <c r="G69" s="529"/>
      <c r="H69" s="444" t="str">
        <f>$D$33</f>
        <v>SANDSTONE</v>
      </c>
      <c r="I69" s="445" t="str">
        <f t="shared" si="7"/>
        <v>ASH -BC01</v>
      </c>
      <c r="J69" s="187" t="s">
        <v>87</v>
      </c>
      <c r="K69" s="187">
        <f>$Q$33</f>
        <v>31</v>
      </c>
      <c r="L69" s="187">
        <v>1</v>
      </c>
      <c r="M69" s="187">
        <f t="shared" si="11"/>
        <v>31</v>
      </c>
      <c r="N69" s="193"/>
      <c r="O69" s="189">
        <f t="shared" si="9"/>
        <v>31</v>
      </c>
      <c r="P69" s="448"/>
      <c r="Q69" s="449"/>
    </row>
    <row r="70" spans="1:17" s="26" customFormat="1" ht="39" customHeight="1">
      <c r="B70" s="91" t="s">
        <v>95</v>
      </c>
      <c r="C70" s="27"/>
      <c r="D70" s="27"/>
      <c r="E70" s="27"/>
      <c r="G70" s="28"/>
      <c r="H70" s="30"/>
      <c r="I70" s="30"/>
      <c r="J70" s="30"/>
      <c r="K70" s="30"/>
      <c r="L70" s="30"/>
      <c r="M70" s="30"/>
      <c r="N70" s="30"/>
      <c r="O70" s="30"/>
      <c r="Q70" s="29"/>
    </row>
    <row r="71" spans="1:17" s="40" customFormat="1" ht="60.75">
      <c r="A71" s="518" t="s">
        <v>70</v>
      </c>
      <c r="B71" s="518"/>
      <c r="C71" s="518"/>
      <c r="D71" s="518"/>
      <c r="E71" s="518"/>
      <c r="F71" s="190" t="s">
        <v>71</v>
      </c>
      <c r="G71" s="190" t="s">
        <v>72</v>
      </c>
      <c r="H71" s="466" t="s">
        <v>73</v>
      </c>
      <c r="I71" s="466"/>
      <c r="J71" s="191" t="s">
        <v>55</v>
      </c>
      <c r="K71" s="190" t="s">
        <v>74</v>
      </c>
      <c r="L71" s="190" t="s">
        <v>75</v>
      </c>
      <c r="M71" s="190" t="s">
        <v>76</v>
      </c>
      <c r="N71" s="190" t="s">
        <v>77</v>
      </c>
      <c r="O71" s="190" t="s">
        <v>78</v>
      </c>
      <c r="P71" s="466" t="s">
        <v>79</v>
      </c>
      <c r="Q71" s="466"/>
    </row>
    <row r="72" spans="1:17" s="34" customFormat="1" ht="51.75" customHeight="1">
      <c r="A72" s="192">
        <v>1</v>
      </c>
      <c r="B72" s="438" t="s">
        <v>746</v>
      </c>
      <c r="C72" s="438"/>
      <c r="D72" s="438"/>
      <c r="E72" s="438"/>
      <c r="F72" s="469" t="s">
        <v>91</v>
      </c>
      <c r="G72" s="470"/>
      <c r="H72" s="467" t="str">
        <f>$D$21</f>
        <v>DOVE</v>
      </c>
      <c r="I72" s="467" t="str">
        <f>$E$43</f>
        <v>ASH -BC01</v>
      </c>
      <c r="J72" s="187" t="s">
        <v>87</v>
      </c>
      <c r="K72" s="187">
        <f>$Q$21</f>
        <v>31</v>
      </c>
      <c r="L72" s="353">
        <f>1+L87</f>
        <v>1.05</v>
      </c>
      <c r="M72" s="187">
        <f t="shared" ref="M72:M92" si="16">K72*L72</f>
        <v>32.550000000000004</v>
      </c>
      <c r="N72" s="193"/>
      <c r="O72" s="189">
        <f t="shared" ref="O72:O92" si="17">ROUNDUP(N72+M72,0)</f>
        <v>33</v>
      </c>
      <c r="P72" s="446" t="s">
        <v>749</v>
      </c>
      <c r="Q72" s="447"/>
    </row>
    <row r="73" spans="1:17" s="34" customFormat="1" ht="51.75" customHeight="1">
      <c r="A73" s="192">
        <v>2</v>
      </c>
      <c r="B73" s="438" t="s">
        <v>746</v>
      </c>
      <c r="C73" s="438"/>
      <c r="D73" s="438"/>
      <c r="E73" s="438"/>
      <c r="F73" s="469"/>
      <c r="G73" s="470"/>
      <c r="H73" s="467" t="str">
        <f t="shared" ref="H73" si="18">$D$27</f>
        <v>HEATHER GREY</v>
      </c>
      <c r="I73" s="467"/>
      <c r="J73" s="187" t="s">
        <v>87</v>
      </c>
      <c r="K73" s="187">
        <f>$Q$27</f>
        <v>31</v>
      </c>
      <c r="L73" s="353">
        <f>1+L88</f>
        <v>1.05</v>
      </c>
      <c r="M73" s="187">
        <f t="shared" si="16"/>
        <v>32.550000000000004</v>
      </c>
      <c r="N73" s="193"/>
      <c r="O73" s="189">
        <f t="shared" si="17"/>
        <v>33</v>
      </c>
      <c r="P73" s="526"/>
      <c r="Q73" s="527"/>
    </row>
    <row r="74" spans="1:17" s="34" customFormat="1" ht="51.75" customHeight="1">
      <c r="A74" s="192">
        <v>3</v>
      </c>
      <c r="B74" s="438" t="s">
        <v>746</v>
      </c>
      <c r="C74" s="438"/>
      <c r="D74" s="438"/>
      <c r="E74" s="438"/>
      <c r="F74" s="469"/>
      <c r="G74" s="470"/>
      <c r="H74" s="467" t="str">
        <f>$D$33</f>
        <v>SANDSTONE</v>
      </c>
      <c r="I74" s="467" t="str">
        <f>$E$43</f>
        <v>ASH -BC01</v>
      </c>
      <c r="J74" s="187" t="s">
        <v>87</v>
      </c>
      <c r="K74" s="187">
        <f>$Q$33</f>
        <v>31</v>
      </c>
      <c r="L74" s="353">
        <f>1+L89</f>
        <v>1.05</v>
      </c>
      <c r="M74" s="187">
        <f t="shared" si="16"/>
        <v>32.550000000000004</v>
      </c>
      <c r="N74" s="193"/>
      <c r="O74" s="189">
        <f t="shared" si="17"/>
        <v>33</v>
      </c>
      <c r="P74" s="448"/>
      <c r="Q74" s="449"/>
    </row>
    <row r="75" spans="1:17" s="34" customFormat="1" ht="64.5" customHeight="1">
      <c r="A75" s="192">
        <v>4</v>
      </c>
      <c r="B75" s="468" t="s">
        <v>790</v>
      </c>
      <c r="C75" s="468"/>
      <c r="D75" s="468"/>
      <c r="E75" s="468"/>
      <c r="F75" s="183" t="s">
        <v>103</v>
      </c>
      <c r="G75" s="471" t="s">
        <v>791</v>
      </c>
      <c r="H75" s="467" t="str">
        <f>$D$21</f>
        <v>DOVE</v>
      </c>
      <c r="I75" s="467" t="str">
        <f>$E$43</f>
        <v>ASH -BC01</v>
      </c>
      <c r="J75" s="187" t="s">
        <v>87</v>
      </c>
      <c r="K75" s="187">
        <f>$Q$21</f>
        <v>31</v>
      </c>
      <c r="L75" s="187">
        <v>1</v>
      </c>
      <c r="M75" s="187">
        <f t="shared" si="16"/>
        <v>31</v>
      </c>
      <c r="N75" s="193"/>
      <c r="O75" s="189">
        <f t="shared" si="17"/>
        <v>31</v>
      </c>
      <c r="P75" s="446" t="s">
        <v>747</v>
      </c>
      <c r="Q75" s="447"/>
    </row>
    <row r="76" spans="1:17" s="34" customFormat="1" ht="64.5" customHeight="1">
      <c r="A76" s="192">
        <v>5</v>
      </c>
      <c r="B76" s="468" t="s">
        <v>790</v>
      </c>
      <c r="C76" s="468"/>
      <c r="D76" s="468"/>
      <c r="E76" s="468"/>
      <c r="F76" s="183" t="s">
        <v>103</v>
      </c>
      <c r="G76" s="547"/>
      <c r="H76" s="467" t="str">
        <f t="shared" ref="H76" si="19">$D$27</f>
        <v>HEATHER GREY</v>
      </c>
      <c r="I76" s="467"/>
      <c r="J76" s="187" t="s">
        <v>87</v>
      </c>
      <c r="K76" s="187">
        <f>$Q$27</f>
        <v>31</v>
      </c>
      <c r="L76" s="187">
        <v>1</v>
      </c>
      <c r="M76" s="187">
        <f t="shared" si="16"/>
        <v>31</v>
      </c>
      <c r="N76" s="193"/>
      <c r="O76" s="189">
        <f t="shared" si="17"/>
        <v>31</v>
      </c>
      <c r="P76" s="526"/>
      <c r="Q76" s="527"/>
    </row>
    <row r="77" spans="1:17" s="34" customFormat="1" ht="64.5" customHeight="1">
      <c r="A77" s="192">
        <v>6</v>
      </c>
      <c r="B77" s="468" t="s">
        <v>790</v>
      </c>
      <c r="C77" s="468"/>
      <c r="D77" s="468"/>
      <c r="E77" s="468"/>
      <c r="F77" s="183" t="s">
        <v>103</v>
      </c>
      <c r="G77" s="472"/>
      <c r="H77" s="467" t="str">
        <f>$D$33</f>
        <v>SANDSTONE</v>
      </c>
      <c r="I77" s="467" t="str">
        <f>$E$43</f>
        <v>ASH -BC01</v>
      </c>
      <c r="J77" s="187" t="s">
        <v>87</v>
      </c>
      <c r="K77" s="187">
        <f>$Q$33</f>
        <v>31</v>
      </c>
      <c r="L77" s="187">
        <v>1</v>
      </c>
      <c r="M77" s="187">
        <f t="shared" si="16"/>
        <v>31</v>
      </c>
      <c r="N77" s="193"/>
      <c r="O77" s="189">
        <f t="shared" si="17"/>
        <v>31</v>
      </c>
      <c r="P77" s="448"/>
      <c r="Q77" s="449"/>
    </row>
    <row r="78" spans="1:17" s="34" customFormat="1" ht="42.75" customHeight="1">
      <c r="A78" s="192">
        <v>7</v>
      </c>
      <c r="B78" s="438" t="s">
        <v>753</v>
      </c>
      <c r="C78" s="439"/>
      <c r="D78" s="439"/>
      <c r="E78" s="439"/>
      <c r="F78" s="183" t="s">
        <v>105</v>
      </c>
      <c r="G78" s="183"/>
      <c r="H78" s="467" t="str">
        <f>$D$21</f>
        <v>DOVE</v>
      </c>
      <c r="I78" s="467" t="str">
        <f>$E$43</f>
        <v>ASH -BC01</v>
      </c>
      <c r="J78" s="187" t="s">
        <v>87</v>
      </c>
      <c r="K78" s="187">
        <f>$Q$21</f>
        <v>31</v>
      </c>
      <c r="L78" s="194">
        <f>1/40</f>
        <v>2.5000000000000001E-2</v>
      </c>
      <c r="M78" s="187">
        <f t="shared" si="16"/>
        <v>0.77500000000000002</v>
      </c>
      <c r="N78" s="193"/>
      <c r="O78" s="189">
        <f t="shared" si="17"/>
        <v>1</v>
      </c>
      <c r="P78" s="457"/>
      <c r="Q78" s="457"/>
    </row>
    <row r="79" spans="1:17" s="34" customFormat="1" ht="42.75" customHeight="1">
      <c r="A79" s="192">
        <v>8</v>
      </c>
      <c r="B79" s="438" t="s">
        <v>753</v>
      </c>
      <c r="C79" s="439"/>
      <c r="D79" s="439"/>
      <c r="E79" s="439"/>
      <c r="F79" s="183" t="s">
        <v>105</v>
      </c>
      <c r="G79" s="183"/>
      <c r="H79" s="467" t="str">
        <f t="shared" ref="H79" si="20">$D$27</f>
        <v>HEATHER GREY</v>
      </c>
      <c r="I79" s="467"/>
      <c r="J79" s="187" t="s">
        <v>87</v>
      </c>
      <c r="K79" s="187">
        <f>$Q$27</f>
        <v>31</v>
      </c>
      <c r="L79" s="194">
        <f>1/40</f>
        <v>2.5000000000000001E-2</v>
      </c>
      <c r="M79" s="187">
        <f t="shared" si="16"/>
        <v>0.77500000000000002</v>
      </c>
      <c r="N79" s="193"/>
      <c r="O79" s="189">
        <f t="shared" si="17"/>
        <v>1</v>
      </c>
      <c r="P79" s="457"/>
      <c r="Q79" s="457"/>
    </row>
    <row r="80" spans="1:17" s="34" customFormat="1" ht="42.75" customHeight="1">
      <c r="A80" s="192">
        <v>9</v>
      </c>
      <c r="B80" s="438" t="s">
        <v>753</v>
      </c>
      <c r="C80" s="439"/>
      <c r="D80" s="439"/>
      <c r="E80" s="439"/>
      <c r="F80" s="183" t="s">
        <v>105</v>
      </c>
      <c r="G80" s="183"/>
      <c r="H80" s="467" t="str">
        <f>$D$33</f>
        <v>SANDSTONE</v>
      </c>
      <c r="I80" s="467" t="str">
        <f>$E$43</f>
        <v>ASH -BC01</v>
      </c>
      <c r="J80" s="187" t="s">
        <v>87</v>
      </c>
      <c r="K80" s="187">
        <f>$Q$33</f>
        <v>31</v>
      </c>
      <c r="L80" s="194">
        <f>1/40</f>
        <v>2.5000000000000001E-2</v>
      </c>
      <c r="M80" s="187">
        <f t="shared" si="16"/>
        <v>0.77500000000000002</v>
      </c>
      <c r="N80" s="193"/>
      <c r="O80" s="189">
        <f t="shared" si="17"/>
        <v>1</v>
      </c>
      <c r="P80" s="457"/>
      <c r="Q80" s="457"/>
    </row>
    <row r="81" spans="1:17" s="34" customFormat="1" ht="51.75" customHeight="1">
      <c r="A81" s="192">
        <v>10</v>
      </c>
      <c r="B81" s="438" t="s">
        <v>145</v>
      </c>
      <c r="C81" s="438"/>
      <c r="D81" s="438"/>
      <c r="E81" s="438"/>
      <c r="F81" s="469" t="s">
        <v>91</v>
      </c>
      <c r="G81" s="470"/>
      <c r="H81" s="467" t="str">
        <f>$D$21</f>
        <v>DOVE</v>
      </c>
      <c r="I81" s="467" t="str">
        <f>$E$43</f>
        <v>ASH -BC01</v>
      </c>
      <c r="J81" s="187" t="s">
        <v>87</v>
      </c>
      <c r="K81" s="187">
        <v>2</v>
      </c>
      <c r="L81" s="194">
        <f t="shared" ref="L81:L89" si="21">1/40*2</f>
        <v>0.05</v>
      </c>
      <c r="M81" s="187">
        <f t="shared" si="16"/>
        <v>0.1</v>
      </c>
      <c r="N81" s="193"/>
      <c r="O81" s="189">
        <f>ROUNDUP(N81+M81,0)</f>
        <v>1</v>
      </c>
      <c r="P81" s="458"/>
      <c r="Q81" s="459"/>
    </row>
    <row r="82" spans="1:17" s="34" customFormat="1" ht="51.75" customHeight="1">
      <c r="A82" s="192">
        <v>11</v>
      </c>
      <c r="B82" s="438" t="s">
        <v>145</v>
      </c>
      <c r="C82" s="438"/>
      <c r="D82" s="438"/>
      <c r="E82" s="438"/>
      <c r="F82" s="469"/>
      <c r="G82" s="470"/>
      <c r="H82" s="467" t="str">
        <f t="shared" ref="H82" si="22">$D$27</f>
        <v>HEATHER GREY</v>
      </c>
      <c r="I82" s="467"/>
      <c r="J82" s="187" t="s">
        <v>87</v>
      </c>
      <c r="K82" s="187">
        <v>2</v>
      </c>
      <c r="L82" s="194">
        <f t="shared" si="21"/>
        <v>0.05</v>
      </c>
      <c r="M82" s="187">
        <f t="shared" si="16"/>
        <v>0.1</v>
      </c>
      <c r="N82" s="193"/>
      <c r="O82" s="189">
        <f>ROUNDUP(N82+M82,0)</f>
        <v>1</v>
      </c>
      <c r="P82" s="545"/>
      <c r="Q82" s="546"/>
    </row>
    <row r="83" spans="1:17" s="34" customFormat="1" ht="51.75" customHeight="1">
      <c r="A83" s="192">
        <v>12</v>
      </c>
      <c r="B83" s="438" t="s">
        <v>145</v>
      </c>
      <c r="C83" s="438"/>
      <c r="D83" s="438"/>
      <c r="E83" s="438"/>
      <c r="F83" s="469"/>
      <c r="G83" s="470"/>
      <c r="H83" s="467" t="str">
        <f>$D$33</f>
        <v>SANDSTONE</v>
      </c>
      <c r="I83" s="467" t="str">
        <f>$E$43</f>
        <v>ASH -BC01</v>
      </c>
      <c r="J83" s="187" t="s">
        <v>87</v>
      </c>
      <c r="K83" s="187">
        <v>2</v>
      </c>
      <c r="L83" s="194">
        <f t="shared" si="21"/>
        <v>0.05</v>
      </c>
      <c r="M83" s="187">
        <f t="shared" si="16"/>
        <v>0.1</v>
      </c>
      <c r="N83" s="193"/>
      <c r="O83" s="189">
        <f t="shared" ref="O83" si="23">ROUNDUP(N83+M83,0)</f>
        <v>1</v>
      </c>
      <c r="P83" s="460"/>
      <c r="Q83" s="461"/>
    </row>
    <row r="84" spans="1:17" s="34" customFormat="1" ht="51.75" customHeight="1">
      <c r="A84" s="192">
        <v>13</v>
      </c>
      <c r="B84" s="495" t="s">
        <v>755</v>
      </c>
      <c r="C84" s="495"/>
      <c r="D84" s="495"/>
      <c r="E84" s="495"/>
      <c r="F84" s="530" t="s">
        <v>170</v>
      </c>
      <c r="G84" s="497"/>
      <c r="H84" s="496" t="str">
        <f>$D$21</f>
        <v>DOVE</v>
      </c>
      <c r="I84" s="496" t="str">
        <f>$E$43</f>
        <v>ASH -BC01</v>
      </c>
      <c r="J84" s="359" t="s">
        <v>87</v>
      </c>
      <c r="K84" s="359">
        <f>$Q$21</f>
        <v>31</v>
      </c>
      <c r="L84" s="360">
        <f t="shared" si="21"/>
        <v>0.05</v>
      </c>
      <c r="M84" s="359">
        <f t="shared" si="16"/>
        <v>1.55</v>
      </c>
      <c r="N84" s="361"/>
      <c r="O84" s="362">
        <f>ROUNDUP(N84+M84,0)</f>
        <v>2</v>
      </c>
      <c r="P84" s="462" t="s">
        <v>756</v>
      </c>
      <c r="Q84" s="463"/>
    </row>
    <row r="85" spans="1:17" s="34" customFormat="1" ht="51.75" customHeight="1">
      <c r="A85" s="192">
        <v>14</v>
      </c>
      <c r="B85" s="495" t="s">
        <v>755</v>
      </c>
      <c r="C85" s="495"/>
      <c r="D85" s="495"/>
      <c r="E85" s="495"/>
      <c r="F85" s="530"/>
      <c r="G85" s="497"/>
      <c r="H85" s="496" t="str">
        <f t="shared" ref="H85" si="24">$D$27</f>
        <v>HEATHER GREY</v>
      </c>
      <c r="I85" s="496"/>
      <c r="J85" s="359" t="s">
        <v>87</v>
      </c>
      <c r="K85" s="359">
        <f>$Q$27</f>
        <v>31</v>
      </c>
      <c r="L85" s="360">
        <f t="shared" si="21"/>
        <v>0.05</v>
      </c>
      <c r="M85" s="359">
        <f t="shared" si="16"/>
        <v>1.55</v>
      </c>
      <c r="N85" s="361"/>
      <c r="O85" s="362">
        <f>ROUNDUP(N85+M85,0)</f>
        <v>2</v>
      </c>
      <c r="P85" s="543"/>
      <c r="Q85" s="544"/>
    </row>
    <row r="86" spans="1:17" s="34" customFormat="1" ht="51.75" customHeight="1">
      <c r="A86" s="192">
        <v>15</v>
      </c>
      <c r="B86" s="495" t="s">
        <v>755</v>
      </c>
      <c r="C86" s="495"/>
      <c r="D86" s="495"/>
      <c r="E86" s="495"/>
      <c r="F86" s="530"/>
      <c r="G86" s="497"/>
      <c r="H86" s="496" t="str">
        <f>$D$33</f>
        <v>SANDSTONE</v>
      </c>
      <c r="I86" s="496" t="str">
        <f>$E$43</f>
        <v>ASH -BC01</v>
      </c>
      <c r="J86" s="359" t="s">
        <v>87</v>
      </c>
      <c r="K86" s="359">
        <f>$Q$33</f>
        <v>31</v>
      </c>
      <c r="L86" s="360">
        <f t="shared" si="21"/>
        <v>0.05</v>
      </c>
      <c r="M86" s="359">
        <f t="shared" si="16"/>
        <v>1.55</v>
      </c>
      <c r="N86" s="361"/>
      <c r="O86" s="362">
        <f t="shared" ref="O86" si="25">ROUNDUP(N86+M86,0)</f>
        <v>2</v>
      </c>
      <c r="P86" s="464"/>
      <c r="Q86" s="465"/>
    </row>
    <row r="87" spans="1:17" s="34" customFormat="1" ht="42.75" customHeight="1">
      <c r="A87" s="192">
        <v>16</v>
      </c>
      <c r="B87" s="438" t="s">
        <v>106</v>
      </c>
      <c r="C87" s="439"/>
      <c r="D87" s="439"/>
      <c r="E87" s="439"/>
      <c r="F87" s="183" t="s">
        <v>105</v>
      </c>
      <c r="G87" s="183"/>
      <c r="H87" s="467" t="str">
        <f>$D$21</f>
        <v>DOVE</v>
      </c>
      <c r="I87" s="467" t="str">
        <f>$E$43</f>
        <v>ASH -BC01</v>
      </c>
      <c r="J87" s="187" t="s">
        <v>87</v>
      </c>
      <c r="K87" s="187">
        <f>$Q$21</f>
        <v>31</v>
      </c>
      <c r="L87" s="194">
        <f t="shared" si="21"/>
        <v>0.05</v>
      </c>
      <c r="M87" s="187">
        <f t="shared" si="16"/>
        <v>1.55</v>
      </c>
      <c r="N87" s="193"/>
      <c r="O87" s="189">
        <f t="shared" si="17"/>
        <v>2</v>
      </c>
      <c r="P87" s="457"/>
      <c r="Q87" s="457"/>
    </row>
    <row r="88" spans="1:17" s="34" customFormat="1" ht="42.75" customHeight="1">
      <c r="A88" s="192">
        <v>17</v>
      </c>
      <c r="B88" s="438" t="s">
        <v>106</v>
      </c>
      <c r="C88" s="439"/>
      <c r="D88" s="439"/>
      <c r="E88" s="439"/>
      <c r="F88" s="183" t="s">
        <v>105</v>
      </c>
      <c r="G88" s="183"/>
      <c r="H88" s="467" t="str">
        <f t="shared" ref="H88" si="26">$D$27</f>
        <v>HEATHER GREY</v>
      </c>
      <c r="I88" s="467"/>
      <c r="J88" s="187" t="s">
        <v>87</v>
      </c>
      <c r="K88" s="187">
        <f>$Q$27</f>
        <v>31</v>
      </c>
      <c r="L88" s="194">
        <f t="shared" si="21"/>
        <v>0.05</v>
      </c>
      <c r="M88" s="187">
        <f t="shared" si="16"/>
        <v>1.55</v>
      </c>
      <c r="N88" s="193"/>
      <c r="O88" s="189">
        <f t="shared" si="17"/>
        <v>2</v>
      </c>
      <c r="P88" s="457"/>
      <c r="Q88" s="457"/>
    </row>
    <row r="89" spans="1:17" s="34" customFormat="1" ht="42.75" customHeight="1">
      <c r="A89" s="192">
        <v>18</v>
      </c>
      <c r="B89" s="438" t="s">
        <v>106</v>
      </c>
      <c r="C89" s="439"/>
      <c r="D89" s="439"/>
      <c r="E89" s="439"/>
      <c r="F89" s="183" t="s">
        <v>105</v>
      </c>
      <c r="G89" s="183"/>
      <c r="H89" s="467" t="str">
        <f>$D$33</f>
        <v>SANDSTONE</v>
      </c>
      <c r="I89" s="467" t="str">
        <f>$E$43</f>
        <v>ASH -BC01</v>
      </c>
      <c r="J89" s="187" t="s">
        <v>87</v>
      </c>
      <c r="K89" s="187">
        <f>$Q$33</f>
        <v>31</v>
      </c>
      <c r="L89" s="194">
        <f t="shared" si="21"/>
        <v>0.05</v>
      </c>
      <c r="M89" s="187">
        <f t="shared" si="16"/>
        <v>1.55</v>
      </c>
      <c r="N89" s="193"/>
      <c r="O89" s="189">
        <f t="shared" si="17"/>
        <v>2</v>
      </c>
      <c r="P89" s="457"/>
      <c r="Q89" s="457"/>
    </row>
    <row r="90" spans="1:17" s="34" customFormat="1" ht="42.75" customHeight="1">
      <c r="A90" s="192">
        <v>19</v>
      </c>
      <c r="B90" s="438" t="s">
        <v>107</v>
      </c>
      <c r="C90" s="439"/>
      <c r="D90" s="439"/>
      <c r="E90" s="439"/>
      <c r="F90" s="183" t="s">
        <v>103</v>
      </c>
      <c r="G90" s="183"/>
      <c r="H90" s="467" t="str">
        <f>$D$21</f>
        <v>DOVE</v>
      </c>
      <c r="I90" s="467" t="str">
        <f>$E$43</f>
        <v>ASH -BC01</v>
      </c>
      <c r="J90" s="187" t="s">
        <v>87</v>
      </c>
      <c r="K90" s="187">
        <f>$Q$21</f>
        <v>31</v>
      </c>
      <c r="L90" s="194">
        <f>1/40</f>
        <v>2.5000000000000001E-2</v>
      </c>
      <c r="M90" s="187">
        <f t="shared" si="16"/>
        <v>0.77500000000000002</v>
      </c>
      <c r="N90" s="193"/>
      <c r="O90" s="189">
        <f t="shared" si="17"/>
        <v>1</v>
      </c>
      <c r="P90" s="457"/>
      <c r="Q90" s="457"/>
    </row>
    <row r="91" spans="1:17" s="34" customFormat="1" ht="42.75" customHeight="1">
      <c r="A91" s="192">
        <v>20</v>
      </c>
      <c r="B91" s="438" t="s">
        <v>107</v>
      </c>
      <c r="C91" s="439"/>
      <c r="D91" s="439"/>
      <c r="E91" s="439"/>
      <c r="F91" s="183" t="s">
        <v>103</v>
      </c>
      <c r="G91" s="183"/>
      <c r="H91" s="467" t="str">
        <f t="shared" ref="H91" si="27">$D$27</f>
        <v>HEATHER GREY</v>
      </c>
      <c r="I91" s="467"/>
      <c r="J91" s="187" t="s">
        <v>87</v>
      </c>
      <c r="K91" s="187">
        <f>$Q$27</f>
        <v>31</v>
      </c>
      <c r="L91" s="194">
        <f>1/40</f>
        <v>2.5000000000000001E-2</v>
      </c>
      <c r="M91" s="187">
        <f t="shared" si="16"/>
        <v>0.77500000000000002</v>
      </c>
      <c r="N91" s="193"/>
      <c r="O91" s="189">
        <f t="shared" si="17"/>
        <v>1</v>
      </c>
      <c r="P91" s="457"/>
      <c r="Q91" s="457"/>
    </row>
    <row r="92" spans="1:17" s="34" customFormat="1" ht="42.75" customHeight="1">
      <c r="A92" s="192">
        <v>21</v>
      </c>
      <c r="B92" s="438" t="s">
        <v>107</v>
      </c>
      <c r="C92" s="439"/>
      <c r="D92" s="439"/>
      <c r="E92" s="439"/>
      <c r="F92" s="183" t="s">
        <v>103</v>
      </c>
      <c r="G92" s="183"/>
      <c r="H92" s="467" t="str">
        <f>$D$33</f>
        <v>SANDSTONE</v>
      </c>
      <c r="I92" s="467" t="str">
        <f>$E$43</f>
        <v>ASH -BC01</v>
      </c>
      <c r="J92" s="187" t="s">
        <v>87</v>
      </c>
      <c r="K92" s="187">
        <f>$Q$33</f>
        <v>31</v>
      </c>
      <c r="L92" s="194">
        <f>1/40</f>
        <v>2.5000000000000001E-2</v>
      </c>
      <c r="M92" s="187">
        <f t="shared" si="16"/>
        <v>0.77500000000000002</v>
      </c>
      <c r="N92" s="193"/>
      <c r="O92" s="189">
        <f t="shared" si="17"/>
        <v>1</v>
      </c>
      <c r="P92" s="457"/>
      <c r="Q92" s="457"/>
    </row>
    <row r="93" spans="1:17" s="15" customFormat="1" ht="27">
      <c r="A93" s="92"/>
      <c r="B93" s="92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</row>
    <row r="94" spans="1:17" s="15" customFormat="1" ht="33" customHeight="1">
      <c r="B94" s="87" t="s">
        <v>111</v>
      </c>
      <c r="C94" s="88"/>
      <c r="D94" s="89"/>
      <c r="E94" s="89"/>
      <c r="F94" s="89"/>
      <c r="G94" s="90"/>
      <c r="H94" s="89"/>
      <c r="I94" s="89"/>
      <c r="J94" s="481" t="s">
        <v>112</v>
      </c>
      <c r="K94" s="481"/>
      <c r="L94" s="481"/>
      <c r="M94" s="481"/>
      <c r="N94" s="481"/>
      <c r="O94" s="33"/>
      <c r="P94" s="33"/>
      <c r="Q94" s="34"/>
    </row>
    <row r="95" spans="1:17" s="92" customFormat="1" ht="54.6" customHeight="1">
      <c r="A95" s="92">
        <v>1</v>
      </c>
      <c r="B95" s="94" t="s">
        <v>113</v>
      </c>
      <c r="C95" s="98" t="s">
        <v>114</v>
      </c>
      <c r="D95" s="15"/>
      <c r="E95" s="15"/>
      <c r="F95" s="15"/>
      <c r="G95" s="35"/>
      <c r="H95" s="35"/>
      <c r="I95" s="35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34.5" hidden="1" customHeight="1">
      <c r="A96" s="92"/>
      <c r="B96" s="477" t="s">
        <v>115</v>
      </c>
      <c r="C96" s="478"/>
      <c r="D96" s="478"/>
      <c r="E96" s="478"/>
      <c r="F96" s="478"/>
      <c r="G96" s="478"/>
      <c r="H96" s="478"/>
      <c r="I96" s="482"/>
      <c r="J96" s="35"/>
      <c r="K96" s="19"/>
      <c r="L96" s="19"/>
      <c r="M96" s="35"/>
      <c r="N96" s="35"/>
      <c r="O96" s="35"/>
      <c r="P96" s="35"/>
      <c r="Q96" s="35"/>
    </row>
    <row r="97" spans="1:17" s="15" customFormat="1" ht="59.25" hidden="1" customHeight="1">
      <c r="A97" s="92"/>
      <c r="B97" s="484" t="s">
        <v>73</v>
      </c>
      <c r="C97" s="485"/>
      <c r="D97" s="486" t="s">
        <v>116</v>
      </c>
      <c r="E97" s="487"/>
      <c r="F97" s="487"/>
      <c r="G97" s="487"/>
      <c r="H97" s="487"/>
      <c r="I97" s="488"/>
      <c r="J97" s="35"/>
      <c r="K97" s="35"/>
      <c r="L97" s="35"/>
      <c r="M97" s="35"/>
      <c r="N97" s="35"/>
      <c r="O97" s="35"/>
      <c r="P97" s="35"/>
      <c r="Q97" s="35"/>
    </row>
    <row r="98" spans="1:17" s="15" customFormat="1" ht="78.599999999999994" hidden="1" customHeight="1">
      <c r="A98" s="92"/>
      <c r="B98" s="483" t="str">
        <f>$D$21</f>
        <v>DOVE</v>
      </c>
      <c r="C98" s="483" t="str">
        <f t="shared" ref="C98:C101" si="28">$E$43</f>
        <v>ASH -BC01</v>
      </c>
      <c r="D98" s="489"/>
      <c r="E98" s="490"/>
      <c r="F98" s="490"/>
      <c r="G98" s="490"/>
      <c r="H98" s="490"/>
      <c r="I98" s="491"/>
      <c r="J98" s="35"/>
      <c r="K98" s="35"/>
      <c r="L98" s="35"/>
      <c r="M98" s="35"/>
      <c r="N98" s="35"/>
      <c r="O98" s="35"/>
    </row>
    <row r="99" spans="1:17" s="15" customFormat="1" ht="78.75" hidden="1" customHeight="1">
      <c r="A99" s="92"/>
      <c r="B99" s="483" t="str">
        <f t="shared" ref="B99" si="29">$D$27</f>
        <v>HEATHER GREY</v>
      </c>
      <c r="C99" s="483"/>
      <c r="D99" s="489"/>
      <c r="E99" s="490"/>
      <c r="F99" s="490"/>
      <c r="G99" s="490"/>
      <c r="H99" s="490"/>
      <c r="I99" s="491"/>
      <c r="J99" s="35"/>
      <c r="K99" s="35"/>
      <c r="L99" s="35"/>
      <c r="M99" s="35"/>
      <c r="N99" s="35"/>
      <c r="O99" s="35"/>
    </row>
    <row r="100" spans="1:17" s="15" customFormat="1" ht="78.75" hidden="1" customHeight="1">
      <c r="A100" s="92"/>
      <c r="B100" s="483" t="str">
        <f>$D$33</f>
        <v>SANDSTONE</v>
      </c>
      <c r="C100" s="483" t="str">
        <f t="shared" si="28"/>
        <v>ASH -BC01</v>
      </c>
      <c r="D100" s="489"/>
      <c r="E100" s="490"/>
      <c r="F100" s="490"/>
      <c r="G100" s="490"/>
      <c r="H100" s="490"/>
      <c r="I100" s="491"/>
      <c r="J100" s="35"/>
      <c r="K100" s="35"/>
      <c r="L100" s="35"/>
      <c r="M100" s="35"/>
      <c r="N100" s="35"/>
      <c r="O100" s="35"/>
    </row>
    <row r="101" spans="1:17" s="15" customFormat="1" ht="78.75" hidden="1" customHeight="1">
      <c r="A101" s="92"/>
      <c r="B101" s="483" t="e">
        <f>#REF!</f>
        <v>#REF!</v>
      </c>
      <c r="C101" s="483" t="str">
        <f t="shared" si="28"/>
        <v>ASH -BC01</v>
      </c>
      <c r="D101" s="489"/>
      <c r="E101" s="490"/>
      <c r="F101" s="490"/>
      <c r="G101" s="490"/>
      <c r="H101" s="490"/>
      <c r="I101" s="491"/>
      <c r="J101" s="35"/>
      <c r="K101" s="35"/>
      <c r="L101" s="35"/>
      <c r="M101" s="35"/>
      <c r="N101" s="35"/>
      <c r="O101" s="35"/>
    </row>
    <row r="102" spans="1:17" s="15" customFormat="1" ht="27" hidden="1"/>
    <row r="103" spans="1:17" s="15" customFormat="1" ht="27.75" hidden="1">
      <c r="A103" s="92"/>
      <c r="B103" s="477"/>
      <c r="C103" s="478"/>
      <c r="D103" s="479"/>
      <c r="E103" s="479"/>
      <c r="F103" s="479"/>
      <c r="G103" s="479"/>
      <c r="H103" s="479"/>
      <c r="I103" s="480"/>
      <c r="J103" s="35"/>
      <c r="K103" s="35"/>
      <c r="L103" s="35"/>
    </row>
    <row r="104" spans="1:17" s="15" customFormat="1" ht="40.5" hidden="1" customHeight="1">
      <c r="A104" s="92"/>
      <c r="B104" s="474"/>
      <c r="C104" s="475"/>
      <c r="D104" s="249" t="s">
        <v>117</v>
      </c>
      <c r="E104" s="249" t="s">
        <v>35</v>
      </c>
      <c r="F104" s="249" t="s">
        <v>36</v>
      </c>
      <c r="G104" s="249" t="s">
        <v>37</v>
      </c>
      <c r="H104" s="249" t="s">
        <v>38</v>
      </c>
      <c r="I104" s="249" t="s">
        <v>39</v>
      </c>
      <c r="J104" s="35"/>
    </row>
    <row r="105" spans="1:17" s="15" customFormat="1" ht="178.5" hidden="1" customHeight="1">
      <c r="A105" s="92"/>
      <c r="B105" s="476" t="s">
        <v>118</v>
      </c>
      <c r="C105" s="476"/>
      <c r="D105" s="492">
        <v>2.2000000000000002</v>
      </c>
      <c r="E105" s="493"/>
      <c r="F105" s="493"/>
      <c r="G105" s="493"/>
      <c r="H105" s="493"/>
      <c r="I105" s="494"/>
      <c r="J105" s="35"/>
    </row>
    <row r="106" spans="1:17" s="15" customFormat="1" ht="12.7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35"/>
      <c r="K106" s="35"/>
      <c r="L106" s="35"/>
      <c r="M106" s="35"/>
      <c r="N106" s="35"/>
      <c r="O106" s="35"/>
      <c r="P106" s="35"/>
      <c r="Q106" s="35"/>
    </row>
    <row r="107" spans="1:17" s="92" customFormat="1" ht="54.6" customHeight="1">
      <c r="A107" s="16">
        <v>2</v>
      </c>
      <c r="B107" s="94" t="s">
        <v>119</v>
      </c>
      <c r="C107" s="473" t="s">
        <v>750</v>
      </c>
      <c r="D107" s="473"/>
      <c r="E107" s="473"/>
      <c r="F107" s="473"/>
      <c r="G107" s="35"/>
      <c r="H107" s="35"/>
      <c r="I107" s="35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27.75" hidden="1">
      <c r="A108" s="92"/>
      <c r="B108" s="477" t="s">
        <v>115</v>
      </c>
      <c r="C108" s="478"/>
      <c r="D108" s="478"/>
      <c r="E108" s="478"/>
      <c r="F108" s="478"/>
      <c r="G108" s="478"/>
      <c r="H108" s="478"/>
      <c r="I108" s="482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63" hidden="1" customHeight="1">
      <c r="A109" s="92"/>
      <c r="B109" s="484" t="s">
        <v>73</v>
      </c>
      <c r="C109" s="485"/>
      <c r="D109" s="486" t="s">
        <v>116</v>
      </c>
      <c r="E109" s="487"/>
      <c r="F109" s="487"/>
      <c r="G109" s="487"/>
      <c r="H109" s="487"/>
      <c r="I109" s="488"/>
      <c r="J109" s="35"/>
      <c r="K109" s="35"/>
      <c r="L109" s="35"/>
      <c r="M109" s="35"/>
      <c r="N109" s="35"/>
      <c r="O109" s="35"/>
      <c r="P109" s="35"/>
      <c r="Q109" s="35"/>
    </row>
    <row r="110" spans="1:17" s="15" customFormat="1" ht="72" hidden="1" customHeight="1">
      <c r="A110" s="92"/>
      <c r="B110" s="483" t="str">
        <f>$D$21</f>
        <v>DOVE</v>
      </c>
      <c r="C110" s="483" t="str">
        <f t="shared" ref="C110:C113" si="30">$E$43</f>
        <v>ASH -BC01</v>
      </c>
      <c r="D110" s="489" t="s">
        <v>121</v>
      </c>
      <c r="E110" s="490"/>
      <c r="F110" s="490"/>
      <c r="G110" s="490"/>
      <c r="H110" s="490"/>
      <c r="I110" s="491"/>
      <c r="J110" s="35"/>
      <c r="K110" s="35"/>
      <c r="L110" s="35"/>
      <c r="M110" s="35"/>
      <c r="N110" s="35"/>
      <c r="O110" s="35"/>
    </row>
    <row r="111" spans="1:17" s="15" customFormat="1" ht="54" hidden="1" customHeight="1">
      <c r="A111" s="92"/>
      <c r="B111" s="483" t="str">
        <f t="shared" ref="B111" si="31">$D$27</f>
        <v>HEATHER GREY</v>
      </c>
      <c r="C111" s="483"/>
      <c r="D111" s="489" t="s">
        <v>122</v>
      </c>
      <c r="E111" s="490"/>
      <c r="F111" s="490"/>
      <c r="G111" s="490"/>
      <c r="H111" s="490"/>
      <c r="I111" s="491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83" t="str">
        <f>$D$33</f>
        <v>SANDSTONE</v>
      </c>
      <c r="C112" s="483" t="str">
        <f t="shared" si="30"/>
        <v>ASH -BC01</v>
      </c>
      <c r="D112" s="489" t="s">
        <v>121</v>
      </c>
      <c r="E112" s="490"/>
      <c r="F112" s="490"/>
      <c r="G112" s="490"/>
      <c r="H112" s="490"/>
      <c r="I112" s="491"/>
      <c r="J112" s="35"/>
      <c r="K112" s="35"/>
      <c r="L112" s="35"/>
      <c r="M112" s="35"/>
      <c r="N112" s="35"/>
      <c r="O112" s="35"/>
    </row>
    <row r="113" spans="1:17" s="15" customFormat="1" ht="54" hidden="1" customHeight="1">
      <c r="A113" s="92"/>
      <c r="B113" s="483" t="e">
        <f>#REF!</f>
        <v>#REF!</v>
      </c>
      <c r="C113" s="483" t="str">
        <f t="shared" si="30"/>
        <v>ASH -BC01</v>
      </c>
      <c r="D113" s="489" t="s">
        <v>122</v>
      </c>
      <c r="E113" s="490"/>
      <c r="F113" s="490"/>
      <c r="G113" s="490"/>
      <c r="H113" s="490"/>
      <c r="I113" s="491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198"/>
      <c r="C114" s="199"/>
      <c r="D114" s="200"/>
      <c r="E114" s="184"/>
      <c r="F114" s="184"/>
      <c r="G114" s="184"/>
      <c r="H114" s="184"/>
      <c r="I114" s="185"/>
      <c r="J114" s="35"/>
      <c r="K114" s="35"/>
      <c r="L114" s="35"/>
      <c r="M114" s="35"/>
      <c r="N114" s="35"/>
      <c r="O114" s="35"/>
    </row>
    <row r="115" spans="1:17" s="15" customFormat="1" ht="27.75" hidden="1">
      <c r="A115" s="92"/>
      <c r="B115" s="477" t="s">
        <v>123</v>
      </c>
      <c r="C115" s="478"/>
      <c r="D115" s="479"/>
      <c r="E115" s="479"/>
      <c r="F115" s="479"/>
      <c r="G115" s="479"/>
      <c r="H115" s="479"/>
      <c r="I115" s="480"/>
      <c r="J115" s="35"/>
      <c r="K115" s="35"/>
      <c r="L115" s="35"/>
    </row>
    <row r="116" spans="1:17" s="15" customFormat="1" ht="56.25" hidden="1" customHeight="1">
      <c r="A116" s="92"/>
      <c r="B116" s="474"/>
      <c r="C116" s="475"/>
      <c r="D116" s="249" t="s">
        <v>117</v>
      </c>
      <c r="E116" s="249" t="s">
        <v>35</v>
      </c>
      <c r="F116" s="249" t="s">
        <v>36</v>
      </c>
      <c r="G116" s="249" t="s">
        <v>37</v>
      </c>
      <c r="H116" s="249" t="s">
        <v>38</v>
      </c>
      <c r="I116" s="249" t="s">
        <v>39</v>
      </c>
      <c r="J116" s="35"/>
    </row>
    <row r="117" spans="1:17" s="15" customFormat="1" ht="151.5" hidden="1" customHeight="1">
      <c r="A117" s="92"/>
      <c r="B117" s="476" t="s">
        <v>124</v>
      </c>
      <c r="C117" s="476"/>
      <c r="D117" s="177"/>
      <c r="E117" s="178"/>
      <c r="F117" s="178"/>
      <c r="G117" s="178"/>
      <c r="H117" s="178"/>
      <c r="I117" s="178"/>
      <c r="J117" s="35"/>
    </row>
    <row r="118" spans="1:17" s="15" customFormat="1" ht="27">
      <c r="A118" s="92"/>
      <c r="B118" s="92"/>
      <c r="C118" s="92"/>
      <c r="D118" s="92"/>
      <c r="E118" s="92"/>
      <c r="F118" s="92"/>
      <c r="G118" s="92"/>
      <c r="H118" s="92"/>
      <c r="I118" s="92"/>
      <c r="J118" s="35"/>
      <c r="K118" s="35"/>
      <c r="L118" s="35"/>
      <c r="M118" s="35"/>
      <c r="N118" s="35"/>
      <c r="O118" s="35"/>
      <c r="P118" s="35"/>
      <c r="Q118" s="35"/>
    </row>
    <row r="119" spans="1:17" s="92" customFormat="1" ht="48.6" customHeight="1">
      <c r="A119" s="16">
        <v>3</v>
      </c>
      <c r="B119" s="94" t="s">
        <v>125</v>
      </c>
      <c r="C119" s="18" t="s">
        <v>792</v>
      </c>
      <c r="D119" s="18"/>
      <c r="E119" s="18"/>
      <c r="F119" s="18"/>
      <c r="G119" s="35"/>
      <c r="H119" s="35"/>
      <c r="I119" s="35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36.6" customHeight="1">
      <c r="A120" s="92"/>
      <c r="B120" s="484" t="s">
        <v>73</v>
      </c>
      <c r="C120" s="485"/>
      <c r="D120" s="486" t="s">
        <v>116</v>
      </c>
      <c r="E120" s="487"/>
      <c r="F120" s="487"/>
      <c r="G120" s="487"/>
      <c r="H120" s="487"/>
      <c r="I120" s="488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7.099999999999994" customHeight="1">
      <c r="A121" s="92"/>
      <c r="B121" s="483" t="str">
        <f>$D$21</f>
        <v>DOVE</v>
      </c>
      <c r="C121" s="483" t="str">
        <f t="shared" ref="C121:C123" si="32">$E$43</f>
        <v>ASH -BC01</v>
      </c>
      <c r="D121" s="531" t="s">
        <v>793</v>
      </c>
      <c r="E121" s="532"/>
      <c r="F121" s="532"/>
      <c r="G121" s="532"/>
      <c r="H121" s="532"/>
      <c r="I121" s="533"/>
      <c r="J121" s="35"/>
      <c r="K121" s="35"/>
      <c r="L121" s="35"/>
      <c r="M121" s="35"/>
      <c r="N121" s="35"/>
      <c r="O121" s="35"/>
    </row>
    <row r="122" spans="1:17" s="15" customFormat="1" ht="77.099999999999994" customHeight="1">
      <c r="A122" s="92"/>
      <c r="B122" s="483" t="str">
        <f t="shared" ref="B122" si="33">$D$27</f>
        <v>HEATHER GREY</v>
      </c>
      <c r="C122" s="483"/>
      <c r="D122" s="534"/>
      <c r="E122" s="535"/>
      <c r="F122" s="535"/>
      <c r="G122" s="535"/>
      <c r="H122" s="535"/>
      <c r="I122" s="536"/>
      <c r="J122" s="35"/>
      <c r="K122" s="35"/>
      <c r="L122" s="35"/>
      <c r="M122" s="35"/>
      <c r="N122" s="35"/>
      <c r="O122" s="35"/>
    </row>
    <row r="123" spans="1:17" s="15" customFormat="1" ht="77.099999999999994" customHeight="1">
      <c r="A123" s="92"/>
      <c r="B123" s="483" t="str">
        <f>$D$33</f>
        <v>SANDSTONE</v>
      </c>
      <c r="C123" s="483" t="str">
        <f t="shared" si="32"/>
        <v>ASH -BC01</v>
      </c>
      <c r="D123" s="537"/>
      <c r="E123" s="538"/>
      <c r="F123" s="538"/>
      <c r="G123" s="538"/>
      <c r="H123" s="538"/>
      <c r="I123" s="539"/>
      <c r="J123" s="35"/>
      <c r="K123" s="35"/>
      <c r="L123" s="35"/>
      <c r="M123" s="35"/>
      <c r="N123" s="35"/>
      <c r="O123" s="35"/>
    </row>
    <row r="124" spans="1:17" s="15" customFormat="1" ht="27">
      <c r="A124" s="92"/>
      <c r="B124" s="92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</row>
    <row r="125" spans="1:17" s="15" customFormat="1" ht="29.25" customHeight="1">
      <c r="B125" s="481" t="s">
        <v>127</v>
      </c>
      <c r="C125" s="481"/>
      <c r="D125" s="481"/>
      <c r="E125" s="481"/>
      <c r="G125" s="35"/>
      <c r="N125" s="34"/>
      <c r="O125" s="33"/>
      <c r="P125" s="33"/>
      <c r="Q125" s="34"/>
    </row>
    <row r="126" spans="1:17" s="15" customFormat="1" ht="35.25" customHeight="1">
      <c r="A126" s="92">
        <v>1</v>
      </c>
      <c r="B126" s="95" t="s">
        <v>128</v>
      </c>
      <c r="C126" s="92"/>
      <c r="D126" s="92"/>
      <c r="G126" s="35"/>
      <c r="N126" s="34"/>
      <c r="O126" s="33"/>
      <c r="P126" s="33"/>
      <c r="Q126" s="34"/>
    </row>
    <row r="127" spans="1:17" s="15" customFormat="1" ht="35.25" customHeight="1">
      <c r="A127" s="92">
        <v>2</v>
      </c>
      <c r="B127" s="95" t="s">
        <v>129</v>
      </c>
      <c r="C127" s="92"/>
      <c r="D127" s="92"/>
      <c r="G127" s="35"/>
      <c r="N127" s="34"/>
      <c r="O127" s="33"/>
      <c r="P127" s="33"/>
      <c r="Q127" s="34"/>
    </row>
    <row r="128" spans="1:17" s="15" customFormat="1" ht="35.25" customHeight="1">
      <c r="A128" s="92">
        <v>3</v>
      </c>
      <c r="B128" s="95" t="s">
        <v>130</v>
      </c>
      <c r="C128" s="92"/>
      <c r="D128" s="92"/>
      <c r="G128" s="35"/>
      <c r="N128" s="34"/>
      <c r="O128" s="33"/>
      <c r="P128" s="33"/>
      <c r="Q128" s="34"/>
    </row>
    <row r="129" spans="1:16" s="18" customFormat="1" ht="27.75">
      <c r="A129" s="16"/>
      <c r="B129" s="250" t="s">
        <v>131</v>
      </c>
      <c r="C129" s="251" t="s">
        <v>723</v>
      </c>
      <c r="D129" s="251" t="s">
        <v>117</v>
      </c>
      <c r="E129" s="251" t="s">
        <v>35</v>
      </c>
      <c r="F129" s="251" t="s">
        <v>36</v>
      </c>
      <c r="G129" s="251" t="s">
        <v>37</v>
      </c>
      <c r="H129" s="251" t="s">
        <v>38</v>
      </c>
      <c r="I129" s="251" t="s">
        <v>39</v>
      </c>
      <c r="J129" s="251" t="s">
        <v>40</v>
      </c>
      <c r="M129" s="36"/>
      <c r="N129" s="37"/>
      <c r="O129" s="37"/>
      <c r="P129" s="36"/>
    </row>
    <row r="130" spans="1:16" s="18" customFormat="1" ht="50.1" customHeight="1">
      <c r="A130" s="16"/>
      <c r="B130" s="250" t="s">
        <v>132</v>
      </c>
      <c r="C130" s="189">
        <f>G35</f>
        <v>6</v>
      </c>
      <c r="D130" s="189">
        <f t="shared" ref="D130:I130" si="34">H35</f>
        <v>15</v>
      </c>
      <c r="E130" s="189">
        <f t="shared" si="34"/>
        <v>15</v>
      </c>
      <c r="F130" s="189">
        <f t="shared" si="34"/>
        <v>24</v>
      </c>
      <c r="G130" s="189">
        <f t="shared" si="34"/>
        <v>15</v>
      </c>
      <c r="H130" s="189">
        <f t="shared" si="34"/>
        <v>12</v>
      </c>
      <c r="I130" s="189">
        <f t="shared" si="34"/>
        <v>6</v>
      </c>
      <c r="J130" s="189">
        <f>SUM(C130:I130)</f>
        <v>93</v>
      </c>
      <c r="M130" s="36"/>
      <c r="N130" s="37"/>
      <c r="O130" s="37"/>
      <c r="P130" s="36"/>
    </row>
    <row r="131" spans="1:16" s="96" customFormat="1" ht="132.94999999999999" customHeight="1">
      <c r="G131" s="97"/>
    </row>
    <row r="132" spans="1:16" s="96" customFormat="1" ht="27">
      <c r="G132" s="97"/>
    </row>
    <row r="133" spans="1:16" s="96" customFormat="1" ht="27">
      <c r="G133" s="97"/>
    </row>
    <row r="134" spans="1:16" s="96" customFormat="1" ht="27">
      <c r="G134" s="97"/>
    </row>
    <row r="135" spans="1:16" s="96" customFormat="1" ht="27">
      <c r="G135" s="97"/>
    </row>
    <row r="136" spans="1:16" s="96" customFormat="1" ht="27">
      <c r="G136" s="97"/>
    </row>
    <row r="137" spans="1:16" s="96" customFormat="1" ht="27">
      <c r="G137" s="97"/>
    </row>
    <row r="138" spans="1:16" s="96" customFormat="1" ht="27">
      <c r="G138" s="97"/>
    </row>
    <row r="139" spans="1:16" s="96" customFormat="1" ht="27">
      <c r="G139" s="97"/>
    </row>
    <row r="140" spans="1:16" s="96" customFormat="1" ht="27">
      <c r="G140" s="97"/>
    </row>
    <row r="141" spans="1:16" s="96" customFormat="1" ht="27">
      <c r="G141" s="97"/>
    </row>
    <row r="142" spans="1:16" s="96" customFormat="1" ht="27">
      <c r="G142" s="97"/>
    </row>
    <row r="143" spans="1:16" s="96" customFormat="1" ht="27">
      <c r="G143" s="97"/>
    </row>
    <row r="144" spans="1:16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</sheetData>
  <mergeCells count="189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A47:Q47"/>
    <mergeCell ref="B48:C48"/>
    <mergeCell ref="N48:Q48"/>
    <mergeCell ref="B49:C49"/>
    <mergeCell ref="N49:Q49"/>
    <mergeCell ref="A50:Q50"/>
    <mergeCell ref="B43:C43"/>
    <mergeCell ref="N43:Q43"/>
    <mergeCell ref="B44:C44"/>
    <mergeCell ref="N44:Q44"/>
    <mergeCell ref="A46:C46"/>
    <mergeCell ref="N46:Q46"/>
    <mergeCell ref="B55:E55"/>
    <mergeCell ref="H55:I55"/>
    <mergeCell ref="P55:Q57"/>
    <mergeCell ref="B56:E56"/>
    <mergeCell ref="H56:I56"/>
    <mergeCell ref="B57:E57"/>
    <mergeCell ref="H57:I57"/>
    <mergeCell ref="B51:C51"/>
    <mergeCell ref="N51:Q51"/>
    <mergeCell ref="B52:C52"/>
    <mergeCell ref="N52:Q52"/>
    <mergeCell ref="A54:E54"/>
    <mergeCell ref="H54:I54"/>
    <mergeCell ref="P54:Q54"/>
    <mergeCell ref="B58:E58"/>
    <mergeCell ref="F58:F60"/>
    <mergeCell ref="G58:G60"/>
    <mergeCell ref="H58:I58"/>
    <mergeCell ref="P58:Q60"/>
    <mergeCell ref="B59:E59"/>
    <mergeCell ref="H59:I59"/>
    <mergeCell ref="B60:E60"/>
    <mergeCell ref="H60:I60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A71:E71"/>
    <mergeCell ref="H71:I71"/>
    <mergeCell ref="P71:Q71"/>
    <mergeCell ref="B72:E72"/>
    <mergeCell ref="F72:F74"/>
    <mergeCell ref="G72:G74"/>
    <mergeCell ref="H72:I72"/>
    <mergeCell ref="P72:Q74"/>
    <mergeCell ref="B73:E73"/>
    <mergeCell ref="H73:I73"/>
    <mergeCell ref="B78:E78"/>
    <mergeCell ref="H78:I78"/>
    <mergeCell ref="P78:Q78"/>
    <mergeCell ref="B79:E79"/>
    <mergeCell ref="H79:I79"/>
    <mergeCell ref="P79:Q79"/>
    <mergeCell ref="B74:E74"/>
    <mergeCell ref="H74:I74"/>
    <mergeCell ref="B75:E75"/>
    <mergeCell ref="G75:G77"/>
    <mergeCell ref="H75:I75"/>
    <mergeCell ref="P75:Q77"/>
    <mergeCell ref="B76:E76"/>
    <mergeCell ref="H76:I76"/>
    <mergeCell ref="B77:E77"/>
    <mergeCell ref="H77:I77"/>
    <mergeCell ref="B83:E83"/>
    <mergeCell ref="H83:I83"/>
    <mergeCell ref="B84:E84"/>
    <mergeCell ref="F84:F86"/>
    <mergeCell ref="G84:G86"/>
    <mergeCell ref="H84:I84"/>
    <mergeCell ref="B80:E80"/>
    <mergeCell ref="H80:I80"/>
    <mergeCell ref="P80:Q80"/>
    <mergeCell ref="B81:E81"/>
    <mergeCell ref="F81:F83"/>
    <mergeCell ref="G81:G83"/>
    <mergeCell ref="H81:I81"/>
    <mergeCell ref="P81:Q83"/>
    <mergeCell ref="B82:E82"/>
    <mergeCell ref="H82:I82"/>
    <mergeCell ref="B88:E88"/>
    <mergeCell ref="H88:I88"/>
    <mergeCell ref="P88:Q88"/>
    <mergeCell ref="B89:E89"/>
    <mergeCell ref="H89:I89"/>
    <mergeCell ref="P89:Q89"/>
    <mergeCell ref="P84:Q86"/>
    <mergeCell ref="B85:E85"/>
    <mergeCell ref="H85:I85"/>
    <mergeCell ref="B86:E86"/>
    <mergeCell ref="H86:I86"/>
    <mergeCell ref="B87:E87"/>
    <mergeCell ref="H87:I87"/>
    <mergeCell ref="P87:Q87"/>
    <mergeCell ref="B92:E92"/>
    <mergeCell ref="H92:I92"/>
    <mergeCell ref="P92:Q92"/>
    <mergeCell ref="J94:N94"/>
    <mergeCell ref="B96:I96"/>
    <mergeCell ref="B97:C97"/>
    <mergeCell ref="D97:I97"/>
    <mergeCell ref="B90:E90"/>
    <mergeCell ref="H90:I90"/>
    <mergeCell ref="P90:Q90"/>
    <mergeCell ref="B91:E91"/>
    <mergeCell ref="H91:I91"/>
    <mergeCell ref="P91:Q91"/>
    <mergeCell ref="B101:C101"/>
    <mergeCell ref="D101:I101"/>
    <mergeCell ref="B103:I103"/>
    <mergeCell ref="B104:C104"/>
    <mergeCell ref="B105:C105"/>
    <mergeCell ref="D105:I105"/>
    <mergeCell ref="B98:C98"/>
    <mergeCell ref="D98:I98"/>
    <mergeCell ref="B99:C99"/>
    <mergeCell ref="D99:I99"/>
    <mergeCell ref="B100:C100"/>
    <mergeCell ref="D100:I100"/>
    <mergeCell ref="B111:C111"/>
    <mergeCell ref="D111:I111"/>
    <mergeCell ref="B112:C112"/>
    <mergeCell ref="D112:I112"/>
    <mergeCell ref="B113:C113"/>
    <mergeCell ref="D113:I113"/>
    <mergeCell ref="C107:F107"/>
    <mergeCell ref="B108:I108"/>
    <mergeCell ref="B109:C109"/>
    <mergeCell ref="D109:I109"/>
    <mergeCell ref="B110:C110"/>
    <mergeCell ref="D110:I110"/>
    <mergeCell ref="B125:E125"/>
    <mergeCell ref="B115:I115"/>
    <mergeCell ref="B116:C116"/>
    <mergeCell ref="B117:C117"/>
    <mergeCell ref="B120:C120"/>
    <mergeCell ref="D120:I120"/>
    <mergeCell ref="B121:C121"/>
    <mergeCell ref="D121:I123"/>
    <mergeCell ref="B122:C122"/>
    <mergeCell ref="B123:C12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9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98" t="s">
        <v>0</v>
      </c>
      <c r="N1" s="498" t="s">
        <v>0</v>
      </c>
      <c r="O1" s="499" t="s">
        <v>1</v>
      </c>
      <c r="P1" s="499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98" t="s">
        <v>2</v>
      </c>
      <c r="N2" s="498" t="s">
        <v>2</v>
      </c>
      <c r="O2" s="500" t="s">
        <v>3</v>
      </c>
      <c r="P2" s="500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98" t="s">
        <v>4</v>
      </c>
      <c r="N3" s="498" t="s">
        <v>4</v>
      </c>
      <c r="O3" s="501" t="s">
        <v>5</v>
      </c>
      <c r="P3" s="499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503" t="s">
        <v>133</v>
      </c>
      <c r="H5" s="504"/>
      <c r="I5" s="504"/>
      <c r="J5" s="504"/>
      <c r="K5" s="504"/>
      <c r="L5" s="505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506"/>
      <c r="H6" s="507"/>
      <c r="I6" s="507"/>
      <c r="J6" s="507"/>
      <c r="K6" s="507"/>
      <c r="L6" s="508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506"/>
      <c r="H7" s="507"/>
      <c r="I7" s="507"/>
      <c r="J7" s="507"/>
      <c r="K7" s="507"/>
      <c r="L7" s="508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502" t="s">
        <v>13</v>
      </c>
      <c r="E8" s="502"/>
      <c r="F8" s="502"/>
      <c r="G8" s="509"/>
      <c r="H8" s="510"/>
      <c r="I8" s="510"/>
      <c r="J8" s="510"/>
      <c r="K8" s="510"/>
      <c r="L8" s="511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13">
        <v>44964</v>
      </c>
      <c r="E11" s="514"/>
      <c r="F11" s="514"/>
      <c r="G11" s="241"/>
      <c r="H11" s="240"/>
      <c r="I11" s="186"/>
      <c r="J11" s="186" t="s">
        <v>20</v>
      </c>
      <c r="K11" s="186"/>
      <c r="L11" s="512" t="s">
        <v>21</v>
      </c>
      <c r="M11" s="512"/>
      <c r="N11" s="512"/>
      <c r="O11" s="512"/>
      <c r="P11" s="512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515"/>
      <c r="C13" s="515"/>
      <c r="D13" s="515"/>
      <c r="E13" s="515"/>
      <c r="F13" s="515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83" t="s">
        <v>47</v>
      </c>
      <c r="E28" s="583"/>
      <c r="F28" s="583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83" t="str">
        <f>+D28</f>
        <v>WASHED BURGUNDY</v>
      </c>
      <c r="E29" s="583"/>
      <c r="F29" s="583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84" t="str">
        <f>+D29</f>
        <v>WASHED BURGUNDY</v>
      </c>
      <c r="E30" s="584"/>
      <c r="F30" s="584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85" t="s">
        <v>50</v>
      </c>
      <c r="E43" s="585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</row>
    <row r="44" spans="1:16" s="4" customFormat="1" ht="59.1" customHeight="1" thickBot="1">
      <c r="B44" s="87" t="s">
        <v>51</v>
      </c>
      <c r="C44" s="24"/>
      <c r="D44" s="586"/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</row>
    <row r="45" spans="1:16" s="25" customFormat="1" ht="122.25" thickBot="1">
      <c r="A45" s="587" t="s">
        <v>52</v>
      </c>
      <c r="B45" s="588"/>
      <c r="C45" s="588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89" t="s">
        <v>63</v>
      </c>
      <c r="N45" s="590"/>
      <c r="O45" s="590"/>
      <c r="P45" s="591"/>
    </row>
    <row r="46" spans="1:16" s="34" customFormat="1" ht="45.75" hidden="1" customHeight="1">
      <c r="A46" s="580" t="str">
        <f>D18</f>
        <v>BLACK</v>
      </c>
      <c r="B46" s="581"/>
      <c r="C46" s="581"/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/>
      <c r="P46" s="582"/>
    </row>
    <row r="47" spans="1:16" s="128" customFormat="1" ht="120" hidden="1" customHeight="1">
      <c r="A47" s="129">
        <v>1</v>
      </c>
      <c r="B47" s="455" t="str">
        <f>$L$11</f>
        <v>100% DRY COTTON FLEECE 410GSM</v>
      </c>
      <c r="C47" s="455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76"/>
      <c r="N47" s="577"/>
      <c r="O47" s="577"/>
      <c r="P47" s="578"/>
    </row>
    <row r="48" spans="1:16" s="128" customFormat="1" ht="89.25" hidden="1" customHeight="1">
      <c r="A48" s="129">
        <v>2</v>
      </c>
      <c r="B48" s="455" t="s">
        <v>65</v>
      </c>
      <c r="C48" s="455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76"/>
      <c r="N48" s="577"/>
      <c r="O48" s="577"/>
      <c r="P48" s="578"/>
    </row>
    <row r="49" spans="1:16" s="128" customFormat="1" ht="129" hidden="1" customHeight="1">
      <c r="A49" s="129">
        <v>3</v>
      </c>
      <c r="B49" s="579" t="s">
        <v>67</v>
      </c>
      <c r="C49" s="579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76"/>
      <c r="N49" s="577"/>
      <c r="O49" s="577"/>
      <c r="P49" s="578"/>
    </row>
    <row r="50" spans="1:16" s="34" customFormat="1" ht="51.75" customHeight="1">
      <c r="A50" s="573" t="str">
        <f>D23</f>
        <v>GREY HEATHER</v>
      </c>
      <c r="B50" s="574"/>
      <c r="C50" s="574"/>
      <c r="D50" s="574"/>
      <c r="E50" s="574"/>
      <c r="F50" s="574"/>
      <c r="G50" s="574"/>
      <c r="H50" s="574"/>
      <c r="I50" s="574"/>
      <c r="J50" s="574"/>
      <c r="K50" s="574"/>
      <c r="L50" s="574"/>
      <c r="M50" s="574"/>
      <c r="N50" s="574"/>
      <c r="O50" s="574"/>
      <c r="P50" s="575"/>
    </row>
    <row r="51" spans="1:16" s="128" customFormat="1" ht="186.75" customHeight="1">
      <c r="A51" s="129">
        <v>1</v>
      </c>
      <c r="B51" s="455" t="str">
        <f>$L$11</f>
        <v>100% DRY COTTON FLEECE 410GSM</v>
      </c>
      <c r="C51" s="455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76" t="s">
        <v>138</v>
      </c>
      <c r="N51" s="577"/>
      <c r="O51" s="577"/>
      <c r="P51" s="578"/>
    </row>
    <row r="52" spans="1:16" s="128" customFormat="1" ht="186.75" customHeight="1">
      <c r="A52" s="129">
        <v>2</v>
      </c>
      <c r="B52" s="455" t="s">
        <v>65</v>
      </c>
      <c r="C52" s="455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76" t="s">
        <v>139</v>
      </c>
      <c r="N52" s="577"/>
      <c r="O52" s="577"/>
      <c r="P52" s="578"/>
    </row>
    <row r="53" spans="1:16" s="128" customFormat="1" ht="186.75" customHeight="1">
      <c r="A53" s="129">
        <v>3</v>
      </c>
      <c r="B53" s="579" t="s">
        <v>67</v>
      </c>
      <c r="C53" s="579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76" t="s">
        <v>140</v>
      </c>
      <c r="N53" s="577"/>
      <c r="O53" s="577"/>
      <c r="P53" s="578"/>
    </row>
    <row r="54" spans="1:16" s="34" customFormat="1" ht="51.75" hidden="1" customHeight="1">
      <c r="A54" s="573" t="str">
        <f>D28</f>
        <v>WASHED BURGUNDY</v>
      </c>
      <c r="B54" s="574"/>
      <c r="C54" s="574"/>
      <c r="D54" s="574"/>
      <c r="E54" s="574"/>
      <c r="F54" s="574"/>
      <c r="G54" s="574"/>
      <c r="H54" s="574"/>
      <c r="I54" s="574"/>
      <c r="J54" s="574"/>
      <c r="K54" s="574"/>
      <c r="L54" s="574"/>
      <c r="M54" s="574"/>
      <c r="N54" s="574"/>
      <c r="O54" s="574"/>
      <c r="P54" s="575"/>
    </row>
    <row r="55" spans="1:16" s="128" customFormat="1" ht="96.75" hidden="1" customHeight="1">
      <c r="A55" s="129">
        <v>1</v>
      </c>
      <c r="B55" s="455" t="str">
        <f>$L$11</f>
        <v>100% DRY COTTON FLEECE 410GSM</v>
      </c>
      <c r="C55" s="455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76"/>
      <c r="N55" s="577"/>
      <c r="O55" s="577"/>
      <c r="P55" s="578"/>
    </row>
    <row r="56" spans="1:16" s="128" customFormat="1" ht="70.5" hidden="1" customHeight="1">
      <c r="A56" s="129">
        <v>2</v>
      </c>
      <c r="B56" s="455" t="s">
        <v>65</v>
      </c>
      <c r="C56" s="455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76"/>
      <c r="N56" s="577"/>
      <c r="O56" s="577"/>
      <c r="P56" s="578"/>
    </row>
    <row r="57" spans="1:16" s="128" customFormat="1" ht="125.25" hidden="1" customHeight="1">
      <c r="A57" s="129">
        <v>3</v>
      </c>
      <c r="B57" s="579" t="s">
        <v>67</v>
      </c>
      <c r="C57" s="579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76"/>
      <c r="N57" s="577"/>
      <c r="O57" s="577"/>
      <c r="P57" s="578"/>
    </row>
    <row r="58" spans="1:16" s="34" customFormat="1" ht="51.75" hidden="1" customHeight="1">
      <c r="A58" s="573" t="str">
        <f>D33</f>
        <v>LIME</v>
      </c>
      <c r="B58" s="574"/>
      <c r="C58" s="574"/>
      <c r="D58" s="574"/>
      <c r="E58" s="574"/>
      <c r="F58" s="574"/>
      <c r="G58" s="574"/>
      <c r="H58" s="574"/>
      <c r="I58" s="574"/>
      <c r="J58" s="574"/>
      <c r="K58" s="574"/>
      <c r="L58" s="574"/>
      <c r="M58" s="574"/>
      <c r="N58" s="574"/>
      <c r="O58" s="574"/>
      <c r="P58" s="575"/>
    </row>
    <row r="59" spans="1:16" s="128" customFormat="1" ht="96.75" hidden="1" customHeight="1">
      <c r="A59" s="129">
        <v>1</v>
      </c>
      <c r="B59" s="455" t="str">
        <f>$L$11</f>
        <v>100% DRY COTTON FLEECE 410GSM</v>
      </c>
      <c r="C59" s="455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76"/>
      <c r="N59" s="577"/>
      <c r="O59" s="577"/>
      <c r="P59" s="578"/>
    </row>
    <row r="60" spans="1:16" s="128" customFormat="1" ht="70.5" hidden="1" customHeight="1">
      <c r="A60" s="129">
        <v>2</v>
      </c>
      <c r="B60" s="455" t="s">
        <v>65</v>
      </c>
      <c r="C60" s="455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76"/>
      <c r="N60" s="577"/>
      <c r="O60" s="577"/>
      <c r="P60" s="578"/>
    </row>
    <row r="61" spans="1:16" s="128" customFormat="1" ht="125.25" hidden="1" customHeight="1">
      <c r="A61" s="129">
        <v>3</v>
      </c>
      <c r="B61" s="579" t="s">
        <v>67</v>
      </c>
      <c r="C61" s="579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76"/>
      <c r="N61" s="577"/>
      <c r="O61" s="577"/>
      <c r="P61" s="578"/>
    </row>
    <row r="62" spans="1:16" s="34" customFormat="1" ht="21.75" customHeight="1">
      <c r="A62" s="573"/>
      <c r="B62" s="574"/>
      <c r="C62" s="574"/>
      <c r="D62" s="574"/>
      <c r="E62" s="574"/>
      <c r="F62" s="574"/>
      <c r="G62" s="574"/>
      <c r="H62" s="574"/>
      <c r="I62" s="574"/>
      <c r="J62" s="574"/>
      <c r="K62" s="574"/>
      <c r="L62" s="574"/>
      <c r="M62" s="574"/>
      <c r="N62" s="574"/>
      <c r="O62" s="574"/>
      <c r="P62" s="575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540" t="s">
        <v>70</v>
      </c>
      <c r="B64" s="541"/>
      <c r="C64" s="541"/>
      <c r="D64" s="541"/>
      <c r="E64" s="542"/>
      <c r="F64" s="84" t="s">
        <v>71</v>
      </c>
      <c r="G64" s="84" t="s">
        <v>72</v>
      </c>
      <c r="H64" s="450" t="s">
        <v>73</v>
      </c>
      <c r="I64" s="451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39" t="s">
        <v>80</v>
      </c>
      <c r="C65" s="439"/>
      <c r="D65" s="439"/>
      <c r="E65" s="439"/>
      <c r="F65" s="183" t="str">
        <f>H65</f>
        <v>BLACK</v>
      </c>
      <c r="G65" s="246"/>
      <c r="H65" s="444" t="str">
        <f>$D$18</f>
        <v>BLACK</v>
      </c>
      <c r="I65" s="445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39" t="s">
        <v>80</v>
      </c>
      <c r="C66" s="439"/>
      <c r="D66" s="439"/>
      <c r="E66" s="439"/>
      <c r="F66" s="183" t="str">
        <f t="shared" ref="F66:F68" si="18">H66</f>
        <v>GREY HEATHER</v>
      </c>
      <c r="G66" s="246" t="s">
        <v>141</v>
      </c>
      <c r="H66" s="444" t="str">
        <f>$D$23</f>
        <v>GREY HEATHER</v>
      </c>
      <c r="I66" s="445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39" t="s">
        <v>80</v>
      </c>
      <c r="C67" s="439"/>
      <c r="D67" s="439"/>
      <c r="E67" s="439"/>
      <c r="F67" s="183" t="str">
        <f t="shared" si="18"/>
        <v>WASHED BURGUNDY</v>
      </c>
      <c r="G67" s="246"/>
      <c r="H67" s="444" t="str">
        <f>$D$28</f>
        <v>WASHED BURGUNDY</v>
      </c>
      <c r="I67" s="445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39" t="s">
        <v>80</v>
      </c>
      <c r="C68" s="439"/>
      <c r="D68" s="439"/>
      <c r="E68" s="439"/>
      <c r="F68" s="183" t="str">
        <f t="shared" si="18"/>
        <v>LIME</v>
      </c>
      <c r="G68" s="246"/>
      <c r="H68" s="444" t="str">
        <f>$D$33</f>
        <v>LIME</v>
      </c>
      <c r="I68" s="445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39" t="s">
        <v>82</v>
      </c>
      <c r="C69" s="439"/>
      <c r="D69" s="439"/>
      <c r="E69" s="439"/>
      <c r="F69" s="568" t="s">
        <v>42</v>
      </c>
      <c r="G69" s="442" t="s">
        <v>83</v>
      </c>
      <c r="H69" s="571" t="str">
        <f t="shared" ref="H69" si="19">$D$18</f>
        <v>BLACK</v>
      </c>
      <c r="I69" s="572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39" t="s">
        <v>82</v>
      </c>
      <c r="C70" s="439"/>
      <c r="D70" s="439"/>
      <c r="E70" s="439"/>
      <c r="F70" s="469" t="s">
        <v>42</v>
      </c>
      <c r="G70" s="470" t="s">
        <v>83</v>
      </c>
      <c r="H70" s="467" t="str">
        <f t="shared" ref="H70" si="21">$D$23</f>
        <v>GREY HEATHER</v>
      </c>
      <c r="I70" s="467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39" t="s">
        <v>82</v>
      </c>
      <c r="C71" s="439"/>
      <c r="D71" s="439"/>
      <c r="E71" s="439"/>
      <c r="F71" s="548" t="s">
        <v>42</v>
      </c>
      <c r="G71" s="443" t="s">
        <v>83</v>
      </c>
      <c r="H71" s="569" t="str">
        <f t="shared" ref="H71" si="23">$D$28</f>
        <v>WASHED BURGUNDY</v>
      </c>
      <c r="I71" s="570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39" t="s">
        <v>82</v>
      </c>
      <c r="C72" s="439"/>
      <c r="D72" s="439"/>
      <c r="E72" s="439"/>
      <c r="F72" s="441" t="s">
        <v>42</v>
      </c>
      <c r="G72" s="529" t="s">
        <v>83</v>
      </c>
      <c r="H72" s="444" t="str">
        <f t="shared" ref="H72" si="25">$D$33</f>
        <v>LIME</v>
      </c>
      <c r="I72" s="445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38" t="s">
        <v>84</v>
      </c>
      <c r="C73" s="439"/>
      <c r="D73" s="439"/>
      <c r="E73" s="439"/>
      <c r="F73" s="568" t="s">
        <v>85</v>
      </c>
      <c r="G73" s="442" t="s">
        <v>86</v>
      </c>
      <c r="H73" s="571" t="str">
        <f t="shared" ref="H73" si="27">$D$18</f>
        <v>BLACK</v>
      </c>
      <c r="I73" s="572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38" t="s">
        <v>84</v>
      </c>
      <c r="C74" s="439"/>
      <c r="D74" s="439"/>
      <c r="E74" s="439"/>
      <c r="F74" s="469"/>
      <c r="G74" s="470"/>
      <c r="H74" s="467" t="str">
        <f t="shared" ref="H74" si="30">$D$23</f>
        <v>GREY HEATHER</v>
      </c>
      <c r="I74" s="467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38" t="s">
        <v>84</v>
      </c>
      <c r="C75" s="439"/>
      <c r="D75" s="439"/>
      <c r="E75" s="439"/>
      <c r="F75" s="548"/>
      <c r="G75" s="443"/>
      <c r="H75" s="569" t="str">
        <f t="shared" ref="H75" si="32">$D$28</f>
        <v>WASHED BURGUNDY</v>
      </c>
      <c r="I75" s="570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38" t="s">
        <v>84</v>
      </c>
      <c r="C76" s="439"/>
      <c r="D76" s="439"/>
      <c r="E76" s="439"/>
      <c r="F76" s="441"/>
      <c r="G76" s="529"/>
      <c r="H76" s="444" t="str">
        <f t="shared" ref="H76" si="34">$D$33</f>
        <v>LIME</v>
      </c>
      <c r="I76" s="445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38" t="s">
        <v>88</v>
      </c>
      <c r="C77" s="439"/>
      <c r="D77" s="439"/>
      <c r="E77" s="439"/>
      <c r="F77" s="568" t="s">
        <v>85</v>
      </c>
      <c r="G77" s="442" t="s">
        <v>89</v>
      </c>
      <c r="H77" s="571" t="str">
        <f t="shared" ref="H77" si="36">$D$18</f>
        <v>BLACK</v>
      </c>
      <c r="I77" s="572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38" t="s">
        <v>88</v>
      </c>
      <c r="C78" s="439"/>
      <c r="D78" s="439"/>
      <c r="E78" s="439"/>
      <c r="F78" s="469"/>
      <c r="G78" s="470"/>
      <c r="H78" s="467" t="str">
        <f t="shared" ref="H78" si="38">$D$23</f>
        <v>GREY HEATHER</v>
      </c>
      <c r="I78" s="467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38" t="s">
        <v>88</v>
      </c>
      <c r="C79" s="439"/>
      <c r="D79" s="439"/>
      <c r="E79" s="439"/>
      <c r="F79" s="548"/>
      <c r="G79" s="443"/>
      <c r="H79" s="569" t="str">
        <f t="shared" ref="H79" si="40">$D$28</f>
        <v>WASHED BURGUNDY</v>
      </c>
      <c r="I79" s="570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38" t="s">
        <v>88</v>
      </c>
      <c r="C80" s="439"/>
      <c r="D80" s="439"/>
      <c r="E80" s="439"/>
      <c r="F80" s="441"/>
      <c r="G80" s="529"/>
      <c r="H80" s="444" t="str">
        <f t="shared" ref="H80" si="42">$D$33</f>
        <v>LIME</v>
      </c>
      <c r="I80" s="445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38" t="s">
        <v>90</v>
      </c>
      <c r="C81" s="439"/>
      <c r="D81" s="439"/>
      <c r="E81" s="439"/>
      <c r="F81" s="568" t="s">
        <v>91</v>
      </c>
      <c r="G81" s="442"/>
      <c r="H81" s="571" t="str">
        <f t="shared" ref="H81" si="44">$D$18</f>
        <v>BLACK</v>
      </c>
      <c r="I81" s="572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38" t="s">
        <v>90</v>
      </c>
      <c r="C82" s="439"/>
      <c r="D82" s="439"/>
      <c r="E82" s="439"/>
      <c r="F82" s="469"/>
      <c r="G82" s="470"/>
      <c r="H82" s="467" t="str">
        <f t="shared" ref="H82" si="46">$D$23</f>
        <v>GREY HEATHER</v>
      </c>
      <c r="I82" s="467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38" t="s">
        <v>90</v>
      </c>
      <c r="C83" s="439"/>
      <c r="D83" s="439"/>
      <c r="E83" s="439"/>
      <c r="F83" s="548"/>
      <c r="G83" s="443"/>
      <c r="H83" s="569" t="str">
        <f t="shared" ref="H83" si="48">$D$28</f>
        <v>WASHED BURGUNDY</v>
      </c>
      <c r="I83" s="570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38" t="s">
        <v>90</v>
      </c>
      <c r="C84" s="439"/>
      <c r="D84" s="439"/>
      <c r="E84" s="439"/>
      <c r="F84" s="441"/>
      <c r="G84" s="529"/>
      <c r="H84" s="444" t="str">
        <f t="shared" ref="H84" si="50">$D$33</f>
        <v>LIME</v>
      </c>
      <c r="I84" s="445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39" t="s">
        <v>92</v>
      </c>
      <c r="C85" s="439"/>
      <c r="D85" s="439"/>
      <c r="E85" s="439"/>
      <c r="F85" s="568" t="s">
        <v>93</v>
      </c>
      <c r="G85" s="442" t="s">
        <v>94</v>
      </c>
      <c r="H85" s="571" t="str">
        <f t="shared" ref="H85" si="52">$D$18</f>
        <v>BLACK</v>
      </c>
      <c r="I85" s="572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39" t="s">
        <v>92</v>
      </c>
      <c r="C86" s="439"/>
      <c r="D86" s="439"/>
      <c r="E86" s="439"/>
      <c r="F86" s="469"/>
      <c r="G86" s="470"/>
      <c r="H86" s="467" t="str">
        <f t="shared" ref="H86" si="55">$D$23</f>
        <v>GREY HEATHER</v>
      </c>
      <c r="I86" s="467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39" t="s">
        <v>92</v>
      </c>
      <c r="C87" s="439"/>
      <c r="D87" s="439"/>
      <c r="E87" s="439"/>
      <c r="F87" s="548"/>
      <c r="G87" s="443"/>
      <c r="H87" s="569" t="str">
        <f t="shared" ref="H87" si="57">$D$28</f>
        <v>WASHED BURGUNDY</v>
      </c>
      <c r="I87" s="570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39" t="s">
        <v>92</v>
      </c>
      <c r="C88" s="439"/>
      <c r="D88" s="439"/>
      <c r="E88" s="439"/>
      <c r="F88" s="441"/>
      <c r="G88" s="529"/>
      <c r="H88" s="444" t="str">
        <f t="shared" ref="H88" si="59">$D$33</f>
        <v>LIME</v>
      </c>
      <c r="I88" s="445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540" t="s">
        <v>70</v>
      </c>
      <c r="B90" s="541"/>
      <c r="C90" s="541"/>
      <c r="D90" s="541"/>
      <c r="E90" s="542"/>
      <c r="F90" s="84" t="s">
        <v>71</v>
      </c>
      <c r="G90" s="84" t="s">
        <v>72</v>
      </c>
      <c r="H90" s="450" t="s">
        <v>73</v>
      </c>
      <c r="I90" s="451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38" t="s">
        <v>96</v>
      </c>
      <c r="C91" s="439"/>
      <c r="D91" s="439"/>
      <c r="E91" s="439"/>
      <c r="F91" s="568" t="s">
        <v>91</v>
      </c>
      <c r="G91" s="442" t="s">
        <v>97</v>
      </c>
      <c r="H91" s="444" t="str">
        <f t="shared" ref="H91" si="61">$D$18</f>
        <v>BLACK</v>
      </c>
      <c r="I91" s="445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38" t="s">
        <v>96</v>
      </c>
      <c r="C92" s="439"/>
      <c r="D92" s="439"/>
      <c r="E92" s="439"/>
      <c r="F92" s="548"/>
      <c r="G92" s="443"/>
      <c r="H92" s="444" t="str">
        <f t="shared" ref="H92" si="66">$D$23</f>
        <v>GREY HEATHER</v>
      </c>
      <c r="I92" s="445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38" t="s">
        <v>96</v>
      </c>
      <c r="C93" s="439"/>
      <c r="D93" s="439"/>
      <c r="E93" s="439"/>
      <c r="F93" s="548"/>
      <c r="G93" s="443"/>
      <c r="H93" s="444" t="str">
        <f t="shared" ref="H93" si="68">$D$28</f>
        <v>WASHED BURGUNDY</v>
      </c>
      <c r="I93" s="445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38" t="s">
        <v>96</v>
      </c>
      <c r="C94" s="439"/>
      <c r="D94" s="439"/>
      <c r="E94" s="439"/>
      <c r="F94" s="441"/>
      <c r="G94" s="529"/>
      <c r="H94" s="444" t="str">
        <f t="shared" ref="H94" si="70">$D$33</f>
        <v>LIME</v>
      </c>
      <c r="I94" s="445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74" t="s">
        <v>98</v>
      </c>
      <c r="C95" s="567"/>
      <c r="D95" s="567"/>
      <c r="E95" s="475"/>
      <c r="F95" s="568" t="s">
        <v>91</v>
      </c>
      <c r="G95" s="442" t="s">
        <v>97</v>
      </c>
      <c r="H95" s="444" t="str">
        <f t="shared" ref="H95:H123" si="72">$D$18</f>
        <v>BLACK</v>
      </c>
      <c r="I95" s="445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74" t="s">
        <v>98</v>
      </c>
      <c r="C96" s="567"/>
      <c r="D96" s="567"/>
      <c r="E96" s="475"/>
      <c r="F96" s="548"/>
      <c r="G96" s="443"/>
      <c r="H96" s="444" t="str">
        <f t="shared" ref="H96:H124" si="73">$D$23</f>
        <v>GREY HEATHER</v>
      </c>
      <c r="I96" s="445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74" t="s">
        <v>98</v>
      </c>
      <c r="C97" s="567"/>
      <c r="D97" s="567"/>
      <c r="E97" s="475"/>
      <c r="F97" s="548"/>
      <c r="G97" s="443"/>
      <c r="H97" s="444" t="str">
        <f t="shared" ref="H97:H121" si="74">$D$28</f>
        <v>WASHED BURGUNDY</v>
      </c>
      <c r="I97" s="445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74" t="s">
        <v>98</v>
      </c>
      <c r="C98" s="567"/>
      <c r="D98" s="567"/>
      <c r="E98" s="475"/>
      <c r="F98" s="441"/>
      <c r="G98" s="529"/>
      <c r="H98" s="444" t="str">
        <f t="shared" ref="H98:H122" si="76">$D$33</f>
        <v>LIME</v>
      </c>
      <c r="I98" s="445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74" t="s">
        <v>99</v>
      </c>
      <c r="C99" s="567"/>
      <c r="D99" s="567"/>
      <c r="E99" s="475"/>
      <c r="F99" s="568" t="s">
        <v>100</v>
      </c>
      <c r="G99" s="442" t="s">
        <v>101</v>
      </c>
      <c r="H99" s="444" t="str">
        <f t="shared" si="72"/>
        <v>BLACK</v>
      </c>
      <c r="I99" s="445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74" t="s">
        <v>99</v>
      </c>
      <c r="C100" s="567"/>
      <c r="D100" s="567"/>
      <c r="E100" s="475"/>
      <c r="F100" s="548"/>
      <c r="G100" s="443"/>
      <c r="H100" s="444" t="str">
        <f t="shared" si="73"/>
        <v>GREY HEATHER</v>
      </c>
      <c r="I100" s="445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74" t="s">
        <v>99</v>
      </c>
      <c r="C101" s="567"/>
      <c r="D101" s="567"/>
      <c r="E101" s="475"/>
      <c r="F101" s="548"/>
      <c r="G101" s="443"/>
      <c r="H101" s="444" t="str">
        <f t="shared" si="74"/>
        <v>WASHED BURGUNDY</v>
      </c>
      <c r="I101" s="445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74" t="s">
        <v>99</v>
      </c>
      <c r="C102" s="567"/>
      <c r="D102" s="567"/>
      <c r="E102" s="475"/>
      <c r="F102" s="441"/>
      <c r="G102" s="529"/>
      <c r="H102" s="444" t="str">
        <f t="shared" si="76"/>
        <v>LIME</v>
      </c>
      <c r="I102" s="445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74" t="s">
        <v>102</v>
      </c>
      <c r="C103" s="567"/>
      <c r="D103" s="567"/>
      <c r="E103" s="475"/>
      <c r="F103" s="183" t="s">
        <v>103</v>
      </c>
      <c r="G103" s="183"/>
      <c r="H103" s="444" t="str">
        <f t="shared" si="72"/>
        <v>BLACK</v>
      </c>
      <c r="I103" s="445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74" t="s">
        <v>102</v>
      </c>
      <c r="C104" s="567"/>
      <c r="D104" s="567"/>
      <c r="E104" s="475"/>
      <c r="F104" s="183" t="s">
        <v>103</v>
      </c>
      <c r="G104" s="183"/>
      <c r="H104" s="444" t="str">
        <f t="shared" si="73"/>
        <v>GREY HEATHER</v>
      </c>
      <c r="I104" s="445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74" t="s">
        <v>102</v>
      </c>
      <c r="C105" s="567"/>
      <c r="D105" s="567"/>
      <c r="E105" s="475"/>
      <c r="F105" s="183" t="s">
        <v>103</v>
      </c>
      <c r="G105" s="183"/>
      <c r="H105" s="444" t="str">
        <f t="shared" si="74"/>
        <v>WASHED BURGUNDY</v>
      </c>
      <c r="I105" s="445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74" t="s">
        <v>102</v>
      </c>
      <c r="C106" s="567"/>
      <c r="D106" s="567"/>
      <c r="E106" s="475"/>
      <c r="F106" s="183" t="s">
        <v>103</v>
      </c>
      <c r="G106" s="183"/>
      <c r="H106" s="444" t="str">
        <f t="shared" si="76"/>
        <v>LIME</v>
      </c>
      <c r="I106" s="445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38" t="s">
        <v>104</v>
      </c>
      <c r="C107" s="439"/>
      <c r="D107" s="439"/>
      <c r="E107" s="439"/>
      <c r="F107" s="183" t="s">
        <v>105</v>
      </c>
      <c r="G107" s="183"/>
      <c r="H107" s="444" t="str">
        <f t="shared" si="72"/>
        <v>BLACK</v>
      </c>
      <c r="I107" s="445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38" t="s">
        <v>104</v>
      </c>
      <c r="C108" s="439"/>
      <c r="D108" s="439"/>
      <c r="E108" s="439"/>
      <c r="F108" s="183" t="s">
        <v>105</v>
      </c>
      <c r="G108" s="183"/>
      <c r="H108" s="444" t="str">
        <f t="shared" si="73"/>
        <v>GREY HEATHER</v>
      </c>
      <c r="I108" s="445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38" t="s">
        <v>104</v>
      </c>
      <c r="C109" s="439"/>
      <c r="D109" s="439"/>
      <c r="E109" s="439"/>
      <c r="F109" s="183" t="s">
        <v>105</v>
      </c>
      <c r="G109" s="183"/>
      <c r="H109" s="444" t="str">
        <f t="shared" si="74"/>
        <v>WASHED BURGUNDY</v>
      </c>
      <c r="I109" s="445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38" t="s">
        <v>104</v>
      </c>
      <c r="C110" s="439"/>
      <c r="D110" s="439"/>
      <c r="E110" s="439"/>
      <c r="F110" s="183" t="s">
        <v>105</v>
      </c>
      <c r="G110" s="183"/>
      <c r="H110" s="444" t="str">
        <f t="shared" si="76"/>
        <v>LIME</v>
      </c>
      <c r="I110" s="445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38" t="s">
        <v>106</v>
      </c>
      <c r="C111" s="439"/>
      <c r="D111" s="439"/>
      <c r="E111" s="439"/>
      <c r="F111" s="183" t="s">
        <v>105</v>
      </c>
      <c r="G111" s="183"/>
      <c r="H111" s="444" t="str">
        <f t="shared" si="72"/>
        <v>BLACK</v>
      </c>
      <c r="I111" s="445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38" t="s">
        <v>106</v>
      </c>
      <c r="C112" s="439"/>
      <c r="D112" s="439"/>
      <c r="E112" s="439"/>
      <c r="F112" s="183" t="s">
        <v>105</v>
      </c>
      <c r="G112" s="183"/>
      <c r="H112" s="444" t="str">
        <f t="shared" si="73"/>
        <v>GREY HEATHER</v>
      </c>
      <c r="I112" s="445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38" t="s">
        <v>106</v>
      </c>
      <c r="C113" s="439"/>
      <c r="D113" s="439"/>
      <c r="E113" s="439"/>
      <c r="F113" s="183" t="s">
        <v>105</v>
      </c>
      <c r="G113" s="183"/>
      <c r="H113" s="444" t="str">
        <f t="shared" si="74"/>
        <v>WASHED BURGUNDY</v>
      </c>
      <c r="I113" s="445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38" t="s">
        <v>106</v>
      </c>
      <c r="C114" s="439"/>
      <c r="D114" s="439"/>
      <c r="E114" s="439"/>
      <c r="F114" s="183" t="s">
        <v>105</v>
      </c>
      <c r="G114" s="183"/>
      <c r="H114" s="444" t="str">
        <f t="shared" si="76"/>
        <v>LIME</v>
      </c>
      <c r="I114" s="445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38" t="s">
        <v>107</v>
      </c>
      <c r="C115" s="439"/>
      <c r="D115" s="439"/>
      <c r="E115" s="439"/>
      <c r="F115" s="183" t="s">
        <v>103</v>
      </c>
      <c r="G115" s="183"/>
      <c r="H115" s="444" t="str">
        <f t="shared" si="72"/>
        <v>BLACK</v>
      </c>
      <c r="I115" s="445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38" t="s">
        <v>107</v>
      </c>
      <c r="C116" s="439"/>
      <c r="D116" s="439"/>
      <c r="E116" s="439"/>
      <c r="F116" s="183" t="s">
        <v>103</v>
      </c>
      <c r="G116" s="183"/>
      <c r="H116" s="444" t="str">
        <f t="shared" si="73"/>
        <v>GREY HEATHER</v>
      </c>
      <c r="I116" s="445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38" t="s">
        <v>107</v>
      </c>
      <c r="C117" s="439"/>
      <c r="D117" s="439"/>
      <c r="E117" s="439"/>
      <c r="F117" s="183" t="s">
        <v>103</v>
      </c>
      <c r="G117" s="183"/>
      <c r="H117" s="444" t="str">
        <f t="shared" si="74"/>
        <v>WASHED BURGUNDY</v>
      </c>
      <c r="I117" s="445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38" t="s">
        <v>107</v>
      </c>
      <c r="C118" s="439"/>
      <c r="D118" s="439"/>
      <c r="E118" s="439"/>
      <c r="F118" s="183" t="s">
        <v>103</v>
      </c>
      <c r="G118" s="183"/>
      <c r="H118" s="444" t="str">
        <f t="shared" si="76"/>
        <v>LIME</v>
      </c>
      <c r="I118" s="445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74" t="s">
        <v>108</v>
      </c>
      <c r="C119" s="567"/>
      <c r="D119" s="567"/>
      <c r="E119" s="475"/>
      <c r="F119" s="183" t="s">
        <v>109</v>
      </c>
      <c r="G119" s="183"/>
      <c r="H119" s="444" t="str">
        <f t="shared" si="72"/>
        <v>BLACK</v>
      </c>
      <c r="I119" s="445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38" t="s">
        <v>108</v>
      </c>
      <c r="C120" s="439"/>
      <c r="D120" s="439"/>
      <c r="E120" s="439"/>
      <c r="F120" s="183" t="s">
        <v>109</v>
      </c>
      <c r="G120" s="183"/>
      <c r="H120" s="444" t="str">
        <f t="shared" si="73"/>
        <v>GREY HEATHER</v>
      </c>
      <c r="I120" s="445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38" t="s">
        <v>108</v>
      </c>
      <c r="C121" s="439"/>
      <c r="D121" s="439"/>
      <c r="E121" s="439"/>
      <c r="F121" s="183" t="s">
        <v>109</v>
      </c>
      <c r="G121" s="183"/>
      <c r="H121" s="444" t="str">
        <f t="shared" si="74"/>
        <v>WASHED BURGUNDY</v>
      </c>
      <c r="I121" s="445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38" t="s">
        <v>108</v>
      </c>
      <c r="C122" s="439"/>
      <c r="D122" s="439"/>
      <c r="E122" s="439"/>
      <c r="F122" s="183" t="s">
        <v>109</v>
      </c>
      <c r="G122" s="183"/>
      <c r="H122" s="444" t="str">
        <f t="shared" si="76"/>
        <v>LIME</v>
      </c>
      <c r="I122" s="445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38" t="s">
        <v>110</v>
      </c>
      <c r="C123" s="439"/>
      <c r="D123" s="439"/>
      <c r="E123" s="439"/>
      <c r="F123" s="183" t="s">
        <v>103</v>
      </c>
      <c r="G123" s="183"/>
      <c r="H123" s="444" t="str">
        <f t="shared" si="72"/>
        <v>BLACK</v>
      </c>
      <c r="I123" s="445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74" t="s">
        <v>110</v>
      </c>
      <c r="C124" s="567"/>
      <c r="D124" s="567"/>
      <c r="E124" s="475"/>
      <c r="F124" s="183" t="s">
        <v>103</v>
      </c>
      <c r="G124" s="183"/>
      <c r="H124" s="444" t="str">
        <f t="shared" si="73"/>
        <v>GREY HEATHER</v>
      </c>
      <c r="I124" s="445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74" t="s">
        <v>110</v>
      </c>
      <c r="C125" s="567"/>
      <c r="D125" s="567"/>
      <c r="E125" s="475"/>
      <c r="F125" s="183" t="s">
        <v>103</v>
      </c>
      <c r="G125" s="183"/>
      <c r="H125" s="444" t="str">
        <f>$D$28</f>
        <v>WASHED BURGUNDY</v>
      </c>
      <c r="I125" s="445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74" t="s">
        <v>110</v>
      </c>
      <c r="C126" s="567"/>
      <c r="D126" s="567"/>
      <c r="E126" s="475"/>
      <c r="F126" s="183" t="s">
        <v>103</v>
      </c>
      <c r="G126" s="183"/>
      <c r="H126" s="444" t="str">
        <f>$D$33</f>
        <v>LIME</v>
      </c>
      <c r="I126" s="445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38" t="s">
        <v>145</v>
      </c>
      <c r="C127" s="439"/>
      <c r="D127" s="439"/>
      <c r="E127" s="439"/>
      <c r="F127" s="565" t="s">
        <v>146</v>
      </c>
      <c r="G127" s="183"/>
      <c r="H127" s="566" t="s">
        <v>147</v>
      </c>
      <c r="I127" s="445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38" t="s">
        <v>145</v>
      </c>
      <c r="C128" s="439"/>
      <c r="D128" s="439"/>
      <c r="E128" s="439"/>
      <c r="F128" s="565"/>
      <c r="G128" s="183"/>
      <c r="H128" s="566" t="s">
        <v>148</v>
      </c>
      <c r="I128" s="445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38" t="s">
        <v>145</v>
      </c>
      <c r="C129" s="439"/>
      <c r="D129" s="439"/>
      <c r="E129" s="439"/>
      <c r="F129" s="565"/>
      <c r="G129" s="183"/>
      <c r="H129" s="566" t="s">
        <v>149</v>
      </c>
      <c r="I129" s="445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38" t="s">
        <v>145</v>
      </c>
      <c r="C130" s="439"/>
      <c r="D130" s="439"/>
      <c r="E130" s="439"/>
      <c r="F130" s="565"/>
      <c r="G130" s="183"/>
      <c r="H130" s="566">
        <v>41</v>
      </c>
      <c r="I130" s="445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38" t="s">
        <v>145</v>
      </c>
      <c r="C131" s="439"/>
      <c r="D131" s="439"/>
      <c r="E131" s="439"/>
      <c r="F131" s="565"/>
      <c r="G131" s="183"/>
      <c r="H131" s="444">
        <v>42</v>
      </c>
      <c r="I131" s="445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81" t="s">
        <v>112</v>
      </c>
      <c r="K133" s="481"/>
      <c r="L133" s="481"/>
      <c r="M133" s="481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77" t="s">
        <v>115</v>
      </c>
      <c r="C135" s="478"/>
      <c r="D135" s="478"/>
      <c r="E135" s="478"/>
      <c r="F135" s="478"/>
      <c r="G135" s="478"/>
      <c r="H135" s="478"/>
      <c r="I135" s="48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59" t="s">
        <v>151</v>
      </c>
      <c r="E136" s="559"/>
      <c r="F136" s="559" t="s">
        <v>152</v>
      </c>
      <c r="G136" s="559"/>
      <c r="H136" s="559"/>
      <c r="I136" s="559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60" t="s">
        <v>153</v>
      </c>
      <c r="D137" s="562" t="s">
        <v>154</v>
      </c>
      <c r="E137" s="563"/>
      <c r="F137" s="564" t="s">
        <v>155</v>
      </c>
      <c r="G137" s="564"/>
      <c r="H137" s="564"/>
      <c r="I137" s="564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61"/>
      <c r="D138" s="489" t="s">
        <v>156</v>
      </c>
      <c r="E138" s="491"/>
      <c r="F138" s="564" t="s">
        <v>157</v>
      </c>
      <c r="G138" s="564"/>
      <c r="H138" s="564"/>
      <c r="I138" s="564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77"/>
      <c r="C140" s="478"/>
      <c r="D140" s="479"/>
      <c r="E140" s="479"/>
      <c r="F140" s="479"/>
      <c r="G140" s="479"/>
      <c r="H140" s="479"/>
      <c r="I140" s="480"/>
      <c r="J140" s="35"/>
      <c r="K140" s="35"/>
    </row>
    <row r="141" spans="1:16" s="15" customFormat="1" ht="27.75" hidden="1">
      <c r="A141" s="92"/>
      <c r="B141" s="474"/>
      <c r="C141" s="475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76" t="s">
        <v>158</v>
      </c>
      <c r="C142" s="476"/>
      <c r="D142" s="257"/>
      <c r="E142" s="257">
        <v>2.2000000000000002</v>
      </c>
      <c r="F142" s="492">
        <v>3</v>
      </c>
      <c r="G142" s="493"/>
      <c r="H142" s="493"/>
      <c r="I142" s="49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73" t="s">
        <v>120</v>
      </c>
      <c r="D144" s="473"/>
      <c r="E144" s="473"/>
      <c r="F144" s="47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77" t="s">
        <v>115</v>
      </c>
      <c r="C145" s="478"/>
      <c r="D145" s="478"/>
      <c r="E145" s="478"/>
      <c r="F145" s="478"/>
      <c r="G145" s="478"/>
      <c r="H145" s="478"/>
      <c r="I145" s="48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86" t="s">
        <v>116</v>
      </c>
      <c r="F146" s="487"/>
      <c r="G146" s="487"/>
      <c r="H146" s="487"/>
      <c r="I146" s="48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89" t="s">
        <v>122</v>
      </c>
      <c r="F147" s="490"/>
      <c r="G147" s="490"/>
      <c r="H147" s="490"/>
      <c r="I147" s="49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89" t="s">
        <v>163</v>
      </c>
      <c r="F148" s="490"/>
      <c r="G148" s="490"/>
      <c r="H148" s="490"/>
      <c r="I148" s="49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89" t="s">
        <v>122</v>
      </c>
      <c r="F149" s="490"/>
      <c r="G149" s="490"/>
      <c r="H149" s="490"/>
      <c r="I149" s="49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89" t="s">
        <v>122</v>
      </c>
      <c r="F150" s="490"/>
      <c r="G150" s="490"/>
      <c r="H150" s="490"/>
      <c r="I150" s="491"/>
      <c r="J150" s="35"/>
      <c r="K150" s="35"/>
      <c r="L150" s="35"/>
      <c r="M150" s="35"/>
      <c r="N150" s="35"/>
    </row>
    <row r="151" spans="1:16" s="15" customFormat="1" ht="27.75">
      <c r="A151" s="92"/>
      <c r="B151" s="477" t="s">
        <v>123</v>
      </c>
      <c r="C151" s="478"/>
      <c r="D151" s="479"/>
      <c r="E151" s="479"/>
      <c r="F151" s="479"/>
      <c r="G151" s="479"/>
      <c r="H151" s="479"/>
      <c r="I151" s="480"/>
      <c r="J151" s="35"/>
      <c r="K151" s="35"/>
    </row>
    <row r="152" spans="1:16" s="15" customFormat="1" ht="56.25" customHeight="1">
      <c r="A152" s="92"/>
      <c r="B152" s="474"/>
      <c r="C152" s="475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6" t="s">
        <v>164</v>
      </c>
      <c r="C153" s="55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6" t="s">
        <v>165</v>
      </c>
      <c r="C154" s="55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84" t="s">
        <v>166</v>
      </c>
      <c r="D157" s="558"/>
      <c r="E157" s="558"/>
      <c r="F157" s="558"/>
      <c r="G157" s="558"/>
      <c r="H157" s="558"/>
      <c r="I157" s="485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89" t="s">
        <v>167</v>
      </c>
      <c r="D158" s="490"/>
      <c r="E158" s="490"/>
      <c r="F158" s="490"/>
      <c r="G158" s="490"/>
      <c r="H158" s="490"/>
      <c r="I158" s="49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89" t="s">
        <v>168</v>
      </c>
      <c r="D159" s="490"/>
      <c r="E159" s="490"/>
      <c r="F159" s="490"/>
      <c r="G159" s="490"/>
      <c r="H159" s="490"/>
      <c r="I159" s="49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51" t="s">
        <v>167</v>
      </c>
      <c r="D160" s="552"/>
      <c r="E160" s="552"/>
      <c r="F160" s="552"/>
      <c r="G160" s="552"/>
      <c r="H160" s="552"/>
      <c r="I160" s="55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34"/>
      <c r="D161" s="535"/>
      <c r="E161" s="535"/>
      <c r="F161" s="535"/>
      <c r="G161" s="535"/>
      <c r="H161" s="535"/>
      <c r="I161" s="536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37"/>
      <c r="D162" s="538"/>
      <c r="E162" s="538"/>
      <c r="F162" s="538"/>
      <c r="G162" s="538"/>
      <c r="H162" s="538"/>
      <c r="I162" s="539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81" t="s">
        <v>127</v>
      </c>
      <c r="C164" s="481"/>
      <c r="D164" s="481"/>
      <c r="E164" s="48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54"/>
      <c r="B170" s="555"/>
      <c r="C170" s="555"/>
      <c r="D170" s="555"/>
      <c r="E170" s="555"/>
      <c r="F170" s="555"/>
      <c r="G170" s="555"/>
      <c r="H170" s="555"/>
      <c r="I170" s="555"/>
      <c r="J170" s="555"/>
      <c r="K170" s="555"/>
      <c r="L170" s="555"/>
      <c r="M170" s="555"/>
      <c r="N170" s="555"/>
      <c r="O170" s="555"/>
      <c r="P170" s="555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0"/>
  <sheetViews>
    <sheetView view="pageBreakPreview" topLeftCell="A22" zoomScale="25" zoomScaleNormal="40" zoomScaleSheetLayoutView="25" zoomScalePageLayoutView="25" workbookViewId="0">
      <selection activeCell="B58" sqref="B58:E58"/>
    </sheetView>
  </sheetViews>
  <sheetFormatPr defaultColWidth="9.140625" defaultRowHeight="20.25"/>
  <cols>
    <col min="1" max="1" width="64.42578125" style="79" customWidth="1"/>
    <col min="2" max="2" width="117.42578125" style="80" customWidth="1"/>
    <col min="3" max="3" width="68.28515625" style="80" hidden="1" customWidth="1"/>
    <col min="4" max="4" width="117.4257812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D15-SLS225A2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LONG SLEEVE</v>
      </c>
      <c r="C4" s="75"/>
      <c r="D4" s="75"/>
      <c r="E4" s="75"/>
    </row>
    <row r="5" spans="1:12" s="74" customFormat="1" ht="75.95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-BC01</v>
      </c>
      <c r="C6" s="144" t="e">
        <f>'1. CUTTING DOCKET'!#REF!</f>
        <v>#REF!</v>
      </c>
      <c r="D6" s="144" t="str">
        <f>'1. CUTTING DOCKET'!$E$45</f>
        <v>OATLMEAL - B0279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95" t="str">
        <f>'1. CUTTING DOCKET'!M11</f>
        <v>SINGLE OE BV, 100%cotton 400GR/YD (250GR/SQ) OE</v>
      </c>
      <c r="C7" s="595"/>
      <c r="D7" s="595"/>
      <c r="E7" s="595"/>
    </row>
    <row r="8" spans="1:12" s="77" customFormat="1" ht="409.6" customHeight="1">
      <c r="A8" s="145" t="str">
        <f>'1. CUTTING DOCKET'!D42</f>
        <v>VẢI CHÍNH</v>
      </c>
      <c r="B8" s="603"/>
      <c r="C8" s="604"/>
      <c r="D8" s="605"/>
      <c r="E8" s="147"/>
      <c r="L8" s="78"/>
    </row>
    <row r="9" spans="1:12" s="77" customFormat="1" ht="157.5" customHeight="1">
      <c r="A9" s="144" t="str">
        <f>'1. CUTTING DOCKET'!$B$43</f>
        <v>RIB OE 20/2 SINGLE 260GSM 100% COTTON</v>
      </c>
      <c r="B9" s="144" t="str">
        <f>B6</f>
        <v>ASH -BC01</v>
      </c>
      <c r="C9" s="144" t="e">
        <f t="shared" ref="C9:D9" si="0">C6</f>
        <v>#REF!</v>
      </c>
      <c r="D9" s="144" t="str">
        <f t="shared" si="0"/>
        <v>OATLMEAL - B0279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BO CỔ + BO TAY</v>
      </c>
      <c r="B10" s="603"/>
      <c r="C10" s="604"/>
      <c r="D10" s="605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95" t="e">
        <f>'1. CUTTING DOCKET'!#REF!</f>
        <v>#REF!</v>
      </c>
      <c r="C11" s="595"/>
      <c r="D11" s="595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00"/>
      <c r="C12" s="600"/>
      <c r="D12" s="600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DOCKET'!$F$49</f>
        <v>ASH -BC01</v>
      </c>
      <c r="C13" s="148" t="e">
        <f>'1. CUTTING DOCKET'!#REF!</f>
        <v>#REF!</v>
      </c>
      <c r="D13" s="148" t="str">
        <f>'1. CUTTING DOCKET'!$F$50</f>
        <v>OATLMEAL - B0279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DOCKET'!$G$49</f>
        <v>WH1673</v>
      </c>
      <c r="C14" s="143" t="e">
        <f>'1. CUTTING DOCKET'!#REF!</f>
        <v>#REF!</v>
      </c>
      <c r="D14" s="143" t="str">
        <f>'1. CUTTING DOCKET'!$G$50</f>
        <v>BE7499</v>
      </c>
      <c r="E14" s="143" t="e">
        <f>'1. CUTTING DOCKET'!#REF!</f>
        <v>#REF!</v>
      </c>
    </row>
    <row r="15" spans="1:12" s="77" customFormat="1" ht="90" customHeight="1">
      <c r="A15" s="144" t="str">
        <f>'1. CUTTING DOCKET'!B51</f>
        <v>NHÃN CHÍNH CHO ÁO</v>
      </c>
      <c r="B15" s="596" t="str">
        <f>'1. CUTTING DOCKET'!F51</f>
        <v>NỀN TRẮNG CHỮ ĐEN</v>
      </c>
      <c r="C15" s="596"/>
      <c r="D15" s="596"/>
      <c r="E15" s="596"/>
    </row>
    <row r="16" spans="1:12" s="77" customFormat="1" ht="409.6" customHeight="1">
      <c r="A16" s="354" t="s">
        <v>773</v>
      </c>
      <c r="B16" s="597" t="s">
        <v>794</v>
      </c>
      <c r="C16" s="597"/>
      <c r="D16" s="597"/>
      <c r="E16" s="597"/>
    </row>
    <row r="17" spans="1:5" s="77" customFormat="1" ht="79.5" customHeight="1">
      <c r="A17" s="144" t="str">
        <f>'1. CUTTING DOCKET'!B53</f>
        <v>NHÃN SIZE CHO ÁO</v>
      </c>
      <c r="B17" s="596" t="str">
        <f>'1. CUTTING DOCKET'!F53</f>
        <v>NỀN TRẮNG CHỮ ĐEN</v>
      </c>
      <c r="C17" s="596"/>
      <c r="D17" s="596"/>
      <c r="E17" s="596"/>
    </row>
    <row r="18" spans="1:5" s="77" customFormat="1" ht="346.5" customHeight="1">
      <c r="A18" s="354" t="s">
        <v>774</v>
      </c>
      <c r="B18" s="598" t="s">
        <v>794</v>
      </c>
      <c r="C18" s="598"/>
      <c r="D18" s="598"/>
      <c r="E18" s="599"/>
    </row>
    <row r="19" spans="1:5" s="77" customFormat="1" ht="124.5" customHeight="1">
      <c r="A19" s="144" t="str">
        <f>'1. CUTTING DOCKET'!B55</f>
        <v>NHÃN COUNTRY OF ORIGIN- made in vietnam</v>
      </c>
      <c r="B19" s="596" t="str">
        <f>'1. CUTTING DOCKET'!F55</f>
        <v>NỀN TRẮNG CHỮ ĐEN</v>
      </c>
      <c r="C19" s="596"/>
      <c r="D19" s="596"/>
      <c r="E19" s="596"/>
    </row>
    <row r="20" spans="1:5" s="77" customFormat="1" ht="346.5" customHeight="1">
      <c r="A20" s="149" t="s">
        <v>775</v>
      </c>
      <c r="B20" s="598" t="s">
        <v>795</v>
      </c>
      <c r="C20" s="598"/>
      <c r="D20" s="598"/>
      <c r="E20" s="599"/>
    </row>
    <row r="21" spans="1:5" s="77" customFormat="1" ht="131.25" customHeight="1">
      <c r="A21" s="144" t="str">
        <f>'1. CUTTING DOCKET'!B57</f>
        <v>NHÃN THÀNH PHẦN 100% COTTON 1 LÁ</v>
      </c>
      <c r="B21" s="596" t="str">
        <f>'1. CUTTING DOCKET'!F57</f>
        <v>NỀN TRẮNG CHỮ ĐEN</v>
      </c>
      <c r="C21" s="596"/>
      <c r="D21" s="596"/>
      <c r="E21" s="596"/>
    </row>
    <row r="22" spans="1:5" s="77" customFormat="1" ht="362.25" customHeight="1">
      <c r="A22" s="149" t="s">
        <v>797</v>
      </c>
      <c r="B22" s="606" t="s">
        <v>796</v>
      </c>
      <c r="C22" s="607"/>
      <c r="D22" s="607"/>
      <c r="E22" s="182"/>
    </row>
    <row r="23" spans="1:5" s="77" customFormat="1" ht="160.5" customHeight="1">
      <c r="A23" s="144" t="str">
        <f>'1. CUTTING DOCKET'!B61</f>
        <v>STICKER POLY BAG + 2 MẶT THÙNG CARTON 
6.5CM W x 2.5CM H</v>
      </c>
      <c r="B23" s="592" t="str">
        <f>'1. CUTTING DOCKET'!F61</f>
        <v>NỀN TRẮNG CHỮ ĐEN</v>
      </c>
      <c r="C23" s="593"/>
      <c r="D23" s="593"/>
      <c r="E23" s="594"/>
    </row>
    <row r="24" spans="1:5" s="77" customFormat="1" ht="409.6" customHeight="1">
      <c r="A24" s="149" t="s">
        <v>754</v>
      </c>
      <c r="B24" s="612" t="s">
        <v>180</v>
      </c>
      <c r="C24" s="612"/>
      <c r="D24" s="612"/>
      <c r="E24" s="612"/>
    </row>
    <row r="25" spans="1:5" s="77" customFormat="1" ht="273" customHeight="1">
      <c r="A25" s="144" t="str">
        <f>'1. CUTTING DOCKET'!B63</f>
        <v>POLYBAG REGULAR BAO NHỎ 343MM x 406MM</v>
      </c>
      <c r="B25" s="592" t="str">
        <f>'1. CUTTING DOCKET'!F63</f>
        <v>CLEAR</v>
      </c>
      <c r="C25" s="593"/>
      <c r="D25" s="593"/>
      <c r="E25" s="594"/>
    </row>
    <row r="26" spans="1:5" s="77" customFormat="1" ht="273" customHeight="1">
      <c r="A26" s="145" t="s">
        <v>802</v>
      </c>
      <c r="B26" s="611"/>
      <c r="C26" s="611"/>
      <c r="D26" s="611"/>
      <c r="E26" s="611"/>
    </row>
    <row r="27" spans="1:5" s="77" customFormat="1" ht="95.25" customHeight="1">
      <c r="A27" s="144" t="s">
        <v>758</v>
      </c>
      <c r="B27" s="592" t="str">
        <f>'1. CUTTING DOCKET'!F65</f>
        <v>NATURAL</v>
      </c>
      <c r="C27" s="593"/>
      <c r="D27" s="593"/>
      <c r="E27" s="594"/>
    </row>
    <row r="28" spans="1:5" s="77" customFormat="1" ht="324.75" customHeight="1">
      <c r="A28" s="145" t="s">
        <v>757</v>
      </c>
      <c r="B28" s="608"/>
      <c r="C28" s="609"/>
      <c r="D28" s="610"/>
      <c r="E28" s="336"/>
    </row>
    <row r="29" spans="1:5" s="77" customFormat="1" ht="119.45" customHeight="1">
      <c r="A29" s="144" t="str">
        <f>'1. CUTTING DOCKET'!B67</f>
        <v>STICKER DÁN THÙNG</v>
      </c>
      <c r="B29" s="601" t="str">
        <f>'1. CUTTING DOCKET'!F67</f>
        <v>NỀN TRẮNG CHỮ ĐEN</v>
      </c>
      <c r="C29" s="602"/>
      <c r="D29" s="602"/>
      <c r="E29" s="337"/>
    </row>
    <row r="30" spans="1:5" s="77" customFormat="1" ht="287.25" customHeight="1">
      <c r="A30" s="145" t="s">
        <v>759</v>
      </c>
      <c r="B30" s="336"/>
      <c r="C30" s="336"/>
      <c r="D30" s="336"/>
      <c r="E30" s="336"/>
    </row>
    <row r="31" spans="1:5" s="77" customFormat="1" ht="119.45" customHeight="1">
      <c r="A31" s="144" t="str">
        <f>'1. CUTTING DOCKET'!B69</f>
        <v>STICKER DÁN THÙNG MÀU CAM</v>
      </c>
      <c r="B31" s="601" t="str">
        <f>'1. CUTTING DOCKET'!F69</f>
        <v>ORANGE</v>
      </c>
      <c r="C31" s="602"/>
      <c r="D31" s="602"/>
      <c r="E31" s="337"/>
    </row>
    <row r="32" spans="1:5" s="77" customFormat="1" ht="287.25" customHeight="1">
      <c r="A32" s="145" t="s">
        <v>760</v>
      </c>
      <c r="B32" s="336"/>
      <c r="C32" s="336"/>
      <c r="D32" s="336"/>
      <c r="E32" s="336"/>
    </row>
    <row r="33" spans="1:17" s="77" customFormat="1" ht="71.45" customHeight="1">
      <c r="A33" s="144" t="str">
        <f>'1. CUTTING DOCKET'!B73</f>
        <v>BIG POLY BAG 100X120</v>
      </c>
      <c r="B33" s="601" t="str">
        <f>'1. CUTTING DOCKET'!F73</f>
        <v>CLEAR</v>
      </c>
      <c r="C33" s="602"/>
      <c r="D33" s="602"/>
      <c r="E33" s="337"/>
      <c r="H33" s="77">
        <v>1.49</v>
      </c>
    </row>
    <row r="34" spans="1:17" s="77" customFormat="1" ht="87" customHeight="1">
      <c r="A34" s="145" t="s">
        <v>761</v>
      </c>
      <c r="B34" s="336"/>
      <c r="C34" s="336"/>
      <c r="D34" s="336"/>
      <c r="E34" s="336"/>
    </row>
    <row r="36" spans="1:17" ht="409.5">
      <c r="E36" s="80" t="s">
        <v>724</v>
      </c>
      <c r="J36" s="80">
        <f>I36*8.3%+(I36/50)*0.5</f>
        <v>0</v>
      </c>
      <c r="M36" s="340">
        <f>ROUND(I36+J36,0)</f>
        <v>0</v>
      </c>
      <c r="N36" s="342" t="s">
        <v>736</v>
      </c>
    </row>
    <row r="37" spans="1:17">
      <c r="B37" s="80" t="s">
        <v>735</v>
      </c>
      <c r="E37" s="80" t="s">
        <v>724</v>
      </c>
      <c r="H37" s="80">
        <v>0.25</v>
      </c>
      <c r="M37" s="340">
        <f>ROUND(I37+J37,0)</f>
        <v>0</v>
      </c>
      <c r="N37" s="335" t="s">
        <v>737</v>
      </c>
      <c r="O37" s="335"/>
      <c r="P37" s="335"/>
      <c r="Q37" s="335"/>
    </row>
    <row r="38" spans="1:17">
      <c r="I38" s="80" t="b">
        <v>1</v>
      </c>
    </row>
    <row r="39" spans="1:17" ht="35.25">
      <c r="B39" s="601" t="s">
        <v>767</v>
      </c>
      <c r="C39" s="602"/>
      <c r="D39" s="602"/>
      <c r="E39" s="337"/>
      <c r="F39" s="77"/>
      <c r="G39" s="77"/>
      <c r="H39" s="77">
        <v>0.28000000000000003</v>
      </c>
      <c r="I39" s="80" t="b">
        <v>1</v>
      </c>
    </row>
    <row r="40" spans="1:17">
      <c r="E40" s="80" t="s">
        <v>724</v>
      </c>
      <c r="M40" s="340">
        <f>ROUND(I40+J40,0)</f>
        <v>0</v>
      </c>
    </row>
    <row r="41" spans="1:17">
      <c r="E41" s="80" t="s">
        <v>724</v>
      </c>
      <c r="M41" s="340">
        <f>ROUND(I41+J41,0)</f>
        <v>0</v>
      </c>
    </row>
    <row r="42" spans="1:17">
      <c r="A42" s="79" t="str">
        <f>UPPER(D17)</f>
        <v/>
      </c>
    </row>
    <row r="43" spans="1:17" ht="35.25">
      <c r="B43" s="601" t="s">
        <v>767</v>
      </c>
      <c r="C43" s="602"/>
      <c r="D43" s="602"/>
      <c r="E43" s="337"/>
      <c r="F43" s="77"/>
      <c r="G43" s="77"/>
      <c r="H43" s="77">
        <v>0.28000000000000003</v>
      </c>
    </row>
    <row r="44" spans="1:17" ht="156" customHeight="1">
      <c r="E44" s="80" t="e">
        <f>#REF!</f>
        <v>#REF!</v>
      </c>
      <c r="H44" s="335">
        <v>0.99</v>
      </c>
      <c r="N44" s="80" t="s">
        <v>763</v>
      </c>
    </row>
    <row r="45" spans="1:17">
      <c r="A45" s="79" t="str">
        <f>UPPER(D23)</f>
        <v/>
      </c>
    </row>
    <row r="46" spans="1:17" ht="156" customHeight="1">
      <c r="E46" s="80" t="e">
        <f>#REF!</f>
        <v>#REF!</v>
      </c>
      <c r="G46" s="80">
        <f>$Q$23</f>
        <v>0</v>
      </c>
      <c r="H46" s="335">
        <v>0.99</v>
      </c>
    </row>
    <row r="47" spans="1:17">
      <c r="A47" s="79" t="str">
        <f>UPPER(D27)</f>
        <v/>
      </c>
    </row>
    <row r="48" spans="1:17" ht="156" customHeight="1">
      <c r="E48" s="80" t="e">
        <f>#REF!</f>
        <v>#REF!</v>
      </c>
      <c r="H48" s="335">
        <v>0.99</v>
      </c>
    </row>
    <row r="49" spans="1:17">
      <c r="A49" s="79" t="e">
        <f>UPPER(#REF!)</f>
        <v>#REF!</v>
      </c>
    </row>
    <row r="50" spans="1:17" ht="156" customHeight="1">
      <c r="E50" s="80" t="e">
        <f>#REF!</f>
        <v>#REF!</v>
      </c>
      <c r="G50" s="80" t="e">
        <f>#REF!</f>
        <v>#REF!</v>
      </c>
      <c r="H50" s="335">
        <v>0.99</v>
      </c>
    </row>
    <row r="53" spans="1:17">
      <c r="G53" s="80" t="s">
        <v>724</v>
      </c>
      <c r="L53" s="335"/>
      <c r="P53" s="79" t="s">
        <v>725</v>
      </c>
      <c r="Q53" s="79"/>
    </row>
    <row r="54" spans="1:17">
      <c r="G54" s="80" t="s">
        <v>724</v>
      </c>
      <c r="L54" s="335"/>
      <c r="P54" s="79"/>
      <c r="Q54" s="79"/>
    </row>
    <row r="55" spans="1:17">
      <c r="G55" s="80" t="s">
        <v>724</v>
      </c>
      <c r="L55" s="335"/>
      <c r="P55" s="79"/>
      <c r="Q55" s="79"/>
    </row>
    <row r="56" spans="1:17">
      <c r="G56" s="80" t="s">
        <v>724</v>
      </c>
      <c r="L56" s="335"/>
      <c r="P56" s="79"/>
      <c r="Q56" s="79"/>
    </row>
    <row r="57" spans="1:17">
      <c r="B57" s="80" t="s">
        <v>726</v>
      </c>
    </row>
    <row r="58" spans="1:17">
      <c r="B58" s="80" t="s">
        <v>726</v>
      </c>
    </row>
    <row r="59" spans="1:17">
      <c r="B59" s="80" t="s">
        <v>726</v>
      </c>
    </row>
    <row r="60" spans="1:17">
      <c r="B60" s="80" t="s">
        <v>726</v>
      </c>
    </row>
  </sheetData>
  <mergeCells count="24">
    <mergeCell ref="B39:D39"/>
    <mergeCell ref="B43:D43"/>
    <mergeCell ref="B8:D8"/>
    <mergeCell ref="B10:D10"/>
    <mergeCell ref="B33:D33"/>
    <mergeCell ref="B27:E27"/>
    <mergeCell ref="B19:E19"/>
    <mergeCell ref="B20:E20"/>
    <mergeCell ref="B21:E21"/>
    <mergeCell ref="B22:D22"/>
    <mergeCell ref="B28:D28"/>
    <mergeCell ref="B29:D29"/>
    <mergeCell ref="B31:D31"/>
    <mergeCell ref="B26:E26"/>
    <mergeCell ref="B24:E24"/>
    <mergeCell ref="B23:E23"/>
    <mergeCell ref="B25:E25"/>
    <mergeCell ref="B7:E7"/>
    <mergeCell ref="B15:E15"/>
    <mergeCell ref="B16:E16"/>
    <mergeCell ref="B17:E17"/>
    <mergeCell ref="B18:E18"/>
    <mergeCell ref="B11:D11"/>
    <mergeCell ref="B12:D12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0" max="4" man="1"/>
    <brk id="26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FA07B-956B-44FA-B007-64FD7E3F879C}">
  <sheetPr>
    <pageSetUpPr fitToPage="1"/>
  </sheetPr>
  <dimension ref="A1:U28"/>
  <sheetViews>
    <sheetView view="pageBreakPreview" topLeftCell="A3" zoomScale="80" zoomScaleNormal="100" zoomScaleSheetLayoutView="80" workbookViewId="0">
      <selection activeCell="B58" sqref="B58:E58"/>
    </sheetView>
  </sheetViews>
  <sheetFormatPr defaultRowHeight="12.75"/>
  <cols>
    <col min="1" max="1" width="20.140625" style="367" customWidth="1"/>
    <col min="2" max="2" width="18.5703125" style="367" customWidth="1"/>
    <col min="3" max="3" width="36.42578125" style="367" customWidth="1"/>
    <col min="4" max="4" width="11.42578125" style="435" customWidth="1"/>
    <col min="5" max="5" width="6.140625" style="374" customWidth="1"/>
    <col min="6" max="6" width="8" style="367" customWidth="1"/>
    <col min="7" max="7" width="6.85546875" style="367" customWidth="1"/>
    <col min="8" max="8" width="8" style="367" customWidth="1"/>
    <col min="9" max="9" width="6.28515625" style="367" customWidth="1"/>
    <col min="10" max="10" width="8" style="367" customWidth="1"/>
    <col min="11" max="11" width="6" style="367" customWidth="1"/>
    <col min="12" max="12" width="8" style="367" customWidth="1"/>
    <col min="13" max="13" width="6.140625" style="367" customWidth="1"/>
    <col min="14" max="14" width="8" style="367" customWidth="1"/>
    <col min="15" max="15" width="6.28515625" style="367" customWidth="1"/>
    <col min="16" max="16" width="8" style="367" customWidth="1"/>
    <col min="17" max="17" width="5.85546875" style="367" customWidth="1"/>
    <col min="18" max="18" width="8" style="367" customWidth="1"/>
    <col min="19" max="19" width="5.85546875" style="367" customWidth="1"/>
    <col min="20" max="16384" width="9.140625" style="367"/>
  </cols>
  <sheetData>
    <row r="1" spans="1:21" ht="14.25" customHeight="1">
      <c r="A1" s="619"/>
      <c r="B1" s="620"/>
      <c r="C1" s="375"/>
      <c r="D1" s="376" t="s">
        <v>803</v>
      </c>
      <c r="E1" s="377" t="s">
        <v>804</v>
      </c>
      <c r="F1" s="364"/>
      <c r="G1" s="378"/>
      <c r="H1" s="364"/>
      <c r="I1" s="365"/>
      <c r="J1" s="366" t="s">
        <v>805</v>
      </c>
      <c r="K1" s="379"/>
      <c r="L1" s="625" t="s">
        <v>806</v>
      </c>
      <c r="M1" s="626"/>
      <c r="N1" s="626"/>
      <c r="O1" s="626"/>
      <c r="P1" s="626"/>
      <c r="Q1" s="626"/>
      <c r="R1" s="627"/>
      <c r="S1" s="380"/>
    </row>
    <row r="2" spans="1:21" ht="14.25" customHeight="1">
      <c r="A2" s="621"/>
      <c r="B2" s="622"/>
      <c r="C2" s="375"/>
      <c r="D2" s="381" t="s">
        <v>807</v>
      </c>
      <c r="E2" s="382" t="s">
        <v>843</v>
      </c>
      <c r="F2" s="383"/>
      <c r="G2" s="384"/>
      <c r="H2" s="369"/>
      <c r="I2" s="368"/>
      <c r="J2" s="366" t="s">
        <v>808</v>
      </c>
      <c r="K2" s="379"/>
      <c r="L2" s="628" t="s">
        <v>845</v>
      </c>
      <c r="M2" s="626"/>
      <c r="N2" s="626"/>
      <c r="O2" s="626"/>
      <c r="P2" s="626"/>
      <c r="Q2" s="626"/>
      <c r="R2" s="627"/>
      <c r="S2" s="380"/>
    </row>
    <row r="3" spans="1:21" ht="14.25" customHeight="1">
      <c r="A3" s="621"/>
      <c r="B3" s="622"/>
      <c r="C3" s="375"/>
      <c r="D3" s="381" t="s">
        <v>809</v>
      </c>
      <c r="E3" s="377" t="s">
        <v>810</v>
      </c>
      <c r="F3" s="369"/>
      <c r="G3" s="373"/>
      <c r="H3" s="369"/>
      <c r="I3" s="368"/>
      <c r="J3" s="366" t="s">
        <v>811</v>
      </c>
      <c r="K3" s="379"/>
      <c r="L3" s="625" t="s">
        <v>812</v>
      </c>
      <c r="M3" s="626"/>
      <c r="N3" s="626"/>
      <c r="O3" s="626"/>
      <c r="P3" s="626"/>
      <c r="Q3" s="626"/>
      <c r="R3" s="627"/>
      <c r="S3" s="380"/>
    </row>
    <row r="4" spans="1:21" ht="15" customHeight="1">
      <c r="A4" s="623"/>
      <c r="B4" s="624"/>
      <c r="C4" s="370"/>
      <c r="D4" s="629" t="s">
        <v>813</v>
      </c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385"/>
    </row>
    <row r="5" spans="1:21" s="391" customFormat="1" ht="21" customHeight="1">
      <c r="A5" s="631" t="s">
        <v>814</v>
      </c>
      <c r="B5" s="632"/>
      <c r="C5" s="436"/>
      <c r="D5" s="388" t="s">
        <v>815</v>
      </c>
      <c r="E5" s="387" t="s">
        <v>816</v>
      </c>
      <c r="F5" s="371" t="s">
        <v>817</v>
      </c>
      <c r="G5" s="371"/>
      <c r="H5" s="371" t="s">
        <v>818</v>
      </c>
      <c r="I5" s="371"/>
      <c r="J5" s="371" t="s">
        <v>819</v>
      </c>
      <c r="K5" s="371"/>
      <c r="L5" s="389" t="s">
        <v>820</v>
      </c>
      <c r="M5" s="389"/>
      <c r="N5" s="371" t="s">
        <v>821</v>
      </c>
      <c r="O5" s="371"/>
      <c r="P5" s="371" t="s">
        <v>822</v>
      </c>
      <c r="Q5" s="371"/>
      <c r="R5" s="386" t="s">
        <v>823</v>
      </c>
      <c r="S5" s="390"/>
    </row>
    <row r="6" spans="1:21" ht="24.75" customHeight="1">
      <c r="A6" s="392" t="s">
        <v>846</v>
      </c>
      <c r="B6" s="393"/>
      <c r="C6" s="437" t="s">
        <v>827</v>
      </c>
      <c r="D6" s="394" t="s">
        <v>824</v>
      </c>
      <c r="E6" s="395">
        <v>1</v>
      </c>
      <c r="F6" s="396">
        <f>H6-E6</f>
        <v>24.5</v>
      </c>
      <c r="G6" s="396"/>
      <c r="H6" s="396">
        <f>J6-E6</f>
        <v>25.5</v>
      </c>
      <c r="I6" s="396"/>
      <c r="J6" s="396">
        <f>L6-E6</f>
        <v>26.5</v>
      </c>
      <c r="K6" s="396"/>
      <c r="L6" s="397">
        <v>27.5</v>
      </c>
      <c r="M6" s="397"/>
      <c r="N6" s="396">
        <f>L6+E6</f>
        <v>28.5</v>
      </c>
      <c r="O6" s="396"/>
      <c r="P6" s="396">
        <f>N6+E6</f>
        <v>29.5</v>
      </c>
      <c r="Q6" s="396"/>
      <c r="R6" s="398">
        <f>P6+E6</f>
        <v>30.5</v>
      </c>
      <c r="S6" s="399"/>
    </row>
    <row r="7" spans="1:21" ht="24.75" customHeight="1">
      <c r="A7" s="400" t="s">
        <v>847</v>
      </c>
      <c r="B7" s="401" t="s">
        <v>848</v>
      </c>
      <c r="C7" s="437" t="s">
        <v>877</v>
      </c>
      <c r="D7" s="394" t="s">
        <v>824</v>
      </c>
      <c r="E7" s="395">
        <v>1</v>
      </c>
      <c r="F7" s="396">
        <f t="shared" ref="F7:F26" si="0">H7-E7</f>
        <v>21</v>
      </c>
      <c r="G7" s="396"/>
      <c r="H7" s="396">
        <f t="shared" ref="H7:H26" si="1">J7-E7</f>
        <v>22</v>
      </c>
      <c r="I7" s="396"/>
      <c r="J7" s="396">
        <f t="shared" ref="J7:J26" si="2">L7-E7</f>
        <v>23</v>
      </c>
      <c r="K7" s="396"/>
      <c r="L7" s="397">
        <v>24</v>
      </c>
      <c r="M7" s="397"/>
      <c r="N7" s="396">
        <f t="shared" ref="N7:N26" si="3">L7+E7</f>
        <v>25</v>
      </c>
      <c r="O7" s="396"/>
      <c r="P7" s="396">
        <f t="shared" ref="P7:P26" si="4">N7+E7</f>
        <v>26</v>
      </c>
      <c r="Q7" s="396"/>
      <c r="R7" s="398">
        <f t="shared" ref="R7:R26" si="5">P7+E7</f>
        <v>27</v>
      </c>
      <c r="S7" s="399"/>
    </row>
    <row r="8" spans="1:21" ht="35.25" customHeight="1">
      <c r="A8" s="392" t="s">
        <v>849</v>
      </c>
      <c r="B8" s="402" t="s">
        <v>850</v>
      </c>
      <c r="C8" s="437" t="s">
        <v>828</v>
      </c>
      <c r="D8" s="403">
        <v>0.5</v>
      </c>
      <c r="E8" s="404">
        <v>0.75</v>
      </c>
      <c r="F8" s="405">
        <f t="shared" si="0"/>
        <v>20.25</v>
      </c>
      <c r="G8" s="405"/>
      <c r="H8" s="396">
        <f t="shared" si="1"/>
        <v>21</v>
      </c>
      <c r="I8" s="396"/>
      <c r="J8" s="405">
        <f t="shared" si="2"/>
        <v>21.75</v>
      </c>
      <c r="K8" s="405"/>
      <c r="L8" s="397">
        <v>22.5</v>
      </c>
      <c r="M8" s="397"/>
      <c r="N8" s="405">
        <f t="shared" si="3"/>
        <v>23.25</v>
      </c>
      <c r="O8" s="405"/>
      <c r="P8" s="396">
        <f t="shared" si="4"/>
        <v>24</v>
      </c>
      <c r="Q8" s="396"/>
      <c r="R8" s="406">
        <f t="shared" si="5"/>
        <v>24.75</v>
      </c>
      <c r="S8" s="407"/>
    </row>
    <row r="9" spans="1:21" ht="35.25" customHeight="1">
      <c r="A9" s="400" t="s">
        <v>851</v>
      </c>
      <c r="B9" s="401" t="s">
        <v>852</v>
      </c>
      <c r="C9" s="437" t="s">
        <v>878</v>
      </c>
      <c r="D9" s="403">
        <v>0.5</v>
      </c>
      <c r="E9" s="404">
        <v>0.75</v>
      </c>
      <c r="F9" s="405">
        <f t="shared" si="0"/>
        <v>20.25</v>
      </c>
      <c r="G9" s="405"/>
      <c r="H9" s="396">
        <f t="shared" si="1"/>
        <v>21</v>
      </c>
      <c r="I9" s="396"/>
      <c r="J9" s="405">
        <f t="shared" si="2"/>
        <v>21.75</v>
      </c>
      <c r="K9" s="405"/>
      <c r="L9" s="397">
        <v>22.5</v>
      </c>
      <c r="M9" s="397"/>
      <c r="N9" s="405">
        <f t="shared" si="3"/>
        <v>23.25</v>
      </c>
      <c r="O9" s="405"/>
      <c r="P9" s="396">
        <f t="shared" si="4"/>
        <v>24</v>
      </c>
      <c r="Q9" s="396"/>
      <c r="R9" s="406">
        <f t="shared" si="5"/>
        <v>24.75</v>
      </c>
      <c r="S9" s="407"/>
    </row>
    <row r="10" spans="1:21" ht="24.75" customHeight="1">
      <c r="A10" s="400" t="s">
        <v>853</v>
      </c>
      <c r="B10" s="401" t="s">
        <v>854</v>
      </c>
      <c r="C10" s="437" t="s">
        <v>829</v>
      </c>
      <c r="D10" s="394" t="s">
        <v>824</v>
      </c>
      <c r="E10" s="395">
        <v>1</v>
      </c>
      <c r="F10" s="396">
        <f t="shared" si="0"/>
        <v>20.5</v>
      </c>
      <c r="G10" s="396"/>
      <c r="H10" s="396">
        <f t="shared" si="1"/>
        <v>21.5</v>
      </c>
      <c r="I10" s="396"/>
      <c r="J10" s="396">
        <f t="shared" si="2"/>
        <v>22.5</v>
      </c>
      <c r="K10" s="396"/>
      <c r="L10" s="397">
        <v>23.5</v>
      </c>
      <c r="M10" s="397"/>
      <c r="N10" s="396">
        <f t="shared" si="3"/>
        <v>24.5</v>
      </c>
      <c r="O10" s="396"/>
      <c r="P10" s="396">
        <f t="shared" si="4"/>
        <v>25.5</v>
      </c>
      <c r="Q10" s="396"/>
      <c r="R10" s="398">
        <f t="shared" si="5"/>
        <v>26.5</v>
      </c>
      <c r="S10" s="399"/>
    </row>
    <row r="11" spans="1:21" ht="24.75" customHeight="1">
      <c r="A11" s="613" t="s">
        <v>855</v>
      </c>
      <c r="B11" s="614"/>
      <c r="C11" s="437" t="s">
        <v>879</v>
      </c>
      <c r="D11" s="394" t="s">
        <v>825</v>
      </c>
      <c r="E11" s="408">
        <v>0</v>
      </c>
      <c r="F11" s="409">
        <v>2.5</v>
      </c>
      <c r="G11" s="409"/>
      <c r="H11" s="409">
        <v>2.5</v>
      </c>
      <c r="I11" s="409"/>
      <c r="J11" s="409">
        <v>2.5</v>
      </c>
      <c r="K11" s="409"/>
      <c r="L11" s="397">
        <v>2.5</v>
      </c>
      <c r="M11" s="397"/>
      <c r="N11" s="409">
        <v>2.5</v>
      </c>
      <c r="O11" s="409"/>
      <c r="P11" s="409">
        <v>2.5</v>
      </c>
      <c r="Q11" s="409"/>
      <c r="R11" s="410">
        <v>2.5</v>
      </c>
      <c r="S11" s="411"/>
    </row>
    <row r="12" spans="1:21" ht="24.75" customHeight="1">
      <c r="A12" s="392" t="s">
        <v>856</v>
      </c>
      <c r="B12" s="393"/>
      <c r="C12" s="437" t="s">
        <v>830</v>
      </c>
      <c r="D12" s="394" t="s">
        <v>825</v>
      </c>
      <c r="E12" s="408">
        <v>0</v>
      </c>
      <c r="F12" s="405">
        <f t="shared" si="0"/>
        <v>0.75</v>
      </c>
      <c r="G12" s="405"/>
      <c r="H12" s="405">
        <f t="shared" si="1"/>
        <v>0.75</v>
      </c>
      <c r="I12" s="405"/>
      <c r="J12" s="405">
        <f t="shared" si="2"/>
        <v>0.75</v>
      </c>
      <c r="K12" s="405"/>
      <c r="L12" s="412">
        <v>0.75</v>
      </c>
      <c r="M12" s="412"/>
      <c r="N12" s="405">
        <f t="shared" si="3"/>
        <v>0.75</v>
      </c>
      <c r="O12" s="405"/>
      <c r="P12" s="405">
        <f t="shared" si="4"/>
        <v>0.75</v>
      </c>
      <c r="Q12" s="405"/>
      <c r="R12" s="406">
        <f t="shared" si="5"/>
        <v>0.75</v>
      </c>
      <c r="S12" s="407"/>
      <c r="U12" s="413"/>
    </row>
    <row r="13" spans="1:21" ht="24.75" customHeight="1">
      <c r="A13" s="400" t="s">
        <v>857</v>
      </c>
      <c r="B13" s="401" t="s">
        <v>858</v>
      </c>
      <c r="C13" s="437" t="s">
        <v>831</v>
      </c>
      <c r="D13" s="403">
        <v>0.5</v>
      </c>
      <c r="E13" s="404">
        <v>0.75</v>
      </c>
      <c r="F13" s="405">
        <f t="shared" si="0"/>
        <v>22.25</v>
      </c>
      <c r="G13" s="405"/>
      <c r="H13" s="396">
        <f t="shared" si="1"/>
        <v>23</v>
      </c>
      <c r="I13" s="396"/>
      <c r="J13" s="405">
        <f t="shared" si="2"/>
        <v>23.75</v>
      </c>
      <c r="K13" s="405"/>
      <c r="L13" s="397">
        <v>24.5</v>
      </c>
      <c r="M13" s="397"/>
      <c r="N13" s="405">
        <f t="shared" si="3"/>
        <v>25.25</v>
      </c>
      <c r="O13" s="405"/>
      <c r="P13" s="396">
        <f t="shared" si="4"/>
        <v>26</v>
      </c>
      <c r="Q13" s="396"/>
      <c r="R13" s="406">
        <f t="shared" si="5"/>
        <v>26.75</v>
      </c>
      <c r="S13" s="407"/>
    </row>
    <row r="14" spans="1:21" ht="24.75" customHeight="1">
      <c r="A14" s="400" t="s">
        <v>859</v>
      </c>
      <c r="B14" s="401" t="s">
        <v>860</v>
      </c>
      <c r="C14" s="437" t="s">
        <v>832</v>
      </c>
      <c r="D14" s="403">
        <v>0.5</v>
      </c>
      <c r="E14" s="395">
        <v>0.5</v>
      </c>
      <c r="F14" s="405">
        <v>24.75</v>
      </c>
      <c r="G14" s="405"/>
      <c r="H14" s="405">
        <v>25.25</v>
      </c>
      <c r="I14" s="405"/>
      <c r="J14" s="405">
        <v>25.75</v>
      </c>
      <c r="K14" s="405"/>
      <c r="L14" s="412">
        <v>26.25</v>
      </c>
      <c r="M14" s="412"/>
      <c r="N14" s="405">
        <v>26.75</v>
      </c>
      <c r="O14" s="405"/>
      <c r="P14" s="405">
        <v>27.25</v>
      </c>
      <c r="Q14" s="405"/>
      <c r="R14" s="406">
        <v>27.75</v>
      </c>
      <c r="S14" s="407"/>
    </row>
    <row r="15" spans="1:21" s="415" customFormat="1" ht="24.75" customHeight="1">
      <c r="A15" s="400" t="s">
        <v>859</v>
      </c>
      <c r="B15" s="401" t="s">
        <v>861</v>
      </c>
      <c r="C15" s="437" t="s">
        <v>833</v>
      </c>
      <c r="D15" s="414">
        <v>0.375</v>
      </c>
      <c r="E15" s="395">
        <v>0.5</v>
      </c>
      <c r="F15" s="405">
        <v>22.75</v>
      </c>
      <c r="G15" s="405"/>
      <c r="H15" s="405">
        <v>23.25</v>
      </c>
      <c r="I15" s="405"/>
      <c r="J15" s="405">
        <v>23.75</v>
      </c>
      <c r="K15" s="405"/>
      <c r="L15" s="412">
        <v>24.25</v>
      </c>
      <c r="M15" s="412"/>
      <c r="N15" s="405">
        <v>24.75</v>
      </c>
      <c r="O15" s="405"/>
      <c r="P15" s="405">
        <v>25.25</v>
      </c>
      <c r="Q15" s="405"/>
      <c r="R15" s="406">
        <v>25.75</v>
      </c>
      <c r="S15" s="407"/>
    </row>
    <row r="16" spans="1:21" ht="24.75" customHeight="1">
      <c r="A16" s="392" t="s">
        <v>862</v>
      </c>
      <c r="B16" s="393"/>
      <c r="C16" s="437" t="s">
        <v>834</v>
      </c>
      <c r="D16" s="394" t="s">
        <v>826</v>
      </c>
      <c r="E16" s="414">
        <v>0.375</v>
      </c>
      <c r="F16" s="416">
        <f t="shared" si="0"/>
        <v>11.375</v>
      </c>
      <c r="G16" s="416"/>
      <c r="H16" s="405">
        <f t="shared" si="1"/>
        <v>11.75</v>
      </c>
      <c r="I16" s="405"/>
      <c r="J16" s="416">
        <f t="shared" si="2"/>
        <v>12.125</v>
      </c>
      <c r="K16" s="416"/>
      <c r="L16" s="397">
        <v>12.5</v>
      </c>
      <c r="M16" s="397"/>
      <c r="N16" s="416">
        <f t="shared" si="3"/>
        <v>12.875</v>
      </c>
      <c r="O16" s="416"/>
      <c r="P16" s="405">
        <f t="shared" si="4"/>
        <v>13.25</v>
      </c>
      <c r="Q16" s="405"/>
      <c r="R16" s="417">
        <f t="shared" si="5"/>
        <v>13.625</v>
      </c>
      <c r="S16" s="418"/>
    </row>
    <row r="17" spans="1:19" ht="24.75" customHeight="1">
      <c r="A17" s="400" t="s">
        <v>863</v>
      </c>
      <c r="B17" s="401" t="s">
        <v>864</v>
      </c>
      <c r="C17" s="437" t="s">
        <v>835</v>
      </c>
      <c r="D17" s="394" t="s">
        <v>826</v>
      </c>
      <c r="E17" s="414">
        <v>0.375</v>
      </c>
      <c r="F17" s="416">
        <f t="shared" si="0"/>
        <v>11.125</v>
      </c>
      <c r="G17" s="416"/>
      <c r="H17" s="396">
        <f t="shared" si="1"/>
        <v>11.5</v>
      </c>
      <c r="I17" s="396"/>
      <c r="J17" s="416">
        <f t="shared" si="2"/>
        <v>11.875</v>
      </c>
      <c r="K17" s="416"/>
      <c r="L17" s="412">
        <v>12.25</v>
      </c>
      <c r="M17" s="412"/>
      <c r="N17" s="416">
        <f t="shared" si="3"/>
        <v>12.625</v>
      </c>
      <c r="O17" s="416"/>
      <c r="P17" s="416">
        <f t="shared" si="4"/>
        <v>13</v>
      </c>
      <c r="Q17" s="416"/>
      <c r="R17" s="417">
        <f t="shared" si="5"/>
        <v>13.375</v>
      </c>
      <c r="S17" s="418"/>
    </row>
    <row r="18" spans="1:19" ht="24.75" customHeight="1">
      <c r="A18" s="419" t="s">
        <v>865</v>
      </c>
      <c r="B18" s="420"/>
      <c r="C18" s="437" t="s">
        <v>880</v>
      </c>
      <c r="D18" s="394" t="s">
        <v>826</v>
      </c>
      <c r="E18" s="414">
        <v>0.375</v>
      </c>
      <c r="F18" s="416">
        <f t="shared" si="0"/>
        <v>8.375</v>
      </c>
      <c r="G18" s="416"/>
      <c r="H18" s="405">
        <f t="shared" si="1"/>
        <v>8.75</v>
      </c>
      <c r="I18" s="405"/>
      <c r="J18" s="416">
        <f t="shared" si="2"/>
        <v>9.125</v>
      </c>
      <c r="K18" s="416"/>
      <c r="L18" s="397">
        <v>9.5</v>
      </c>
      <c r="M18" s="397"/>
      <c r="N18" s="416">
        <f t="shared" si="3"/>
        <v>9.875</v>
      </c>
      <c r="O18" s="416"/>
      <c r="P18" s="405">
        <f t="shared" si="4"/>
        <v>10.25</v>
      </c>
      <c r="Q18" s="405"/>
      <c r="R18" s="417">
        <f t="shared" si="5"/>
        <v>10.625</v>
      </c>
      <c r="S18" s="418"/>
    </row>
    <row r="19" spans="1:19" ht="24.75" customHeight="1">
      <c r="A19" s="421" t="s">
        <v>866</v>
      </c>
      <c r="B19" s="422"/>
      <c r="C19" s="437" t="s">
        <v>881</v>
      </c>
      <c r="D19" s="394" t="s">
        <v>826</v>
      </c>
      <c r="E19" s="404">
        <v>0.25</v>
      </c>
      <c r="F19" s="405">
        <v>4.75</v>
      </c>
      <c r="G19" s="405"/>
      <c r="H19" s="405">
        <v>5</v>
      </c>
      <c r="I19" s="405"/>
      <c r="J19" s="405">
        <v>5.25</v>
      </c>
      <c r="K19" s="405"/>
      <c r="L19" s="397">
        <v>5.5</v>
      </c>
      <c r="M19" s="397"/>
      <c r="N19" s="405">
        <v>5.75</v>
      </c>
      <c r="O19" s="405"/>
      <c r="P19" s="405">
        <v>6</v>
      </c>
      <c r="Q19" s="405"/>
      <c r="R19" s="406">
        <v>6.25</v>
      </c>
      <c r="S19" s="407"/>
    </row>
    <row r="20" spans="1:19" ht="24.75" customHeight="1">
      <c r="A20" s="423" t="s">
        <v>867</v>
      </c>
      <c r="B20" s="423"/>
      <c r="C20" s="437" t="s">
        <v>836</v>
      </c>
      <c r="D20" s="424">
        <v>0.25</v>
      </c>
      <c r="E20" s="404">
        <v>0.25</v>
      </c>
      <c r="F20" s="405">
        <v>3.25</v>
      </c>
      <c r="G20" s="405"/>
      <c r="H20" s="396">
        <v>3.5</v>
      </c>
      <c r="I20" s="396"/>
      <c r="J20" s="405">
        <v>3.75</v>
      </c>
      <c r="K20" s="405"/>
      <c r="L20" s="397">
        <v>4</v>
      </c>
      <c r="M20" s="397"/>
      <c r="N20" s="405">
        <v>4.25</v>
      </c>
      <c r="O20" s="405"/>
      <c r="P20" s="396">
        <v>4.5</v>
      </c>
      <c r="Q20" s="396"/>
      <c r="R20" s="406">
        <v>4.75</v>
      </c>
      <c r="S20" s="407"/>
    </row>
    <row r="21" spans="1:19" ht="24.75" customHeight="1">
      <c r="A21" s="425" t="s">
        <v>868</v>
      </c>
      <c r="B21" s="426"/>
      <c r="C21" s="437" t="s">
        <v>837</v>
      </c>
      <c r="D21" s="424">
        <v>0.25</v>
      </c>
      <c r="E21" s="404">
        <v>0.25</v>
      </c>
      <c r="F21" s="405">
        <f t="shared" si="0"/>
        <v>6.75</v>
      </c>
      <c r="G21" s="405"/>
      <c r="H21" s="396">
        <f t="shared" si="1"/>
        <v>7</v>
      </c>
      <c r="I21" s="396"/>
      <c r="J21" s="405">
        <f t="shared" si="2"/>
        <v>7.25</v>
      </c>
      <c r="K21" s="405"/>
      <c r="L21" s="397">
        <v>7.5</v>
      </c>
      <c r="M21" s="397"/>
      <c r="N21" s="405">
        <f t="shared" si="3"/>
        <v>7.75</v>
      </c>
      <c r="O21" s="405"/>
      <c r="P21" s="396">
        <f t="shared" si="4"/>
        <v>8</v>
      </c>
      <c r="Q21" s="396"/>
      <c r="R21" s="406">
        <f t="shared" si="5"/>
        <v>8.25</v>
      </c>
      <c r="S21" s="407"/>
    </row>
    <row r="22" spans="1:19" ht="24.75" customHeight="1">
      <c r="A22" s="400" t="s">
        <v>869</v>
      </c>
      <c r="B22" s="401" t="s">
        <v>870</v>
      </c>
      <c r="C22" s="437" t="s">
        <v>838</v>
      </c>
      <c r="D22" s="427">
        <v>0.25</v>
      </c>
      <c r="E22" s="404">
        <v>0.25</v>
      </c>
      <c r="F22" s="405">
        <f t="shared" si="0"/>
        <v>3.75</v>
      </c>
      <c r="G22" s="405"/>
      <c r="H22" s="405">
        <f t="shared" si="1"/>
        <v>4</v>
      </c>
      <c r="I22" s="405"/>
      <c r="J22" s="405">
        <f t="shared" si="2"/>
        <v>4.25</v>
      </c>
      <c r="K22" s="405"/>
      <c r="L22" s="397">
        <v>4.5</v>
      </c>
      <c r="M22" s="397"/>
      <c r="N22" s="405">
        <f t="shared" si="3"/>
        <v>4.75</v>
      </c>
      <c r="O22" s="405"/>
      <c r="P22" s="405">
        <f t="shared" si="4"/>
        <v>5</v>
      </c>
      <c r="Q22" s="405"/>
      <c r="R22" s="406">
        <f t="shared" si="5"/>
        <v>5.25</v>
      </c>
      <c r="S22" s="407"/>
    </row>
    <row r="23" spans="1:19" ht="24.75" customHeight="1">
      <c r="A23" s="392" t="s">
        <v>869</v>
      </c>
      <c r="B23" s="402" t="s">
        <v>871</v>
      </c>
      <c r="C23" s="437" t="s">
        <v>839</v>
      </c>
      <c r="D23" s="427">
        <v>0.25</v>
      </c>
      <c r="E23" s="408">
        <v>0</v>
      </c>
      <c r="F23" s="396">
        <f t="shared" si="0"/>
        <v>0.5</v>
      </c>
      <c r="G23" s="396"/>
      <c r="H23" s="396">
        <f t="shared" si="1"/>
        <v>0.5</v>
      </c>
      <c r="I23" s="396"/>
      <c r="J23" s="396">
        <f t="shared" si="2"/>
        <v>0.5</v>
      </c>
      <c r="K23" s="396"/>
      <c r="L23" s="397">
        <v>0.5</v>
      </c>
      <c r="M23" s="397"/>
      <c r="N23" s="396">
        <f t="shared" si="3"/>
        <v>0.5</v>
      </c>
      <c r="O23" s="396"/>
      <c r="P23" s="396">
        <f t="shared" si="4"/>
        <v>0.5</v>
      </c>
      <c r="Q23" s="396"/>
      <c r="R23" s="398">
        <f t="shared" si="5"/>
        <v>0.5</v>
      </c>
      <c r="S23" s="399"/>
    </row>
    <row r="24" spans="1:19" ht="24.75" customHeight="1">
      <c r="A24" s="400" t="s">
        <v>872</v>
      </c>
      <c r="B24" s="401" t="s">
        <v>873</v>
      </c>
      <c r="C24" s="437" t="s">
        <v>882</v>
      </c>
      <c r="D24" s="394" t="s">
        <v>825</v>
      </c>
      <c r="E24" s="408">
        <v>0</v>
      </c>
      <c r="F24" s="396">
        <f t="shared" si="0"/>
        <v>1</v>
      </c>
      <c r="G24" s="396"/>
      <c r="H24" s="396">
        <f t="shared" si="1"/>
        <v>1</v>
      </c>
      <c r="I24" s="396"/>
      <c r="J24" s="396">
        <f t="shared" si="2"/>
        <v>1</v>
      </c>
      <c r="K24" s="396"/>
      <c r="L24" s="397">
        <v>1</v>
      </c>
      <c r="M24" s="397"/>
      <c r="N24" s="396">
        <f t="shared" si="3"/>
        <v>1</v>
      </c>
      <c r="O24" s="396"/>
      <c r="P24" s="396">
        <f t="shared" si="4"/>
        <v>1</v>
      </c>
      <c r="Q24" s="396"/>
      <c r="R24" s="398">
        <f t="shared" si="5"/>
        <v>1</v>
      </c>
      <c r="S24" s="399"/>
    </row>
    <row r="25" spans="1:19" ht="24.75" customHeight="1">
      <c r="A25" s="615" t="s">
        <v>874</v>
      </c>
      <c r="B25" s="616"/>
      <c r="C25" s="437" t="s">
        <v>883</v>
      </c>
      <c r="D25" s="394" t="s">
        <v>825</v>
      </c>
      <c r="E25" s="408">
        <v>0</v>
      </c>
      <c r="F25" s="409">
        <v>2.5</v>
      </c>
      <c r="G25" s="409"/>
      <c r="H25" s="409">
        <v>2.5</v>
      </c>
      <c r="I25" s="409"/>
      <c r="J25" s="409">
        <v>2.5</v>
      </c>
      <c r="K25" s="409"/>
      <c r="L25" s="397">
        <v>2.5</v>
      </c>
      <c r="M25" s="397"/>
      <c r="N25" s="409">
        <v>2.5</v>
      </c>
      <c r="O25" s="409"/>
      <c r="P25" s="409">
        <v>2.5</v>
      </c>
      <c r="Q25" s="409"/>
      <c r="R25" s="410">
        <v>2.5</v>
      </c>
      <c r="S25" s="411"/>
    </row>
    <row r="26" spans="1:19" ht="24.75" customHeight="1">
      <c r="A26" s="392" t="s">
        <v>875</v>
      </c>
      <c r="B26" s="428" t="s">
        <v>876</v>
      </c>
      <c r="C26" s="437" t="s">
        <v>884</v>
      </c>
      <c r="D26" s="394" t="s">
        <v>825</v>
      </c>
      <c r="E26" s="408">
        <v>0</v>
      </c>
      <c r="F26" s="396">
        <f t="shared" si="0"/>
        <v>1</v>
      </c>
      <c r="G26" s="396"/>
      <c r="H26" s="396">
        <f t="shared" si="1"/>
        <v>1</v>
      </c>
      <c r="I26" s="396"/>
      <c r="J26" s="396">
        <f t="shared" si="2"/>
        <v>1</v>
      </c>
      <c r="K26" s="396"/>
      <c r="L26" s="397">
        <v>1</v>
      </c>
      <c r="M26" s="397"/>
      <c r="N26" s="396">
        <f t="shared" si="3"/>
        <v>1</v>
      </c>
      <c r="O26" s="396"/>
      <c r="P26" s="396">
        <f t="shared" si="4"/>
        <v>1</v>
      </c>
      <c r="Q26" s="396"/>
      <c r="R26" s="398">
        <f t="shared" si="5"/>
        <v>1</v>
      </c>
      <c r="S26" s="399"/>
    </row>
    <row r="27" spans="1:19" ht="24.75" customHeight="1">
      <c r="A27" s="372"/>
      <c r="B27" s="429"/>
      <c r="C27" s="369"/>
      <c r="D27" s="430"/>
      <c r="E27" s="431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3"/>
      <c r="S27" s="434"/>
    </row>
    <row r="28" spans="1:19" ht="24.75" customHeight="1">
      <c r="A28" s="617"/>
      <c r="B28" s="618"/>
      <c r="C28" s="369"/>
      <c r="D28" s="430"/>
      <c r="E28" s="431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3"/>
      <c r="S28" s="434"/>
    </row>
  </sheetData>
  <mergeCells count="9">
    <mergeCell ref="A11:B11"/>
    <mergeCell ref="A25:B25"/>
    <mergeCell ref="A28:B28"/>
    <mergeCell ref="A1:B4"/>
    <mergeCell ref="L1:R1"/>
    <mergeCell ref="L2:R2"/>
    <mergeCell ref="L3:R3"/>
    <mergeCell ref="D4:R4"/>
    <mergeCell ref="A5:B5"/>
  </mergeCells>
  <pageMargins left="0" right="0" top="0" bottom="0" header="0.3" footer="0.3"/>
  <pageSetup paperSize="9" scale="74" orientation="landscape" r:id="rId1"/>
  <colBreaks count="1" manualBreakCount="1">
    <brk id="19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04" activePane="bottomRight" state="frozen"/>
      <selection activeCell="B58" sqref="B58:E58"/>
      <selection pane="topRight" activeCell="B58" sqref="B58:E58"/>
      <selection pane="bottomLeft" activeCell="B58" sqref="B58:E58"/>
      <selection pane="bottomRight" activeCell="B58" sqref="B58:E58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37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36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36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36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36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36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36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36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36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36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36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36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36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36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36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36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36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36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36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36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36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36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36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36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36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36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36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38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3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3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3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3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3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39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39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3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3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39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39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39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765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39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39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39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39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39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39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39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39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39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39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39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39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39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39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39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39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39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39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39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39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39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39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39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39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39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39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39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39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39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39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33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33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33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33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33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33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33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33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33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33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33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33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33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33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33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33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33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33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33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33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33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33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33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33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33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33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33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33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33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33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33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33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33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33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33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33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33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33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33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33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33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33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34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35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35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35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35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35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35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35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35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35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35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35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35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35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35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35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35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35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35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35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35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35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35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35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35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35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35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35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35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35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35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35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35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35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35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35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35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35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35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35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35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35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36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36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36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36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36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36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36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36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36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36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36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36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36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36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36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36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36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36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36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36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36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36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36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36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36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36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36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36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36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36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36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36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36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36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36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36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36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36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36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36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36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36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35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35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35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35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35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35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35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35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35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35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35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35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35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35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35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35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35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35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35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35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35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35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35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35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35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35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35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35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35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35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35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35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35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35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35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35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35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35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35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35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35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35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33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33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33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33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33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33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33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33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33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33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33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33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33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33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33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33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33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33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33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33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33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33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33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33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33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33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33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33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33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33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33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33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33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33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33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33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33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33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33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33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33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33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34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35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35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35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35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35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35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35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35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35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35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35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35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35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35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35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35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35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35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35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35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35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35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35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35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35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35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35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35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35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35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35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35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35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35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35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35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35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35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35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35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35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36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36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36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36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36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36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36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36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36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36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36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36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36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36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36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36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36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36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36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36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36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36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36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36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36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36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36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36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36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36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36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36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36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36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36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36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36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36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36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36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36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36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LS225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98" t="s">
        <v>0</v>
      </c>
      <c r="O1" s="498" t="s">
        <v>0</v>
      </c>
      <c r="P1" s="499" t="s">
        <v>1</v>
      </c>
      <c r="Q1" s="499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98" t="s">
        <v>2</v>
      </c>
      <c r="O2" s="498" t="s">
        <v>2</v>
      </c>
      <c r="P2" s="500" t="s">
        <v>3</v>
      </c>
      <c r="Q2" s="500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98" t="s">
        <v>4</v>
      </c>
      <c r="O3" s="498" t="s">
        <v>4</v>
      </c>
      <c r="P3" s="501" t="s">
        <v>5</v>
      </c>
      <c r="Q3" s="499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3" t="s">
        <v>762</v>
      </c>
      <c r="H5" s="504"/>
      <c r="I5" s="504"/>
      <c r="J5" s="504"/>
      <c r="K5" s="504"/>
      <c r="L5" s="504"/>
      <c r="M5" s="505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06"/>
      <c r="H6" s="507"/>
      <c r="I6" s="507"/>
      <c r="J6" s="507"/>
      <c r="K6" s="507"/>
      <c r="L6" s="507"/>
      <c r="M6" s="508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506"/>
      <c r="H7" s="507"/>
      <c r="I7" s="507"/>
      <c r="J7" s="507"/>
      <c r="K7" s="507"/>
      <c r="L7" s="507"/>
      <c r="M7" s="508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02" t="s">
        <v>568</v>
      </c>
      <c r="E8" s="502"/>
      <c r="F8" s="502"/>
      <c r="G8" s="509"/>
      <c r="H8" s="510"/>
      <c r="I8" s="510"/>
      <c r="J8" s="510"/>
      <c r="K8" s="510"/>
      <c r="L8" s="510"/>
      <c r="M8" s="511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3">
        <v>45447</v>
      </c>
      <c r="E11" s="514"/>
      <c r="F11" s="514"/>
      <c r="G11" s="241"/>
      <c r="H11" s="240"/>
      <c r="I11" s="186"/>
      <c r="J11" s="238" t="s">
        <v>20</v>
      </c>
      <c r="K11" s="186"/>
      <c r="L11" s="186"/>
      <c r="M11" s="512" t="s">
        <v>730</v>
      </c>
      <c r="N11" s="512"/>
      <c r="O11" s="512"/>
      <c r="P11" s="512"/>
      <c r="Q11" s="51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15"/>
      <c r="C13" s="515"/>
      <c r="D13" s="515"/>
      <c r="E13" s="515"/>
      <c r="F13" s="515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731</v>
      </c>
      <c r="E18" s="641" t="s">
        <v>741</v>
      </c>
      <c r="F18" s="641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41" t="s">
        <v>742</v>
      </c>
      <c r="F19" s="641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732</v>
      </c>
      <c r="E23" s="641" t="s">
        <v>741</v>
      </c>
      <c r="F23" s="641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41" t="s">
        <v>742</v>
      </c>
      <c r="F24" s="641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733</v>
      </c>
      <c r="E28" s="641" t="s">
        <v>741</v>
      </c>
      <c r="F28" s="641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41" t="s">
        <v>742</v>
      </c>
      <c r="F29" s="641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42" t="str">
        <f>+D29</f>
        <v>MOONLIGHT</v>
      </c>
      <c r="E31" s="642"/>
      <c r="F31" s="642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22" t="s">
        <v>739</v>
      </c>
      <c r="C34" s="522"/>
      <c r="D34" s="522"/>
      <c r="E34" s="522"/>
      <c r="F34" s="522"/>
      <c r="G34" s="522"/>
      <c r="H34" s="522"/>
      <c r="I34" s="522"/>
      <c r="J34" s="522"/>
      <c r="K34" s="522"/>
      <c r="L34" s="522"/>
      <c r="M34" s="522"/>
      <c r="N34" s="522"/>
      <c r="O34" s="522"/>
      <c r="P34" s="522"/>
      <c r="Q34" s="522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40" t="s">
        <v>765</v>
      </c>
      <c r="C39" s="640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  <c r="O39" s="640"/>
      <c r="P39" s="640"/>
      <c r="Q39" s="640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767</v>
      </c>
      <c r="D44" s="97" t="s">
        <v>766</v>
      </c>
      <c r="G44" s="97"/>
      <c r="H44" s="96">
        <v>0.28000000000000003</v>
      </c>
    </row>
    <row r="45" spans="2:17" s="96" customFormat="1" ht="27">
      <c r="D45" s="96" t="s">
        <v>768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767</v>
      </c>
      <c r="D50" s="97" t="s">
        <v>766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767</v>
      </c>
      <c r="D54" s="97" t="s">
        <v>766</v>
      </c>
      <c r="G54" s="97"/>
      <c r="H54" s="96">
        <v>0.28000000000000003</v>
      </c>
    </row>
    <row r="55" spans="2:14" s="96" customFormat="1" ht="27">
      <c r="G55" s="97"/>
      <c r="N55" s="96" t="s">
        <v>763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zoomScale="85" zoomScaleNormal="85" zoomScaleSheetLayoutView="85" zoomScalePageLayoutView="70" workbookViewId="0">
      <selection activeCell="D7" sqref="D7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45" t="s">
        <v>235</v>
      </c>
      <c r="C4" s="645"/>
      <c r="D4" s="272" cm="1">
        <f t="array" ref="D4:F4">'1. CUTTING DOCKET'!D11:F11</f>
        <v>45456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46"/>
      <c r="C5" s="646"/>
      <c r="D5" s="273"/>
      <c r="E5"/>
      <c r="F5" s="270"/>
      <c r="G5" s="270"/>
      <c r="H5"/>
    </row>
    <row r="6" spans="1:8" s="265" customFormat="1" ht="17.25" customHeight="1" thickBot="1">
      <c r="A6" s="270"/>
      <c r="B6" s="645" t="s">
        <v>236</v>
      </c>
      <c r="C6" s="64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47"/>
      <c r="C7" s="647"/>
      <c r="D7" s="273"/>
      <c r="E7"/>
      <c r="F7" s="275"/>
      <c r="G7" s="276"/>
      <c r="H7"/>
    </row>
    <row r="8" spans="1:8" s="265" customFormat="1" ht="32.25" customHeight="1" thickBot="1">
      <c r="A8" s="270"/>
      <c r="B8" s="645" t="s">
        <v>238</v>
      </c>
      <c r="C8" s="645"/>
      <c r="D8" s="363" t="s">
        <v>885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44" t="s">
        <v>242</v>
      </c>
      <c r="D10" s="644"/>
      <c r="E10" s="644"/>
      <c r="F10" s="644"/>
      <c r="G10" s="280" t="s">
        <v>243</v>
      </c>
      <c r="H10" s="280" t="s">
        <v>244</v>
      </c>
    </row>
    <row r="11" spans="1:8" s="265" customFormat="1" ht="106.9" customHeight="1" thickBot="1">
      <c r="A11" s="648">
        <v>1</v>
      </c>
      <c r="B11" s="282" t="s">
        <v>245</v>
      </c>
      <c r="C11" s="649" t="s">
        <v>253</v>
      </c>
      <c r="D11" s="649"/>
      <c r="E11" s="649"/>
      <c r="F11" s="649"/>
      <c r="G11" s="648"/>
      <c r="H11" s="281"/>
    </row>
    <row r="12" spans="1:8" s="265" customFormat="1" ht="152.25" customHeight="1" thickBot="1">
      <c r="A12" s="648"/>
      <c r="B12" s="282" t="s">
        <v>246</v>
      </c>
      <c r="C12" s="650" t="str">
        <f>'1. CUTTING DOCKET'!G5</f>
        <v>TRIỂN KHAI MẪU MARKETING SAMPLE
THAM KHẢO CÁCH MAY: MẪU SIZE SET MÃ D15-SLS225 MÀU OFF-WHITE CHUYỂN CÙNG TÁC NGHIỆP NGÀY 13/6/24</v>
      </c>
      <c r="D12" s="650"/>
      <c r="E12" s="650"/>
      <c r="F12" s="650"/>
      <c r="G12" s="648"/>
      <c r="H12" s="281"/>
    </row>
    <row r="13" spans="1:8" s="265" customFormat="1" ht="106.9" customHeight="1" thickBot="1">
      <c r="A13" s="281">
        <v>2</v>
      </c>
      <c r="B13" s="282" t="s">
        <v>247</v>
      </c>
      <c r="C13" s="643" t="str">
        <f>'1. CUTTING DOCKET'!C77</f>
        <v>KHÔNG IN</v>
      </c>
      <c r="D13" s="643"/>
      <c r="E13" s="643"/>
      <c r="F13" s="643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43" t="str">
        <f>'1. CUTTING DOCKET'!C89</f>
        <v>KHÔNG THÊU</v>
      </c>
      <c r="D14" s="643"/>
      <c r="E14" s="643"/>
      <c r="F14" s="643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43" t="str">
        <f>'1. CUTTING DOCKET'!C101</f>
        <v xml:space="preserve">GARMENT WASH </v>
      </c>
      <c r="D15" s="643"/>
      <c r="E15" s="643"/>
      <c r="F15" s="643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43"/>
      <c r="D16" s="643"/>
      <c r="E16" s="643"/>
      <c r="F16" s="643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53" t="s">
        <v>251</v>
      </c>
      <c r="C18" s="653"/>
      <c r="D18" s="653"/>
      <c r="E18" s="283"/>
      <c r="F18" s="283"/>
      <c r="G18" s="653" t="s">
        <v>252</v>
      </c>
      <c r="H18" s="653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52" t="s">
        <v>738</v>
      </c>
      <c r="C37" s="652"/>
      <c r="D37" s="652"/>
      <c r="E37" s="652"/>
      <c r="F37" s="652"/>
      <c r="G37" s="652"/>
      <c r="H37" s="652"/>
      <c r="I37" s="652"/>
      <c r="J37" s="652"/>
      <c r="K37" s="652"/>
      <c r="L37" s="652"/>
      <c r="M37" s="652"/>
      <c r="N37" s="652"/>
      <c r="O37" s="652"/>
      <c r="P37" s="652"/>
      <c r="Q37" s="652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51" t="s">
        <v>765</v>
      </c>
      <c r="C39" s="651"/>
      <c r="D39" s="651"/>
      <c r="E39" s="651"/>
      <c r="F39" s="651"/>
      <c r="G39" s="651"/>
      <c r="H39" s="651"/>
      <c r="I39" s="651"/>
      <c r="J39" s="651"/>
      <c r="K39" s="651"/>
      <c r="L39" s="651"/>
      <c r="M39" s="651"/>
      <c r="N39" s="651"/>
      <c r="O39" s="651"/>
      <c r="P39" s="651"/>
      <c r="Q39" s="651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4" zoomScale="85" zoomScaleNormal="85" zoomScaleSheetLayoutView="85" zoomScalePageLayoutView="70" workbookViewId="0">
      <selection activeCell="D7" sqref="D7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45" t="s">
        <v>235</v>
      </c>
      <c r="C4" s="645"/>
      <c r="D4" s="272" cm="1">
        <f t="array" ref="D4:F4">'1. CUTTING DOCKET'!D11:F11</f>
        <v>45456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46"/>
      <c r="C5" s="646"/>
      <c r="D5" s="273"/>
      <c r="E5"/>
      <c r="F5" s="270"/>
      <c r="G5" s="270"/>
      <c r="H5"/>
    </row>
    <row r="6" spans="1:8" s="265" customFormat="1" ht="17.25" customHeight="1" thickBot="1">
      <c r="A6" s="270"/>
      <c r="B6" s="645" t="s">
        <v>236</v>
      </c>
      <c r="C6" s="64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47"/>
      <c r="C7" s="647"/>
      <c r="D7" s="273"/>
      <c r="E7"/>
      <c r="F7" s="275"/>
      <c r="G7" s="276"/>
      <c r="H7"/>
    </row>
    <row r="8" spans="1:8" s="265" customFormat="1" ht="17.25" customHeight="1" thickBot="1">
      <c r="A8" s="270"/>
      <c r="B8" s="645" t="s">
        <v>238</v>
      </c>
      <c r="C8" s="645"/>
      <c r="D8" s="274" t="s">
        <v>886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44" t="s">
        <v>242</v>
      </c>
      <c r="D10" s="644"/>
      <c r="E10" s="644"/>
      <c r="F10" s="644"/>
      <c r="G10" s="280" t="s">
        <v>243</v>
      </c>
      <c r="H10" s="280" t="s">
        <v>244</v>
      </c>
    </row>
    <row r="11" spans="1:8" s="265" customFormat="1" ht="106.9" customHeight="1" thickBot="1">
      <c r="A11" s="648">
        <v>1</v>
      </c>
      <c r="B11" s="282" t="s">
        <v>245</v>
      </c>
      <c r="C11" s="649" t="s">
        <v>253</v>
      </c>
      <c r="D11" s="649"/>
      <c r="E11" s="649"/>
      <c r="F11" s="649"/>
      <c r="G11" s="648"/>
      <c r="H11" s="281"/>
    </row>
    <row r="12" spans="1:8" s="265" customFormat="1" ht="129.75" customHeight="1" thickBot="1">
      <c r="A12" s="648"/>
      <c r="B12" s="282" t="s">
        <v>246</v>
      </c>
      <c r="C12" s="650" t="s">
        <v>887</v>
      </c>
      <c r="D12" s="650"/>
      <c r="E12" s="650"/>
      <c r="F12" s="650"/>
      <c r="G12" s="648"/>
      <c r="H12" s="281"/>
    </row>
    <row r="13" spans="1:8" s="265" customFormat="1" ht="106.9" customHeight="1" thickBot="1">
      <c r="A13" s="281">
        <v>2</v>
      </c>
      <c r="B13" s="282" t="s">
        <v>247</v>
      </c>
      <c r="C13" s="643" t="str">
        <f>'1. CUTTING DOCKET'!C77</f>
        <v>KHÔNG IN</v>
      </c>
      <c r="D13" s="643"/>
      <c r="E13" s="643"/>
      <c r="F13" s="643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43" t="str">
        <f>'1. CUTTING DOCKET'!C89</f>
        <v>KHÔNG THÊU</v>
      </c>
      <c r="D14" s="643"/>
      <c r="E14" s="643"/>
      <c r="F14" s="643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43" t="str">
        <f>'1. CUTTING DOCKET'!C101</f>
        <v xml:space="preserve">GARMENT WASH </v>
      </c>
      <c r="D15" s="643"/>
      <c r="E15" s="643"/>
      <c r="F15" s="643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43"/>
      <c r="D16" s="643"/>
      <c r="E16" s="643"/>
      <c r="F16" s="643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53" t="s">
        <v>251</v>
      </c>
      <c r="C18" s="653"/>
      <c r="D18" s="653"/>
      <c r="E18" s="283"/>
      <c r="F18" s="283"/>
      <c r="G18" s="653" t="s">
        <v>252</v>
      </c>
      <c r="H18" s="653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52" t="s">
        <v>738</v>
      </c>
      <c r="C37" s="652"/>
      <c r="D37" s="652"/>
      <c r="E37" s="652"/>
      <c r="F37" s="652"/>
      <c r="G37" s="652"/>
      <c r="H37" s="652"/>
      <c r="I37" s="652"/>
      <c r="J37" s="652"/>
      <c r="K37" s="652"/>
      <c r="L37" s="652"/>
      <c r="M37" s="652"/>
      <c r="N37" s="652"/>
      <c r="O37" s="652"/>
      <c r="P37" s="652"/>
      <c r="Q37" s="652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51" t="s">
        <v>765</v>
      </c>
      <c r="C39" s="651"/>
      <c r="D39" s="651"/>
      <c r="E39" s="651"/>
      <c r="F39" s="651"/>
      <c r="G39" s="651"/>
      <c r="H39" s="651"/>
      <c r="I39" s="651"/>
      <c r="J39" s="651"/>
      <c r="K39" s="651"/>
      <c r="L39" s="651"/>
      <c r="M39" s="651"/>
      <c r="N39" s="651"/>
      <c r="O39" s="651"/>
      <c r="P39" s="651"/>
      <c r="Q39" s="651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1. CUTTING DOCKET</vt:lpstr>
      <vt:lpstr>1. CUTTING DOCKET (MKT)</vt:lpstr>
      <vt:lpstr>GREY</vt:lpstr>
      <vt:lpstr>2. TRIM CARD</vt:lpstr>
      <vt:lpstr>HEAVYWEIGHT JERSEY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'HEAVYWEIGHT JERSEY'!Print_Area</vt:lpstr>
      <vt:lpstr>'MER.QT-04.BM4'!Print_Area</vt:lpstr>
      <vt:lpstr>'MER.QT-04.BM4 (2)'!Print_Area</vt:lpstr>
      <vt:lpstr>'1. CUTTING DOCKET'!Print_Titles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2024-06-13T07:37:49Z</cp:lastPrinted>
  <dcterms:created xsi:type="dcterms:W3CDTF">2016-05-06T01:47:29Z</dcterms:created>
  <dcterms:modified xsi:type="dcterms:W3CDTF">2024-06-17T01:27:12Z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