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248" documentId="13_ncr:1_{FA98FA3A-47FF-4352-851D-7EEACFA7FFDF}" xr6:coauthVersionLast="47" xr6:coauthVersionMax="47" xr10:uidLastSave="{1F8B89E9-65A4-4DB5-BDE4-193440A6654A}"/>
  <bookViews>
    <workbookView xWindow="-120" yWindow="-120" windowWidth="20730" windowHeight="11160" tabRatio="753" xr2:uid="{00000000-000D-0000-FFFF-FFFF00000000}"/>
  </bookViews>
  <sheets>
    <sheet name="1. CUTTING DOCKET (2)" sheetId="25" r:id="rId1"/>
    <sheet name="MKT" sheetId="1" r:id="rId2"/>
    <sheet name="GREY" sheetId="16" state="hidden" r:id="rId3"/>
    <sheet name="2. TRIM CARD" sheetId="5" r:id="rId4"/>
    <sheet name="SIZE SET" sheetId="23" r:id="rId5"/>
    <sheet name="DETAIL UPC CODE revised 9.5" sheetId="22" r:id="rId6"/>
    <sheet name="DB103_LA VÀ DB103_CLOSET  " sheetId="20" state="hidden" r:id="rId7"/>
    <sheet name="MER.QT-04.BM4" sheetId="18" r:id="rId8"/>
    <sheet name="MER.QT-04.BM4 (2)" sheetId="24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5">'[1]Raw material movement'!#REF!</definedName>
    <definedName name="____SCM40">'[1]Raw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hidden="1">#REF!</definedName>
    <definedName name="_xlnm._FilterDatabase" localSheetId="0" hidden="1">'1. CUTTING DOCKET (2)'!$A$55:$R$93</definedName>
    <definedName name="_xlnm._FilterDatabase" localSheetId="5" hidden="1">'DETAIL UPC CODE revised 9.5'!$A$2:$P$367</definedName>
    <definedName name="_xlnm._FilterDatabase" localSheetId="2" hidden="1">GREY!$A$64:$Q$131</definedName>
    <definedName name="_xlnm._FilterDatabase" localSheetId="1" hidden="1">MKT!$A$57:$R$95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 (2)'!$A$1:$Q$131</definedName>
    <definedName name="_xlnm.Print_Area" localSheetId="3">'2. TRIM CARD'!$A$1:$E$36</definedName>
    <definedName name="_xlnm.Print_Area" localSheetId="9">'2. TRIM CARD (GREY)'!$A$1:$E$39</definedName>
    <definedName name="_xlnm.Print_Area" localSheetId="6">'DB103_LA VÀ DB103_CLOSET  '!$A$1:$Q$34</definedName>
    <definedName name="_xlnm.Print_Area" localSheetId="5">'DETAIL UPC CODE revised 9.5'!$A$1:$I$367</definedName>
    <definedName name="_xlnm.Print_Area" localSheetId="2">GREY!$A$1:$P$169</definedName>
    <definedName name="_xlnm.Print_Area" localSheetId="7">'MER.QT-04.BM4'!$A$1:$H$19</definedName>
    <definedName name="_xlnm.Print_Area" localSheetId="8">'MER.QT-04.BM4 (2)'!$A$1:$H$19</definedName>
    <definedName name="_xlnm.Print_Area" localSheetId="1">MKT!$A$1:$Q$133</definedName>
    <definedName name="_xlnm.Print_Titles" localSheetId="0">'1. CUTTING DOCKET (2)'!$1:$15</definedName>
    <definedName name="_xlnm.Print_Titles" localSheetId="3">'2. TRIM CARD'!$1:$5</definedName>
    <definedName name="_xlnm.Print_Titles" localSheetId="9">'2. TRIM CARD (GREY)'!$1:$5</definedName>
    <definedName name="_xlnm.Print_Titles" localSheetId="6">'DB103_LA VÀ DB103_CLOSET  '!$1:$15</definedName>
    <definedName name="_xlnm.Print_Titles" localSheetId="5">'DETAIL UPC CODE revised 9.5'!$2:$2</definedName>
    <definedName name="_xlnm.Print_Titles" localSheetId="2">GREY!$1:$15</definedName>
    <definedName name="_xlnm.Print_Titles" localSheetId="1">MKT!$1:$15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2" i="25" l="1"/>
  <c r="S48" i="25"/>
  <c r="M31" i="25"/>
  <c r="L31" i="25"/>
  <c r="K31" i="25"/>
  <c r="J31" i="25"/>
  <c r="I31" i="25"/>
  <c r="H31" i="25"/>
  <c r="G31" i="25"/>
  <c r="M25" i="25"/>
  <c r="L25" i="25"/>
  <c r="K25" i="25"/>
  <c r="J25" i="25"/>
  <c r="I25" i="25"/>
  <c r="H25" i="25"/>
  <c r="G25" i="25"/>
  <c r="H19" i="25"/>
  <c r="I19" i="25"/>
  <c r="I21" i="25" s="1"/>
  <c r="J19" i="25"/>
  <c r="J21" i="25" s="1"/>
  <c r="K19" i="25"/>
  <c r="L19" i="25"/>
  <c r="L21" i="25" s="1"/>
  <c r="M19" i="25"/>
  <c r="M21" i="25" s="1"/>
  <c r="G19" i="25"/>
  <c r="G21" i="25" s="1"/>
  <c r="K21" i="25"/>
  <c r="Q32" i="25"/>
  <c r="Q26" i="25"/>
  <c r="Q20" i="25"/>
  <c r="Q18" i="25"/>
  <c r="H21" i="25"/>
  <c r="Q19" i="25" l="1"/>
  <c r="Q21" i="25" s="1"/>
  <c r="B114" i="25" l="1"/>
  <c r="B102" i="25"/>
  <c r="L87" i="25"/>
  <c r="L86" i="25"/>
  <c r="L85" i="25"/>
  <c r="L84" i="25"/>
  <c r="L83" i="25"/>
  <c r="L82" i="25"/>
  <c r="L81" i="25"/>
  <c r="L93" i="25" s="1"/>
  <c r="L80" i="25"/>
  <c r="L92" i="25" s="1"/>
  <c r="L79" i="25"/>
  <c r="L91" i="25" s="1"/>
  <c r="L58" i="25"/>
  <c r="F58" i="25"/>
  <c r="L57" i="25"/>
  <c r="L56" i="25"/>
  <c r="E53" i="25"/>
  <c r="E52" i="25"/>
  <c r="E51" i="25"/>
  <c r="B51" i="25"/>
  <c r="A50" i="25"/>
  <c r="E49" i="25"/>
  <c r="E48" i="25"/>
  <c r="E47" i="25"/>
  <c r="F57" i="25" s="1"/>
  <c r="B47" i="25"/>
  <c r="E45" i="25"/>
  <c r="E44" i="25"/>
  <c r="E43" i="25"/>
  <c r="C124" i="25" s="1"/>
  <c r="B43" i="25"/>
  <c r="M33" i="25"/>
  <c r="L33" i="25"/>
  <c r="K33" i="25"/>
  <c r="J33" i="25"/>
  <c r="I33" i="25"/>
  <c r="H33" i="25"/>
  <c r="D31" i="25"/>
  <c r="D33" i="25" s="1"/>
  <c r="H58" i="25" s="1"/>
  <c r="C31" i="25"/>
  <c r="Q30" i="25"/>
  <c r="M27" i="25"/>
  <c r="L27" i="25"/>
  <c r="K27" i="25"/>
  <c r="J27" i="25"/>
  <c r="J35" i="25" s="1"/>
  <c r="F131" i="25" s="1"/>
  <c r="I27" i="25"/>
  <c r="H27" i="25"/>
  <c r="D25" i="25"/>
  <c r="D27" i="25" s="1"/>
  <c r="C25" i="25"/>
  <c r="Q24" i="25"/>
  <c r="D19" i="25"/>
  <c r="D21" i="25" s="1"/>
  <c r="C19" i="25"/>
  <c r="L89" i="1"/>
  <c r="L88" i="1"/>
  <c r="L87" i="1"/>
  <c r="L86" i="1"/>
  <c r="L85" i="1"/>
  <c r="L84" i="1"/>
  <c r="K86" i="1"/>
  <c r="K84" i="1"/>
  <c r="I61" i="25" l="1"/>
  <c r="L90" i="25"/>
  <c r="L75" i="25" s="1"/>
  <c r="B113" i="25"/>
  <c r="H81" i="25"/>
  <c r="H61" i="25"/>
  <c r="L89" i="25"/>
  <c r="L74" i="25" s="1"/>
  <c r="I73" i="25"/>
  <c r="I59" i="25"/>
  <c r="I76" i="25"/>
  <c r="H78" i="25"/>
  <c r="I85" i="25"/>
  <c r="C102" i="25"/>
  <c r="L35" i="25"/>
  <c r="H131" i="25" s="1"/>
  <c r="M35" i="25"/>
  <c r="I131" i="25" s="1"/>
  <c r="Q31" i="25"/>
  <c r="Q33" i="25" s="1"/>
  <c r="G33" i="25"/>
  <c r="Q25" i="25"/>
  <c r="Q27" i="25" s="1"/>
  <c r="G27" i="25"/>
  <c r="K35" i="25"/>
  <c r="G131" i="25" s="1"/>
  <c r="B100" i="25"/>
  <c r="H83" i="25"/>
  <c r="H77" i="25"/>
  <c r="H74" i="25"/>
  <c r="B123" i="25"/>
  <c r="H57" i="25"/>
  <c r="B112" i="25"/>
  <c r="H80" i="25"/>
  <c r="H60" i="25"/>
  <c r="A46" i="25"/>
  <c r="H63" i="25"/>
  <c r="H92" i="25"/>
  <c r="H66" i="25"/>
  <c r="H89" i="25"/>
  <c r="H86" i="25"/>
  <c r="H69" i="25"/>
  <c r="H35" i="25"/>
  <c r="D131" i="25" s="1"/>
  <c r="H62" i="25"/>
  <c r="B99" i="25"/>
  <c r="H65" i="25"/>
  <c r="H56" i="25"/>
  <c r="H68" i="25"/>
  <c r="B111" i="25"/>
  <c r="H91" i="25"/>
  <c r="H85" i="25"/>
  <c r="H76" i="25"/>
  <c r="A42" i="25"/>
  <c r="H82" i="25"/>
  <c r="H73" i="25"/>
  <c r="H59" i="25"/>
  <c r="H79" i="25"/>
  <c r="B122" i="25"/>
  <c r="H88" i="25"/>
  <c r="I35" i="25"/>
  <c r="E131" i="25" s="1"/>
  <c r="F56" i="25"/>
  <c r="I62" i="25"/>
  <c r="H64" i="25"/>
  <c r="I93" i="25"/>
  <c r="B101" i="25"/>
  <c r="C113" i="25"/>
  <c r="I64" i="25"/>
  <c r="I79" i="25"/>
  <c r="C101" i="25"/>
  <c r="I82" i="25"/>
  <c r="C114" i="25"/>
  <c r="I58" i="25"/>
  <c r="I68" i="25"/>
  <c r="H70" i="25"/>
  <c r="H75" i="25"/>
  <c r="I78" i="25"/>
  <c r="I81" i="25"/>
  <c r="H84" i="25"/>
  <c r="I88" i="25"/>
  <c r="C122" i="25"/>
  <c r="I70" i="25"/>
  <c r="I91" i="25"/>
  <c r="C111" i="25"/>
  <c r="I65" i="25"/>
  <c r="H67" i="25"/>
  <c r="I87" i="25"/>
  <c r="L88" i="25"/>
  <c r="L73" i="25" s="1"/>
  <c r="H90" i="25"/>
  <c r="C99" i="25"/>
  <c r="B124" i="25"/>
  <c r="I75" i="25"/>
  <c r="I84" i="25"/>
  <c r="H87" i="25"/>
  <c r="I56" i="25"/>
  <c r="I67" i="25"/>
  <c r="I90" i="25"/>
  <c r="H93" i="25"/>
  <c r="E55" i="1"/>
  <c r="E54" i="1"/>
  <c r="E53" i="1"/>
  <c r="F60" i="1" s="1"/>
  <c r="E51" i="1"/>
  <c r="E50" i="1"/>
  <c r="E49" i="1"/>
  <c r="F59" i="1" s="1"/>
  <c r="E45" i="1"/>
  <c r="B13" i="5" s="1"/>
  <c r="E44" i="1"/>
  <c r="E43" i="1"/>
  <c r="F58" i="1" s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N357" i="22" s="1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T301" i="22"/>
  <c r="L301" i="22"/>
  <c r="K301" i="22"/>
  <c r="T300" i="22"/>
  <c r="L300" i="22"/>
  <c r="K300" i="22"/>
  <c r="N300" i="22" s="1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N286" i="22" s="1"/>
  <c r="T285" i="22"/>
  <c r="L285" i="22"/>
  <c r="K285" i="22"/>
  <c r="T284" i="22"/>
  <c r="L284" i="22"/>
  <c r="N284" i="22" s="1"/>
  <c r="K284" i="22"/>
  <c r="T283" i="22"/>
  <c r="L283" i="22"/>
  <c r="K283" i="22"/>
  <c r="N283" i="22" s="1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N279" i="22" s="1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N271" i="22" s="1"/>
  <c r="T270" i="22"/>
  <c r="L270" i="22"/>
  <c r="K270" i="22"/>
  <c r="N270" i="22" s="1"/>
  <c r="T269" i="22"/>
  <c r="L269" i="22"/>
  <c r="K269" i="22"/>
  <c r="T268" i="22"/>
  <c r="L268" i="22"/>
  <c r="K268" i="22"/>
  <c r="T267" i="22"/>
  <c r="L267" i="22"/>
  <c r="K267" i="22"/>
  <c r="N267" i="22" s="1"/>
  <c r="T266" i="22"/>
  <c r="L266" i="22"/>
  <c r="K266" i="22"/>
  <c r="N266" i="22" s="1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N262" i="22" s="1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N258" i="22" s="1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N254" i="22" s="1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N250" i="22" s="1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N242" i="22" s="1"/>
  <c r="T241" i="22"/>
  <c r="L241" i="22"/>
  <c r="K241" i="22"/>
  <c r="N241" i="22" s="1"/>
  <c r="T240" i="22"/>
  <c r="L240" i="22"/>
  <c r="N240" i="22" s="1"/>
  <c r="K240" i="22"/>
  <c r="T239" i="22"/>
  <c r="L239" i="22"/>
  <c r="K239" i="22"/>
  <c r="T238" i="22"/>
  <c r="L238" i="22"/>
  <c r="K238" i="22"/>
  <c r="N238" i="22" s="1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T210" i="22"/>
  <c r="L210" i="22"/>
  <c r="K210" i="22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N197" i="22" s="1"/>
  <c r="T196" i="22"/>
  <c r="L196" i="22"/>
  <c r="K196" i="22"/>
  <c r="T195" i="22"/>
  <c r="N195" i="22"/>
  <c r="L195" i="22"/>
  <c r="K195" i="22"/>
  <c r="T194" i="22"/>
  <c r="L194" i="22"/>
  <c r="K194" i="22"/>
  <c r="T193" i="22"/>
  <c r="L193" i="22"/>
  <c r="K193" i="22"/>
  <c r="T192" i="22"/>
  <c r="L192" i="22"/>
  <c r="K192" i="22"/>
  <c r="N192" i="22" s="1"/>
  <c r="T191" i="22"/>
  <c r="L191" i="22"/>
  <c r="K191" i="22"/>
  <c r="T190" i="22"/>
  <c r="L190" i="22"/>
  <c r="K190" i="22"/>
  <c r="T189" i="22"/>
  <c r="L189" i="22"/>
  <c r="K189" i="22"/>
  <c r="T188" i="22"/>
  <c r="L188" i="22"/>
  <c r="K188" i="22"/>
  <c r="N188" i="22" s="1"/>
  <c r="T187" i="22"/>
  <c r="L187" i="22"/>
  <c r="K187" i="22"/>
  <c r="N187" i="22" s="1"/>
  <c r="T186" i="22"/>
  <c r="L186" i="22"/>
  <c r="K186" i="22"/>
  <c r="T185" i="22"/>
  <c r="L185" i="22"/>
  <c r="N185" i="22" s="1"/>
  <c r="K185" i="22"/>
  <c r="T184" i="22"/>
  <c r="L184" i="22"/>
  <c r="K184" i="22"/>
  <c r="T183" i="22"/>
  <c r="L183" i="22"/>
  <c r="K183" i="22"/>
  <c r="N183" i="22" s="1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L179" i="22"/>
  <c r="N179" i="22" s="1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N174" i="22" s="1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N169" i="22" s="1"/>
  <c r="T168" i="22"/>
  <c r="L168" i="22"/>
  <c r="K168" i="22"/>
  <c r="N168" i="22" s="1"/>
  <c r="T167" i="22"/>
  <c r="L167" i="22"/>
  <c r="N167" i="22" s="1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N163" i="22" s="1"/>
  <c r="T162" i="22"/>
  <c r="L162" i="22"/>
  <c r="K162" i="22"/>
  <c r="T161" i="22"/>
  <c r="L161" i="22"/>
  <c r="K161" i="22"/>
  <c r="T160" i="22"/>
  <c r="L160" i="22"/>
  <c r="K160" i="22"/>
  <c r="N160" i="22" s="1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K151" i="22"/>
  <c r="T150" i="22"/>
  <c r="L150" i="22"/>
  <c r="K150" i="22"/>
  <c r="T149" i="22"/>
  <c r="L149" i="22"/>
  <c r="N149" i="22" s="1"/>
  <c r="K149" i="22"/>
  <c r="T148" i="22"/>
  <c r="L148" i="22"/>
  <c r="K148" i="22"/>
  <c r="T147" i="22"/>
  <c r="L147" i="22"/>
  <c r="K147" i="22"/>
  <c r="N147" i="22" s="1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N142" i="22" s="1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N137" i="22" s="1"/>
  <c r="T136" i="22"/>
  <c r="L136" i="22"/>
  <c r="K136" i="22"/>
  <c r="N136" i="22" s="1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N131" i="22"/>
  <c r="L131" i="22"/>
  <c r="K131" i="22"/>
  <c r="T130" i="22"/>
  <c r="L130" i="22"/>
  <c r="K130" i="22"/>
  <c r="T129" i="22"/>
  <c r="L129" i="22"/>
  <c r="K129" i="22"/>
  <c r="T128" i="22"/>
  <c r="L128" i="22"/>
  <c r="K128" i="22"/>
  <c r="N128" i="22" s="1"/>
  <c r="T127" i="22"/>
  <c r="L127" i="22"/>
  <c r="K127" i="22"/>
  <c r="N127" i="22" s="1"/>
  <c r="T126" i="22"/>
  <c r="L126" i="22"/>
  <c r="K126" i="22"/>
  <c r="T125" i="22"/>
  <c r="N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L115" i="22"/>
  <c r="N115" i="22" s="1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N110" i="22" s="1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N105" i="22" s="1"/>
  <c r="T104" i="22"/>
  <c r="L104" i="22"/>
  <c r="K104" i="22"/>
  <c r="N104" i="22" s="1"/>
  <c r="T103" i="22"/>
  <c r="L103" i="22"/>
  <c r="N103" i="22" s="1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N89" i="22" s="1"/>
  <c r="T88" i="22"/>
  <c r="L88" i="22"/>
  <c r="K88" i="22"/>
  <c r="N88" i="22" s="1"/>
  <c r="T87" i="22"/>
  <c r="L87" i="22"/>
  <c r="K87" i="22"/>
  <c r="T86" i="22"/>
  <c r="L86" i="22"/>
  <c r="K86" i="22"/>
  <c r="T85" i="22"/>
  <c r="L85" i="22"/>
  <c r="N85" i="22" s="1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N77" i="22" s="1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N72" i="22" s="1"/>
  <c r="T71" i="22"/>
  <c r="L71" i="22"/>
  <c r="K71" i="22"/>
  <c r="T70" i="22"/>
  <c r="L70" i="22"/>
  <c r="K70" i="22"/>
  <c r="N70" i="22" s="1"/>
  <c r="T69" i="22"/>
  <c r="L69" i="22"/>
  <c r="K69" i="22"/>
  <c r="T68" i="22"/>
  <c r="L68" i="22"/>
  <c r="K68" i="22"/>
  <c r="T67" i="22"/>
  <c r="N67" i="22"/>
  <c r="L67" i="22"/>
  <c r="K67" i="22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N61" i="22"/>
  <c r="L61" i="22"/>
  <c r="K61" i="22"/>
  <c r="T60" i="22"/>
  <c r="L60" i="22"/>
  <c r="K60" i="22"/>
  <c r="N60" i="22" s="1"/>
  <c r="T59" i="22"/>
  <c r="L59" i="22"/>
  <c r="K59" i="22"/>
  <c r="N59" i="22" s="1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N50" i="22" s="1"/>
  <c r="T49" i="22"/>
  <c r="O49" i="22"/>
  <c r="L49" i="22"/>
  <c r="K49" i="22"/>
  <c r="T48" i="22"/>
  <c r="O48" i="22"/>
  <c r="L48" i="22"/>
  <c r="K48" i="22"/>
  <c r="N48" i="22" s="1"/>
  <c r="T47" i="22"/>
  <c r="O47" i="22"/>
  <c r="N47" i="22"/>
  <c r="L47" i="22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N42" i="22"/>
  <c r="L42" i="22"/>
  <c r="K42" i="22"/>
  <c r="T41" i="22"/>
  <c r="O41" i="22"/>
  <c r="L41" i="22"/>
  <c r="K41" i="22"/>
  <c r="N41" i="22" s="1"/>
  <c r="T40" i="22"/>
  <c r="O40" i="22"/>
  <c r="L40" i="22"/>
  <c r="K40" i="22"/>
  <c r="N40" i="22" s="1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N34" i="22" s="1"/>
  <c r="T33" i="22"/>
  <c r="O33" i="22"/>
  <c r="L33" i="22"/>
  <c r="K33" i="22"/>
  <c r="N33" i="22" s="1"/>
  <c r="T32" i="22"/>
  <c r="O32" i="22"/>
  <c r="L32" i="22"/>
  <c r="K32" i="22"/>
  <c r="T31" i="22"/>
  <c r="O31" i="22"/>
  <c r="L31" i="22"/>
  <c r="K31" i="22"/>
  <c r="N31" i="22" s="1"/>
  <c r="T30" i="22"/>
  <c r="O30" i="22"/>
  <c r="L30" i="22"/>
  <c r="K30" i="22"/>
  <c r="N30" i="22" s="1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N27" i="22" s="1"/>
  <c r="T26" i="22"/>
  <c r="O26" i="22"/>
  <c r="L26" i="22"/>
  <c r="K26" i="22"/>
  <c r="T25" i="22"/>
  <c r="O25" i="22"/>
  <c r="L25" i="22"/>
  <c r="K25" i="22"/>
  <c r="N25" i="22" s="1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N19" i="22" s="1"/>
  <c r="K19" i="22"/>
  <c r="T18" i="22"/>
  <c r="O18" i="22"/>
  <c r="L18" i="22"/>
  <c r="N18" i="22" s="1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A14" i="5"/>
  <c r="E13" i="5"/>
  <c r="A13" i="5"/>
  <c r="G35" i="25" l="1"/>
  <c r="C131" i="25" s="1"/>
  <c r="K92" i="25"/>
  <c r="M92" i="25" s="1"/>
  <c r="O92" i="25" s="1"/>
  <c r="K60" i="25"/>
  <c r="M60" i="25" s="1"/>
  <c r="O60" i="25" s="1"/>
  <c r="K69" i="25"/>
  <c r="M69" i="25" s="1"/>
  <c r="O69" i="25" s="1"/>
  <c r="G48" i="25"/>
  <c r="I48" i="25" s="1"/>
  <c r="K80" i="25"/>
  <c r="M80" i="25" s="1"/>
  <c r="O80" i="25" s="1"/>
  <c r="K63" i="25"/>
  <c r="M63" i="25" s="1"/>
  <c r="O63" i="25" s="1"/>
  <c r="G49" i="25"/>
  <c r="I49" i="25" s="1"/>
  <c r="J49" i="25" s="1"/>
  <c r="M49" i="25" s="1"/>
  <c r="K86" i="25"/>
  <c r="M86" i="25" s="1"/>
  <c r="O86" i="25" s="1"/>
  <c r="K89" i="25"/>
  <c r="M89" i="25" s="1"/>
  <c r="O89" i="25" s="1"/>
  <c r="G47" i="25"/>
  <c r="I47" i="25" s="1"/>
  <c r="K74" i="25"/>
  <c r="M74" i="25" s="1"/>
  <c r="O74" i="25" s="1"/>
  <c r="K57" i="25"/>
  <c r="M57" i="25" s="1"/>
  <c r="O57" i="25" s="1"/>
  <c r="K77" i="25"/>
  <c r="M77" i="25" s="1"/>
  <c r="O77" i="25" s="1"/>
  <c r="K66" i="25"/>
  <c r="M66" i="25" s="1"/>
  <c r="O66" i="25" s="1"/>
  <c r="K83" i="25"/>
  <c r="M83" i="25" s="1"/>
  <c r="O83" i="25" s="1"/>
  <c r="J131" i="25"/>
  <c r="J48" i="25"/>
  <c r="M48" i="25" s="1"/>
  <c r="K65" i="25"/>
  <c r="M65" i="25" s="1"/>
  <c r="O65" i="25" s="1"/>
  <c r="G45" i="25"/>
  <c r="I45" i="25" s="1"/>
  <c r="J45" i="25" s="1"/>
  <c r="K68" i="25"/>
  <c r="M68" i="25" s="1"/>
  <c r="O68" i="25" s="1"/>
  <c r="G43" i="25"/>
  <c r="I43" i="25" s="1"/>
  <c r="J43" i="25" s="1"/>
  <c r="K82" i="25"/>
  <c r="M82" i="25" s="1"/>
  <c r="O82" i="25" s="1"/>
  <c r="K91" i="25"/>
  <c r="M91" i="25" s="1"/>
  <c r="O91" i="25" s="1"/>
  <c r="K88" i="25"/>
  <c r="M88" i="25" s="1"/>
  <c r="O88" i="25" s="1"/>
  <c r="K73" i="25"/>
  <c r="M73" i="25" s="1"/>
  <c r="O73" i="25" s="1"/>
  <c r="K85" i="25"/>
  <c r="M85" i="25" s="1"/>
  <c r="O85" i="25" s="1"/>
  <c r="K76" i="25"/>
  <c r="M76" i="25" s="1"/>
  <c r="O76" i="25" s="1"/>
  <c r="K79" i="25"/>
  <c r="M79" i="25" s="1"/>
  <c r="O79" i="25" s="1"/>
  <c r="G44" i="25"/>
  <c r="I44" i="25" s="1"/>
  <c r="J44" i="25" s="1"/>
  <c r="K62" i="25"/>
  <c r="M62" i="25" s="1"/>
  <c r="O62" i="25" s="1"/>
  <c r="Q35" i="25"/>
  <c r="K59" i="25"/>
  <c r="M59" i="25" s="1"/>
  <c r="O59" i="25" s="1"/>
  <c r="K56" i="25"/>
  <c r="M56" i="25" s="1"/>
  <c r="O56" i="25" s="1"/>
  <c r="K87" i="25"/>
  <c r="M87" i="25" s="1"/>
  <c r="O87" i="25" s="1"/>
  <c r="G51" i="25"/>
  <c r="I51" i="25" s="1"/>
  <c r="J51" i="25" s="1"/>
  <c r="K78" i="25"/>
  <c r="M78" i="25" s="1"/>
  <c r="O78" i="25" s="1"/>
  <c r="K84" i="25"/>
  <c r="M84" i="25" s="1"/>
  <c r="O84" i="25" s="1"/>
  <c r="K75" i="25"/>
  <c r="M75" i="25" s="1"/>
  <c r="O75" i="25" s="1"/>
  <c r="K70" i="25"/>
  <c r="M70" i="25" s="1"/>
  <c r="O70" i="25" s="1"/>
  <c r="K81" i="25"/>
  <c r="M81" i="25" s="1"/>
  <c r="O81" i="25" s="1"/>
  <c r="K58" i="25"/>
  <c r="M58" i="25" s="1"/>
  <c r="O58" i="25" s="1"/>
  <c r="K61" i="25"/>
  <c r="M61" i="25" s="1"/>
  <c r="O61" i="25" s="1"/>
  <c r="G52" i="25"/>
  <c r="I52" i="25" s="1"/>
  <c r="J52" i="25" s="1"/>
  <c r="K64" i="25"/>
  <c r="M64" i="25" s="1"/>
  <c r="O64" i="25" s="1"/>
  <c r="K93" i="25"/>
  <c r="M93" i="25" s="1"/>
  <c r="O93" i="25" s="1"/>
  <c r="G53" i="25"/>
  <c r="I53" i="25" s="1"/>
  <c r="K90" i="25"/>
  <c r="M90" i="25" s="1"/>
  <c r="O90" i="25" s="1"/>
  <c r="K67" i="25"/>
  <c r="M67" i="25" s="1"/>
  <c r="O67" i="25" s="1"/>
  <c r="N87" i="22"/>
  <c r="N123" i="22"/>
  <c r="N151" i="22"/>
  <c r="N234" i="22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93" i="22"/>
  <c r="N272" i="22"/>
  <c r="N68" i="22"/>
  <c r="N119" i="22"/>
  <c r="N155" i="22"/>
  <c r="N191" i="22"/>
  <c r="N196" i="22"/>
  <c r="N81" i="22"/>
  <c r="N94" i="22"/>
  <c r="N153" i="22"/>
  <c r="N158" i="22"/>
  <c r="N181" i="22"/>
  <c r="N199" i="22"/>
  <c r="N204" i="22"/>
  <c r="N260" i="22"/>
  <c r="N302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184" i="22"/>
  <c r="N189" i="22"/>
  <c r="N210" i="22"/>
  <c r="N218" i="22"/>
  <c r="N223" i="22"/>
  <c r="N231" i="22"/>
  <c r="N239" i="22"/>
  <c r="N247" i="22"/>
  <c r="N255" i="22"/>
  <c r="N263" i="22"/>
  <c r="N268" i="22"/>
  <c r="N313" i="22"/>
  <c r="N321" i="22"/>
  <c r="N329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J47" i="25" l="1"/>
  <c r="M47" i="25" s="1"/>
  <c r="M52" i="25"/>
  <c r="M51" i="25"/>
  <c r="M45" i="25"/>
  <c r="J53" i="25"/>
  <c r="M53" i="25" s="1"/>
  <c r="M44" i="25"/>
  <c r="M43" i="25"/>
  <c r="N367" i="22"/>
  <c r="L60" i="1" l="1"/>
  <c r="L59" i="1"/>
  <c r="L58" i="1"/>
  <c r="J44" i="18" l="1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35" i="5"/>
  <c r="A35" i="5"/>
  <c r="B33" i="5"/>
  <c r="A33" i="5"/>
  <c r="B31" i="5"/>
  <c r="A31" i="5"/>
  <c r="B29" i="5"/>
  <c r="B27" i="5"/>
  <c r="A27" i="5"/>
  <c r="I89" i="1"/>
  <c r="I87" i="1"/>
  <c r="I86" i="1"/>
  <c r="I84" i="1"/>
  <c r="A25" i="5"/>
  <c r="A21" i="5"/>
  <c r="B23" i="5"/>
  <c r="A23" i="5"/>
  <c r="B21" i="5"/>
  <c r="I69" i="1"/>
  <c r="I67" i="1"/>
  <c r="Q32" i="1"/>
  <c r="Q26" i="1"/>
  <c r="L83" i="1"/>
  <c r="L82" i="1"/>
  <c r="L81" i="1"/>
  <c r="L90" i="1" s="1"/>
  <c r="L75" i="1" s="1"/>
  <c r="J35" i="1" l="1"/>
  <c r="F133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8" i="5"/>
  <c r="M38" i="5" s="1"/>
  <c r="J43" i="18"/>
  <c r="M43" i="5"/>
  <c r="M48" i="18"/>
  <c r="M42" i="5"/>
  <c r="M46" i="18"/>
  <c r="M39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1" i="5" l="1"/>
  <c r="A49" i="5"/>
  <c r="A52" i="1"/>
  <c r="A47" i="5"/>
  <c r="A44" i="5"/>
  <c r="G52" i="5"/>
  <c r="E52" i="5"/>
  <c r="E50" i="5"/>
  <c r="E48" i="5"/>
  <c r="G48" i="5"/>
  <c r="E46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3" i="1" s="1"/>
  <c r="K35" i="1"/>
  <c r="G133" i="1" s="1"/>
  <c r="H35" i="1"/>
  <c r="D133" i="1" s="1"/>
  <c r="L35" i="1"/>
  <c r="H133" i="1" s="1"/>
  <c r="M35" i="1"/>
  <c r="I133" i="1" s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6" i="5"/>
  <c r="J51" i="16"/>
  <c r="B4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8" i="1" l="1"/>
  <c r="H68" i="1"/>
  <c r="H85" i="1"/>
  <c r="A48" i="1"/>
  <c r="C5" i="5"/>
  <c r="B125" i="1"/>
  <c r="B102" i="1"/>
  <c r="B114" i="1"/>
  <c r="H79" i="1"/>
  <c r="H65" i="1"/>
  <c r="H71" i="1"/>
  <c r="H94" i="1"/>
  <c r="H62" i="1"/>
  <c r="H82" i="1"/>
  <c r="H59" i="1"/>
  <c r="H76" i="1"/>
  <c r="H91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0" i="1" l="1"/>
  <c r="K85" i="1"/>
  <c r="I50" i="1"/>
  <c r="J50" i="1" s="1"/>
  <c r="K88" i="1"/>
  <c r="M88" i="1" s="1"/>
  <c r="O88" i="1" s="1"/>
  <c r="K76" i="1"/>
  <c r="K79" i="1"/>
  <c r="G49" i="1"/>
  <c r="I49" i="1" s="1"/>
  <c r="J49" i="1" s="1"/>
  <c r="K91" i="1"/>
  <c r="K62" i="1"/>
  <c r="K94" i="1"/>
  <c r="K68" i="1"/>
  <c r="M68" i="1" s="1"/>
  <c r="O68" i="1" s="1"/>
  <c r="K65" i="1"/>
  <c r="K71" i="1"/>
  <c r="K82" i="1"/>
  <c r="K59" i="1"/>
  <c r="G51" i="1"/>
  <c r="I51" i="1" s="1"/>
  <c r="J51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3" i="1"/>
  <c r="B43" i="1"/>
  <c r="C133" i="1"/>
  <c r="J133" i="1" s="1"/>
  <c r="D6" i="17" l="1"/>
  <c r="E6" i="17"/>
  <c r="E6" i="5"/>
  <c r="C15" i="17"/>
  <c r="C15" i="5"/>
  <c r="L92" i="1"/>
  <c r="L77" i="1" s="1"/>
  <c r="L95" i="1"/>
  <c r="D9" i="17" l="1"/>
  <c r="E9" i="17"/>
  <c r="E9" i="5"/>
  <c r="D11" i="17" l="1"/>
  <c r="E11" i="17"/>
  <c r="B7" i="5" l="1"/>
  <c r="B9" i="17" l="1"/>
  <c r="Q31" i="1"/>
  <c r="D31" i="1"/>
  <c r="D33" i="1" s="1"/>
  <c r="Q30" i="1"/>
  <c r="Q33" i="1" l="1"/>
  <c r="G54" i="1" s="1"/>
  <c r="I54" i="1" s="1"/>
  <c r="J54" i="1" s="1"/>
  <c r="H89" i="1"/>
  <c r="H69" i="1"/>
  <c r="H86" i="1"/>
  <c r="B126" i="1"/>
  <c r="B116" i="1"/>
  <c r="B104" i="1"/>
  <c r="B115" i="1"/>
  <c r="B103" i="1"/>
  <c r="H83" i="1"/>
  <c r="H95" i="1"/>
  <c r="H72" i="1"/>
  <c r="H63" i="1"/>
  <c r="H80" i="1"/>
  <c r="H66" i="1"/>
  <c r="H60" i="1"/>
  <c r="H77" i="1"/>
  <c r="H92" i="1"/>
  <c r="B11" i="17"/>
  <c r="M54" i="1" l="1"/>
  <c r="K89" i="1"/>
  <c r="M89" i="1" s="1"/>
  <c r="O89" i="1" s="1"/>
  <c r="K69" i="1"/>
  <c r="M69" i="1" s="1"/>
  <c r="O69" i="1" s="1"/>
  <c r="M86" i="1"/>
  <c r="O86" i="1" s="1"/>
  <c r="G55" i="1"/>
  <c r="I55" i="1" s="1"/>
  <c r="J55" i="1" s="1"/>
  <c r="E15" i="17"/>
  <c r="E15" i="5"/>
  <c r="D15" i="5"/>
  <c r="D15" i="17"/>
  <c r="K66" i="1"/>
  <c r="K95" i="1"/>
  <c r="M95" i="1" s="1"/>
  <c r="O95" i="1" s="1"/>
  <c r="K72" i="1"/>
  <c r="K80" i="1"/>
  <c r="M80" i="1" s="1"/>
  <c r="O80" i="1" s="1"/>
  <c r="K83" i="1"/>
  <c r="M83" i="1" s="1"/>
  <c r="O83" i="1" s="1"/>
  <c r="K77" i="1"/>
  <c r="M77" i="1" s="1"/>
  <c r="O77" i="1" s="1"/>
  <c r="K63" i="1"/>
  <c r="K60" i="1"/>
  <c r="K92" i="1"/>
  <c r="M92" i="1" s="1"/>
  <c r="O92" i="1" s="1"/>
  <c r="G53" i="1"/>
  <c r="I53" i="1" s="1"/>
  <c r="J53" i="1" s="1"/>
  <c r="A12" i="5"/>
  <c r="A11" i="5"/>
  <c r="E11" i="5" l="1"/>
  <c r="B11" i="5"/>
  <c r="C6" i="17" l="1"/>
  <c r="C6" i="5"/>
  <c r="C9" i="5" s="1"/>
  <c r="C9" i="17" l="1"/>
  <c r="L91" i="1"/>
  <c r="L76" i="1" s="1"/>
  <c r="L93" i="1"/>
  <c r="C11" i="17" l="1"/>
  <c r="L94" i="1"/>
  <c r="M85" i="1" s="1"/>
  <c r="O85" i="1" s="1"/>
  <c r="B17" i="5" l="1"/>
  <c r="B19" i="5" l="1"/>
  <c r="B25" i="5"/>
  <c r="A19" i="5"/>
  <c r="A17" i="5"/>
  <c r="D19" i="1"/>
  <c r="D21" i="1" s="1"/>
  <c r="A8" i="5"/>
  <c r="Q18" i="1"/>
  <c r="B2" i="5"/>
  <c r="B3" i="5"/>
  <c r="A4" i="5"/>
  <c r="A3" i="5"/>
  <c r="A2" i="5"/>
  <c r="B4" i="5"/>
  <c r="Q19" i="1"/>
  <c r="Q21" i="1" l="1"/>
  <c r="H87" i="1"/>
  <c r="H67" i="1"/>
  <c r="H84" i="1"/>
  <c r="B124" i="1"/>
  <c r="A42" i="1"/>
  <c r="B113" i="1"/>
  <c r="B101" i="1"/>
  <c r="H93" i="1"/>
  <c r="H70" i="1"/>
  <c r="H78" i="1"/>
  <c r="H64" i="1"/>
  <c r="H75" i="1"/>
  <c r="H90" i="1"/>
  <c r="H81" i="1"/>
  <c r="H61" i="1"/>
  <c r="H58" i="1"/>
  <c r="B5" i="17"/>
  <c r="M82" i="1"/>
  <c r="O82" i="1" s="1"/>
  <c r="M94" i="1"/>
  <c r="O94" i="1" s="1"/>
  <c r="M76" i="1"/>
  <c r="O76" i="1" s="1"/>
  <c r="M72" i="1"/>
  <c r="O72" i="1" s="1"/>
  <c r="M60" i="1"/>
  <c r="O60" i="1" s="1"/>
  <c r="M63" i="1"/>
  <c r="O63" i="1" s="1"/>
  <c r="M66" i="1"/>
  <c r="O66" i="1" s="1"/>
  <c r="M91" i="1"/>
  <c r="O91" i="1" s="1"/>
  <c r="M79" i="1"/>
  <c r="O79" i="1" s="1"/>
  <c r="B5" i="5"/>
  <c r="G44" i="1" l="1"/>
  <c r="I44" i="1" s="1"/>
  <c r="J44" i="1" s="1"/>
  <c r="K78" i="1"/>
  <c r="M78" i="1" s="1"/>
  <c r="O78" i="1" s="1"/>
  <c r="M84" i="1"/>
  <c r="O84" i="1" s="1"/>
  <c r="K87" i="1"/>
  <c r="M87" i="1" s="1"/>
  <c r="O87" i="1" s="1"/>
  <c r="Q35" i="1"/>
  <c r="K67" i="1"/>
  <c r="M67" i="1" s="1"/>
  <c r="O67" i="1" s="1"/>
  <c r="G45" i="1"/>
  <c r="I45" i="1" s="1"/>
  <c r="J45" i="1" s="1"/>
  <c r="M51" i="1"/>
  <c r="C101" i="1"/>
  <c r="C116" i="1"/>
  <c r="I63" i="1"/>
  <c r="I72" i="1"/>
  <c r="C126" i="1"/>
  <c r="I93" i="1"/>
  <c r="I80" i="1"/>
  <c r="I70" i="1"/>
  <c r="I77" i="1"/>
  <c r="C104" i="1"/>
  <c r="I92" i="1"/>
  <c r="I75" i="1"/>
  <c r="I61" i="1"/>
  <c r="C113" i="1"/>
  <c r="C124" i="1"/>
  <c r="I78" i="1"/>
  <c r="I66" i="1"/>
  <c r="I81" i="1"/>
  <c r="C103" i="1"/>
  <c r="I90" i="1"/>
  <c r="I64" i="1"/>
  <c r="I83" i="1"/>
  <c r="C115" i="1"/>
  <c r="I95" i="1"/>
  <c r="B6" i="17"/>
  <c r="B6" i="5"/>
  <c r="B9" i="5" s="1"/>
  <c r="I60" i="1"/>
  <c r="I58" i="1"/>
  <c r="B15" i="17"/>
  <c r="B15" i="5"/>
  <c r="K75" i="1"/>
  <c r="M75" i="1" s="1"/>
  <c r="O75" i="1" s="1"/>
  <c r="K90" i="1"/>
  <c r="M90" i="1" s="1"/>
  <c r="O90" i="1" s="1"/>
  <c r="K64" i="1"/>
  <c r="M64" i="1" s="1"/>
  <c r="O64" i="1" s="1"/>
  <c r="K81" i="1"/>
  <c r="M81" i="1" s="1"/>
  <c r="O81" i="1" s="1"/>
  <c r="K61" i="1"/>
  <c r="M61" i="1" s="1"/>
  <c r="O61" i="1" s="1"/>
  <c r="K58" i="1"/>
  <c r="M58" i="1" s="1"/>
  <c r="O58" i="1" s="1"/>
  <c r="K93" i="1"/>
  <c r="M93" i="1" s="1"/>
  <c r="O93" i="1" s="1"/>
  <c r="K70" i="1"/>
  <c r="M70" i="1" s="1"/>
  <c r="O70" i="1" s="1"/>
  <c r="M59" i="1"/>
  <c r="O59" i="1" s="1"/>
  <c r="G43" i="1"/>
  <c r="I43" i="1" s="1"/>
  <c r="J43" i="1" s="1"/>
  <c r="M65" i="1"/>
  <c r="O65" i="1" s="1"/>
  <c r="M62" i="1"/>
  <c r="O62" i="1" s="1"/>
  <c r="M71" i="1"/>
  <c r="O71" i="1" s="1"/>
  <c r="M44" i="1" l="1"/>
  <c r="M50" i="1"/>
  <c r="M55" i="1"/>
  <c r="M43" i="1"/>
  <c r="M45" i="1"/>
  <c r="M49" i="1"/>
  <c r="M5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<sst xmlns="http://schemas.openxmlformats.org/spreadsheetml/2006/main" count="3817" uniqueCount="973">
  <si>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</si>
  <si>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</si>
  <si>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</si>
  <si>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</si>
  <si>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</si>
  <si>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</si>
  <si>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</si>
  <si>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</si>
  <si>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</si>
  <si>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</si>
  <si>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</si>
  <si>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</si>
  <si>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</si>
  <si>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</si>
  <si>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</si>
  <si>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</si>
  <si>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</si>
  <si>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</si>
  <si>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</si>
  <si>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</si>
  <si>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</si>
  <si>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</si>
  <si>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</si>
  <si>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</si>
  <si>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</si>
  <si>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</si>
  <si>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</si>
  <si>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</si>
  <si>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</si>
  <si>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</si>
  <si>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</si>
  <si>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</si>
  <si>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</si>
  <si>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</si>
  <si>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</si>
  <si>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</si>
  <si>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</si>
  <si>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</si>
  <si>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</si>
  <si>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</si>
  <si>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</si>
  <si>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</si>
  <si>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</si>
  <si>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</si>
  <si>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</si>
  <si>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</si>
  <si>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</si>
  <si>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</si>
  <si>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</si>
  <si>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</si>
  <si>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</si>
  <si>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</si>
  <si>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</si>
  <si>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</si>
  <si>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</si>
  <si>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</si>
  <si>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</si>
  <si>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</si>
  <si>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</si>
  <si>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</si>
  <si>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</si>
  <si>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</si>
  <si>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</si>
  <si>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</si>
  <si>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</si>
  <si>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</si>
  <si>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</si>
  <si>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</si>
  <si>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</si>
  <si>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</si>
  <si>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</si>
  <si>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</si>
  <si>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</si>
  <si>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</si>
  <si>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</si>
  <si>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</si>
  <si>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</si>
  <si>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</si>
  <si>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</si>
  <si>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</si>
  <si>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</si>
  <si>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</si>
  <si>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</si>
  <si>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</si>
  <si>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</si>
  <si>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</si>
  <si>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</si>
  <si>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</si>
  <si>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</si>
  <si>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</si>
  <si>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</si>
  <si>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</si>
  <si>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</si>
  <si>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</si>
  <si>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</si>
  <si>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</si>
  <si>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</si>
  <si>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</si>
  <si>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</si>
  <si>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</si>
  <si>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</si>
  <si>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</si>
  <si>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</si>
  <si>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</si>
  <si>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</si>
  <si>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</si>
  <si>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</si>
  <si>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</si>
  <si>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</si>
  <si>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</si>
  <si>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</si>
  <si>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</si>
  <si>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</si>
  <si>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</si>
  <si>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</si>
  <si>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</si>
  <si>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</si>
  <si>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</si>
  <si>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</si>
  <si>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</si>
  <si>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</si>
  <si>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</si>
  <si>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</si>
  <si>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</si>
  <si>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</si>
  <si>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</si>
  <si>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</si>
  <si>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</si>
  <si>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</si>
  <si>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</si>
  <si>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</si>
  <si>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</si>
  <si>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</si>
  <si>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</si>
  <si>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</si>
  <si>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</si>
  <si>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</si>
  <si>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</si>
  <si>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</si>
  <si>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</si>
  <si>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</si>
  <si>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</si>
  <si>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</si>
  <si>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</si>
  <si>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</si>
  <si>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</si>
  <si>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</si>
  <si>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</si>
  <si>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</si>
  <si>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</si>
  <si>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</si>
  <si>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</si>
  <si>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</si>
  <si>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</si>
  <si>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</si>
  <si>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</si>
  <si>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</si>
  <si>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</si>
  <si>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</si>
  <si>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</si>
  <si>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</si>
  <si>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</si>
  <si>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</si>
  <si>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</si>
  <si>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</si>
  <si>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</si>
  <si>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</si>
  <si>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</si>
  <si>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</si>
  <si>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</si>
  <si>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</si>
  <si>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</si>
  <si>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</si>
  <si>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</si>
  <si>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</si>
  <si>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</si>
  <si>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</si>
  <si>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</si>
  <si>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</si>
  <si>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</si>
  <si>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</si>
  <si>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</si>
  <si>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</si>
  <si>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</si>
  <si>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</si>
  <si>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</si>
  <si>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</si>
  <si>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</si>
  <si>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</si>
  <si>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</si>
  <si>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</si>
  <si>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</si>
  <si>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</si>
  <si>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</si>
  <si>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</si>
  <si>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</si>
  <si>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</si>
  <si>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</si>
  <si>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</si>
  <si>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</si>
  <si>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</si>
  <si>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</si>
  <si>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</si>
  <si>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</si>
  <si>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</si>
  <si>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</si>
  <si>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</si>
  <si>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</si>
  <si>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</si>
  <si>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</si>
  <si>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</si>
  <si>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</si>
  <si>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</si>
  <si>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</si>
  <si>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</si>
  <si>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</si>
  <si>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</si>
  <si>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</si>
  <si>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</si>
  <si>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</si>
  <si>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</si>
  <si>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</si>
  <si>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</si>
  <si>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</si>
  <si>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</si>
  <si>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</si>
  <si>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</si>
  <si>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</si>
  <si>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</si>
  <si>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</si>
  <si>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</si>
  <si>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</si>
  <si>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</si>
  <si>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</si>
  <si>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</si>
  <si>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</si>
  <si>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</si>
  <si>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</si>
  <si>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</si>
  <si>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</si>
  <si>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</si>
  <si>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</si>
  <si>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</si>
  <si>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</si>
  <si>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</si>
  <si>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</si>
  <si>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</si>
  <si>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</si>
  <si>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</si>
  <si>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</si>
  <si>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</si>
  <si>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</si>
  <si>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</si>
  <si>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</si>
  <si>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</si>
  <si>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</si>
  <si>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</si>
  <si>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</si>
  <si>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</si>
  <si>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</si>
  <si>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</si>
  <si>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</si>
  <si>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</si>
  <si>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</si>
  <si>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</si>
  <si>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</si>
  <si>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</si>
  <si>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</si>
  <si>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</si>
  <si>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</si>
  <si>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</si>
  <si>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</si>
  <si>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</si>
  <si>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</si>
  <si>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</si>
  <si>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</si>
  <si>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</si>
  <si>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</si>
  <si>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</si>
  <si>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</si>
  <si>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</si>
  <si>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</si>
  <si>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</si>
  <si>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</si>
  <si>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</si>
  <si>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</si>
  <si>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</si>
  <si>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</si>
  <si>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</si>
  <si>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</si>
  <si>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</si>
  <si>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</si>
  <si>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</si>
  <si>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</si>
  <si>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</si>
  <si>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</si>
  <si>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</si>
  <si>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</si>
  <si>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</si>
  <si>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</si>
  <si>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</si>
  <si>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</si>
  <si>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</si>
  <si>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</si>
  <si>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</si>
  <si>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</si>
  <si>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</si>
  <si>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</si>
  <si>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</si>
  <si>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</si>
  <si>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</si>
  <si>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</si>
  <si>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</si>
  <si>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</si>
  <si>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</si>
  <si>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</si>
  <si>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</si>
  <si>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</si>
  <si>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</si>
  <si>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</si>
  <si>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</si>
  <si>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</si>
  <si>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</si>
  <si>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</si>
  <si>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</si>
  <si>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</si>
  <si>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</si>
  <si>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</si>
  <si>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</si>
  <si>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</si>
  <si>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</si>
  <si>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</si>
  <si>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</si>
  <si>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</si>
  <si>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</si>
  <si>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</si>
  <si>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</si>
  <si>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</si>
  <si>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</si>
  <si>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</si>
  <si>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</si>
  <si>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</si>
  <si>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</si>
  <si>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</si>
  <si>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</si>
  <si>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</si>
  <si>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</si>
  <si>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</si>
  <si>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</si>
  <si>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</si>
  <si>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</si>
  <si>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</si>
  <si>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</si>
  <si>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</si>
  <si>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</si>
  <si>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</si>
  <si>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</si>
  <si>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</si>
  <si>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</si>
  <si>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</si>
  <si>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</si>
  <si>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</si>
  <si>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</si>
  <si>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</si>
  <si>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</si>
  <si>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</si>
  <si>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</si>
  <si>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</si>
  <si>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</si>
  <si>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</si>
  <si>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</si>
  <si>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</si>
  <si>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</si>
  <si>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</si>
  <si>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</si>
  <si>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</si>
  <si>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</si>
  <si>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</si>
  <si>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</si>
  <si>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</si>
  <si>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</si>
  <si>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</si>
  <si>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</si>
  <si>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</si>
  <si>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</si>
  <si>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</si>
  <si>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</si>
  <si>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</si>
  <si>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</si>
  <si>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</si>
  <si>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</si>
  <si>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</si>
  <si>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</si>
  <si>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</si>
  <si>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</si>
  <si>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</si>
  <si>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</si>
  <si>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</si>
  <si>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</si>
  <si>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</si>
  <si>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</si>
  <si>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</si>
  <si>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</si>
  <si>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</si>
  <si>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</si>
  <si>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</si>
  <si>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</si>
  <si>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</si>
  <si>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</si>
  <si>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</si>
  <si>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</si>
  <si>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</si>
  <si>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</si>
  <si>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</si>
  <si>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</si>
  <si>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</si>
  <si>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</si>
  <si>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</si>
  <si>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</si>
  <si>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</si>
  <si>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</si>
  <si>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</si>
  <si>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</si>
  <si>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</si>
  <si>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</si>
  <si>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</si>
  <si>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</si>
  <si>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</si>
  <si>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</si>
  <si>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</si>
  <si>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</si>
  <si>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</si>
  <si>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</si>
  <si>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</si>
  <si>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</si>
  <si>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</si>
  <si>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</si>
  <si>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</si>
  <si>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</si>
  <si>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</si>
  <si>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</si>
  <si>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</si>
  <si>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</si>
  <si>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</si>
  <si>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</si>
  <si>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</si>
  <si>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</si>
  <si>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</si>
  <si>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</si>
  <si>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</si>
  <si>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</si>
  <si>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</si>
  <si>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</si>
  <si>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</si>
  <si>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</si>
  <si>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</si>
  <si>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</si>
  <si>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</si>
  <si>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</si>
  <si>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</si>
  <si>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</si>
  <si>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</si>
  <si>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</si>
  <si>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</si>
  <si>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</si>
  <si>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</si>
  <si>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</si>
  <si>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</si>
  <si>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</si>
  <si>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</si>
  <si>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</si>
  <si>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</si>
  <si>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</si>
  <si>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</si>
  <si>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</si>
  <si>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</si>
  <si>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</si>
  <si>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</si>
  <si>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</si>
  <si>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</si>
  <si>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</si>
  <si>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</si>
  <si>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</si>
  <si>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</si>
  <si>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</si>
  <si>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</si>
  <si>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</si>
  <si>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</si>
  <si>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</si>
  <si>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</si>
  <si>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</si>
  <si>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</si>
  <si>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</si>
  <si>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</si>
  <si>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</si>
  <si>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</si>
  <si>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</si>
  <si>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</si>
  <si>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</si>
  <si>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</si>
  <si>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</si>
  <si>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</si>
  <si>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</si>
  <si>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</si>
  <si>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</si>
  <si>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</si>
  <si>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</si>
  <si>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</si>
  <si>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</si>
  <si>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</si>
  <si>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</si>
  <si>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</si>
  <si>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</si>
  <si>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</si>
  <si>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</si>
  <si>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</si>
  <si>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</si>
  <si>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</si>
  <si>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</si>
  <si>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</si>
  <si>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</si>
  <si>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</si>
  <si>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</si>
  <si>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</si>
  <si>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</si>
  <si>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</si>
  <si>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</si>
  <si>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</si>
  <si>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</si>
  <si>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</si>
  <si>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</si>
  <si>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</si>
  <si>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</si>
  <si>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</si>
  <si>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</si>
  <si>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</si>
  <si>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</si>
  <si>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</si>
  <si>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</si>
  <si>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</si>
  <si>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</si>
  <si>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</si>
  <si>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</si>
  <si>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</si>
  <si>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</si>
  <si>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</si>
  <si>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</si>
  <si>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</si>
  <si>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</si>
  <si>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</si>
  <si>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</si>
  <si>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</si>
  <si>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</si>
  <si>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</si>
  <si>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</si>
  <si>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</si>
  <si>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</si>
  <si>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</si>
  <si>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</si>
  <si>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</si>
  <si>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</si>
  <si>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</si>
  <si>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</si>
  <si>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</si>
  <si>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</si>
  <si>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</si>
  <si>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</si>
  <si>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</si>
  <si>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</si>
  <si>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</si>
  <si>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</si>
  <si>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</si>
  <si>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</si>
  <si>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</si>
  <si>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</si>
  <si>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</si>
  <si>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</si>
  <si>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</si>
  <si>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</si>
  <si>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</si>
  <si>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</si>
  <si>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</si>
  <si>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</si>
  <si>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</si>
  <si>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</si>
  <si>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</si>
  <si>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</si>
  <si>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</si>
  <si>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</si>
  <si>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</si>
  <si>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</si>
  <si>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</si>
  <si>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</si>
  <si>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</si>
  <si>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</si>
  <si>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</si>
  <si>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</si>
  <si>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</si>
  <si>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</si>
  <si>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</si>
  <si>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</si>
  <si>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</si>
  <si>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</si>
  <si>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</si>
  <si>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</si>
  <si>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</si>
  <si>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</si>
  <si>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</si>
  <si>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</si>
  <si>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</si>
  <si>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</si>
  <si>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</si>
  <si>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</si>
  <si>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</si>
  <si>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</si>
  <si>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</si>
  <si>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</si>
  <si>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</si>
  <si>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</si>
  <si>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</si>
  <si>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</si>
  <si>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</si>
  <si>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</si>
  <si>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</si>
  <si>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</si>
  <si>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</si>
  <si>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</si>
  <si>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</si>
  <si>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</si>
  <si>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</si>
  <si>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</si>
  <si>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</si>
  <si>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</si>
  <si>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</si>
  <si>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</si>
  <si>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</si>
  <si>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</si>
  <si>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</si>
  <si>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</si>
  <si>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</si>
  <si>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</si>
  <si>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</si>
  <si>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</si>
  <si>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</si>
  <si>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</si>
  <si>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</si>
  <si>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</si>
  <si>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</si>
  <si>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</si>
  <si>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</si>
  <si>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</si>
  <si>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</si>
  <si>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</si>
  <si>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</si>
  <si>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</si>
  <si>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</si>
  <si>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</si>
  <si>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</si>
  <si>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</si>
  <si>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</si>
  <si>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</si>
  <si>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</si>
  <si>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</si>
  <si>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</si>
  <si>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</si>
  <si>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</si>
  <si>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</si>
  <si>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</si>
  <si>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</si>
  <si>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</si>
  <si>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</si>
  <si>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</si>
  <si>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</si>
  <si>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</si>
  <si>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</si>
  <si>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</si>
  <si>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</si>
  <si>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</si>
  <si>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</si>
  <si>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</si>
  <si>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</si>
  <si>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</si>
  <si>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</si>
  <si>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</si>
  <si>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</si>
  <si>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</si>
  <si>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</si>
  <si>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</si>
  <si>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</si>
  <si>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</si>
  <si>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</si>
  <si>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</si>
  <si>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</si>
  <si>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</si>
  <si>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</si>
  <si>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</si>
  <si>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</si>
  <si>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</si>
  <si>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</si>
  <si>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</si>
  <si>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</si>
  <si>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</si>
  <si>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</si>
  <si>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</si>
  <si>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</si>
  <si>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</si>
  <si>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</si>
  <si>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</si>
  <si>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</si>
  <si>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</si>
  <si>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</si>
  <si>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</si>
  <si>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</si>
  <si>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</si>
  <si>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</si>
  <si>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</si>
  <si>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</si>
  <si>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</si>
  <si>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</si>
  <si>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</si>
  <si>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</si>
  <si>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</si>
  <si>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</si>
  <si>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</si>
  <si>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</si>
  <si>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</si>
  <si>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</si>
  <si>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</si>
  <si>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</si>
  <si>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</si>
  <si>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</si>
  <si>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</si>
  <si>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</si>
  <si>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</si>
  <si>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</si>
  <si>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</si>
  <si>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</si>
  <si>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</si>
  <si>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</si>
  <si>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</si>
  <si>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</si>
  <si>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</si>
  <si>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</si>
  <si>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</si>
  <si>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</si>
  <si>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</si>
  <si>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</si>
  <si>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</si>
  <si>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</si>
  <si>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</si>
  <si>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</si>
  <si>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</si>
  <si>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</si>
  <si>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</si>
  <si>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</si>
  <si>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</si>
  <si>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</si>
  <si>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</si>
  <si>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</si>
  <si>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</si>
  <si>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</si>
  <si>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</si>
  <si>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</si>
  <si>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</si>
  <si>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</si>
  <si>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</si>
  <si>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</si>
  <si>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</si>
  <si>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</si>
  <si>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</si>
  <si>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</si>
  <si>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</si>
  <si>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</si>
  <si>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</si>
  <si>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</si>
  <si>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</si>
  <si>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</si>
  <si>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</si>
  <si>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</si>
  <si>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</si>
  <si>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</si>
  <si>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</si>
  <si>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</si>
  <si>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</si>
  <si>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</si>
  <si>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</si>
  <si>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</si>
  <si>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</si>
  <si>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i/>
        <sz val="7.5"/>
        <rFont val="Carlito"/>
        <family val="2"/>
      </rPr>
      <t>RELAXED</t>
    </r>
  </si>
  <si>
    <r>
      <rPr>
        <i/>
        <sz val="7.5"/>
        <rFont val="Carlito"/>
        <family val="2"/>
      </rPr>
      <t>1/2</t>
    </r>
  </si>
  <si>
    <r>
      <rPr>
        <i/>
        <sz val="7.5"/>
        <rFont val="Carlito"/>
        <family val="2"/>
      </rPr>
      <t>3/8</t>
    </r>
  </si>
  <si>
    <r>
      <rPr>
        <b/>
        <sz val="7.5"/>
        <rFont val="Carlito"/>
        <family val="2"/>
      </rPr>
      <t>3/8</t>
    </r>
  </si>
  <si>
    <r>
      <rPr>
        <b/>
        <sz val="7.5"/>
        <rFont val="Carlito"/>
        <family val="2"/>
      </rPr>
      <t>1/2</t>
    </r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</si>
  <si>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</si>
  <si>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1/4</t>
    </r>
  </si>
  <si>
    <r>
      <rPr>
        <i/>
        <sz val="7.5"/>
        <rFont val="Carlito"/>
        <family val="2"/>
      </rPr>
      <t>1/8</t>
    </r>
  </si>
  <si>
    <t>SỐ LƯỢNG HAI CỬA HÀNG DB103_LA VÀ DB103_CLOSET</t>
  </si>
  <si>
    <t>DRFW24P1577003T00K- LOT 772/5 CẤP ĐỦ SỐ LƯỢNG</t>
  </si>
  <si>
    <t>CREWNECK</t>
  </si>
  <si>
    <t>FOUNDATION CREWNECK</t>
  </si>
  <si>
    <t>TRIỂN KHAI MẪU MARKETING SAMPLE
THAM KHẢO CÁCH MAY: MẪU SIZE SET MÃD15-CW35V3A1  MÀU BLACK CHUYỂN CÙNG TÁC NGHIỆP NGÀY 10/6/24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</si>
  <si>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</si>
  <si>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</si>
  <si>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</si>
  <si>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</si>
  <si>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</si>
  <si>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</si>
  <si>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</si>
  <si>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</si>
  <si>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</si>
  <si>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</si>
  <si>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</si>
  <si>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r>
      <rPr>
        <sz val="9"/>
        <rFont val="Carlito"/>
        <family val="2"/>
      </rPr>
      <t>CREWNECK</t>
    </r>
  </si>
  <si>
    <r>
      <rPr>
        <sz val="9"/>
        <rFont val="Carlito"/>
        <family val="2"/>
      </rPr>
      <t>XXS-XXL</t>
    </r>
  </si>
  <si>
    <r>
      <rPr>
        <b/>
        <sz val="7.5"/>
        <rFont val="Carlito"/>
        <family val="2"/>
      </rPr>
      <t>FRONT HPS LENGTH</t>
    </r>
  </si>
  <si>
    <r>
      <rPr>
        <sz val="7.5"/>
        <rFont val="Carlito"/>
        <family val="2"/>
      </rPr>
      <t>191/2</t>
    </r>
  </si>
  <si>
    <r>
      <rPr>
        <sz val="7.5"/>
        <rFont val="Carlito"/>
        <family val="2"/>
      </rPr>
      <t>201/2</t>
    </r>
  </si>
  <si>
    <r>
      <rPr>
        <sz val="7.5"/>
        <rFont val="Carlito"/>
        <family val="2"/>
      </rPr>
      <t>211/2</t>
    </r>
  </si>
  <si>
    <r>
      <rPr>
        <b/>
        <sz val="7.5"/>
        <rFont val="Carlito"/>
        <family val="2"/>
      </rPr>
      <t>221/2</t>
    </r>
  </si>
  <si>
    <r>
      <rPr>
        <sz val="7.5"/>
        <rFont val="Carlito"/>
        <family val="2"/>
      </rPr>
      <t>231/2</t>
    </r>
  </si>
  <si>
    <r>
      <rPr>
        <sz val="7.5"/>
        <rFont val="Carlito"/>
        <family val="2"/>
      </rPr>
      <t>241/2</t>
    </r>
  </si>
  <si>
    <r>
      <rPr>
        <sz val="7.5"/>
        <rFont val="Carlito"/>
        <family val="2"/>
      </rPr>
      <t>251/2</t>
    </r>
  </si>
  <si>
    <r>
      <rPr>
        <b/>
        <sz val="7.5"/>
        <rFont val="Carlito"/>
        <family val="2"/>
      </rPr>
      <t>CF LENGTH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</si>
  <si>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</si>
  <si>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151/2</t>
    </r>
  </si>
  <si>
    <r>
      <rPr>
        <sz val="7.5"/>
        <rFont val="Carlito"/>
        <family val="2"/>
      </rPr>
      <t>161/4</t>
    </r>
  </si>
  <si>
    <r>
      <rPr>
        <b/>
        <sz val="7.5"/>
        <rFont val="Carlito"/>
        <family val="2"/>
      </rPr>
      <t>173/4</t>
    </r>
  </si>
  <si>
    <r>
      <rPr>
        <sz val="7.5"/>
        <rFont val="Carlito"/>
        <family val="2"/>
      </rPr>
      <t>181/2</t>
    </r>
  </si>
  <si>
    <r>
      <rPr>
        <sz val="7.5"/>
        <rFont val="Carlito"/>
        <family val="2"/>
      </rPr>
      <t>191/4</t>
    </r>
  </si>
  <si>
    <r>
      <rPr>
        <b/>
        <sz val="7.5"/>
        <rFont val="Carlito"/>
        <family val="2"/>
      </rPr>
      <t>SIDE SEAM LENGTH</t>
    </r>
  </si>
  <si>
    <r>
      <rPr>
        <b/>
        <i/>
        <sz val="7.5"/>
        <rFont val="Carlito"/>
        <family val="2"/>
      </rPr>
      <t>PIT TO HEM</t>
    </r>
  </si>
  <si>
    <r>
      <rPr>
        <sz val="7.5"/>
        <rFont val="Carlito"/>
        <family val="2"/>
      </rPr>
      <t>61/2</t>
    </r>
  </si>
  <si>
    <r>
      <rPr>
        <b/>
        <sz val="7.5"/>
        <rFont val="Carlito"/>
        <family val="2"/>
      </rPr>
      <t>71/2</t>
    </r>
  </si>
  <si>
    <r>
      <rPr>
        <sz val="7.5"/>
        <rFont val="Carlito"/>
        <family val="2"/>
      </rPr>
      <t>81/2</t>
    </r>
  </si>
  <si>
    <r>
      <rPr>
        <b/>
        <sz val="7.5"/>
        <rFont val="Carlito"/>
        <family val="2"/>
      </rPr>
      <t>CHEST</t>
    </r>
  </si>
  <si>
    <r>
      <rPr>
        <b/>
        <i/>
        <sz val="7.5"/>
        <rFont val="Carlito"/>
        <family val="2"/>
      </rPr>
      <t>1” BELOW AH</t>
    </r>
  </si>
  <si>
    <r>
      <rPr>
        <b/>
        <sz val="7.5"/>
        <rFont val="Carlito"/>
        <family val="2"/>
      </rPr>
      <t>ACROSS FRONT</t>
    </r>
  </si>
  <si>
    <r>
      <rPr>
        <b/>
        <i/>
        <sz val="7.5"/>
        <rFont val="Carlito"/>
        <family val="2"/>
      </rPr>
      <t>8 1/2" DOWN FROM HPS</t>
    </r>
  </si>
  <si>
    <r>
      <rPr>
        <sz val="7.5"/>
        <rFont val="Carlito"/>
        <family val="2"/>
      </rPr>
      <t>281/2</t>
    </r>
  </si>
  <si>
    <r>
      <rPr>
        <sz val="7.5"/>
        <rFont val="Carlito"/>
        <family val="2"/>
      </rPr>
      <t>291/4</t>
    </r>
  </si>
  <si>
    <r>
      <rPr>
        <b/>
        <sz val="7.5"/>
        <rFont val="Carlito"/>
        <family val="2"/>
      </rPr>
      <t>303/4</t>
    </r>
  </si>
  <si>
    <r>
      <rPr>
        <sz val="7.5"/>
        <rFont val="Carlito"/>
        <family val="2"/>
      </rPr>
      <t>311/2</t>
    </r>
  </si>
  <si>
    <r>
      <rPr>
        <sz val="7.5"/>
        <rFont val="Carlito"/>
        <family val="2"/>
      </rPr>
      <t>321/4</t>
    </r>
  </si>
  <si>
    <r>
      <rPr>
        <b/>
        <sz val="7.5"/>
        <rFont val="Carlito"/>
        <family val="2"/>
      </rPr>
      <t>ACROSS BACK</t>
    </r>
  </si>
  <si>
    <r>
      <rPr>
        <b/>
        <i/>
        <sz val="7.5"/>
        <rFont val="Carlito"/>
        <family val="2"/>
      </rPr>
      <t>9" DOWN FROM CB</t>
    </r>
  </si>
  <si>
    <r>
      <rPr>
        <sz val="7.5"/>
        <rFont val="Carlito"/>
        <family val="2"/>
      </rPr>
      <t>283/4</t>
    </r>
  </si>
  <si>
    <r>
      <rPr>
        <sz val="7.5"/>
        <rFont val="Carlito"/>
        <family val="2"/>
      </rPr>
      <t>291/2</t>
    </r>
  </si>
  <si>
    <r>
      <rPr>
        <b/>
        <sz val="7.5"/>
        <rFont val="Carlito"/>
        <family val="2"/>
      </rPr>
      <t>301/4</t>
    </r>
  </si>
  <si>
    <r>
      <rPr>
        <sz val="7.5"/>
        <rFont val="Carlito"/>
        <family val="2"/>
      </rPr>
      <t>313/4</t>
    </r>
  </si>
  <si>
    <r>
      <rPr>
        <sz val="7.5"/>
        <rFont val="Carlito"/>
        <family val="2"/>
      </rPr>
      <t>321/2</t>
    </r>
  </si>
  <si>
    <r>
      <rPr>
        <b/>
        <sz val="7.5"/>
        <rFont val="Carlito"/>
        <family val="2"/>
      </rPr>
      <t>BOTTOM SWEEP</t>
    </r>
  </si>
  <si>
    <r>
      <rPr>
        <b/>
        <i/>
        <sz val="7.5"/>
        <rFont val="Carlito"/>
        <family val="2"/>
      </rPr>
      <t>3/8 UP FROM RIB SEAM</t>
    </r>
  </si>
  <si>
    <t>BOTTOM SWEEP</t>
  </si>
  <si>
    <t>AT OPENING</t>
  </si>
  <si>
    <r>
      <rPr>
        <b/>
        <sz val="7.5"/>
        <rFont val="Carlito"/>
        <family val="2"/>
      </rPr>
      <t>SHOULDER SLOPE</t>
    </r>
  </si>
  <si>
    <t>ACROSS SHOULDER</t>
  </si>
  <si>
    <t>SEAM TO SEAM</t>
  </si>
  <si>
    <r>
      <rPr>
        <sz val="7.5"/>
        <rFont val="Carlito"/>
        <family val="2"/>
      </rPr>
      <t>311/4</t>
    </r>
  </si>
  <si>
    <r>
      <rPr>
        <sz val="7.5"/>
        <rFont val="Carlito"/>
        <family val="2"/>
      </rPr>
      <t>323/4</t>
    </r>
  </si>
  <si>
    <r>
      <rPr>
        <b/>
        <sz val="7.5"/>
        <rFont val="Carlito"/>
        <family val="2"/>
      </rPr>
      <t>331/2</t>
    </r>
  </si>
  <si>
    <r>
      <rPr>
        <sz val="7.5"/>
        <rFont val="Carlito"/>
        <family val="2"/>
      </rPr>
      <t>341/4</t>
    </r>
  </si>
  <si>
    <r>
      <rPr>
        <sz val="7.5"/>
        <rFont val="Carlito"/>
        <family val="2"/>
      </rPr>
      <t>353/4</t>
    </r>
  </si>
  <si>
    <r>
      <rPr>
        <sz val="7.5"/>
        <rFont val="Carlito"/>
        <family val="2"/>
      </rPr>
      <t>111/2</t>
    </r>
  </si>
  <si>
    <r>
      <rPr>
        <b/>
        <sz val="7.5"/>
        <rFont val="Carlito"/>
        <family val="2"/>
      </rPr>
      <t>121/2</t>
    </r>
  </si>
  <si>
    <r>
      <rPr>
        <sz val="7.5"/>
        <rFont val="Carlito"/>
        <family val="2"/>
      </rPr>
      <t>131/2</t>
    </r>
  </si>
  <si>
    <t>BICEP</t>
  </si>
  <si>
    <t>1" FROM ARMPIT</t>
  </si>
  <si>
    <r>
      <rPr>
        <sz val="7.5"/>
        <rFont val="Carlito"/>
        <family val="2"/>
      </rPr>
      <t>101/2</t>
    </r>
  </si>
  <si>
    <r>
      <rPr>
        <sz val="7.5"/>
        <rFont val="Carlito"/>
        <family val="2"/>
      </rPr>
      <t>121/2</t>
    </r>
  </si>
  <si>
    <r>
      <rPr>
        <b/>
        <sz val="7.5"/>
        <rFont val="Carlito"/>
        <family val="2"/>
      </rPr>
      <t>ELBOW</t>
    </r>
  </si>
  <si>
    <r>
      <rPr>
        <b/>
        <i/>
        <sz val="7.5"/>
        <rFont val="Carlito"/>
        <family val="2"/>
      </rPr>
      <t>10" FROM SHOULDER</t>
    </r>
  </si>
  <si>
    <r>
      <rPr>
        <sz val="7.5"/>
        <rFont val="Carlito"/>
        <family val="2"/>
      </rPr>
      <t>73/4</t>
    </r>
  </si>
  <si>
    <r>
      <rPr>
        <sz val="7.5"/>
        <rFont val="Carlito"/>
        <family val="2"/>
      </rPr>
      <t>81/8</t>
    </r>
  </si>
  <si>
    <r>
      <rPr>
        <b/>
        <sz val="7.5"/>
        <rFont val="Carlito"/>
        <family val="2"/>
      </rPr>
      <t>87/8</t>
    </r>
  </si>
  <si>
    <r>
      <rPr>
        <sz val="7.5"/>
        <rFont val="Carlito"/>
        <family val="2"/>
      </rPr>
      <t>91/4</t>
    </r>
  </si>
  <si>
    <r>
      <rPr>
        <sz val="7.5"/>
        <rFont val="Carlito"/>
        <family val="2"/>
      </rPr>
      <t>95/8</t>
    </r>
  </si>
  <si>
    <r>
      <rPr>
        <b/>
        <sz val="7.5"/>
        <rFont val="Carlito"/>
        <family val="2"/>
      </rPr>
      <t>SLEEVE OVERARM LENGTH (INC. RIB)</t>
    </r>
  </si>
  <si>
    <r>
      <rPr>
        <b/>
        <sz val="7.5"/>
        <rFont val="Carlito"/>
        <family val="2"/>
      </rPr>
      <t>191/2</t>
    </r>
  </si>
  <si>
    <r>
      <rPr>
        <b/>
        <sz val="7.5"/>
        <rFont val="Carlito"/>
        <family val="2"/>
      </rPr>
      <t>SLEEVE WIDTH</t>
    </r>
  </si>
  <si>
    <t>1" UP FROM RIB SEAM</t>
  </si>
  <si>
    <r>
      <rPr>
        <sz val="7.5"/>
        <rFont val="Carlito"/>
        <family val="2"/>
      </rPr>
      <t>61/4</t>
    </r>
  </si>
  <si>
    <r>
      <rPr>
        <b/>
        <sz val="7.5"/>
        <rFont val="Carlito"/>
        <family val="2"/>
      </rPr>
      <t>63/4</t>
    </r>
  </si>
  <si>
    <r>
      <rPr>
        <sz val="7.5"/>
        <rFont val="Carlito"/>
        <family val="2"/>
      </rPr>
      <t>71/4</t>
    </r>
  </si>
  <si>
    <r>
      <rPr>
        <sz val="7.5"/>
        <rFont val="Carlito"/>
        <family val="2"/>
      </rPr>
      <t>71/2</t>
    </r>
  </si>
  <si>
    <r>
      <rPr>
        <b/>
        <sz val="7.5"/>
        <rFont val="Carlito"/>
        <family val="2"/>
      </rPr>
      <t>SLEEVE OPENING</t>
    </r>
  </si>
  <si>
    <r>
      <rPr>
        <sz val="7.5"/>
        <rFont val="Carlito"/>
        <family val="2"/>
      </rPr>
      <t>31/8</t>
    </r>
  </si>
  <si>
    <r>
      <rPr>
        <sz val="7.5"/>
        <rFont val="Carlito"/>
        <family val="2"/>
      </rPr>
      <t>33/8</t>
    </r>
  </si>
  <si>
    <r>
      <rPr>
        <sz val="7.5"/>
        <rFont val="Carlito"/>
        <family val="2"/>
      </rPr>
      <t>35/8</t>
    </r>
  </si>
  <si>
    <r>
      <rPr>
        <b/>
        <sz val="7.5"/>
        <rFont val="Carlito"/>
        <family val="2"/>
      </rPr>
      <t>37/8</t>
    </r>
  </si>
  <si>
    <r>
      <rPr>
        <sz val="7.5"/>
        <rFont val="Carlito"/>
        <family val="2"/>
      </rPr>
      <t>41/8</t>
    </r>
  </si>
  <si>
    <r>
      <rPr>
        <sz val="7.5"/>
        <rFont val="Carlito"/>
        <family val="2"/>
      </rPr>
      <t>43/8</t>
    </r>
  </si>
  <si>
    <r>
      <rPr>
        <sz val="7.5"/>
        <rFont val="Carlito"/>
        <family val="2"/>
      </rPr>
      <t>45/8</t>
    </r>
  </si>
  <si>
    <t>BACK NECK WIDTH</t>
  </si>
  <si>
    <r>
      <rPr>
        <b/>
        <sz val="7.5"/>
        <rFont val="Carlito"/>
        <family val="2"/>
      </rPr>
      <t>81/4</t>
    </r>
  </si>
  <si>
    <r>
      <rPr>
        <sz val="7.5"/>
        <rFont val="Carlito"/>
        <family val="2"/>
      </rPr>
      <t>83/4</t>
    </r>
  </si>
  <si>
    <r>
      <rPr>
        <b/>
        <sz val="7.5"/>
        <rFont val="Carlito"/>
        <family val="2"/>
      </rPr>
      <t>FRONT NECK DROP</t>
    </r>
  </si>
  <si>
    <r>
      <rPr>
        <sz val="7.5"/>
        <rFont val="Carlito"/>
        <family val="2"/>
      </rPr>
      <t>31/2</t>
    </r>
  </si>
  <si>
    <r>
      <rPr>
        <sz val="7.5"/>
        <rFont val="Carlito"/>
        <family val="2"/>
      </rPr>
      <t>33/4</t>
    </r>
  </si>
  <si>
    <r>
      <rPr>
        <b/>
        <sz val="7.5"/>
        <rFont val="Carlito"/>
        <family val="2"/>
      </rPr>
      <t>41/4</t>
    </r>
  </si>
  <si>
    <r>
      <rPr>
        <sz val="7.5"/>
        <rFont val="Carlito"/>
        <family val="2"/>
      </rPr>
      <t>41/2</t>
    </r>
  </si>
  <si>
    <r>
      <rPr>
        <sz val="7.5"/>
        <rFont val="Carlito"/>
        <family val="2"/>
      </rPr>
      <t>43/4</t>
    </r>
  </si>
  <si>
    <r>
      <rPr>
        <b/>
        <sz val="7.5"/>
        <rFont val="Carlito"/>
        <family val="2"/>
      </rPr>
      <t>BACK NECK DROP</t>
    </r>
  </si>
  <si>
    <r>
      <rPr>
        <b/>
        <sz val="7.5"/>
        <rFont val="Carlito"/>
        <family val="2"/>
      </rPr>
      <t>NECK RIB</t>
    </r>
  </si>
  <si>
    <r>
      <rPr>
        <b/>
        <i/>
        <sz val="7.5"/>
        <rFont val="Carlito"/>
        <family val="2"/>
      </rPr>
      <t>HEIGHT</t>
    </r>
  </si>
  <si>
    <r>
      <rPr>
        <sz val="7.5"/>
        <rFont val="Carlito"/>
        <family val="2"/>
      </rPr>
      <t>11/4</t>
    </r>
  </si>
  <si>
    <r>
      <rPr>
        <b/>
        <sz val="7.5"/>
        <rFont val="Carlito"/>
        <family val="2"/>
      </rPr>
      <t>11/4</t>
    </r>
  </si>
  <si>
    <t>SLEEVE RIB</t>
  </si>
  <si>
    <r>
      <rPr>
        <sz val="7.5"/>
        <rFont val="Carlito"/>
        <family val="2"/>
      </rPr>
      <t>21/2</t>
    </r>
  </si>
  <si>
    <r>
      <rPr>
        <b/>
        <sz val="7.5"/>
        <rFont val="Carlito"/>
        <family val="2"/>
      </rPr>
      <t>21/2</t>
    </r>
  </si>
  <si>
    <t>BOTTOM RIB</t>
  </si>
  <si>
    <r>
      <rPr>
        <b/>
        <i/>
        <sz val="7.5"/>
        <rFont val="Carlito"/>
        <family val="2"/>
      </rPr>
      <t>BOTTOM</t>
    </r>
  </si>
  <si>
    <t>Dài áo từ đỉnh vai</t>
  </si>
  <si>
    <t>Dài áo từ giữa thân trước</t>
  </si>
  <si>
    <t>Đường may sườn đến lai</t>
  </si>
  <si>
    <t>ngang ngực (dưới nách 1")</t>
  </si>
  <si>
    <t>ngang trước (8 1/2" từ đỉnh vai )</t>
  </si>
  <si>
    <t>ngang sau (9" từ giữa cổ sau)</t>
  </si>
  <si>
    <t>Ngang lai (3/8 " từ đường tra rib lên )</t>
  </si>
  <si>
    <t>ngang lai (tại cạnh lai )</t>
  </si>
  <si>
    <t>Vai con</t>
  </si>
  <si>
    <t>Ngang vai (đường may đến đường may )</t>
  </si>
  <si>
    <t>Vòng nách ( đo thẳng )</t>
  </si>
  <si>
    <t>bắp tay (1 " dưới nách)</t>
  </si>
  <si>
    <t>khủy tay ( 10" từ vai )</t>
  </si>
  <si>
    <t>Dà̀i tay (gồm rib)</t>
  </si>
  <si>
    <t>rộng cửa tay ( 1" từ đường tra rib )</t>
  </si>
  <si>
    <t>Rộng cửa tay ( đo êm)</t>
  </si>
  <si>
    <t>Rộng cổ sau (từ đường may đến đường may)</t>
  </si>
  <si>
    <t>Hạ cổ trước</t>
  </si>
  <si>
    <t>Hạ cổ sau</t>
  </si>
  <si>
    <t>To bản rib CO</t>
  </si>
  <si>
    <t>to bản rib TAY</t>
  </si>
  <si>
    <t xml:space="preserve">to bản rib lai </t>
  </si>
  <si>
    <t>TRIỂN KHAI SẢN XUẤT
THAM KHẢO CÁCH MAY: MẪU SIZE SET MÃD15-CW35V3A1  MÀU BLACK CHUYỂN CÙNG TÁC NGHIỆP NGÀY 10/6/24</t>
  </si>
  <si>
    <t>GẮN BÊN TRÁI NGƯỜI MẶC
TỪ TRA BO LÊN 2INCH</t>
  </si>
  <si>
    <t>FABRIC</t>
  </si>
  <si>
    <t>ASH - BC01</t>
  </si>
  <si>
    <t>DOVE</t>
  </si>
  <si>
    <t>HEATHER GREY</t>
  </si>
  <si>
    <t>SANDSTONE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</si>
  <si>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</si>
  <si>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HEATHER GREY - BC06</t>
  </si>
  <si>
    <t>OATLMEAL - BC0279</t>
  </si>
  <si>
    <t>DRFW24P1577004T00K-LOT '1559/5 ÁNH A- CẤP ĐỦ SỐ LƯỢNG</t>
  </si>
  <si>
    <t>DRFW24P1577005T00K-LOT 'T1553/5 ÁNH A- CẤP ĐỦ SỐ LƯỢNG</t>
  </si>
  <si>
    <t>DRFW24P1577006T00K
DỰ KIẾN BÙ 18.6</t>
  </si>
  <si>
    <t>DRFW24P1577007T00K-LOT '1536/5 ÁNH A- CẤP ĐỦ SỐ LƯỢNG</t>
  </si>
  <si>
    <t>DRFW24P1577008T00K-LOT 'T1536/5 ÁNH A- CẤP ĐỦ SỐ LƯỢNG</t>
  </si>
  <si>
    <t>DRFW24P1577010T00K
CHƯA VẢI DK 18.6</t>
  </si>
  <si>
    <t>DRFW24P1577011T00K
CHƯA VẢI DK 18.6</t>
  </si>
  <si>
    <t>DRFW24P1577012T00K
CHƯA VẢI DK 18.6</t>
  </si>
  <si>
    <t>D15-1579</t>
  </si>
  <si>
    <t>WH1672</t>
  </si>
  <si>
    <t>GY6995</t>
  </si>
  <si>
    <t>BE7499</t>
  </si>
  <si>
    <t xml:space="preserve">GARMENT WASH </t>
  </si>
  <si>
    <t>DUYỆT HANDFEEL THEO ỐNG DUYỆT MÀU WASHED BLACK (MOON LIGHT) CHUYỂN 17.6.24</t>
  </si>
  <si>
    <t>GẮN SAU WASH</t>
  </si>
  <si>
    <t>GẮN TRƯỚC WASH</t>
  </si>
  <si>
    <t>DUYỆT HÀNG SẢN XUẤT</t>
  </si>
  <si>
    <t>D15-CW35V3A2M</t>
  </si>
  <si>
    <t>DRFW24P1577009T00K-LOT '1102/6 CẤP ĐỦ SỐ LƯỢNG</t>
  </si>
  <si>
    <t>MARKETING SAMPLE SHIP DB103_LA, DB103_CLOSET (THEO TN D15-CW35V3A2M)</t>
  </si>
  <si>
    <t>LƯU Ý- THÔNG SỐ SẢN XUẤT CẦN CHÍNH XÁC 100%. 
SỐ LƯỢNG TRÊN ĐÃ TRỪ HÀNG MARKETING CHO HAI CỬA HÀNG DB103_LA VÀ DB103_CLOSET THEO TN TN D15-CW35V3A2M CHUYỂN NGÀY 17.6.24</t>
  </si>
  <si>
    <t>DRFW24P1577005T00K-
LOT 'T1552/5 ÁNH A- CẤP TRIỆT TIÊU 92M
LOT 'T1553/5 ÁNH A- CẤP ĐỦ 53M</t>
  </si>
  <si>
    <t>DRFW24P1577004T00K-
LOT '1559/5 ÁNH A- CẤP TRIỆT TIÊU 535M
LOT '1553/5 ÁNH A- CẤP ĐỦ 213M</t>
  </si>
  <si>
    <t>DRFW24P1577007T00K-LOT '1536/5 ÁNH A- CẤP TRIỆT TIÊU 270M
LOT '1531/5 ÁNH A- CẤP ĐỦ 488M</t>
  </si>
  <si>
    <t>DRFW24P1577008T00K-
LOT 'T1530/5 ÁNH A- CẤP TT 72M
LOT 'T1531/5 ÁNH A- CẤP TT 70M
LOT 'T1536/5 ÁNH A- CẤP ĐỦ 4M</t>
  </si>
  <si>
    <t>DRFW24P1577006T00K
LOT '1104/5 CẤP ĐỦ SỐ LƯỢNG</t>
  </si>
  <si>
    <r>
      <t xml:space="preserve">DRFW24P1577010T00K
LOT '1564/5 ÁNH A- CẤP TT 511M
</t>
    </r>
    <r>
      <rPr>
        <b/>
        <sz val="24"/>
        <color rgb="FFFF0000"/>
        <rFont val="Muli"/>
      </rPr>
      <t>THIẾU 234M- DỰ KIẾN BÙ 24/6</t>
    </r>
  </si>
  <si>
    <r>
      <t xml:space="preserve">DRFW24P1577011T00K
LOT 'T1564/5 ÁNH A- CẤP TT 57M
</t>
    </r>
    <r>
      <rPr>
        <b/>
        <sz val="24"/>
        <color rgb="FFFF0000"/>
        <rFont val="Muli"/>
      </rPr>
      <t>THIẾU 90M-DỰ KIẾN BÙ 24/6</t>
    </r>
  </si>
  <si>
    <t>DRFW24P1577012T00K
LOT '1103/6 CẤP ĐỦ SỐ LƯỢNG</t>
  </si>
  <si>
    <t>TRIỂN KHAI SẢN XUẤT:
THAM KHẢO CÁCH MAY: MẪU SIZE SET MÃD15-CW35V3A1  MÀU BLACK CHUYỂN CÙNG TÁC NGHIỆP NGÀY 10/6/24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</si>
</sst>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sz val="24"/>
      <color rgb="FFFF0000"/>
      <name val="Muli"/>
    </font>
    <font>
      <sz val="36"/>
      <color theme="1"/>
      <name val="Muli"/>
    </font>
    <font>
      <sz val="7.5"/>
      <name val="Carlito"/>
      <family val="2"/>
    </font>
    <font>
      <sz val="7.5"/>
      <color rgb="FF000000"/>
      <name val="Carlito"/>
      <family val="2"/>
    </font>
    <font>
      <b/>
      <u/>
      <sz val="7.5"/>
      <color rgb="FF00B0F0"/>
      <name val="Carlito"/>
    </font>
    <font>
      <b/>
      <sz val="7.5"/>
      <color rgb="FF00B0F0"/>
      <name val="Carlito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6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7" fillId="0" borderId="78" xfId="131" applyFont="1" applyBorder="1" applyAlignment="1">
      <alignment horizontal="left" vertical="top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12" fontId="120" fillId="54" borderId="37" xfId="131" applyNumberFormat="1" applyFont="1" applyFill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1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0" fontId="120" fillId="0" borderId="79" xfId="131" applyFont="1" applyBorder="1" applyAlignment="1">
      <alignment horizontal="left" vertical="top" wrapText="1"/>
    </xf>
    <xf numFmtId="0" fontId="114" fillId="0" borderId="37" xfId="131" applyBorder="1" applyAlignment="1">
      <alignment horizontal="left" wrapText="1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30" fillId="2" borderId="0" xfId="0" applyFont="1" applyFill="1" applyAlignment="1">
      <alignment vertical="center"/>
    </xf>
    <xf numFmtId="0" fontId="130" fillId="47" borderId="50" xfId="0" applyFont="1" applyFill="1" applyBorder="1" applyAlignment="1">
      <alignment horizontal="center" vertical="center"/>
    </xf>
    <xf numFmtId="0" fontId="114" fillId="0" borderId="0" xfId="131" applyAlignment="1">
      <alignment horizontal="left" vertical="top" wrapText="1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0" fontId="48" fillId="47" borderId="50" xfId="0" applyFont="1" applyFill="1" applyBorder="1" applyAlignment="1">
      <alignment horizontal="center" vertical="center"/>
    </xf>
    <xf numFmtId="0" fontId="120" fillId="0" borderId="37" xfId="131" applyFont="1" applyBorder="1" applyAlignment="1">
      <alignment horizontal="left" vertical="top" wrapText="1" indent="3"/>
    </xf>
    <xf numFmtId="0" fontId="120" fillId="0" borderId="37" xfId="131" applyFont="1" applyBorder="1" applyAlignment="1">
      <alignment horizontal="left" vertical="top" wrapText="1" indent="2"/>
    </xf>
    <xf numFmtId="0" fontId="129" fillId="0" borderId="37" xfId="131" applyFont="1" applyBorder="1" applyAlignment="1">
      <alignment horizontal="left" vertical="top" wrapText="1" indent="2"/>
    </xf>
    <xf numFmtId="1" fontId="133" fillId="0" borderId="37" xfId="131" applyNumberFormat="1" applyFont="1" applyBorder="1" applyAlignment="1">
      <alignment horizontal="center" vertical="top" shrinkToFit="1"/>
    </xf>
    <xf numFmtId="1" fontId="133" fillId="0" borderId="37" xfId="131" applyNumberFormat="1" applyFont="1" applyBorder="1" applyAlignment="1">
      <alignment horizontal="left" vertical="top" indent="2" shrinkToFit="1"/>
    </xf>
    <xf numFmtId="1" fontId="128" fillId="53" borderId="37" xfId="131" applyNumberFormat="1" applyFont="1" applyFill="1" applyBorder="1" applyAlignment="1">
      <alignment horizontal="center" vertical="top" shrinkToFit="1"/>
    </xf>
    <xf numFmtId="0" fontId="125" fillId="0" borderId="79" xfId="131" applyFont="1" applyBorder="1" applyAlignment="1">
      <alignment horizontal="center" vertical="top" wrapText="1"/>
    </xf>
    <xf numFmtId="12" fontId="134" fillId="54" borderId="37" xfId="131" applyNumberFormat="1" applyFont="1" applyFill="1" applyBorder="1" applyAlignment="1">
      <alignment horizontal="center" vertical="center" wrapText="1"/>
    </xf>
    <xf numFmtId="0" fontId="121" fillId="0" borderId="83" xfId="131" applyFont="1" applyBorder="1" applyAlignment="1">
      <alignment horizontal="left" vertical="top" wrapText="1"/>
    </xf>
    <xf numFmtId="0" fontId="129" fillId="0" borderId="37" xfId="131" applyFont="1" applyBorder="1" applyAlignment="1">
      <alignment horizontal="center" vertical="top" wrapText="1"/>
    </xf>
    <xf numFmtId="0" fontId="125" fillId="0" borderId="84" xfId="131" applyFont="1" applyBorder="1" applyAlignment="1">
      <alignment horizontal="center" vertical="top" wrapText="1"/>
    </xf>
    <xf numFmtId="12" fontId="135" fillId="54" borderId="37" xfId="131" applyNumberFormat="1" applyFont="1" applyFill="1" applyBorder="1" applyAlignment="1">
      <alignment horizontal="center" vertical="center" wrapText="1"/>
    </xf>
    <xf numFmtId="12" fontId="135" fillId="54" borderId="85" xfId="131" applyNumberFormat="1" applyFont="1" applyFill="1" applyBorder="1" applyAlignment="1">
      <alignment horizontal="center" vertical="center" wrapText="1"/>
    </xf>
    <xf numFmtId="12" fontId="120" fillId="54" borderId="85" xfId="131" applyNumberFormat="1" applyFont="1" applyFill="1" applyBorder="1" applyAlignment="1">
      <alignment horizontal="center" vertical="center" wrapText="1"/>
    </xf>
    <xf numFmtId="0" fontId="114" fillId="0" borderId="35" xfId="131" applyBorder="1" applyAlignment="1">
      <alignment horizontal="left" wrapText="1"/>
    </xf>
    <xf numFmtId="0" fontId="114" fillId="53" borderId="37" xfId="131" applyFill="1" applyBorder="1" applyAlignment="1">
      <alignment horizontal="left" wrapText="1"/>
    </xf>
    <xf numFmtId="0" fontId="31" fillId="54" borderId="50" xfId="0" applyFont="1" applyFill="1" applyBorder="1" applyAlignment="1">
      <alignment horizontal="center" vertical="center"/>
    </xf>
    <xf numFmtId="1" fontId="31" fillId="54" borderId="50" xfId="0" applyNumberFormat="1" applyFont="1" applyFill="1" applyBorder="1" applyAlignment="1">
      <alignment horizontal="center" vertical="center"/>
    </xf>
    <xf numFmtId="177" fontId="31" fillId="54" borderId="50" xfId="0" applyNumberFormat="1" applyFont="1" applyFill="1" applyBorder="1" applyAlignment="1">
      <alignment horizontal="center" vertical="center"/>
    </xf>
    <xf numFmtId="165" fontId="31" fillId="54" borderId="50" xfId="0" applyNumberFormat="1" applyFont="1" applyFill="1" applyBorder="1" applyAlignment="1">
      <alignment horizontal="center" vertical="center"/>
    </xf>
    <xf numFmtId="1" fontId="32" fillId="54" borderId="50" xfId="0" applyNumberFormat="1" applyFont="1" applyFill="1" applyBorder="1" applyAlignment="1">
      <alignment horizontal="center" vertical="center"/>
    </xf>
    <xf numFmtId="0" fontId="52" fillId="0" borderId="67" xfId="2" applyFont="1" applyBorder="1" applyAlignment="1">
      <alignment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50" xfId="0" applyNumberFormat="1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4" borderId="69" xfId="0" applyNumberFormat="1" applyFont="1" applyFill="1" applyBorder="1" applyAlignment="1">
      <alignment horizontal="center" vertical="center" wrapText="1"/>
    </xf>
    <xf numFmtId="1" fontId="32" fillId="54" borderId="71" xfId="0" applyNumberFormat="1" applyFont="1" applyFill="1" applyBorder="1" applyAlignment="1">
      <alignment horizontal="center" vertical="center" wrapText="1"/>
    </xf>
    <xf numFmtId="1" fontId="32" fillId="54" borderId="57" xfId="0" applyNumberFormat="1" applyFont="1" applyFill="1" applyBorder="1" applyAlignment="1">
      <alignment horizontal="center" vertical="center" wrapText="1"/>
    </xf>
    <xf numFmtId="1" fontId="32" fillId="54" borderId="45" xfId="0" applyNumberFormat="1" applyFont="1" applyFill="1" applyBorder="1" applyAlignment="1">
      <alignment horizontal="center" vertical="center" wrapText="1"/>
    </xf>
    <xf numFmtId="1" fontId="32" fillId="54" borderId="54" xfId="0" applyNumberFormat="1" applyFont="1" applyFill="1" applyBorder="1" applyAlignment="1">
      <alignment horizontal="center" vertical="center" wrapText="1"/>
    </xf>
    <xf numFmtId="1" fontId="32" fillId="54" borderId="55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54" borderId="50" xfId="0" applyFont="1" applyFill="1" applyBorder="1" applyAlignment="1">
      <alignment horizontal="center" vertical="center" wrapText="1"/>
    </xf>
    <xf numFmtId="1" fontId="31" fillId="54" borderId="50" xfId="0" applyNumberFormat="1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53" xfId="0" quotePrefix="1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6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57" fillId="54" borderId="50" xfId="1" applyNumberFormat="1" applyFont="1" applyFill="1" applyBorder="1" applyAlignment="1">
      <alignment horizontal="center" vertical="center" wrapText="1"/>
    </xf>
    <xf numFmtId="1" fontId="60" fillId="54" borderId="50" xfId="1" applyNumberFormat="1" applyFont="1" applyFill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6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0" fillId="5" borderId="73" xfId="2" applyFont="1" applyFill="1" applyBorder="1" applyAlignment="1">
      <alignment horizontal="center" vertical="center" wrapText="1"/>
    </xf>
    <xf numFmtId="0" fontId="50" fillId="5" borderId="74" xfId="2" applyFont="1" applyFill="1" applyBorder="1" applyAlignment="1">
      <alignment horizontal="center" vertical="center" wrapText="1"/>
    </xf>
    <xf numFmtId="0" fontId="50" fillId="5" borderId="72" xfId="2" applyFont="1" applyFill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21" fillId="0" borderId="77" xfId="131" applyFont="1" applyBorder="1" applyAlignment="1">
      <alignment horizontal="left" vertical="top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96" fillId="48" borderId="2" xfId="0" applyFont="1" applyFill="1" applyBorder="1" applyAlignment="1">
      <alignment horizontal="left" vertical="center" wrapText="1"/>
    </xf>
    <xf numFmtId="1" fontId="69" fillId="0" borderId="50" xfId="0" applyNumberFormat="1" applyFont="1" applyBorder="1" applyAlignment="1">
      <alignment horizontal="left" vertical="center" wrapText="1"/>
    </xf>
    <xf numFmtId="1" fontId="69" fillId="0" borderId="50" xfId="0" applyNumberFormat="1" applyFont="1" applyFill="1" applyBorder="1" applyAlignment="1">
      <alignment horizontal="center"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openxmlformats.org/officeDocument/2006/relationships/image" Target="../media/image22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1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1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8.emf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12" Type="http://schemas.openxmlformats.org/officeDocument/2006/relationships/image" Target="../media/image45.emf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5.emf"/><Relationship Id="rId5" Type="http://schemas.openxmlformats.org/officeDocument/2006/relationships/image" Target="../media/image39.png"/><Relationship Id="rId10" Type="http://schemas.openxmlformats.org/officeDocument/2006/relationships/image" Target="../media/image44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628650</xdr:rowOff>
    </xdr:from>
    <xdr:to>
      <xdr:col>15</xdr:col>
      <xdr:colOff>1276350</xdr:colOff>
      <xdr:row>7</xdr:row>
      <xdr:rowOff>228600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0881DFD9-3F0A-4919-96E1-35547F24BC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45325" y="2562225"/>
          <a:ext cx="1524000" cy="18002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1123950</xdr:colOff>
      <xdr:row>95</xdr:row>
      <xdr:rowOff>514350</xdr:rowOff>
    </xdr:from>
    <xdr:to>
      <xdr:col>15</xdr:col>
      <xdr:colOff>895350</xdr:colOff>
      <xdr:row>121</xdr:row>
      <xdr:rowOff>647700</xdr:rowOff>
    </xdr:to>
    <xdr:pic>
      <xdr:nvPicPr>
        <xdr:cNvPr id="3" name="image13.png">
          <a:extLst>
            <a:ext uri="{FF2B5EF4-FFF2-40B4-BE49-F238E27FC236}">
              <a16:creationId xmlns:a16="http://schemas.microsoft.com/office/drawing/2014/main" id="{5493751A-3619-40E6-8175-A78D10F1F7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73466325"/>
          <a:ext cx="2743200" cy="30765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628650</xdr:rowOff>
    </xdr:from>
    <xdr:to>
      <xdr:col>15</xdr:col>
      <xdr:colOff>1276350</xdr:colOff>
      <xdr:row>7</xdr:row>
      <xdr:rowOff>228600</xdr:rowOff>
    </xdr:to>
    <xdr:pic>
      <xdr:nvPicPr>
        <xdr:cNvPr id="3" name="image13.png">
          <a:extLst>
            <a:ext uri="{FF2B5EF4-FFF2-40B4-BE49-F238E27FC236}">
              <a16:creationId xmlns:a16="http://schemas.microsoft.com/office/drawing/2014/main" id="{887D4566-B2C7-4A42-9609-4C8A5A017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12000" y="2590800"/>
          <a:ext cx="15240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1123950</xdr:colOff>
      <xdr:row>97</xdr:row>
      <xdr:rowOff>514350</xdr:rowOff>
    </xdr:from>
    <xdr:to>
      <xdr:col>15</xdr:col>
      <xdr:colOff>895350</xdr:colOff>
      <xdr:row>123</xdr:row>
      <xdr:rowOff>647700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82077DFC-02E3-40BC-B6D4-FF8180158A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11800" y="80962500"/>
          <a:ext cx="2743200" cy="30861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25</xdr:row>
      <xdr:rowOff>1738314</xdr:rowOff>
    </xdr:from>
    <xdr:to>
      <xdr:col>28</xdr:col>
      <xdr:colOff>131872</xdr:colOff>
      <xdr:row>25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17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21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23</xdr:row>
      <xdr:rowOff>860347</xdr:rowOff>
    </xdr:from>
    <xdr:to>
      <xdr:col>3</xdr:col>
      <xdr:colOff>1943099</xdr:colOff>
      <xdr:row>23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1943100</xdr:colOff>
      <xdr:row>25</xdr:row>
      <xdr:rowOff>838200</xdr:rowOff>
    </xdr:from>
    <xdr:to>
      <xdr:col>2</xdr:col>
      <xdr:colOff>3637305</xdr:colOff>
      <xdr:row>25</xdr:row>
      <xdr:rowOff>3848100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48400" y="551307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25</xdr:row>
      <xdr:rowOff>1143000</xdr:rowOff>
    </xdr:from>
    <xdr:to>
      <xdr:col>3</xdr:col>
      <xdr:colOff>3962400</xdr:colOff>
      <xdr:row>25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25</xdr:row>
      <xdr:rowOff>4648200</xdr:rowOff>
    </xdr:from>
    <xdr:to>
      <xdr:col>12</xdr:col>
      <xdr:colOff>713800</xdr:colOff>
      <xdr:row>26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27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2671763</xdr:colOff>
      <xdr:row>27</xdr:row>
      <xdr:rowOff>228600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7263" y="72771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29</xdr:row>
      <xdr:rowOff>152400</xdr:rowOff>
    </xdr:from>
    <xdr:to>
      <xdr:col>3</xdr:col>
      <xdr:colOff>3048000</xdr:colOff>
      <xdr:row>29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31</xdr:row>
      <xdr:rowOff>457200</xdr:rowOff>
    </xdr:from>
    <xdr:to>
      <xdr:col>3</xdr:col>
      <xdr:colOff>876300</xdr:colOff>
      <xdr:row>31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31</xdr:row>
      <xdr:rowOff>457200</xdr:rowOff>
    </xdr:from>
    <xdr:to>
      <xdr:col>3</xdr:col>
      <xdr:colOff>3752669</xdr:colOff>
      <xdr:row>31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33</xdr:row>
      <xdr:rowOff>190500</xdr:rowOff>
    </xdr:from>
    <xdr:to>
      <xdr:col>3</xdr:col>
      <xdr:colOff>85140</xdr:colOff>
      <xdr:row>33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17</xdr:row>
      <xdr:rowOff>419100</xdr:rowOff>
    </xdr:from>
    <xdr:to>
      <xdr:col>32</xdr:col>
      <xdr:colOff>598838</xdr:colOff>
      <xdr:row>17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twoCellAnchor>
    <xdr:from>
      <xdr:col>3</xdr:col>
      <xdr:colOff>1638300</xdr:colOff>
      <xdr:row>0</xdr:row>
      <xdr:rowOff>571500</xdr:rowOff>
    </xdr:from>
    <xdr:to>
      <xdr:col>3</xdr:col>
      <xdr:colOff>3162300</xdr:colOff>
      <xdr:row>2</xdr:row>
      <xdr:rowOff>190500</xdr:rowOff>
    </xdr:to>
    <xdr:pic>
      <xdr:nvPicPr>
        <xdr:cNvPr id="10" name="image13.png">
          <a:extLst>
            <a:ext uri="{FF2B5EF4-FFF2-40B4-BE49-F238E27FC236}">
              <a16:creationId xmlns:a16="http://schemas.microsoft.com/office/drawing/2014/main" id="{167C25B7-C2E2-4D2A-B0F9-54F0FCB2D54F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087600" y="571500"/>
          <a:ext cx="1524000" cy="1828800"/>
        </a:xfrm>
        <a:prstGeom prst="rect">
          <a:avLst/>
        </a:prstGeom>
        <a:noFill/>
      </xdr:spPr>
    </xdr:pic>
    <xdr:clientData fLocksWithSheet="0"/>
  </xdr:twoCellAnchor>
  <xdr:oneCellAnchor>
    <xdr:from>
      <xdr:col>1</xdr:col>
      <xdr:colOff>1790700</xdr:colOff>
      <xdr:row>17</xdr:row>
      <xdr:rowOff>571500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96000" y="31318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1371600</xdr:colOff>
      <xdr:row>17</xdr:row>
      <xdr:rowOff>533400</xdr:rowOff>
    </xdr:from>
    <xdr:to>
      <xdr:col>3</xdr:col>
      <xdr:colOff>3513886</xdr:colOff>
      <xdr:row>17</xdr:row>
      <xdr:rowOff>3257209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48900" y="312801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19</xdr:row>
      <xdr:rowOff>495300</xdr:rowOff>
    </xdr:from>
    <xdr:to>
      <xdr:col>3</xdr:col>
      <xdr:colOff>2505528</xdr:colOff>
      <xdr:row>19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21</xdr:row>
      <xdr:rowOff>685800</xdr:rowOff>
    </xdr:from>
    <xdr:to>
      <xdr:col>3</xdr:col>
      <xdr:colOff>1837275</xdr:colOff>
      <xdr:row>21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80B7C06E-24CC-46A9-8D35-4231C3CA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AB812-A671-419F-B75C-ED834483C4BE}">
  <sheetPr>
    <pageSetUpPr fitToPage="1"/>
  </sheetPr>
  <dimension ref="A1:S153"/>
  <sheetViews>
    <sheetView tabSelected="1" view="pageBreakPreview" zoomScale="50" zoomScaleNormal="10" zoomScaleSheetLayoutView="50" zoomScalePageLayoutView="25" workbookViewId="0">
      <selection activeCell="F14" sqref="F1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8" width="9.140625" style="38"/>
    <col min="19" max="19" width="10.140625" style="38" bestFit="1" customWidth="1"/>
    <col min="20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8" t="s">
        <v>0</v>
      </c>
      <c r="O1" s="478" t="s">
        <v>0</v>
      </c>
      <c r="P1" s="479" t="s">
        <v>1</v>
      </c>
      <c r="Q1" s="47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8" t="s">
        <v>2</v>
      </c>
      <c r="O2" s="478" t="s">
        <v>2</v>
      </c>
      <c r="P2" s="480" t="s">
        <v>3</v>
      </c>
      <c r="Q2" s="48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8" t="s">
        <v>4</v>
      </c>
      <c r="O3" s="478" t="s">
        <v>4</v>
      </c>
      <c r="P3" s="481" t="s">
        <v>5</v>
      </c>
      <c r="Q3" s="47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83" t="s">
        <v>972</v>
      </c>
      <c r="H5" s="484"/>
      <c r="I5" s="484"/>
      <c r="J5" s="484"/>
      <c r="K5" s="484"/>
      <c r="L5" s="484"/>
      <c r="M5" s="48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86"/>
      <c r="H6" s="487"/>
      <c r="I6" s="487"/>
      <c r="J6" s="487"/>
      <c r="K6" s="487"/>
      <c r="L6" s="487"/>
      <c r="M6" s="48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439</v>
      </c>
      <c r="E7" s="12"/>
      <c r="F7" s="11"/>
      <c r="G7" s="486"/>
      <c r="H7" s="487"/>
      <c r="I7" s="487"/>
      <c r="J7" s="487"/>
      <c r="K7" s="487"/>
      <c r="L7" s="487"/>
      <c r="M7" s="48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82" t="s">
        <v>799</v>
      </c>
      <c r="E8" s="482"/>
      <c r="F8" s="482"/>
      <c r="G8" s="489"/>
      <c r="H8" s="490"/>
      <c r="I8" s="490"/>
      <c r="J8" s="490"/>
      <c r="K8" s="490"/>
      <c r="L8" s="490"/>
      <c r="M8" s="49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798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3">
        <v>45462</v>
      </c>
      <c r="E11" s="494"/>
      <c r="F11" s="494"/>
      <c r="G11" s="241"/>
      <c r="H11" s="240"/>
      <c r="I11" s="186"/>
      <c r="J11" s="238" t="s">
        <v>20</v>
      </c>
      <c r="K11" s="186"/>
      <c r="L11" s="186"/>
      <c r="M11" s="492" t="s">
        <v>730</v>
      </c>
      <c r="N11" s="492"/>
      <c r="O11" s="492"/>
      <c r="P11" s="492"/>
      <c r="Q11" s="49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95"/>
      <c r="C13" s="495"/>
      <c r="D13" s="495"/>
      <c r="E13" s="495"/>
      <c r="F13" s="495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7" t="s">
        <v>935</v>
      </c>
      <c r="O17" s="497"/>
      <c r="P17" s="497"/>
      <c r="Q17" s="333" t="s">
        <v>40</v>
      </c>
    </row>
    <row r="18" spans="2:17" s="204" customFormat="1" ht="67.5">
      <c r="B18" s="330" t="s">
        <v>41</v>
      </c>
      <c r="C18" s="331" t="s">
        <v>440</v>
      </c>
      <c r="D18" s="205" t="s">
        <v>937</v>
      </c>
      <c r="E18" s="206"/>
      <c r="F18" s="207"/>
      <c r="G18" s="207">
        <v>23</v>
      </c>
      <c r="H18" s="207">
        <v>75</v>
      </c>
      <c r="I18" s="207">
        <v>119</v>
      </c>
      <c r="J18" s="207">
        <v>142</v>
      </c>
      <c r="K18" s="207">
        <v>103</v>
      </c>
      <c r="L18" s="207">
        <v>59</v>
      </c>
      <c r="M18" s="207">
        <v>24</v>
      </c>
      <c r="N18" s="500" t="s">
        <v>936</v>
      </c>
      <c r="O18" s="500"/>
      <c r="P18" s="500"/>
      <c r="Q18" s="208">
        <f>SUM(E18:P18)</f>
        <v>545</v>
      </c>
    </row>
    <row r="19" spans="2:17" s="204" customFormat="1" ht="67.5">
      <c r="B19" s="330" t="s">
        <v>43</v>
      </c>
      <c r="C19" s="331" t="str">
        <f>C18</f>
        <v>DB-SS004</v>
      </c>
      <c r="D19" s="206" t="str">
        <f>+D18</f>
        <v>DOVE</v>
      </c>
      <c r="E19" s="206"/>
      <c r="F19" s="207"/>
      <c r="G19" s="209">
        <f>ROUNDUP(G18*2%,0)</f>
        <v>1</v>
      </c>
      <c r="H19" s="209">
        <f t="shared" ref="H19:M19" si="0">ROUNDUP(H18*2%,0)</f>
        <v>2</v>
      </c>
      <c r="I19" s="209">
        <f t="shared" si="0"/>
        <v>3</v>
      </c>
      <c r="J19" s="209">
        <f t="shared" si="0"/>
        <v>3</v>
      </c>
      <c r="K19" s="209">
        <f t="shared" si="0"/>
        <v>3</v>
      </c>
      <c r="L19" s="209">
        <f t="shared" si="0"/>
        <v>2</v>
      </c>
      <c r="M19" s="209">
        <f t="shared" si="0"/>
        <v>1</v>
      </c>
      <c r="N19" s="500"/>
      <c r="O19" s="500"/>
      <c r="P19" s="500"/>
      <c r="Q19" s="208">
        <f>SUM(E19:P19)</f>
        <v>15</v>
      </c>
    </row>
    <row r="20" spans="2:17" s="215" customFormat="1" ht="149.25" customHeight="1">
      <c r="B20" s="660" t="s">
        <v>962</v>
      </c>
      <c r="C20" s="660"/>
      <c r="D20" s="660"/>
      <c r="E20" s="660"/>
      <c r="F20" s="660"/>
      <c r="G20" s="233">
        <v>2</v>
      </c>
      <c r="H20" s="233">
        <v>4</v>
      </c>
      <c r="I20" s="233">
        <v>6</v>
      </c>
      <c r="J20" s="233">
        <v>10</v>
      </c>
      <c r="K20" s="233">
        <v>7</v>
      </c>
      <c r="L20" s="233">
        <v>5</v>
      </c>
      <c r="M20" s="233">
        <v>2</v>
      </c>
      <c r="N20" s="234"/>
      <c r="O20" s="234"/>
      <c r="P20" s="234"/>
      <c r="Q20" s="235">
        <f>SUM(G20:P20)</f>
        <v>36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22</v>
      </c>
      <c r="H21" s="214">
        <f t="shared" ref="H21:M21" si="1">SUM(H18:H19)-H20</f>
        <v>73</v>
      </c>
      <c r="I21" s="214">
        <f t="shared" si="1"/>
        <v>116</v>
      </c>
      <c r="J21" s="214">
        <f t="shared" si="1"/>
        <v>135</v>
      </c>
      <c r="K21" s="214">
        <f t="shared" si="1"/>
        <v>99</v>
      </c>
      <c r="L21" s="214">
        <f t="shared" si="1"/>
        <v>56</v>
      </c>
      <c r="M21" s="214">
        <f t="shared" si="1"/>
        <v>23</v>
      </c>
      <c r="N21" s="334"/>
      <c r="O21" s="334"/>
      <c r="P21" s="334"/>
      <c r="Q21" s="214">
        <f t="shared" ref="Q21" si="2">SUM(Q18:Q19)-Q20</f>
        <v>524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8" t="s">
        <v>935</v>
      </c>
      <c r="O23" s="498"/>
      <c r="P23" s="498"/>
      <c r="Q23" s="333" t="s">
        <v>40</v>
      </c>
    </row>
    <row r="24" spans="2:17" s="204" customFormat="1" ht="67.5">
      <c r="B24" s="330" t="s">
        <v>41</v>
      </c>
      <c r="C24" s="331" t="s">
        <v>448</v>
      </c>
      <c r="D24" s="205" t="s">
        <v>938</v>
      </c>
      <c r="E24" s="206"/>
      <c r="F24" s="207"/>
      <c r="G24" s="207">
        <v>22</v>
      </c>
      <c r="H24" s="207">
        <v>75</v>
      </c>
      <c r="I24" s="207">
        <v>119</v>
      </c>
      <c r="J24" s="207">
        <v>142</v>
      </c>
      <c r="K24" s="207">
        <v>103</v>
      </c>
      <c r="L24" s="207">
        <v>59</v>
      </c>
      <c r="M24" s="207">
        <v>24</v>
      </c>
      <c r="N24" s="501" t="s">
        <v>941</v>
      </c>
      <c r="O24" s="502"/>
      <c r="P24" s="503"/>
      <c r="Q24" s="208">
        <f>SUM(E24:P24)</f>
        <v>544</v>
      </c>
    </row>
    <row r="25" spans="2:17" s="204" customFormat="1" ht="67.5">
      <c r="B25" s="330" t="s">
        <v>43</v>
      </c>
      <c r="C25" s="331" t="str">
        <f>C24</f>
        <v>DB-SS005</v>
      </c>
      <c r="D25" s="206" t="str">
        <f>+D24</f>
        <v>HEATHER GREY</v>
      </c>
      <c r="E25" s="206"/>
      <c r="F25" s="207"/>
      <c r="G25" s="209">
        <f>ROUNDUP(G24*2%,0)</f>
        <v>1</v>
      </c>
      <c r="H25" s="209">
        <f t="shared" ref="H25" si="3">ROUNDUP(H24*2%,0)</f>
        <v>2</v>
      </c>
      <c r="I25" s="209">
        <f t="shared" ref="I25" si="4">ROUNDUP(I24*2%,0)</f>
        <v>3</v>
      </c>
      <c r="J25" s="209">
        <f t="shared" ref="J25" si="5">ROUNDUP(J24*2%,0)</f>
        <v>3</v>
      </c>
      <c r="K25" s="209">
        <f t="shared" ref="K25" si="6">ROUNDUP(K24*2%,0)</f>
        <v>3</v>
      </c>
      <c r="L25" s="209">
        <f t="shared" ref="L25" si="7">ROUNDUP(L24*2%,0)</f>
        <v>2</v>
      </c>
      <c r="M25" s="209">
        <f t="shared" ref="M25" si="8">ROUNDUP(M24*2%,0)</f>
        <v>1</v>
      </c>
      <c r="N25" s="504"/>
      <c r="O25" s="505"/>
      <c r="P25" s="506"/>
      <c r="Q25" s="208">
        <f>SUM(E25:P25)</f>
        <v>15</v>
      </c>
    </row>
    <row r="26" spans="2:17" s="215" customFormat="1" ht="149.25" customHeight="1">
      <c r="B26" s="660" t="s">
        <v>962</v>
      </c>
      <c r="C26" s="660"/>
      <c r="D26" s="660"/>
      <c r="E26" s="660"/>
      <c r="F26" s="660"/>
      <c r="G26" s="233">
        <v>2</v>
      </c>
      <c r="H26" s="233">
        <v>4</v>
      </c>
      <c r="I26" s="233">
        <v>6</v>
      </c>
      <c r="J26" s="233">
        <v>10</v>
      </c>
      <c r="K26" s="233">
        <v>7</v>
      </c>
      <c r="L26" s="233">
        <v>5</v>
      </c>
      <c r="M26" s="233">
        <v>2</v>
      </c>
      <c r="N26" s="234"/>
      <c r="O26" s="234"/>
      <c r="P26" s="234"/>
      <c r="Q26" s="235">
        <f>SUM(G26:P26)</f>
        <v>36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21</v>
      </c>
      <c r="H27" s="214">
        <f t="shared" ref="H27:M27" si="9">SUM(H24:H25)-H26</f>
        <v>73</v>
      </c>
      <c r="I27" s="214">
        <f t="shared" si="9"/>
        <v>116</v>
      </c>
      <c r="J27" s="214">
        <f t="shared" si="9"/>
        <v>135</v>
      </c>
      <c r="K27" s="214">
        <f t="shared" si="9"/>
        <v>99</v>
      </c>
      <c r="L27" s="214">
        <f t="shared" si="9"/>
        <v>56</v>
      </c>
      <c r="M27" s="214">
        <f t="shared" si="9"/>
        <v>23</v>
      </c>
      <c r="N27" s="334"/>
      <c r="O27" s="334"/>
      <c r="P27" s="334"/>
      <c r="Q27" s="214">
        <f t="shared" ref="Q27" si="10">SUM(Q24:Q25)-Q26</f>
        <v>523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7" t="s">
        <v>935</v>
      </c>
      <c r="O29" s="497"/>
      <c r="P29" s="497"/>
      <c r="Q29" s="333" t="s">
        <v>40</v>
      </c>
    </row>
    <row r="30" spans="2:17" s="204" customFormat="1" ht="67.5">
      <c r="B30" s="330" t="s">
        <v>41</v>
      </c>
      <c r="C30" s="331" t="s">
        <v>456</v>
      </c>
      <c r="D30" s="205" t="s">
        <v>939</v>
      </c>
      <c r="E30" s="206"/>
      <c r="F30" s="207"/>
      <c r="G30" s="207">
        <v>22</v>
      </c>
      <c r="H30" s="207">
        <v>75</v>
      </c>
      <c r="I30" s="207">
        <v>119</v>
      </c>
      <c r="J30" s="207">
        <v>142</v>
      </c>
      <c r="K30" s="207">
        <v>103</v>
      </c>
      <c r="L30" s="207">
        <v>59</v>
      </c>
      <c r="M30" s="207">
        <v>24</v>
      </c>
      <c r="N30" s="507" t="s">
        <v>942</v>
      </c>
      <c r="O30" s="507"/>
      <c r="P30" s="507"/>
      <c r="Q30" s="208">
        <f>SUM(E30:P30)</f>
        <v>544</v>
      </c>
    </row>
    <row r="31" spans="2:17" s="204" customFormat="1" ht="67.5">
      <c r="B31" s="330" t="s">
        <v>43</v>
      </c>
      <c r="C31" s="331" t="str">
        <f>C30</f>
        <v>DB-SS006</v>
      </c>
      <c r="D31" s="206" t="str">
        <f>+D30</f>
        <v>SANDSTONE</v>
      </c>
      <c r="E31" s="332"/>
      <c r="F31" s="332"/>
      <c r="G31" s="209">
        <f>ROUNDUP(G30*2%,0)</f>
        <v>1</v>
      </c>
      <c r="H31" s="209">
        <f t="shared" ref="H31" si="11">ROUNDUP(H30*2%,0)</f>
        <v>2</v>
      </c>
      <c r="I31" s="209">
        <f t="shared" ref="I31" si="12">ROUNDUP(I30*2%,0)</f>
        <v>3</v>
      </c>
      <c r="J31" s="209">
        <f t="shared" ref="J31" si="13">ROUNDUP(J30*2%,0)</f>
        <v>3</v>
      </c>
      <c r="K31" s="209">
        <f t="shared" ref="K31" si="14">ROUNDUP(K30*2%,0)</f>
        <v>3</v>
      </c>
      <c r="L31" s="209">
        <f t="shared" ref="L31" si="15">ROUNDUP(L30*2%,0)</f>
        <v>2</v>
      </c>
      <c r="M31" s="209">
        <f t="shared" ref="M31" si="16">ROUNDUP(M30*2%,0)</f>
        <v>1</v>
      </c>
      <c r="N31" s="507"/>
      <c r="O31" s="507"/>
      <c r="P31" s="507"/>
      <c r="Q31" s="208">
        <f>SUM(E31:P31)</f>
        <v>15</v>
      </c>
    </row>
    <row r="32" spans="2:17" s="215" customFormat="1" ht="149.25" customHeight="1">
      <c r="B32" s="660" t="s">
        <v>962</v>
      </c>
      <c r="C32" s="660"/>
      <c r="D32" s="660"/>
      <c r="E32" s="660"/>
      <c r="F32" s="660"/>
      <c r="G32" s="233">
        <v>2</v>
      </c>
      <c r="H32" s="233">
        <v>4</v>
      </c>
      <c r="I32" s="233">
        <v>6</v>
      </c>
      <c r="J32" s="233">
        <v>11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37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21</v>
      </c>
      <c r="H33" s="214">
        <f t="shared" ref="H33:M33" si="17">SUM(H30:H31)-H32</f>
        <v>73</v>
      </c>
      <c r="I33" s="214">
        <f t="shared" si="17"/>
        <v>116</v>
      </c>
      <c r="J33" s="214">
        <f t="shared" si="17"/>
        <v>134</v>
      </c>
      <c r="K33" s="214">
        <f t="shared" si="17"/>
        <v>99</v>
      </c>
      <c r="L33" s="214">
        <f t="shared" si="17"/>
        <v>56</v>
      </c>
      <c r="M33" s="214">
        <f t="shared" si="17"/>
        <v>23</v>
      </c>
      <c r="N33" s="334"/>
      <c r="O33" s="334"/>
      <c r="P33" s="334"/>
      <c r="Q33" s="214">
        <f t="shared" ref="Q33" si="18">SUM(Q30:Q31)-Q32</f>
        <v>522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64</v>
      </c>
      <c r="H35" s="228">
        <f t="shared" ref="H35:M35" si="19">H21++H33+H27</f>
        <v>219</v>
      </c>
      <c r="I35" s="228">
        <f t="shared" si="19"/>
        <v>348</v>
      </c>
      <c r="J35" s="228">
        <f t="shared" si="19"/>
        <v>404</v>
      </c>
      <c r="K35" s="228">
        <f t="shared" si="19"/>
        <v>297</v>
      </c>
      <c r="L35" s="228">
        <f t="shared" si="19"/>
        <v>168</v>
      </c>
      <c r="M35" s="228">
        <f t="shared" si="19"/>
        <v>69</v>
      </c>
      <c r="N35" s="228"/>
      <c r="O35" s="228"/>
      <c r="P35" s="228"/>
      <c r="Q35" s="228">
        <f>Q21++Q33+Q27</f>
        <v>1569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8" t="s">
        <v>963</v>
      </c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</row>
    <row r="38" spans="1:19" s="99" customFormat="1" ht="72.75" hidden="1" customHeight="1">
      <c r="B38" s="508" t="s">
        <v>744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</row>
    <row r="39" spans="1:19" s="99" customFormat="1" ht="72.75" hidden="1" customHeight="1">
      <c r="B39" s="509" t="s">
        <v>801</v>
      </c>
      <c r="C39" s="509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  <c r="P39" s="509"/>
      <c r="Q39" s="509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13" t="s">
        <v>52</v>
      </c>
      <c r="B41" s="413"/>
      <c r="C41" s="41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14" t="s">
        <v>63</v>
      </c>
      <c r="O41" s="414"/>
      <c r="P41" s="414"/>
      <c r="Q41" s="414"/>
    </row>
    <row r="42" spans="1:19" s="34" customFormat="1" ht="45.75" customHeight="1">
      <c r="A42" s="432" t="str">
        <f>UPPER(D21)</f>
        <v>DOVE</v>
      </c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</row>
    <row r="43" spans="1:19" s="128" customFormat="1" ht="156" customHeight="1">
      <c r="A43" s="129">
        <v>1</v>
      </c>
      <c r="B43" s="430" t="str">
        <f>$M$11</f>
        <v>100%COTTON SEMI BRUSHED (20/1+20/1+10/2) washing_ 14GG _460GSM</v>
      </c>
      <c r="C43" s="430"/>
      <c r="D43" s="195" t="s">
        <v>64</v>
      </c>
      <c r="E43" s="195" t="str">
        <f>$N$18</f>
        <v>ASH - BC01</v>
      </c>
      <c r="F43" s="129" t="s">
        <v>36</v>
      </c>
      <c r="G43" s="196">
        <f>$Q$21</f>
        <v>524</v>
      </c>
      <c r="H43" s="386">
        <v>1.38</v>
      </c>
      <c r="I43" s="179">
        <f>H43*G43</f>
        <v>723.11999999999989</v>
      </c>
      <c r="J43" s="188">
        <f>I43*1.7%+(I43/40)*0.5+4</f>
        <v>25.332039999999999</v>
      </c>
      <c r="K43" s="188">
        <v>0</v>
      </c>
      <c r="L43" s="188">
        <v>0</v>
      </c>
      <c r="M43" s="338">
        <f>ROUND(I43+J43,0)</f>
        <v>748</v>
      </c>
      <c r="N43" s="661" t="s">
        <v>965</v>
      </c>
      <c r="O43" s="661"/>
      <c r="P43" s="661"/>
      <c r="Q43" s="661"/>
      <c r="S43" s="385"/>
    </row>
    <row r="44" spans="1:19" s="128" customFormat="1" ht="196.5" customHeight="1">
      <c r="A44" s="129">
        <v>2</v>
      </c>
      <c r="B44" s="430" t="s">
        <v>803</v>
      </c>
      <c r="C44" s="430"/>
      <c r="D44" s="195" t="s">
        <v>802</v>
      </c>
      <c r="E44" s="195" t="str">
        <f>$N$18</f>
        <v>ASH - BC01</v>
      </c>
      <c r="F44" s="129" t="s">
        <v>36</v>
      </c>
      <c r="G44" s="196">
        <f>$Q$21</f>
        <v>524</v>
      </c>
      <c r="H44" s="386">
        <v>0.27</v>
      </c>
      <c r="I44" s="179">
        <f>H44*G44</f>
        <v>141.48000000000002</v>
      </c>
      <c r="J44" s="188">
        <f>I44*1.7%+(I44/40)*0.5-1</f>
        <v>3.1736600000000008</v>
      </c>
      <c r="K44" s="188">
        <v>0</v>
      </c>
      <c r="L44" s="188">
        <v>0</v>
      </c>
      <c r="M44" s="338">
        <f>ROUND(I44+J44,0)</f>
        <v>145</v>
      </c>
      <c r="N44" s="661" t="s">
        <v>964</v>
      </c>
      <c r="O44" s="661"/>
      <c r="P44" s="661"/>
      <c r="Q44" s="661"/>
      <c r="S44" s="385"/>
    </row>
    <row r="45" spans="1:19" s="128" customFormat="1" ht="156" customHeight="1">
      <c r="A45" s="129">
        <v>3</v>
      </c>
      <c r="B45" s="430" t="s">
        <v>735</v>
      </c>
      <c r="C45" s="430"/>
      <c r="D45" s="195" t="s">
        <v>804</v>
      </c>
      <c r="E45" s="195" t="str">
        <f>$N$18</f>
        <v>ASH - BC01</v>
      </c>
      <c r="F45" s="129" t="s">
        <v>36</v>
      </c>
      <c r="G45" s="196">
        <f>$Q$21</f>
        <v>524</v>
      </c>
      <c r="H45" s="390">
        <v>0.02</v>
      </c>
      <c r="I45" s="179">
        <f>H45*G45</f>
        <v>10.48</v>
      </c>
      <c r="J45" s="188">
        <f>I45*1.7%+(I45/40)*0.5+1</f>
        <v>1.3091599999999999</v>
      </c>
      <c r="K45" s="188">
        <v>0</v>
      </c>
      <c r="L45" s="188">
        <v>0</v>
      </c>
      <c r="M45" s="338">
        <f>ROUND(I45+J45,0)</f>
        <v>12</v>
      </c>
      <c r="N45" s="662" t="s">
        <v>968</v>
      </c>
      <c r="O45" s="662"/>
      <c r="P45" s="662"/>
      <c r="Q45" s="662"/>
    </row>
    <row r="46" spans="1:19" s="34" customFormat="1" ht="51.75" customHeight="1">
      <c r="A46" s="432" t="str">
        <f>UPPER(D27)</f>
        <v>HEATHER GREY</v>
      </c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</row>
    <row r="47" spans="1:19" s="128" customFormat="1" ht="156" customHeight="1">
      <c r="A47" s="129">
        <v>1</v>
      </c>
      <c r="B47" s="430" t="str">
        <f>$M$11</f>
        <v>100%COTTON SEMI BRUSHED (20/1+20/1+10/2) washing_ 14GG _460GSM</v>
      </c>
      <c r="C47" s="430"/>
      <c r="D47" s="195" t="s">
        <v>64</v>
      </c>
      <c r="E47" s="195" t="str">
        <f>$N$24</f>
        <v>HEATHER GREY - BC06</v>
      </c>
      <c r="F47" s="129" t="s">
        <v>36</v>
      </c>
      <c r="G47" s="196">
        <f>$Q$27</f>
        <v>523</v>
      </c>
      <c r="H47" s="386">
        <v>1.38</v>
      </c>
      <c r="I47" s="179">
        <f>H47*G47</f>
        <v>721.7399999999999</v>
      </c>
      <c r="J47" s="188">
        <f>I47*2.7%+(I47/40)*0.5+8</f>
        <v>36.50873</v>
      </c>
      <c r="K47" s="188">
        <v>0</v>
      </c>
      <c r="L47" s="188">
        <v>0</v>
      </c>
      <c r="M47" s="338">
        <f>ROUND(I47+J47,0)</f>
        <v>758</v>
      </c>
      <c r="N47" s="499" t="s">
        <v>966</v>
      </c>
      <c r="O47" s="499"/>
      <c r="P47" s="499"/>
      <c r="Q47" s="499"/>
      <c r="S47" s="385"/>
    </row>
    <row r="48" spans="1:19" s="128" customFormat="1" ht="217.5" customHeight="1">
      <c r="A48" s="129">
        <v>1</v>
      </c>
      <c r="B48" s="430" t="s">
        <v>803</v>
      </c>
      <c r="C48" s="430"/>
      <c r="D48" s="195" t="s">
        <v>802</v>
      </c>
      <c r="E48" s="195" t="str">
        <f>$N$24</f>
        <v>HEATHER GREY - BC06</v>
      </c>
      <c r="F48" s="129" t="s">
        <v>36</v>
      </c>
      <c r="G48" s="196">
        <f>$Q$27</f>
        <v>523</v>
      </c>
      <c r="H48" s="386">
        <v>0.27</v>
      </c>
      <c r="I48" s="179">
        <f>H48*G48</f>
        <v>141.21</v>
      </c>
      <c r="J48" s="188">
        <f>I48*1.7%+(I48/40)*0.5+1</f>
        <v>5.1656950000000004</v>
      </c>
      <c r="K48" s="188">
        <v>0</v>
      </c>
      <c r="L48" s="188">
        <v>0</v>
      </c>
      <c r="M48" s="338">
        <f>ROUND(I48+J48,0)</f>
        <v>146</v>
      </c>
      <c r="N48" s="499" t="s">
        <v>967</v>
      </c>
      <c r="O48" s="499"/>
      <c r="P48" s="499"/>
      <c r="Q48" s="499"/>
      <c r="S48" s="385">
        <f>72+70+4</f>
        <v>146</v>
      </c>
    </row>
    <row r="49" spans="1:19" s="128" customFormat="1" ht="115.5" customHeight="1">
      <c r="A49" s="129">
        <v>2</v>
      </c>
      <c r="B49" s="430" t="s">
        <v>735</v>
      </c>
      <c r="C49" s="430"/>
      <c r="D49" s="195" t="s">
        <v>736</v>
      </c>
      <c r="E49" s="195" t="str">
        <f>$N$24</f>
        <v>HEATHER GREY - BC06</v>
      </c>
      <c r="F49" s="129" t="s">
        <v>36</v>
      </c>
      <c r="G49" s="196">
        <f>$Q$27</f>
        <v>523</v>
      </c>
      <c r="H49" s="390">
        <v>0.02</v>
      </c>
      <c r="I49" s="179">
        <f>H49*G49</f>
        <v>10.46</v>
      </c>
      <c r="J49" s="188">
        <f>I49*1.7%+(I49/40)*0.5+1</f>
        <v>1.30857</v>
      </c>
      <c r="K49" s="188">
        <v>0</v>
      </c>
      <c r="L49" s="188">
        <v>0</v>
      </c>
      <c r="M49" s="338">
        <f>ROUND(I49+J49,0)</f>
        <v>12</v>
      </c>
      <c r="N49" s="662" t="s">
        <v>961</v>
      </c>
      <c r="O49" s="662"/>
      <c r="P49" s="662"/>
      <c r="Q49" s="662"/>
    </row>
    <row r="50" spans="1:19" s="34" customFormat="1" ht="51.75" customHeight="1">
      <c r="A50" s="432" t="str">
        <f>UPPER(D30)</f>
        <v>SANDSTONE</v>
      </c>
      <c r="B50" s="432"/>
      <c r="C50" s="432"/>
      <c r="D50" s="432"/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</row>
    <row r="51" spans="1:19" s="128" customFormat="1" ht="156" customHeight="1">
      <c r="A51" s="129">
        <v>1</v>
      </c>
      <c r="B51" s="430" t="str">
        <f>$M$11</f>
        <v>100%COTTON SEMI BRUSHED (20/1+20/1+10/2) washing_ 14GG _460GSM</v>
      </c>
      <c r="C51" s="430"/>
      <c r="D51" s="195" t="s">
        <v>64</v>
      </c>
      <c r="E51" s="195" t="str">
        <f>$N$30</f>
        <v>OATLMEAL - BC0279</v>
      </c>
      <c r="F51" s="129" t="s">
        <v>36</v>
      </c>
      <c r="G51" s="196">
        <f>$Q$33</f>
        <v>522</v>
      </c>
      <c r="H51" s="386">
        <v>1.38</v>
      </c>
      <c r="I51" s="179">
        <f>H51*G51</f>
        <v>720.3599999999999</v>
      </c>
      <c r="J51" s="188">
        <f>I51*1.7%+(I51/40)*0.5+3</f>
        <v>24.250619999999998</v>
      </c>
      <c r="K51" s="188">
        <v>0</v>
      </c>
      <c r="L51" s="188">
        <v>0</v>
      </c>
      <c r="M51" s="338">
        <f>ROUND(I51+J51,0)</f>
        <v>745</v>
      </c>
      <c r="N51" s="431" t="s">
        <v>969</v>
      </c>
      <c r="O51" s="431"/>
      <c r="P51" s="431"/>
      <c r="Q51" s="431"/>
      <c r="S51" s="385"/>
    </row>
    <row r="52" spans="1:19" s="128" customFormat="1" ht="138" customHeight="1">
      <c r="A52" s="384"/>
      <c r="B52" s="430" t="s">
        <v>803</v>
      </c>
      <c r="C52" s="430"/>
      <c r="D52" s="195" t="s">
        <v>802</v>
      </c>
      <c r="E52" s="195" t="str">
        <f>$N$30</f>
        <v>OATLMEAL - BC0279</v>
      </c>
      <c r="F52" s="129" t="s">
        <v>36</v>
      </c>
      <c r="G52" s="196">
        <f>$Q$33</f>
        <v>522</v>
      </c>
      <c r="H52" s="386">
        <v>0.27</v>
      </c>
      <c r="I52" s="179">
        <f>H52*G52</f>
        <v>140.94</v>
      </c>
      <c r="J52" s="188">
        <f>I52*1.7%+(I52/40)*0.5+2</f>
        <v>6.1577299999999999</v>
      </c>
      <c r="K52" s="188">
        <v>0</v>
      </c>
      <c r="L52" s="188">
        <v>0</v>
      </c>
      <c r="M52" s="338">
        <f>ROUND(I52+J52,0)</f>
        <v>147</v>
      </c>
      <c r="N52" s="431" t="s">
        <v>970</v>
      </c>
      <c r="O52" s="431"/>
      <c r="P52" s="431"/>
      <c r="Q52" s="431"/>
      <c r="S52" s="385">
        <f>57+91</f>
        <v>148</v>
      </c>
    </row>
    <row r="53" spans="1:19" s="128" customFormat="1" ht="121.5" customHeight="1">
      <c r="A53" s="129">
        <v>2</v>
      </c>
      <c r="B53" s="430" t="s">
        <v>735</v>
      </c>
      <c r="C53" s="430"/>
      <c r="D53" s="195" t="s">
        <v>736</v>
      </c>
      <c r="E53" s="195" t="str">
        <f>$N$30</f>
        <v>OATLMEAL - BC0279</v>
      </c>
      <c r="F53" s="129" t="s">
        <v>36</v>
      </c>
      <c r="G53" s="196">
        <f>$Q$33</f>
        <v>522</v>
      </c>
      <c r="H53" s="390">
        <v>0.02</v>
      </c>
      <c r="I53" s="179">
        <f>H53*G53</f>
        <v>10.44</v>
      </c>
      <c r="J53" s="188">
        <f>I53*1.7%+(I53/40)*0.5</f>
        <v>0.30798000000000003</v>
      </c>
      <c r="K53" s="188">
        <v>0</v>
      </c>
      <c r="L53" s="188">
        <v>0</v>
      </c>
      <c r="M53" s="338">
        <f>ROUND(I53+J53,0)</f>
        <v>11</v>
      </c>
      <c r="N53" s="662" t="s">
        <v>971</v>
      </c>
      <c r="O53" s="662"/>
      <c r="P53" s="662"/>
      <c r="Q53" s="662"/>
    </row>
    <row r="54" spans="1:19" s="26" customFormat="1" ht="36.950000000000003" customHeight="1" thickBot="1">
      <c r="B54" s="87" t="s">
        <v>69</v>
      </c>
      <c r="C54" s="27"/>
      <c r="D54" s="27"/>
      <c r="E54" s="27"/>
      <c r="G54" s="28"/>
      <c r="Q54" s="29"/>
    </row>
    <row r="55" spans="1:19" s="40" customFormat="1" ht="55.5" customHeight="1">
      <c r="A55" s="527" t="s">
        <v>70</v>
      </c>
      <c r="B55" s="528"/>
      <c r="C55" s="528"/>
      <c r="D55" s="528"/>
      <c r="E55" s="529"/>
      <c r="F55" s="84" t="s">
        <v>71</v>
      </c>
      <c r="G55" s="84" t="s">
        <v>72</v>
      </c>
      <c r="H55" s="514" t="s">
        <v>73</v>
      </c>
      <c r="I55" s="515"/>
      <c r="J55" s="85" t="s">
        <v>55</v>
      </c>
      <c r="K55" s="84" t="s">
        <v>74</v>
      </c>
      <c r="L55" s="84" t="s">
        <v>75</v>
      </c>
      <c r="M55" s="86" t="s">
        <v>76</v>
      </c>
      <c r="N55" s="86" t="s">
        <v>77</v>
      </c>
      <c r="O55" s="86" t="s">
        <v>78</v>
      </c>
      <c r="P55" s="514" t="s">
        <v>79</v>
      </c>
      <c r="Q55" s="515"/>
    </row>
    <row r="56" spans="1:19" s="15" customFormat="1" ht="90.75" customHeight="1">
      <c r="A56" s="192">
        <v>1</v>
      </c>
      <c r="B56" s="416" t="s">
        <v>80</v>
      </c>
      <c r="C56" s="416"/>
      <c r="D56" s="416"/>
      <c r="E56" s="416"/>
      <c r="F56" s="183" t="str">
        <f>E43</f>
        <v>ASH - BC01</v>
      </c>
      <c r="G56" s="246" t="s">
        <v>952</v>
      </c>
      <c r="H56" s="422" t="str">
        <f>$D$21</f>
        <v>DOVE</v>
      </c>
      <c r="I56" s="423" t="str">
        <f t="shared" ref="I56:I70" si="20">$E$43</f>
        <v>ASH - BC01</v>
      </c>
      <c r="J56" s="187" t="s">
        <v>81</v>
      </c>
      <c r="K56" s="187">
        <f>$Q$21</f>
        <v>524</v>
      </c>
      <c r="L56" s="352">
        <f>260/4500</f>
        <v>5.7777777777777775E-2</v>
      </c>
      <c r="M56" s="193">
        <f t="shared" ref="M56:M58" si="21">K56*L56</f>
        <v>30.275555555555552</v>
      </c>
      <c r="N56" s="193"/>
      <c r="O56" s="189">
        <f t="shared" ref="O56:O70" si="22">ROUNDUP(N56+M56,0)</f>
        <v>31</v>
      </c>
      <c r="P56" s="424" t="s">
        <v>951</v>
      </c>
      <c r="Q56" s="425"/>
    </row>
    <row r="57" spans="1:19" s="15" customFormat="1" ht="90.75" customHeight="1">
      <c r="A57" s="192">
        <v>2</v>
      </c>
      <c r="B57" s="416" t="s">
        <v>80</v>
      </c>
      <c r="C57" s="416"/>
      <c r="D57" s="416"/>
      <c r="E57" s="416"/>
      <c r="F57" s="183" t="str">
        <f>E47</f>
        <v>HEATHER GREY - BC06</v>
      </c>
      <c r="G57" s="246" t="s">
        <v>953</v>
      </c>
      <c r="H57" s="422" t="str">
        <f t="shared" ref="H57" si="23">$D$27</f>
        <v>HEATHER GREY</v>
      </c>
      <c r="I57" s="423"/>
      <c r="J57" s="187" t="s">
        <v>81</v>
      </c>
      <c r="K57" s="187">
        <f>$Q$27</f>
        <v>523</v>
      </c>
      <c r="L57" s="352">
        <f>260/4500</f>
        <v>5.7777777777777775E-2</v>
      </c>
      <c r="M57" s="193">
        <f t="shared" si="21"/>
        <v>30.217777777777776</v>
      </c>
      <c r="N57" s="193"/>
      <c r="O57" s="189">
        <f t="shared" si="22"/>
        <v>31</v>
      </c>
      <c r="P57" s="426"/>
      <c r="Q57" s="427"/>
    </row>
    <row r="58" spans="1:19" s="15" customFormat="1" ht="90.75" customHeight="1">
      <c r="A58" s="192">
        <v>3</v>
      </c>
      <c r="B58" s="416" t="s">
        <v>80</v>
      </c>
      <c r="C58" s="416"/>
      <c r="D58" s="416"/>
      <c r="E58" s="416"/>
      <c r="F58" s="183" t="str">
        <f>E51</f>
        <v>OATLMEAL - BC0279</v>
      </c>
      <c r="G58" s="246" t="s">
        <v>954</v>
      </c>
      <c r="H58" s="422" t="str">
        <f>$D$33</f>
        <v>SANDSTONE</v>
      </c>
      <c r="I58" s="423" t="str">
        <f t="shared" si="20"/>
        <v>ASH - BC01</v>
      </c>
      <c r="J58" s="187" t="s">
        <v>81</v>
      </c>
      <c r="K58" s="187">
        <f>$Q$33</f>
        <v>522</v>
      </c>
      <c r="L58" s="352">
        <f>260/4500</f>
        <v>5.7777777777777775E-2</v>
      </c>
      <c r="M58" s="193">
        <f t="shared" si="21"/>
        <v>30.16</v>
      </c>
      <c r="N58" s="193"/>
      <c r="O58" s="189">
        <f t="shared" si="22"/>
        <v>31</v>
      </c>
      <c r="P58" s="426"/>
      <c r="Q58" s="427"/>
    </row>
    <row r="59" spans="1:19" s="15" customFormat="1" ht="90.75" customHeight="1">
      <c r="A59" s="192">
        <v>4</v>
      </c>
      <c r="B59" s="476" t="s">
        <v>805</v>
      </c>
      <c r="C59" s="477"/>
      <c r="D59" s="477"/>
      <c r="E59" s="477"/>
      <c r="F59" s="417" t="s">
        <v>91</v>
      </c>
      <c r="G59" s="420" t="s">
        <v>806</v>
      </c>
      <c r="H59" s="422" t="str">
        <f>$D$21</f>
        <v>DOVE</v>
      </c>
      <c r="I59" s="423" t="str">
        <f t="shared" si="20"/>
        <v>ASH - BC01</v>
      </c>
      <c r="J59" s="187" t="s">
        <v>87</v>
      </c>
      <c r="K59" s="187">
        <f>$Q$21</f>
        <v>524</v>
      </c>
      <c r="L59" s="187">
        <v>1</v>
      </c>
      <c r="M59" s="187">
        <f t="shared" ref="M59:M70" si="24">L59*K59</f>
        <v>524</v>
      </c>
      <c r="N59" s="193"/>
      <c r="O59" s="189">
        <f t="shared" si="22"/>
        <v>524</v>
      </c>
      <c r="P59" s="424" t="s">
        <v>745</v>
      </c>
      <c r="Q59" s="425"/>
    </row>
    <row r="60" spans="1:19" s="15" customFormat="1" ht="90.75" customHeight="1">
      <c r="A60" s="192">
        <v>5</v>
      </c>
      <c r="B60" s="476" t="s">
        <v>805</v>
      </c>
      <c r="C60" s="477"/>
      <c r="D60" s="477"/>
      <c r="E60" s="477"/>
      <c r="F60" s="418"/>
      <c r="G60" s="421"/>
      <c r="H60" s="422" t="str">
        <f t="shared" ref="H60" si="25">$D$27</f>
        <v>HEATHER GREY</v>
      </c>
      <c r="I60" s="423"/>
      <c r="J60" s="187" t="s">
        <v>87</v>
      </c>
      <c r="K60" s="187">
        <f>$Q$27</f>
        <v>523</v>
      </c>
      <c r="L60" s="187">
        <v>1</v>
      </c>
      <c r="M60" s="187">
        <f t="shared" si="24"/>
        <v>523</v>
      </c>
      <c r="N60" s="193"/>
      <c r="O60" s="189">
        <f t="shared" si="22"/>
        <v>523</v>
      </c>
      <c r="P60" s="426"/>
      <c r="Q60" s="427"/>
    </row>
    <row r="61" spans="1:19" s="15" customFormat="1" ht="90.75" customHeight="1">
      <c r="A61" s="192">
        <v>6</v>
      </c>
      <c r="B61" s="476" t="s">
        <v>805</v>
      </c>
      <c r="C61" s="477"/>
      <c r="D61" s="477"/>
      <c r="E61" s="477"/>
      <c r="F61" s="419"/>
      <c r="G61" s="421"/>
      <c r="H61" s="422" t="str">
        <f>$D$33</f>
        <v>SANDSTONE</v>
      </c>
      <c r="I61" s="423" t="str">
        <f t="shared" si="20"/>
        <v>ASH - BC01</v>
      </c>
      <c r="J61" s="187" t="s">
        <v>87</v>
      </c>
      <c r="K61" s="187">
        <f>$Q$33</f>
        <v>522</v>
      </c>
      <c r="L61" s="187">
        <v>1</v>
      </c>
      <c r="M61" s="187">
        <f t="shared" si="24"/>
        <v>522</v>
      </c>
      <c r="N61" s="193"/>
      <c r="O61" s="189">
        <f t="shared" si="22"/>
        <v>522</v>
      </c>
      <c r="P61" s="428"/>
      <c r="Q61" s="429"/>
    </row>
    <row r="62" spans="1:19" s="15" customFormat="1" ht="90.75" customHeight="1">
      <c r="A62" s="192">
        <v>7</v>
      </c>
      <c r="B62" s="476" t="s">
        <v>807</v>
      </c>
      <c r="C62" s="477"/>
      <c r="D62" s="477"/>
      <c r="E62" s="477"/>
      <c r="F62" s="417" t="s">
        <v>91</v>
      </c>
      <c r="G62" s="420" t="s">
        <v>808</v>
      </c>
      <c r="H62" s="422" t="str">
        <f>$D$21</f>
        <v>DOVE</v>
      </c>
      <c r="I62" s="423" t="str">
        <f t="shared" si="20"/>
        <v>ASH - BC01</v>
      </c>
      <c r="J62" s="187" t="s">
        <v>87</v>
      </c>
      <c r="K62" s="187">
        <f>$Q$21</f>
        <v>524</v>
      </c>
      <c r="L62" s="187">
        <v>1</v>
      </c>
      <c r="M62" s="187">
        <f t="shared" si="24"/>
        <v>524</v>
      </c>
      <c r="N62" s="193"/>
      <c r="O62" s="189">
        <f t="shared" si="22"/>
        <v>524</v>
      </c>
      <c r="P62" s="424" t="s">
        <v>745</v>
      </c>
      <c r="Q62" s="425"/>
    </row>
    <row r="63" spans="1:19" s="15" customFormat="1" ht="90.75" customHeight="1">
      <c r="A63" s="192">
        <v>8</v>
      </c>
      <c r="B63" s="476" t="s">
        <v>807</v>
      </c>
      <c r="C63" s="477"/>
      <c r="D63" s="477"/>
      <c r="E63" s="477"/>
      <c r="F63" s="418"/>
      <c r="G63" s="421"/>
      <c r="H63" s="422" t="str">
        <f t="shared" ref="H63" si="26">$D$27</f>
        <v>HEATHER GREY</v>
      </c>
      <c r="I63" s="423"/>
      <c r="J63" s="187" t="s">
        <v>87</v>
      </c>
      <c r="K63" s="187">
        <f>$Q$27</f>
        <v>523</v>
      </c>
      <c r="L63" s="187">
        <v>1</v>
      </c>
      <c r="M63" s="187">
        <f t="shared" si="24"/>
        <v>523</v>
      </c>
      <c r="N63" s="193"/>
      <c r="O63" s="189">
        <f t="shared" si="22"/>
        <v>523</v>
      </c>
      <c r="P63" s="426"/>
      <c r="Q63" s="427"/>
    </row>
    <row r="64" spans="1:19" s="15" customFormat="1" ht="90.75" customHeight="1">
      <c r="A64" s="192">
        <v>9</v>
      </c>
      <c r="B64" s="476" t="s">
        <v>807</v>
      </c>
      <c r="C64" s="477"/>
      <c r="D64" s="477"/>
      <c r="E64" s="477"/>
      <c r="F64" s="419"/>
      <c r="G64" s="421"/>
      <c r="H64" s="422" t="str">
        <f>$D$33</f>
        <v>SANDSTONE</v>
      </c>
      <c r="I64" s="423" t="str">
        <f t="shared" si="20"/>
        <v>ASH - BC01</v>
      </c>
      <c r="J64" s="187" t="s">
        <v>87</v>
      </c>
      <c r="K64" s="187">
        <f>$Q$33</f>
        <v>522</v>
      </c>
      <c r="L64" s="187">
        <v>1</v>
      </c>
      <c r="M64" s="187">
        <f t="shared" si="24"/>
        <v>522</v>
      </c>
      <c r="N64" s="193"/>
      <c r="O64" s="189">
        <f t="shared" si="22"/>
        <v>522</v>
      </c>
      <c r="P64" s="428"/>
      <c r="Q64" s="429"/>
    </row>
    <row r="65" spans="1:17" s="15" customFormat="1" ht="90.75" customHeight="1">
      <c r="A65" s="192">
        <v>10</v>
      </c>
      <c r="B65" s="415" t="s">
        <v>754</v>
      </c>
      <c r="C65" s="416"/>
      <c r="D65" s="416"/>
      <c r="E65" s="416"/>
      <c r="F65" s="417" t="s">
        <v>91</v>
      </c>
      <c r="G65" s="420" t="s">
        <v>755</v>
      </c>
      <c r="H65" s="422" t="str">
        <f>$D$21</f>
        <v>DOVE</v>
      </c>
      <c r="I65" s="423" t="str">
        <f t="shared" si="20"/>
        <v>ASH - BC01</v>
      </c>
      <c r="J65" s="187" t="s">
        <v>87</v>
      </c>
      <c r="K65" s="187">
        <f>$Q$21</f>
        <v>524</v>
      </c>
      <c r="L65" s="187">
        <v>1</v>
      </c>
      <c r="M65" s="187">
        <f t="shared" si="24"/>
        <v>524</v>
      </c>
      <c r="N65" s="193"/>
      <c r="O65" s="189">
        <f t="shared" si="22"/>
        <v>524</v>
      </c>
      <c r="P65" s="424" t="s">
        <v>745</v>
      </c>
      <c r="Q65" s="425"/>
    </row>
    <row r="66" spans="1:17" s="15" customFormat="1" ht="90.75" customHeight="1">
      <c r="A66" s="192">
        <v>11</v>
      </c>
      <c r="B66" s="415" t="s">
        <v>754</v>
      </c>
      <c r="C66" s="416"/>
      <c r="D66" s="416"/>
      <c r="E66" s="416"/>
      <c r="F66" s="418"/>
      <c r="G66" s="421"/>
      <c r="H66" s="422" t="str">
        <f t="shared" ref="H66" si="27">$D$27</f>
        <v>HEATHER GREY</v>
      </c>
      <c r="I66" s="423"/>
      <c r="J66" s="187" t="s">
        <v>87</v>
      </c>
      <c r="K66" s="187">
        <f>$Q$27</f>
        <v>523</v>
      </c>
      <c r="L66" s="187">
        <v>1</v>
      </c>
      <c r="M66" s="187">
        <f t="shared" si="24"/>
        <v>523</v>
      </c>
      <c r="N66" s="193"/>
      <c r="O66" s="189">
        <f t="shared" si="22"/>
        <v>523</v>
      </c>
      <c r="P66" s="426"/>
      <c r="Q66" s="427"/>
    </row>
    <row r="67" spans="1:17" s="15" customFormat="1" ht="90.75" customHeight="1">
      <c r="A67" s="192">
        <v>12</v>
      </c>
      <c r="B67" s="415" t="s">
        <v>754</v>
      </c>
      <c r="C67" s="416"/>
      <c r="D67" s="416"/>
      <c r="E67" s="416"/>
      <c r="F67" s="419"/>
      <c r="G67" s="421"/>
      <c r="H67" s="422" t="str">
        <f>$D$33</f>
        <v>SANDSTONE</v>
      </c>
      <c r="I67" s="423" t="str">
        <f t="shared" si="20"/>
        <v>ASH - BC01</v>
      </c>
      <c r="J67" s="187" t="s">
        <v>87</v>
      </c>
      <c r="K67" s="187">
        <f>$Q$33</f>
        <v>522</v>
      </c>
      <c r="L67" s="187">
        <v>1</v>
      </c>
      <c r="M67" s="187">
        <f t="shared" si="24"/>
        <v>522</v>
      </c>
      <c r="N67" s="193"/>
      <c r="O67" s="189">
        <f t="shared" si="22"/>
        <v>522</v>
      </c>
      <c r="P67" s="428"/>
      <c r="Q67" s="429"/>
    </row>
    <row r="68" spans="1:17" s="15" customFormat="1" ht="90.75" customHeight="1">
      <c r="A68" s="192">
        <v>13</v>
      </c>
      <c r="B68" s="415" t="s">
        <v>751</v>
      </c>
      <c r="C68" s="416"/>
      <c r="D68" s="416"/>
      <c r="E68" s="416"/>
      <c r="F68" s="513" t="s">
        <v>91</v>
      </c>
      <c r="G68" s="420"/>
      <c r="H68" s="422" t="str">
        <f>$D$21</f>
        <v>DOVE</v>
      </c>
      <c r="I68" s="423" t="str">
        <f t="shared" si="20"/>
        <v>ASH - BC01</v>
      </c>
      <c r="J68" s="187" t="s">
        <v>87</v>
      </c>
      <c r="K68" s="187">
        <f>$Q$21</f>
        <v>524</v>
      </c>
      <c r="L68" s="187">
        <v>1</v>
      </c>
      <c r="M68" s="187">
        <f t="shared" si="24"/>
        <v>524</v>
      </c>
      <c r="N68" s="193"/>
      <c r="O68" s="189">
        <f t="shared" si="22"/>
        <v>524</v>
      </c>
      <c r="P68" s="424" t="s">
        <v>746</v>
      </c>
      <c r="Q68" s="425"/>
    </row>
    <row r="69" spans="1:17" s="15" customFormat="1" ht="90.75" customHeight="1">
      <c r="A69" s="192">
        <v>14</v>
      </c>
      <c r="B69" s="415" t="s">
        <v>751</v>
      </c>
      <c r="C69" s="416"/>
      <c r="D69" s="416"/>
      <c r="E69" s="416"/>
      <c r="F69" s="418"/>
      <c r="G69" s="421"/>
      <c r="H69" s="422" t="str">
        <f t="shared" ref="H69" si="28">$D$27</f>
        <v>HEATHER GREY</v>
      </c>
      <c r="I69" s="423"/>
      <c r="J69" s="187" t="s">
        <v>87</v>
      </c>
      <c r="K69" s="187">
        <f>$Q$27</f>
        <v>523</v>
      </c>
      <c r="L69" s="187">
        <v>1</v>
      </c>
      <c r="M69" s="187">
        <f t="shared" si="24"/>
        <v>523</v>
      </c>
      <c r="N69" s="193"/>
      <c r="O69" s="189">
        <f t="shared" si="22"/>
        <v>523</v>
      </c>
      <c r="P69" s="426"/>
      <c r="Q69" s="427"/>
    </row>
    <row r="70" spans="1:17" s="15" customFormat="1" ht="90.75" customHeight="1">
      <c r="A70" s="192">
        <v>15</v>
      </c>
      <c r="B70" s="415" t="s">
        <v>751</v>
      </c>
      <c r="C70" s="416"/>
      <c r="D70" s="416"/>
      <c r="E70" s="416"/>
      <c r="F70" s="418"/>
      <c r="G70" s="421"/>
      <c r="H70" s="422" t="str">
        <f>$D$33</f>
        <v>SANDSTONE</v>
      </c>
      <c r="I70" s="423" t="str">
        <f t="shared" si="20"/>
        <v>ASH - BC01</v>
      </c>
      <c r="J70" s="187" t="s">
        <v>87</v>
      </c>
      <c r="K70" s="187">
        <f>$Q$33</f>
        <v>522</v>
      </c>
      <c r="L70" s="187">
        <v>1</v>
      </c>
      <c r="M70" s="187">
        <f t="shared" si="24"/>
        <v>522</v>
      </c>
      <c r="N70" s="193"/>
      <c r="O70" s="189">
        <f t="shared" si="22"/>
        <v>522</v>
      </c>
      <c r="P70" s="428"/>
      <c r="Q70" s="429"/>
    </row>
    <row r="71" spans="1:17" s="26" customFormat="1" ht="39" customHeight="1">
      <c r="B71" s="91" t="s">
        <v>95</v>
      </c>
      <c r="C71" s="27"/>
      <c r="D71" s="27"/>
      <c r="E71" s="27"/>
      <c r="G71" s="31"/>
      <c r="H71" s="30"/>
      <c r="I71" s="30"/>
      <c r="J71" s="30"/>
      <c r="K71" s="30"/>
      <c r="L71" s="30"/>
      <c r="M71" s="30"/>
      <c r="N71" s="30"/>
      <c r="O71" s="30"/>
      <c r="Q71" s="29"/>
    </row>
    <row r="72" spans="1:17" s="40" customFormat="1" ht="60.75">
      <c r="A72" s="413" t="s">
        <v>70</v>
      </c>
      <c r="B72" s="413"/>
      <c r="C72" s="413"/>
      <c r="D72" s="413"/>
      <c r="E72" s="413"/>
      <c r="F72" s="190" t="s">
        <v>71</v>
      </c>
      <c r="G72" s="190" t="s">
        <v>72</v>
      </c>
      <c r="H72" s="414" t="s">
        <v>73</v>
      </c>
      <c r="I72" s="414"/>
      <c r="J72" s="191" t="s">
        <v>55</v>
      </c>
      <c r="K72" s="190" t="s">
        <v>74</v>
      </c>
      <c r="L72" s="190" t="s">
        <v>75</v>
      </c>
      <c r="M72" s="190" t="s">
        <v>76</v>
      </c>
      <c r="N72" s="190" t="s">
        <v>77</v>
      </c>
      <c r="O72" s="190" t="s">
        <v>78</v>
      </c>
      <c r="P72" s="414" t="s">
        <v>79</v>
      </c>
      <c r="Q72" s="414"/>
    </row>
    <row r="73" spans="1:17" s="34" customFormat="1" ht="76.5" customHeight="1">
      <c r="A73" s="192">
        <v>1</v>
      </c>
      <c r="B73" s="415" t="s">
        <v>747</v>
      </c>
      <c r="C73" s="415"/>
      <c r="D73" s="415"/>
      <c r="E73" s="415"/>
      <c r="F73" s="448" t="s">
        <v>91</v>
      </c>
      <c r="G73" s="449"/>
      <c r="H73" s="446" t="str">
        <f>$D$21</f>
        <v>DOVE</v>
      </c>
      <c r="I73" s="446" t="str">
        <f>$E$43</f>
        <v>ASH - BC01</v>
      </c>
      <c r="J73" s="187" t="s">
        <v>87</v>
      </c>
      <c r="K73" s="187">
        <f>$Q$21</f>
        <v>524</v>
      </c>
      <c r="L73" s="353">
        <f>1+L88</f>
        <v>1.1666666666666667</v>
      </c>
      <c r="M73" s="187">
        <f t="shared" ref="M73:M93" si="29">K73*L73</f>
        <v>611.33333333333337</v>
      </c>
      <c r="N73" s="193"/>
      <c r="O73" s="189">
        <f t="shared" ref="O73:O93" si="30">ROUNDUP(N73+M73,0)</f>
        <v>612</v>
      </c>
      <c r="P73" s="424" t="s">
        <v>752</v>
      </c>
      <c r="Q73" s="425"/>
    </row>
    <row r="74" spans="1:17" s="34" customFormat="1" ht="76.5" customHeight="1">
      <c r="A74" s="192">
        <v>2</v>
      </c>
      <c r="B74" s="415" t="s">
        <v>747</v>
      </c>
      <c r="C74" s="415"/>
      <c r="D74" s="415"/>
      <c r="E74" s="415"/>
      <c r="F74" s="448"/>
      <c r="G74" s="449"/>
      <c r="H74" s="446" t="str">
        <f t="shared" ref="H74" si="31">$D$27</f>
        <v>HEATHER GREY</v>
      </c>
      <c r="I74" s="446"/>
      <c r="J74" s="187" t="s">
        <v>87</v>
      </c>
      <c r="K74" s="187">
        <f>$Q$27</f>
        <v>523</v>
      </c>
      <c r="L74" s="353">
        <f>1+L89</f>
        <v>1.1666666666666667</v>
      </c>
      <c r="M74" s="187">
        <f t="shared" si="29"/>
        <v>610.16666666666674</v>
      </c>
      <c r="N74" s="193"/>
      <c r="O74" s="189">
        <f t="shared" si="30"/>
        <v>611</v>
      </c>
      <c r="P74" s="426"/>
      <c r="Q74" s="427"/>
    </row>
    <row r="75" spans="1:17" s="34" customFormat="1" ht="76.5" customHeight="1">
      <c r="A75" s="192">
        <v>3</v>
      </c>
      <c r="B75" s="415" t="s">
        <v>747</v>
      </c>
      <c r="C75" s="415"/>
      <c r="D75" s="415"/>
      <c r="E75" s="415"/>
      <c r="F75" s="448"/>
      <c r="G75" s="449"/>
      <c r="H75" s="446" t="str">
        <f>$D$33</f>
        <v>SANDSTONE</v>
      </c>
      <c r="I75" s="446" t="str">
        <f>$E$43</f>
        <v>ASH - BC01</v>
      </c>
      <c r="J75" s="187" t="s">
        <v>87</v>
      </c>
      <c r="K75" s="187">
        <f>$Q$33</f>
        <v>522</v>
      </c>
      <c r="L75" s="353">
        <f>1+L90</f>
        <v>1.1666666666666667</v>
      </c>
      <c r="M75" s="187">
        <f t="shared" si="29"/>
        <v>609</v>
      </c>
      <c r="N75" s="193"/>
      <c r="O75" s="189">
        <f t="shared" si="30"/>
        <v>609</v>
      </c>
      <c r="P75" s="428"/>
      <c r="Q75" s="429"/>
    </row>
    <row r="76" spans="1:17" s="34" customFormat="1" ht="76.5" customHeight="1">
      <c r="A76" s="192">
        <v>4</v>
      </c>
      <c r="B76" s="447" t="s">
        <v>749</v>
      </c>
      <c r="C76" s="447"/>
      <c r="D76" s="447"/>
      <c r="E76" s="447"/>
      <c r="F76" s="183" t="s">
        <v>103</v>
      </c>
      <c r="G76" s="450" t="s">
        <v>750</v>
      </c>
      <c r="H76" s="446" t="str">
        <f>$D$21</f>
        <v>DOVE</v>
      </c>
      <c r="I76" s="446" t="str">
        <f>$E$43</f>
        <v>ASH - BC01</v>
      </c>
      <c r="J76" s="187" t="s">
        <v>87</v>
      </c>
      <c r="K76" s="187">
        <f>$Q$21</f>
        <v>524</v>
      </c>
      <c r="L76" s="187">
        <v>1</v>
      </c>
      <c r="M76" s="187">
        <f t="shared" si="29"/>
        <v>524</v>
      </c>
      <c r="N76" s="193"/>
      <c r="O76" s="189">
        <f t="shared" si="30"/>
        <v>524</v>
      </c>
      <c r="P76" s="424" t="s">
        <v>748</v>
      </c>
      <c r="Q76" s="425"/>
    </row>
    <row r="77" spans="1:17" s="34" customFormat="1" ht="76.5" customHeight="1">
      <c r="A77" s="192">
        <v>5</v>
      </c>
      <c r="B77" s="447" t="s">
        <v>749</v>
      </c>
      <c r="C77" s="447"/>
      <c r="D77" s="447"/>
      <c r="E77" s="447"/>
      <c r="F77" s="183" t="s">
        <v>103</v>
      </c>
      <c r="G77" s="451"/>
      <c r="H77" s="446" t="str">
        <f t="shared" ref="H77" si="32">$D$27</f>
        <v>HEATHER GREY</v>
      </c>
      <c r="I77" s="446"/>
      <c r="J77" s="187" t="s">
        <v>87</v>
      </c>
      <c r="K77" s="187">
        <f>$Q$27</f>
        <v>523</v>
      </c>
      <c r="L77" s="187">
        <v>1</v>
      </c>
      <c r="M77" s="187">
        <f t="shared" si="29"/>
        <v>523</v>
      </c>
      <c r="N77" s="193"/>
      <c r="O77" s="189">
        <f t="shared" si="30"/>
        <v>523</v>
      </c>
      <c r="P77" s="426"/>
      <c r="Q77" s="427"/>
    </row>
    <row r="78" spans="1:17" s="34" customFormat="1" ht="76.5" customHeight="1">
      <c r="A78" s="192">
        <v>6</v>
      </c>
      <c r="B78" s="447" t="s">
        <v>749</v>
      </c>
      <c r="C78" s="447"/>
      <c r="D78" s="447"/>
      <c r="E78" s="447"/>
      <c r="F78" s="183" t="s">
        <v>103</v>
      </c>
      <c r="G78" s="452"/>
      <c r="H78" s="446" t="str">
        <f>$D$33</f>
        <v>SANDSTONE</v>
      </c>
      <c r="I78" s="446" t="str">
        <f>$E$43</f>
        <v>ASH - BC01</v>
      </c>
      <c r="J78" s="187" t="s">
        <v>87</v>
      </c>
      <c r="K78" s="187">
        <f>$Q$33</f>
        <v>522</v>
      </c>
      <c r="L78" s="187">
        <v>1</v>
      </c>
      <c r="M78" s="187">
        <f t="shared" si="29"/>
        <v>522</v>
      </c>
      <c r="N78" s="193"/>
      <c r="O78" s="189">
        <f t="shared" si="30"/>
        <v>522</v>
      </c>
      <c r="P78" s="428"/>
      <c r="Q78" s="429"/>
    </row>
    <row r="79" spans="1:17" s="34" customFormat="1" ht="76.5" customHeight="1">
      <c r="A79" s="192">
        <v>7</v>
      </c>
      <c r="B79" s="415" t="s">
        <v>756</v>
      </c>
      <c r="C79" s="416"/>
      <c r="D79" s="416"/>
      <c r="E79" s="416"/>
      <c r="F79" s="183" t="s">
        <v>105</v>
      </c>
      <c r="G79" s="183"/>
      <c r="H79" s="446" t="str">
        <f>$D$21</f>
        <v>DOVE</v>
      </c>
      <c r="I79" s="446" t="str">
        <f>$E$43</f>
        <v>ASH - BC01</v>
      </c>
      <c r="J79" s="187" t="s">
        <v>87</v>
      </c>
      <c r="K79" s="187">
        <f>$Q$21</f>
        <v>524</v>
      </c>
      <c r="L79" s="194">
        <f>1/12</f>
        <v>8.3333333333333329E-2</v>
      </c>
      <c r="M79" s="187">
        <f t="shared" si="29"/>
        <v>43.666666666666664</v>
      </c>
      <c r="N79" s="193"/>
      <c r="O79" s="189">
        <f t="shared" si="30"/>
        <v>44</v>
      </c>
      <c r="P79" s="433"/>
      <c r="Q79" s="433"/>
    </row>
    <row r="80" spans="1:17" s="34" customFormat="1" ht="76.5" customHeight="1">
      <c r="A80" s="192">
        <v>8</v>
      </c>
      <c r="B80" s="415" t="s">
        <v>756</v>
      </c>
      <c r="C80" s="416"/>
      <c r="D80" s="416"/>
      <c r="E80" s="416"/>
      <c r="F80" s="183" t="s">
        <v>105</v>
      </c>
      <c r="G80" s="183"/>
      <c r="H80" s="446" t="str">
        <f t="shared" ref="H80" si="33">$D$27</f>
        <v>HEATHER GREY</v>
      </c>
      <c r="I80" s="446"/>
      <c r="J80" s="187" t="s">
        <v>87</v>
      </c>
      <c r="K80" s="187">
        <f>$Q$27</f>
        <v>523</v>
      </c>
      <c r="L80" s="194">
        <f>1/12</f>
        <v>8.3333333333333329E-2</v>
      </c>
      <c r="M80" s="187">
        <f t="shared" si="29"/>
        <v>43.583333333333329</v>
      </c>
      <c r="N80" s="193"/>
      <c r="O80" s="189">
        <f t="shared" si="30"/>
        <v>44</v>
      </c>
      <c r="P80" s="433"/>
      <c r="Q80" s="433"/>
    </row>
    <row r="81" spans="1:17" s="34" customFormat="1" ht="76.5" customHeight="1">
      <c r="A81" s="192">
        <v>9</v>
      </c>
      <c r="B81" s="415" t="s">
        <v>756</v>
      </c>
      <c r="C81" s="416"/>
      <c r="D81" s="416"/>
      <c r="E81" s="416"/>
      <c r="F81" s="183" t="s">
        <v>105</v>
      </c>
      <c r="G81" s="183"/>
      <c r="H81" s="446" t="str">
        <f>$D$33</f>
        <v>SANDSTONE</v>
      </c>
      <c r="I81" s="446" t="str">
        <f>$E$43</f>
        <v>ASH - BC01</v>
      </c>
      <c r="J81" s="187" t="s">
        <v>87</v>
      </c>
      <c r="K81" s="187">
        <f>$Q$33</f>
        <v>522</v>
      </c>
      <c r="L81" s="194">
        <f>1/12</f>
        <v>8.3333333333333329E-2</v>
      </c>
      <c r="M81" s="187">
        <f t="shared" si="29"/>
        <v>43.5</v>
      </c>
      <c r="N81" s="193"/>
      <c r="O81" s="189">
        <f t="shared" si="30"/>
        <v>44</v>
      </c>
      <c r="P81" s="433"/>
      <c r="Q81" s="433"/>
    </row>
    <row r="82" spans="1:17" s="34" customFormat="1" ht="76.5" customHeight="1">
      <c r="A82" s="192">
        <v>10</v>
      </c>
      <c r="B82" s="415" t="s">
        <v>145</v>
      </c>
      <c r="C82" s="415"/>
      <c r="D82" s="415"/>
      <c r="E82" s="415"/>
      <c r="F82" s="448" t="s">
        <v>91</v>
      </c>
      <c r="G82" s="449"/>
      <c r="H82" s="446" t="str">
        <f>$D$21</f>
        <v>DOVE</v>
      </c>
      <c r="I82" s="446" t="str">
        <f>$E$43</f>
        <v>ASH - BC01</v>
      </c>
      <c r="J82" s="187" t="s">
        <v>87</v>
      </c>
      <c r="K82" s="187">
        <f>$Q$21</f>
        <v>524</v>
      </c>
      <c r="L82" s="353">
        <f t="shared" ref="L82:L87" si="34">1/12*2</f>
        <v>0.16666666666666666</v>
      </c>
      <c r="M82" s="187">
        <f t="shared" si="29"/>
        <v>87.333333333333329</v>
      </c>
      <c r="N82" s="193"/>
      <c r="O82" s="189">
        <f>ROUNDUP(N82+M82,0)</f>
        <v>88</v>
      </c>
      <c r="P82" s="434"/>
      <c r="Q82" s="435"/>
    </row>
    <row r="83" spans="1:17" s="34" customFormat="1" ht="76.5" customHeight="1">
      <c r="A83" s="192">
        <v>11</v>
      </c>
      <c r="B83" s="415" t="s">
        <v>145</v>
      </c>
      <c r="C83" s="415"/>
      <c r="D83" s="415"/>
      <c r="E83" s="415"/>
      <c r="F83" s="448"/>
      <c r="G83" s="449"/>
      <c r="H83" s="446" t="str">
        <f t="shared" ref="H83" si="35">$D$27</f>
        <v>HEATHER GREY</v>
      </c>
      <c r="I83" s="446"/>
      <c r="J83" s="187" t="s">
        <v>87</v>
      </c>
      <c r="K83" s="187">
        <f>$Q$27</f>
        <v>523</v>
      </c>
      <c r="L83" s="353">
        <f t="shared" si="34"/>
        <v>0.16666666666666666</v>
      </c>
      <c r="M83" s="187">
        <f t="shared" si="29"/>
        <v>87.166666666666657</v>
      </c>
      <c r="N83" s="193"/>
      <c r="O83" s="189">
        <f>ROUNDUP(N83+M83,0)</f>
        <v>88</v>
      </c>
      <c r="P83" s="436"/>
      <c r="Q83" s="437"/>
    </row>
    <row r="84" spans="1:17" s="34" customFormat="1" ht="76.5" customHeight="1">
      <c r="A84" s="192">
        <v>12</v>
      </c>
      <c r="B84" s="415" t="s">
        <v>145</v>
      </c>
      <c r="C84" s="415"/>
      <c r="D84" s="415"/>
      <c r="E84" s="415"/>
      <c r="F84" s="448"/>
      <c r="G84" s="449"/>
      <c r="H84" s="446" t="str">
        <f>$D$33</f>
        <v>SANDSTONE</v>
      </c>
      <c r="I84" s="446" t="str">
        <f>$E$43</f>
        <v>ASH - BC01</v>
      </c>
      <c r="J84" s="187" t="s">
        <v>87</v>
      </c>
      <c r="K84" s="187">
        <f>$Q$33</f>
        <v>522</v>
      </c>
      <c r="L84" s="353">
        <f t="shared" si="34"/>
        <v>0.16666666666666666</v>
      </c>
      <c r="M84" s="187">
        <f t="shared" si="29"/>
        <v>87</v>
      </c>
      <c r="N84" s="193"/>
      <c r="O84" s="189">
        <f t="shared" ref="O84" si="36">ROUNDUP(N84+M84,0)</f>
        <v>87</v>
      </c>
      <c r="P84" s="438"/>
      <c r="Q84" s="439"/>
    </row>
    <row r="85" spans="1:17" s="34" customFormat="1" ht="76.5" customHeight="1">
      <c r="A85" s="407">
        <v>10</v>
      </c>
      <c r="B85" s="472" t="s">
        <v>758</v>
      </c>
      <c r="C85" s="472"/>
      <c r="D85" s="472"/>
      <c r="E85" s="472"/>
      <c r="F85" s="516" t="s">
        <v>170</v>
      </c>
      <c r="G85" s="517"/>
      <c r="H85" s="473" t="str">
        <f>$D$21</f>
        <v>DOVE</v>
      </c>
      <c r="I85" s="473" t="str">
        <f>$E$43</f>
        <v>ASH - BC01</v>
      </c>
      <c r="J85" s="408" t="s">
        <v>87</v>
      </c>
      <c r="K85" s="408">
        <f>$Q$21</f>
        <v>524</v>
      </c>
      <c r="L85" s="409">
        <f t="shared" si="34"/>
        <v>0.16666666666666666</v>
      </c>
      <c r="M85" s="408">
        <f t="shared" si="29"/>
        <v>87.333333333333329</v>
      </c>
      <c r="N85" s="410"/>
      <c r="O85" s="411">
        <f>ROUNDUP(N85+M85,0)</f>
        <v>88</v>
      </c>
      <c r="P85" s="440" t="s">
        <v>759</v>
      </c>
      <c r="Q85" s="441"/>
    </row>
    <row r="86" spans="1:17" s="34" customFormat="1" ht="76.5" customHeight="1">
      <c r="A86" s="407">
        <v>11</v>
      </c>
      <c r="B86" s="472" t="s">
        <v>758</v>
      </c>
      <c r="C86" s="472"/>
      <c r="D86" s="472"/>
      <c r="E86" s="472"/>
      <c r="F86" s="516"/>
      <c r="G86" s="517"/>
      <c r="H86" s="473" t="str">
        <f t="shared" ref="H86" si="37">$D$27</f>
        <v>HEATHER GREY</v>
      </c>
      <c r="I86" s="473"/>
      <c r="J86" s="408" t="s">
        <v>87</v>
      </c>
      <c r="K86" s="408">
        <f>$Q$27</f>
        <v>523</v>
      </c>
      <c r="L86" s="409">
        <f t="shared" si="34"/>
        <v>0.16666666666666666</v>
      </c>
      <c r="M86" s="408">
        <f t="shared" si="29"/>
        <v>87.166666666666657</v>
      </c>
      <c r="N86" s="410"/>
      <c r="O86" s="411">
        <f>ROUNDUP(N86+M86,0)</f>
        <v>88</v>
      </c>
      <c r="P86" s="442"/>
      <c r="Q86" s="443"/>
    </row>
    <row r="87" spans="1:17" s="34" customFormat="1" ht="76.5" customHeight="1">
      <c r="A87" s="407">
        <v>12</v>
      </c>
      <c r="B87" s="472" t="s">
        <v>758</v>
      </c>
      <c r="C87" s="472"/>
      <c r="D87" s="472"/>
      <c r="E87" s="472"/>
      <c r="F87" s="516"/>
      <c r="G87" s="517"/>
      <c r="H87" s="473" t="str">
        <f>$D$33</f>
        <v>SANDSTONE</v>
      </c>
      <c r="I87" s="473" t="str">
        <f>$E$43</f>
        <v>ASH - BC01</v>
      </c>
      <c r="J87" s="408" t="s">
        <v>87</v>
      </c>
      <c r="K87" s="408">
        <f>$Q$33</f>
        <v>522</v>
      </c>
      <c r="L87" s="409">
        <f t="shared" si="34"/>
        <v>0.16666666666666666</v>
      </c>
      <c r="M87" s="408">
        <f t="shared" si="29"/>
        <v>87</v>
      </c>
      <c r="N87" s="410"/>
      <c r="O87" s="411">
        <f t="shared" ref="O87" si="38">ROUNDUP(N87+M87,0)</f>
        <v>87</v>
      </c>
      <c r="P87" s="444"/>
      <c r="Q87" s="445"/>
    </row>
    <row r="88" spans="1:17" s="34" customFormat="1" ht="76.5" customHeight="1">
      <c r="A88" s="192">
        <v>13</v>
      </c>
      <c r="B88" s="415" t="s">
        <v>106</v>
      </c>
      <c r="C88" s="416"/>
      <c r="D88" s="416"/>
      <c r="E88" s="416"/>
      <c r="F88" s="183" t="s">
        <v>105</v>
      </c>
      <c r="G88" s="183"/>
      <c r="H88" s="446" t="str">
        <f>$D$21</f>
        <v>DOVE</v>
      </c>
      <c r="I88" s="446" t="str">
        <f>$E$43</f>
        <v>ASH - BC01</v>
      </c>
      <c r="J88" s="187" t="s">
        <v>87</v>
      </c>
      <c r="K88" s="187">
        <f>$Q$21</f>
        <v>524</v>
      </c>
      <c r="L88" s="194">
        <f>L79*2</f>
        <v>0.16666666666666666</v>
      </c>
      <c r="M88" s="187">
        <f t="shared" si="29"/>
        <v>87.333333333333329</v>
      </c>
      <c r="N88" s="193"/>
      <c r="O88" s="189">
        <f t="shared" si="30"/>
        <v>88</v>
      </c>
      <c r="P88" s="433"/>
      <c r="Q88" s="433"/>
    </row>
    <row r="89" spans="1:17" s="34" customFormat="1" ht="76.5" customHeight="1">
      <c r="A89" s="192">
        <v>14</v>
      </c>
      <c r="B89" s="415" t="s">
        <v>106</v>
      </c>
      <c r="C89" s="416"/>
      <c r="D89" s="416"/>
      <c r="E89" s="416"/>
      <c r="F89" s="183" t="s">
        <v>105</v>
      </c>
      <c r="G89" s="183"/>
      <c r="H89" s="446" t="str">
        <f t="shared" ref="H89" si="39">$D$27</f>
        <v>HEATHER GREY</v>
      </c>
      <c r="I89" s="446"/>
      <c r="J89" s="187" t="s">
        <v>87</v>
      </c>
      <c r="K89" s="187">
        <f>$Q$27</f>
        <v>523</v>
      </c>
      <c r="L89" s="194">
        <f>L80*2</f>
        <v>0.16666666666666666</v>
      </c>
      <c r="M89" s="187">
        <f t="shared" si="29"/>
        <v>87.166666666666657</v>
      </c>
      <c r="N89" s="193"/>
      <c r="O89" s="189">
        <f t="shared" si="30"/>
        <v>88</v>
      </c>
      <c r="P89" s="433"/>
      <c r="Q89" s="433"/>
    </row>
    <row r="90" spans="1:17" s="34" customFormat="1" ht="76.5" customHeight="1">
      <c r="A90" s="192">
        <v>15</v>
      </c>
      <c r="B90" s="415" t="s">
        <v>106</v>
      </c>
      <c r="C90" s="416"/>
      <c r="D90" s="416"/>
      <c r="E90" s="416"/>
      <c r="F90" s="183" t="s">
        <v>105</v>
      </c>
      <c r="G90" s="183"/>
      <c r="H90" s="446" t="str">
        <f>$D$33</f>
        <v>SANDSTONE</v>
      </c>
      <c r="I90" s="446" t="str">
        <f>$E$43</f>
        <v>ASH - BC01</v>
      </c>
      <c r="J90" s="187" t="s">
        <v>87</v>
      </c>
      <c r="K90" s="187">
        <f>$Q$33</f>
        <v>522</v>
      </c>
      <c r="L90" s="194">
        <f>L81*2</f>
        <v>0.16666666666666666</v>
      </c>
      <c r="M90" s="187">
        <f t="shared" si="29"/>
        <v>87</v>
      </c>
      <c r="N90" s="193"/>
      <c r="O90" s="189">
        <f t="shared" si="30"/>
        <v>87</v>
      </c>
      <c r="P90" s="433"/>
      <c r="Q90" s="433"/>
    </row>
    <row r="91" spans="1:17" s="34" customFormat="1" ht="76.5" customHeight="1">
      <c r="A91" s="192">
        <v>16</v>
      </c>
      <c r="B91" s="415" t="s">
        <v>107</v>
      </c>
      <c r="C91" s="416"/>
      <c r="D91" s="416"/>
      <c r="E91" s="416"/>
      <c r="F91" s="183" t="s">
        <v>103</v>
      </c>
      <c r="G91" s="183"/>
      <c r="H91" s="446" t="str">
        <f>$D$21</f>
        <v>DOVE</v>
      </c>
      <c r="I91" s="446" t="str">
        <f>$E$43</f>
        <v>ASH - BC01</v>
      </c>
      <c r="J91" s="187" t="s">
        <v>87</v>
      </c>
      <c r="K91" s="187">
        <f>$Q$21</f>
        <v>524</v>
      </c>
      <c r="L91" s="194">
        <f>L79</f>
        <v>8.3333333333333329E-2</v>
      </c>
      <c r="M91" s="187">
        <f t="shared" si="29"/>
        <v>43.666666666666664</v>
      </c>
      <c r="N91" s="193"/>
      <c r="O91" s="189">
        <f t="shared" si="30"/>
        <v>44</v>
      </c>
      <c r="P91" s="433"/>
      <c r="Q91" s="433"/>
    </row>
    <row r="92" spans="1:17" s="34" customFormat="1" ht="76.5" customHeight="1">
      <c r="A92" s="192">
        <v>17</v>
      </c>
      <c r="B92" s="415" t="s">
        <v>107</v>
      </c>
      <c r="C92" s="416"/>
      <c r="D92" s="416"/>
      <c r="E92" s="416"/>
      <c r="F92" s="183" t="s">
        <v>103</v>
      </c>
      <c r="G92" s="183"/>
      <c r="H92" s="446" t="str">
        <f t="shared" ref="H92" si="40">$D$27</f>
        <v>HEATHER GREY</v>
      </c>
      <c r="I92" s="446"/>
      <c r="J92" s="187" t="s">
        <v>87</v>
      </c>
      <c r="K92" s="187">
        <f>$Q$27</f>
        <v>523</v>
      </c>
      <c r="L92" s="194">
        <f>L80</f>
        <v>8.3333333333333329E-2</v>
      </c>
      <c r="M92" s="187">
        <f t="shared" si="29"/>
        <v>43.583333333333329</v>
      </c>
      <c r="N92" s="193"/>
      <c r="O92" s="189">
        <f t="shared" si="30"/>
        <v>44</v>
      </c>
      <c r="P92" s="433"/>
      <c r="Q92" s="433"/>
    </row>
    <row r="93" spans="1:17" s="34" customFormat="1" ht="76.5" customHeight="1">
      <c r="A93" s="192">
        <v>18</v>
      </c>
      <c r="B93" s="415" t="s">
        <v>107</v>
      </c>
      <c r="C93" s="416"/>
      <c r="D93" s="416"/>
      <c r="E93" s="416"/>
      <c r="F93" s="183" t="s">
        <v>103</v>
      </c>
      <c r="G93" s="183"/>
      <c r="H93" s="446" t="str">
        <f>$D$33</f>
        <v>SANDSTONE</v>
      </c>
      <c r="I93" s="446" t="str">
        <f>$E$43</f>
        <v>ASH - BC01</v>
      </c>
      <c r="J93" s="187" t="s">
        <v>87</v>
      </c>
      <c r="K93" s="187">
        <f>$Q$33</f>
        <v>522</v>
      </c>
      <c r="L93" s="194">
        <f>L81</f>
        <v>8.3333333333333329E-2</v>
      </c>
      <c r="M93" s="187">
        <f t="shared" si="29"/>
        <v>43.5</v>
      </c>
      <c r="N93" s="193"/>
      <c r="O93" s="189">
        <f t="shared" si="30"/>
        <v>44</v>
      </c>
      <c r="P93" s="433"/>
      <c r="Q93" s="433"/>
    </row>
    <row r="94" spans="1:17" s="15" customFormat="1" ht="27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</row>
    <row r="95" spans="1:17" s="15" customFormat="1" ht="33" customHeight="1">
      <c r="B95" s="87" t="s">
        <v>111</v>
      </c>
      <c r="C95" s="88"/>
      <c r="D95" s="89"/>
      <c r="E95" s="89"/>
      <c r="F95" s="89"/>
      <c r="G95" s="90"/>
      <c r="H95" s="89"/>
      <c r="I95" s="89"/>
      <c r="J95" s="461" t="s">
        <v>112</v>
      </c>
      <c r="K95" s="461"/>
      <c r="L95" s="461"/>
      <c r="M95" s="461"/>
      <c r="N95" s="461"/>
      <c r="O95" s="33"/>
      <c r="P95" s="33"/>
      <c r="Q95" s="34"/>
    </row>
    <row r="96" spans="1:17" s="92" customFormat="1" ht="54.6" customHeight="1">
      <c r="A96" s="92">
        <v>1</v>
      </c>
      <c r="B96" s="94" t="s">
        <v>113</v>
      </c>
      <c r="C96" s="98" t="s">
        <v>114</v>
      </c>
      <c r="D96" s="15"/>
      <c r="E96" s="15"/>
      <c r="F96" s="15"/>
      <c r="G96" s="35"/>
      <c r="H96" s="35"/>
      <c r="I96" s="35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34.5" hidden="1" customHeight="1">
      <c r="A97" s="92"/>
      <c r="B97" s="457" t="s">
        <v>115</v>
      </c>
      <c r="C97" s="458"/>
      <c r="D97" s="458"/>
      <c r="E97" s="458"/>
      <c r="F97" s="458"/>
      <c r="G97" s="458"/>
      <c r="H97" s="458"/>
      <c r="I97" s="462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59.25" hidden="1" customHeight="1">
      <c r="A98" s="92"/>
      <c r="B98" s="464" t="s">
        <v>73</v>
      </c>
      <c r="C98" s="465"/>
      <c r="D98" s="466" t="s">
        <v>116</v>
      </c>
      <c r="E98" s="467"/>
      <c r="F98" s="467"/>
      <c r="G98" s="467"/>
      <c r="H98" s="467"/>
      <c r="I98" s="468"/>
      <c r="J98" s="35"/>
      <c r="K98" s="35"/>
      <c r="L98" s="35"/>
      <c r="M98" s="35"/>
      <c r="N98" s="35"/>
      <c r="O98" s="35"/>
      <c r="P98" s="35"/>
      <c r="Q98" s="35"/>
    </row>
    <row r="99" spans="1:17" s="15" customFormat="1" ht="78.599999999999994" hidden="1" customHeight="1">
      <c r="A99" s="92"/>
      <c r="B99" s="463" t="str">
        <f>$D$21</f>
        <v>DOVE</v>
      </c>
      <c r="C99" s="463" t="str">
        <f t="shared" ref="C99:C102" si="41">$E$43</f>
        <v>ASH - BC01</v>
      </c>
      <c r="D99" s="469"/>
      <c r="E99" s="470"/>
      <c r="F99" s="470"/>
      <c r="G99" s="470"/>
      <c r="H99" s="470"/>
      <c r="I99" s="471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63" t="str">
        <f t="shared" ref="B100" si="42">$D$27</f>
        <v>HEATHER GREY</v>
      </c>
      <c r="C100" s="463"/>
      <c r="D100" s="469"/>
      <c r="E100" s="470"/>
      <c r="F100" s="470"/>
      <c r="G100" s="470"/>
      <c r="H100" s="470"/>
      <c r="I100" s="471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463" t="str">
        <f>$D$33</f>
        <v>SANDSTONE</v>
      </c>
      <c r="C101" s="463" t="str">
        <f t="shared" si="41"/>
        <v>ASH - BC01</v>
      </c>
      <c r="D101" s="469"/>
      <c r="E101" s="470"/>
      <c r="F101" s="470"/>
      <c r="G101" s="470"/>
      <c r="H101" s="470"/>
      <c r="I101" s="471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63" t="e">
        <f>#REF!</f>
        <v>#REF!</v>
      </c>
      <c r="C102" s="463" t="str">
        <f t="shared" si="41"/>
        <v>ASH - BC01</v>
      </c>
      <c r="D102" s="469"/>
      <c r="E102" s="470"/>
      <c r="F102" s="470"/>
      <c r="G102" s="470"/>
      <c r="H102" s="470"/>
      <c r="I102" s="471"/>
      <c r="J102" s="35"/>
      <c r="K102" s="35"/>
      <c r="L102" s="35"/>
      <c r="M102" s="35"/>
      <c r="N102" s="35"/>
      <c r="O102" s="35"/>
    </row>
    <row r="103" spans="1:17" s="15" customFormat="1" ht="27" hidden="1"/>
    <row r="104" spans="1:17" s="15" customFormat="1" ht="27.75" hidden="1">
      <c r="A104" s="92"/>
      <c r="B104" s="457"/>
      <c r="C104" s="458"/>
      <c r="D104" s="459"/>
      <c r="E104" s="459"/>
      <c r="F104" s="459"/>
      <c r="G104" s="459"/>
      <c r="H104" s="459"/>
      <c r="I104" s="460"/>
      <c r="J104" s="35"/>
      <c r="K104" s="35"/>
      <c r="L104" s="35"/>
    </row>
    <row r="105" spans="1:17" s="15" customFormat="1" ht="40.5" hidden="1" customHeight="1">
      <c r="A105" s="92"/>
      <c r="B105" s="454"/>
      <c r="C105" s="455"/>
      <c r="D105" s="249" t="s">
        <v>117</v>
      </c>
      <c r="E105" s="249" t="s">
        <v>35</v>
      </c>
      <c r="F105" s="249" t="s">
        <v>36</v>
      </c>
      <c r="G105" s="249" t="s">
        <v>37</v>
      </c>
      <c r="H105" s="249" t="s">
        <v>38</v>
      </c>
      <c r="I105" s="249" t="s">
        <v>39</v>
      </c>
      <c r="J105" s="35"/>
    </row>
    <row r="106" spans="1:17" s="15" customFormat="1" ht="178.5" hidden="1" customHeight="1">
      <c r="A106" s="92"/>
      <c r="B106" s="456" t="s">
        <v>118</v>
      </c>
      <c r="C106" s="456"/>
      <c r="D106" s="510">
        <v>2.2000000000000002</v>
      </c>
      <c r="E106" s="511"/>
      <c r="F106" s="511"/>
      <c r="G106" s="511"/>
      <c r="H106" s="511"/>
      <c r="I106" s="512"/>
      <c r="J106" s="35"/>
    </row>
    <row r="107" spans="1:17" s="15" customFormat="1" ht="12.75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35"/>
      <c r="K107" s="35"/>
      <c r="L107" s="35"/>
      <c r="M107" s="35"/>
      <c r="N107" s="35"/>
      <c r="O107" s="35"/>
      <c r="P107" s="35"/>
      <c r="Q107" s="35"/>
    </row>
    <row r="108" spans="1:17" s="92" customFormat="1" ht="54.6" customHeight="1">
      <c r="A108" s="16">
        <v>2</v>
      </c>
      <c r="B108" s="94" t="s">
        <v>119</v>
      </c>
      <c r="C108" s="453" t="s">
        <v>753</v>
      </c>
      <c r="D108" s="453"/>
      <c r="E108" s="453"/>
      <c r="F108" s="453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27.75" hidden="1">
      <c r="A109" s="92"/>
      <c r="B109" s="457" t="s">
        <v>115</v>
      </c>
      <c r="C109" s="458"/>
      <c r="D109" s="458"/>
      <c r="E109" s="458"/>
      <c r="F109" s="458"/>
      <c r="G109" s="458"/>
      <c r="H109" s="458"/>
      <c r="I109" s="462"/>
      <c r="J109" s="35"/>
      <c r="K109" s="19"/>
      <c r="L109" s="19"/>
      <c r="M109" s="35"/>
      <c r="N109" s="35"/>
      <c r="O109" s="35"/>
      <c r="P109" s="35"/>
      <c r="Q109" s="35"/>
    </row>
    <row r="110" spans="1:17" s="15" customFormat="1" ht="63" hidden="1" customHeight="1">
      <c r="A110" s="92"/>
      <c r="B110" s="464" t="s">
        <v>73</v>
      </c>
      <c r="C110" s="465"/>
      <c r="D110" s="466" t="s">
        <v>116</v>
      </c>
      <c r="E110" s="467"/>
      <c r="F110" s="467"/>
      <c r="G110" s="467"/>
      <c r="H110" s="467"/>
      <c r="I110" s="468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72" hidden="1" customHeight="1">
      <c r="A111" s="92"/>
      <c r="B111" s="463" t="str">
        <f>$D$21</f>
        <v>DOVE</v>
      </c>
      <c r="C111" s="463" t="str">
        <f t="shared" ref="C111:C114" si="43">$E$43</f>
        <v>ASH - BC01</v>
      </c>
      <c r="D111" s="469" t="s">
        <v>121</v>
      </c>
      <c r="E111" s="470"/>
      <c r="F111" s="470"/>
      <c r="G111" s="470"/>
      <c r="H111" s="470"/>
      <c r="I111" s="471"/>
      <c r="J111" s="35"/>
      <c r="K111" s="35"/>
      <c r="L111" s="35"/>
      <c r="M111" s="35"/>
      <c r="N111" s="35"/>
      <c r="O111" s="35"/>
    </row>
    <row r="112" spans="1:17" s="15" customFormat="1" ht="54" hidden="1" customHeight="1">
      <c r="A112" s="92"/>
      <c r="B112" s="463" t="str">
        <f t="shared" ref="B112" si="44">$D$27</f>
        <v>HEATHER GREY</v>
      </c>
      <c r="C112" s="463"/>
      <c r="D112" s="469" t="s">
        <v>122</v>
      </c>
      <c r="E112" s="470"/>
      <c r="F112" s="470"/>
      <c r="G112" s="470"/>
      <c r="H112" s="470"/>
      <c r="I112" s="471"/>
      <c r="J112" s="35"/>
      <c r="K112" s="35"/>
      <c r="L112" s="35"/>
      <c r="M112" s="35"/>
      <c r="N112" s="35"/>
      <c r="O112" s="35"/>
    </row>
    <row r="113" spans="1:17" s="15" customFormat="1" ht="78.75" hidden="1" customHeight="1">
      <c r="A113" s="92"/>
      <c r="B113" s="463" t="str">
        <f>$D$33</f>
        <v>SANDSTONE</v>
      </c>
      <c r="C113" s="463" t="str">
        <f t="shared" si="43"/>
        <v>ASH - BC01</v>
      </c>
      <c r="D113" s="469" t="s">
        <v>121</v>
      </c>
      <c r="E113" s="470"/>
      <c r="F113" s="470"/>
      <c r="G113" s="470"/>
      <c r="H113" s="470"/>
      <c r="I113" s="471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463" t="e">
        <f>#REF!</f>
        <v>#REF!</v>
      </c>
      <c r="C114" s="463" t="str">
        <f t="shared" si="43"/>
        <v>ASH - BC01</v>
      </c>
      <c r="D114" s="469" t="s">
        <v>122</v>
      </c>
      <c r="E114" s="470"/>
      <c r="F114" s="470"/>
      <c r="G114" s="470"/>
      <c r="H114" s="470"/>
      <c r="I114" s="471"/>
      <c r="J114" s="35"/>
      <c r="K114" s="35"/>
      <c r="L114" s="35"/>
      <c r="M114" s="35"/>
      <c r="N114" s="35"/>
      <c r="O114" s="35"/>
    </row>
    <row r="115" spans="1:17" s="15" customFormat="1" ht="54" hidden="1" customHeight="1">
      <c r="A115" s="92"/>
      <c r="B115" s="198"/>
      <c r="C115" s="199"/>
      <c r="D115" s="200"/>
      <c r="E115" s="184"/>
      <c r="F115" s="184"/>
      <c r="G115" s="184"/>
      <c r="H115" s="184"/>
      <c r="I115" s="185"/>
      <c r="J115" s="35"/>
      <c r="K115" s="35"/>
      <c r="L115" s="35"/>
      <c r="M115" s="35"/>
      <c r="N115" s="35"/>
      <c r="O115" s="35"/>
    </row>
    <row r="116" spans="1:17" s="15" customFormat="1" ht="27.75" hidden="1">
      <c r="A116" s="92"/>
      <c r="B116" s="457" t="s">
        <v>123</v>
      </c>
      <c r="C116" s="458"/>
      <c r="D116" s="459"/>
      <c r="E116" s="459"/>
      <c r="F116" s="459"/>
      <c r="G116" s="459"/>
      <c r="H116" s="459"/>
      <c r="I116" s="460"/>
      <c r="J116" s="35"/>
      <c r="K116" s="35"/>
      <c r="L116" s="35"/>
    </row>
    <row r="117" spans="1:17" s="15" customFormat="1" ht="56.25" hidden="1" customHeight="1">
      <c r="A117" s="92"/>
      <c r="B117" s="454"/>
      <c r="C117" s="455"/>
      <c r="D117" s="249" t="s">
        <v>117</v>
      </c>
      <c r="E117" s="249" t="s">
        <v>35</v>
      </c>
      <c r="F117" s="249" t="s">
        <v>36</v>
      </c>
      <c r="G117" s="249" t="s">
        <v>37</v>
      </c>
      <c r="H117" s="249" t="s">
        <v>38</v>
      </c>
      <c r="I117" s="249" t="s">
        <v>39</v>
      </c>
      <c r="J117" s="35"/>
    </row>
    <row r="118" spans="1:17" s="15" customFormat="1" ht="151.5" hidden="1" customHeight="1">
      <c r="A118" s="92"/>
      <c r="B118" s="456" t="s">
        <v>124</v>
      </c>
      <c r="C118" s="456"/>
      <c r="D118" s="177"/>
      <c r="E118" s="178"/>
      <c r="F118" s="178"/>
      <c r="G118" s="178"/>
      <c r="H118" s="178"/>
      <c r="I118" s="178"/>
      <c r="J118" s="35"/>
    </row>
    <row r="119" spans="1:17" s="15" customFormat="1" ht="27">
      <c r="A119" s="92"/>
      <c r="B119" s="92"/>
      <c r="C119" s="92"/>
      <c r="D119" s="92"/>
      <c r="E119" s="92"/>
      <c r="F119" s="92"/>
      <c r="G119" s="92"/>
      <c r="H119" s="92"/>
      <c r="I119" s="92"/>
      <c r="J119" s="35"/>
      <c r="K119" s="35"/>
      <c r="L119" s="35"/>
      <c r="M119" s="35"/>
      <c r="N119" s="35"/>
      <c r="O119" s="35"/>
      <c r="P119" s="35"/>
      <c r="Q119" s="35"/>
    </row>
    <row r="120" spans="1:17" s="92" customFormat="1" ht="48.6" customHeight="1">
      <c r="A120" s="16">
        <v>3</v>
      </c>
      <c r="B120" s="94" t="s">
        <v>125</v>
      </c>
      <c r="C120" s="18" t="s">
        <v>955</v>
      </c>
      <c r="D120" s="18"/>
      <c r="E120" s="18"/>
      <c r="F120" s="18"/>
      <c r="G120" s="35"/>
      <c r="H120" s="35"/>
      <c r="I120" s="35"/>
      <c r="J120" s="35"/>
      <c r="K120" s="19"/>
      <c r="L120" s="19"/>
      <c r="M120" s="35"/>
      <c r="N120" s="35"/>
      <c r="O120" s="35"/>
      <c r="P120" s="35"/>
      <c r="Q120" s="35"/>
    </row>
    <row r="121" spans="1:17" s="15" customFormat="1" ht="36.6" customHeight="1">
      <c r="A121" s="92"/>
      <c r="B121" s="464" t="s">
        <v>73</v>
      </c>
      <c r="C121" s="465"/>
      <c r="D121" s="466" t="s">
        <v>959</v>
      </c>
      <c r="E121" s="467"/>
      <c r="F121" s="467"/>
      <c r="G121" s="467"/>
      <c r="H121" s="467"/>
      <c r="I121" s="468"/>
      <c r="J121" s="35"/>
      <c r="K121" s="35"/>
      <c r="L121" s="35"/>
      <c r="M121" s="35"/>
      <c r="N121" s="35"/>
      <c r="O121" s="35"/>
      <c r="P121" s="35"/>
      <c r="Q121" s="35"/>
    </row>
    <row r="122" spans="1:17" s="15" customFormat="1" ht="77.099999999999994" customHeight="1">
      <c r="A122" s="92"/>
      <c r="B122" s="463" t="str">
        <f>$D$21</f>
        <v>DOVE</v>
      </c>
      <c r="C122" s="463" t="str">
        <f t="shared" ref="C122:C124" si="45">$E$43</f>
        <v>ASH - BC01</v>
      </c>
      <c r="D122" s="518" t="s">
        <v>956</v>
      </c>
      <c r="E122" s="519"/>
      <c r="F122" s="519"/>
      <c r="G122" s="519"/>
      <c r="H122" s="519"/>
      <c r="I122" s="520"/>
      <c r="J122" s="35"/>
      <c r="K122" s="35"/>
      <c r="L122" s="35"/>
      <c r="M122" s="35"/>
      <c r="N122" s="35"/>
      <c r="O122" s="35"/>
    </row>
    <row r="123" spans="1:17" s="15" customFormat="1" ht="77.099999999999994" customHeight="1">
      <c r="A123" s="92"/>
      <c r="B123" s="463" t="str">
        <f t="shared" ref="B123" si="46">$D$27</f>
        <v>HEATHER GREY</v>
      </c>
      <c r="C123" s="463"/>
      <c r="D123" s="521"/>
      <c r="E123" s="522"/>
      <c r="F123" s="522"/>
      <c r="G123" s="522"/>
      <c r="H123" s="522"/>
      <c r="I123" s="523"/>
      <c r="J123" s="35"/>
      <c r="K123" s="35"/>
      <c r="L123" s="35"/>
      <c r="M123" s="35"/>
      <c r="N123" s="35"/>
      <c r="O123" s="35"/>
    </row>
    <row r="124" spans="1:17" s="15" customFormat="1" ht="77.099999999999994" customHeight="1">
      <c r="A124" s="92"/>
      <c r="B124" s="463" t="str">
        <f>$D$33</f>
        <v>SANDSTONE</v>
      </c>
      <c r="C124" s="463" t="str">
        <f t="shared" si="45"/>
        <v>ASH - BC01</v>
      </c>
      <c r="D124" s="524"/>
      <c r="E124" s="525"/>
      <c r="F124" s="525"/>
      <c r="G124" s="525"/>
      <c r="H124" s="525"/>
      <c r="I124" s="526"/>
      <c r="J124" s="35"/>
      <c r="K124" s="35"/>
      <c r="L124" s="35"/>
      <c r="M124" s="35"/>
      <c r="N124" s="35"/>
      <c r="O124" s="35"/>
    </row>
    <row r="125" spans="1:17" s="15" customFormat="1" ht="27">
      <c r="A125" s="92"/>
      <c r="B125" s="92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</row>
    <row r="126" spans="1:17" s="15" customFormat="1" ht="29.25" customHeight="1">
      <c r="B126" s="461" t="s">
        <v>127</v>
      </c>
      <c r="C126" s="461"/>
      <c r="D126" s="461"/>
      <c r="E126" s="461"/>
      <c r="G126" s="35"/>
      <c r="N126" s="34"/>
      <c r="O126" s="33"/>
      <c r="P126" s="33"/>
      <c r="Q126" s="34"/>
    </row>
    <row r="127" spans="1:17" s="15" customFormat="1" ht="35.25" customHeight="1">
      <c r="A127" s="92">
        <v>1</v>
      </c>
      <c r="B127" s="95" t="s">
        <v>128</v>
      </c>
      <c r="C127" s="92"/>
      <c r="D127" s="92"/>
      <c r="G127" s="35"/>
      <c r="N127" s="34"/>
      <c r="O127" s="33"/>
      <c r="P127" s="33"/>
      <c r="Q127" s="34"/>
    </row>
    <row r="128" spans="1:17" s="15" customFormat="1" ht="35.25" customHeight="1">
      <c r="A128" s="92">
        <v>2</v>
      </c>
      <c r="B128" s="95" t="s">
        <v>129</v>
      </c>
      <c r="C128" s="92"/>
      <c r="D128" s="92"/>
      <c r="G128" s="35"/>
      <c r="N128" s="34"/>
      <c r="O128" s="33"/>
      <c r="P128" s="33"/>
      <c r="Q128" s="34"/>
    </row>
    <row r="129" spans="1:17" s="15" customFormat="1" ht="35.25" customHeight="1">
      <c r="A129" s="92">
        <v>3</v>
      </c>
      <c r="B129" s="95" t="s">
        <v>130</v>
      </c>
      <c r="C129" s="92"/>
      <c r="D129" s="92"/>
      <c r="G129" s="35"/>
      <c r="N129" s="34"/>
      <c r="O129" s="33"/>
      <c r="P129" s="33"/>
      <c r="Q129" s="34"/>
    </row>
    <row r="130" spans="1:17" s="18" customFormat="1" ht="27.75">
      <c r="A130" s="16"/>
      <c r="B130" s="250" t="s">
        <v>131</v>
      </c>
      <c r="C130" s="251" t="s">
        <v>723</v>
      </c>
      <c r="D130" s="251" t="s">
        <v>117</v>
      </c>
      <c r="E130" s="251" t="s">
        <v>35</v>
      </c>
      <c r="F130" s="251" t="s">
        <v>36</v>
      </c>
      <c r="G130" s="251" t="s">
        <v>37</v>
      </c>
      <c r="H130" s="251" t="s">
        <v>38</v>
      </c>
      <c r="I130" s="251" t="s">
        <v>39</v>
      </c>
      <c r="J130" s="251" t="s">
        <v>40</v>
      </c>
      <c r="M130" s="36"/>
      <c r="N130" s="37"/>
      <c r="O130" s="37"/>
      <c r="P130" s="36"/>
    </row>
    <row r="131" spans="1:17" s="18" customFormat="1" ht="50.1" customHeight="1">
      <c r="A131" s="16"/>
      <c r="B131" s="250" t="s">
        <v>132</v>
      </c>
      <c r="C131" s="189">
        <f>G35</f>
        <v>64</v>
      </c>
      <c r="D131" s="189">
        <f t="shared" ref="D131:I131" si="47">H35</f>
        <v>219</v>
      </c>
      <c r="E131" s="189">
        <f t="shared" si="47"/>
        <v>348</v>
      </c>
      <c r="F131" s="189">
        <f t="shared" si="47"/>
        <v>404</v>
      </c>
      <c r="G131" s="189">
        <f t="shared" si="47"/>
        <v>297</v>
      </c>
      <c r="H131" s="189">
        <f t="shared" si="47"/>
        <v>168</v>
      </c>
      <c r="I131" s="189">
        <f t="shared" si="47"/>
        <v>69</v>
      </c>
      <c r="J131" s="189">
        <f>SUM(C131:I131)</f>
        <v>1569</v>
      </c>
      <c r="M131" s="36"/>
      <c r="N131" s="37"/>
      <c r="O131" s="37"/>
      <c r="P131" s="36"/>
    </row>
    <row r="132" spans="1:17" s="96" customFormat="1" ht="132.94999999999999" customHeight="1">
      <c r="G132" s="97"/>
    </row>
    <row r="133" spans="1:17" s="96" customFormat="1" ht="27">
      <c r="G133" s="97"/>
    </row>
    <row r="134" spans="1:17" s="96" customFormat="1" ht="27">
      <c r="G134" s="97"/>
    </row>
    <row r="135" spans="1:17" s="96" customFormat="1" ht="27">
      <c r="G135" s="97"/>
    </row>
    <row r="136" spans="1:17" s="96" customFormat="1" ht="27">
      <c r="G136" s="97"/>
    </row>
    <row r="137" spans="1:17" s="96" customFormat="1" ht="27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</sheetData>
  <mergeCells count="195">
    <mergeCell ref="B126:E126"/>
    <mergeCell ref="B20:F20"/>
    <mergeCell ref="B26:F26"/>
    <mergeCell ref="B32:F32"/>
    <mergeCell ref="B116:I116"/>
    <mergeCell ref="B117:C117"/>
    <mergeCell ref="B118:C118"/>
    <mergeCell ref="B121:C121"/>
    <mergeCell ref="D121:I121"/>
    <mergeCell ref="B122:C122"/>
    <mergeCell ref="D122:I124"/>
    <mergeCell ref="B123:C123"/>
    <mergeCell ref="B124:C124"/>
    <mergeCell ref="B112:C112"/>
    <mergeCell ref="D112:I112"/>
    <mergeCell ref="B113:C113"/>
    <mergeCell ref="D113:I113"/>
    <mergeCell ref="B114:C114"/>
    <mergeCell ref="D114:I114"/>
    <mergeCell ref="C108:F108"/>
    <mergeCell ref="B109:I109"/>
    <mergeCell ref="B110:C110"/>
    <mergeCell ref="D110:I110"/>
    <mergeCell ref="B111:C111"/>
    <mergeCell ref="D111:I111"/>
    <mergeCell ref="B102:C102"/>
    <mergeCell ref="D102:I102"/>
    <mergeCell ref="B104:I104"/>
    <mergeCell ref="B105:C105"/>
    <mergeCell ref="B106:C106"/>
    <mergeCell ref="D106:I106"/>
    <mergeCell ref="B99:C99"/>
    <mergeCell ref="D99:I99"/>
    <mergeCell ref="B100:C100"/>
    <mergeCell ref="D100:I100"/>
    <mergeCell ref="B101:C101"/>
    <mergeCell ref="D101:I101"/>
    <mergeCell ref="B93:E93"/>
    <mergeCell ref="H93:I93"/>
    <mergeCell ref="P93:Q93"/>
    <mergeCell ref="J95:N95"/>
    <mergeCell ref="B97:I97"/>
    <mergeCell ref="B98:C98"/>
    <mergeCell ref="D98:I98"/>
    <mergeCell ref="B91:E91"/>
    <mergeCell ref="H91:I91"/>
    <mergeCell ref="P91:Q91"/>
    <mergeCell ref="B92:E92"/>
    <mergeCell ref="H92:I92"/>
    <mergeCell ref="P92:Q92"/>
    <mergeCell ref="B89:E89"/>
    <mergeCell ref="H89:I89"/>
    <mergeCell ref="P89:Q89"/>
    <mergeCell ref="B90:E90"/>
    <mergeCell ref="H90:I90"/>
    <mergeCell ref="P90:Q90"/>
    <mergeCell ref="P85:Q87"/>
    <mergeCell ref="B86:E86"/>
    <mergeCell ref="H86:I86"/>
    <mergeCell ref="B87:E87"/>
    <mergeCell ref="H87:I87"/>
    <mergeCell ref="B88:E88"/>
    <mergeCell ref="H88:I88"/>
    <mergeCell ref="P88:Q88"/>
    <mergeCell ref="B84:E84"/>
    <mergeCell ref="H84:I84"/>
    <mergeCell ref="B85:E85"/>
    <mergeCell ref="F85:F87"/>
    <mergeCell ref="G85:G87"/>
    <mergeCell ref="H85:I85"/>
    <mergeCell ref="B81:E81"/>
    <mergeCell ref="H81:I81"/>
    <mergeCell ref="P81:Q81"/>
    <mergeCell ref="B82:E82"/>
    <mergeCell ref="F82:F84"/>
    <mergeCell ref="G82:G84"/>
    <mergeCell ref="H82:I82"/>
    <mergeCell ref="P82:Q84"/>
    <mergeCell ref="B83:E83"/>
    <mergeCell ref="H83:I83"/>
    <mergeCell ref="B79:E79"/>
    <mergeCell ref="H79:I79"/>
    <mergeCell ref="P79:Q79"/>
    <mergeCell ref="B80:E80"/>
    <mergeCell ref="H80:I80"/>
    <mergeCell ref="P80:Q80"/>
    <mergeCell ref="B76:E76"/>
    <mergeCell ref="G76:G78"/>
    <mergeCell ref="H76:I76"/>
    <mergeCell ref="P76:Q78"/>
    <mergeCell ref="B77:E77"/>
    <mergeCell ref="H77:I77"/>
    <mergeCell ref="B78:E78"/>
    <mergeCell ref="H78:I78"/>
    <mergeCell ref="P72:Q72"/>
    <mergeCell ref="B73:E73"/>
    <mergeCell ref="F73:F75"/>
    <mergeCell ref="G73:G75"/>
    <mergeCell ref="H73:I73"/>
    <mergeCell ref="P73:Q75"/>
    <mergeCell ref="B74:E74"/>
    <mergeCell ref="H74:I74"/>
    <mergeCell ref="B75:E75"/>
    <mergeCell ref="H75:I75"/>
    <mergeCell ref="B69:E69"/>
    <mergeCell ref="H69:I69"/>
    <mergeCell ref="B70:E70"/>
    <mergeCell ref="H70:I70"/>
    <mergeCell ref="A72:E72"/>
    <mergeCell ref="H72:I72"/>
    <mergeCell ref="P65:Q67"/>
    <mergeCell ref="B66:E66"/>
    <mergeCell ref="H66:I66"/>
    <mergeCell ref="B67:E67"/>
    <mergeCell ref="H67:I67"/>
    <mergeCell ref="B68:E68"/>
    <mergeCell ref="F68:F70"/>
    <mergeCell ref="G68:G70"/>
    <mergeCell ref="H68:I68"/>
    <mergeCell ref="P68:Q70"/>
    <mergeCell ref="B63:E63"/>
    <mergeCell ref="H63:I63"/>
    <mergeCell ref="B64:E64"/>
    <mergeCell ref="H64:I64"/>
    <mergeCell ref="B65:E65"/>
    <mergeCell ref="F65:F67"/>
    <mergeCell ref="G65:G67"/>
    <mergeCell ref="H65:I65"/>
    <mergeCell ref="P59:Q61"/>
    <mergeCell ref="B60:E60"/>
    <mergeCell ref="H60:I60"/>
    <mergeCell ref="B61:E61"/>
    <mergeCell ref="H61:I61"/>
    <mergeCell ref="B62:E62"/>
    <mergeCell ref="F62:F64"/>
    <mergeCell ref="G62:G64"/>
    <mergeCell ref="H62:I62"/>
    <mergeCell ref="P62:Q64"/>
    <mergeCell ref="B58:E58"/>
    <mergeCell ref="H58:I58"/>
    <mergeCell ref="B59:E59"/>
    <mergeCell ref="F59:F61"/>
    <mergeCell ref="G59:G61"/>
    <mergeCell ref="H59:I59"/>
    <mergeCell ref="B53:C53"/>
    <mergeCell ref="N53:Q53"/>
    <mergeCell ref="A55:E55"/>
    <mergeCell ref="H55:I55"/>
    <mergeCell ref="P55:Q55"/>
    <mergeCell ref="B56:E56"/>
    <mergeCell ref="H56:I56"/>
    <mergeCell ref="P56:Q58"/>
    <mergeCell ref="B57:E57"/>
    <mergeCell ref="H57:I57"/>
    <mergeCell ref="B49:C49"/>
    <mergeCell ref="N49:Q49"/>
    <mergeCell ref="A50:Q50"/>
    <mergeCell ref="B51:C51"/>
    <mergeCell ref="N51:Q51"/>
    <mergeCell ref="B52:C52"/>
    <mergeCell ref="N52:Q52"/>
    <mergeCell ref="A46:Q46"/>
    <mergeCell ref="B47:C47"/>
    <mergeCell ref="N47:Q47"/>
    <mergeCell ref="B48:C48"/>
    <mergeCell ref="N48:Q48"/>
    <mergeCell ref="B43:C43"/>
    <mergeCell ref="N43:Q43"/>
    <mergeCell ref="B44:C44"/>
    <mergeCell ref="N44:Q44"/>
    <mergeCell ref="B45:C45"/>
    <mergeCell ref="N45:Q45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39" max="16" man="1"/>
    <brk id="53" max="16" man="1"/>
    <brk id="70" max="16" man="1"/>
    <brk id="9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MKT!B6</f>
        <v xml:space="preserve">JOB NUMBER:  </v>
      </c>
      <c r="B2" s="73" t="str">
        <f>MKT!D6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MKT!B7</f>
        <v xml:space="preserve">STYLE NUMBER: </v>
      </c>
      <c r="B3" s="75" t="str">
        <f>MKT!D7</f>
        <v>D15-CW35V3A2M</v>
      </c>
      <c r="C3" s="75" t="s">
        <v>11</v>
      </c>
      <c r="D3" s="75"/>
      <c r="E3" s="75"/>
    </row>
    <row r="4" spans="1:12" s="74" customFormat="1" ht="37.5" customHeight="1">
      <c r="A4" s="75" t="str">
        <f>MKT!B8</f>
        <v xml:space="preserve">STYLE NAME : </v>
      </c>
      <c r="B4" s="75" t="str">
        <f>MKT!D8</f>
        <v>FOUNDATION CREWNECK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MKT!$D$21</f>
        <v>DOVE</v>
      </c>
      <c r="C5" s="142" t="e">
        <f>MKT!#REF!</f>
        <v>#REF!</v>
      </c>
      <c r="D5" s="142" t="str">
        <f>MKT!$D$30</f>
        <v>SANDSTONE</v>
      </c>
      <c r="E5" s="142" t="e">
        <f>MKT!#REF!</f>
        <v>#REF!</v>
      </c>
    </row>
    <row r="6" spans="1:12" s="77" customFormat="1" ht="69.75" customHeight="1">
      <c r="A6" s="144" t="s">
        <v>171</v>
      </c>
      <c r="B6" s="144" t="str">
        <f>MKT!$E$43</f>
        <v>ASH - BC01</v>
      </c>
      <c r="C6" s="144" t="str">
        <f>MKT!$E$49</f>
        <v>HEATHER GREY - BC06</v>
      </c>
      <c r="D6" s="144" t="str">
        <f>MKT!$E$53</f>
        <v>OATLMEAL - BC0279</v>
      </c>
      <c r="E6" s="144" t="e">
        <f>MKT!#REF!</f>
        <v>#REF!</v>
      </c>
    </row>
    <row r="7" spans="1:12" s="77" customFormat="1" ht="75" customHeight="1">
      <c r="A7" s="181" t="s">
        <v>172</v>
      </c>
      <c r="B7" s="648" t="str">
        <f>MKT!M11</f>
        <v>100%COTTON SEMI BRUSHED (20/1+20/1+10/2) washing_ 14GG _460GSM</v>
      </c>
      <c r="C7" s="649"/>
      <c r="D7" s="649"/>
      <c r="E7" s="650"/>
    </row>
    <row r="8" spans="1:12" s="77" customFormat="1" ht="409.6" customHeight="1">
      <c r="A8" s="145" t="str">
        <f>MKT!D43</f>
        <v>VẢI CHÍNH</v>
      </c>
      <c r="B8" s="651"/>
      <c r="C8" s="652"/>
      <c r="D8" s="652"/>
      <c r="E8" s="653"/>
      <c r="L8" s="78"/>
    </row>
    <row r="9" spans="1:12" s="77" customFormat="1" ht="94.5" customHeight="1">
      <c r="A9" s="144" t="e">
        <f>MKT!#REF!</f>
        <v>#REF!</v>
      </c>
      <c r="B9" s="144" t="e">
        <f>MKT!#REF!</f>
        <v>#REF!</v>
      </c>
      <c r="C9" s="144" t="e">
        <f>MKT!#REF!</f>
        <v>#REF!</v>
      </c>
      <c r="D9" s="144" t="e">
        <f>MKT!#REF!</f>
        <v>#REF!</v>
      </c>
      <c r="E9" s="144" t="e">
        <f>MKT!#REF!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MKT!#REF!</f>
        <v>#REF!</v>
      </c>
      <c r="B11" s="144" t="e">
        <f>MKT!#REF!</f>
        <v>#REF!</v>
      </c>
      <c r="C11" s="144" t="e">
        <f>MKT!#REF!</f>
        <v>#REF!</v>
      </c>
      <c r="D11" s="144" t="e">
        <f>MKT!#REF!</f>
        <v>#REF!</v>
      </c>
      <c r="E11" s="144" t="e">
        <f>MKT!#REF!</f>
        <v>#REF!</v>
      </c>
    </row>
    <row r="12" spans="1:12" s="77" customFormat="1" ht="409.6" customHeight="1">
      <c r="A12" s="145" t="e">
        <f>MKT!#REF!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MKT!#REF!</f>
        <v>#REF!</v>
      </c>
      <c r="B13" s="648" t="e">
        <f>MKT!#REF!</f>
        <v>#REF!</v>
      </c>
      <c r="C13" s="649"/>
      <c r="D13" s="650"/>
      <c r="E13" s="144" t="e">
        <f>MKT!#REF!</f>
        <v>#REF!</v>
      </c>
    </row>
    <row r="14" spans="1:12" s="77" customFormat="1" ht="409.6" hidden="1" customHeight="1">
      <c r="A14" s="145" t="e">
        <f>MKT!#REF!</f>
        <v>#REF!</v>
      </c>
      <c r="B14" s="651"/>
      <c r="C14" s="652"/>
      <c r="D14" s="652"/>
      <c r="E14" s="258"/>
      <c r="L14" s="78"/>
    </row>
    <row r="15" spans="1:12" s="77" customFormat="1" ht="74.25" customHeight="1">
      <c r="A15" s="144" t="s">
        <v>173</v>
      </c>
      <c r="B15" s="148" t="str">
        <f>MKT!$F$58</f>
        <v>ASH - BC01</v>
      </c>
      <c r="C15" s="148" t="str">
        <f>MKT!$F$59</f>
        <v>HEATHER GREY - BC06</v>
      </c>
      <c r="D15" s="148" t="str">
        <f>MKT!$F$60</f>
        <v>OATLMEAL - BC0279</v>
      </c>
      <c r="E15" s="148" t="e">
        <f>MKT!#REF!</f>
        <v>#REF!</v>
      </c>
    </row>
    <row r="16" spans="1:12" s="77" customFormat="1" ht="115.5" customHeight="1">
      <c r="A16" s="145" t="s">
        <v>80</v>
      </c>
      <c r="B16" s="143" t="str">
        <f>MKT!$G$58</f>
        <v>WH1672</v>
      </c>
      <c r="C16" s="143" t="str">
        <f>MKT!$G$59</f>
        <v>GY6995</v>
      </c>
      <c r="D16" s="143" t="str">
        <f>MKT!$G$60</f>
        <v>BE7499</v>
      </c>
      <c r="E16" s="143" t="e">
        <f>MKT!#REF!</f>
        <v>#REF!</v>
      </c>
    </row>
    <row r="17" spans="1:5" s="77" customFormat="1" ht="115.5" customHeight="1">
      <c r="A17" s="145" t="e">
        <f>MKT!#REF!</f>
        <v>#REF!</v>
      </c>
      <c r="B17" s="654" t="e">
        <f>MKT!#REF!</f>
        <v>#REF!</v>
      </c>
      <c r="C17" s="655"/>
      <c r="D17" s="655"/>
      <c r="E17" s="656"/>
    </row>
    <row r="18" spans="1:5" s="77" customFormat="1" ht="90" customHeight="1">
      <c r="A18" s="144" t="str">
        <f>MKT!B61</f>
        <v>NHÃN CHÍNH CHO ÁO</v>
      </c>
      <c r="B18" s="571" t="str">
        <f>MKT!F61</f>
        <v>NỀN TRẮNG CHỮ ĐEN</v>
      </c>
      <c r="C18" s="572"/>
      <c r="D18" s="572"/>
      <c r="E18" s="573"/>
    </row>
    <row r="19" spans="1:5" s="77" customFormat="1" ht="409.6" customHeight="1">
      <c r="A19" s="149" t="s">
        <v>174</v>
      </c>
      <c r="B19" s="637"/>
      <c r="C19" s="638"/>
      <c r="D19" s="638"/>
      <c r="E19" s="638"/>
    </row>
    <row r="20" spans="1:5" s="77" customFormat="1" ht="79.5" customHeight="1">
      <c r="A20" s="144" t="str">
        <f>MKT!B64</f>
        <v>NHÃN SIZE CHO ÁO</v>
      </c>
      <c r="B20" s="571" t="str">
        <f>MKT!F64</f>
        <v>NỀN TRẮNG CHỮ ĐEN</v>
      </c>
      <c r="C20" s="572"/>
      <c r="D20" s="572"/>
      <c r="E20" s="573"/>
    </row>
    <row r="21" spans="1:5" s="77" customFormat="1" ht="346.5" customHeight="1">
      <c r="A21" s="145" t="s">
        <v>175</v>
      </c>
      <c r="B21" s="639"/>
      <c r="C21" s="640"/>
      <c r="D21" s="640"/>
      <c r="E21" s="641"/>
    </row>
    <row r="22" spans="1:5" s="77" customFormat="1" ht="35.25">
      <c r="A22" s="144" t="e">
        <f>MKT!#REF!</f>
        <v>#REF!</v>
      </c>
      <c r="B22" s="571" t="e">
        <f>MKT!#REF!</f>
        <v>#REF!</v>
      </c>
      <c r="C22" s="572"/>
      <c r="D22" s="572"/>
      <c r="E22" s="259"/>
    </row>
    <row r="23" spans="1:5" s="77" customFormat="1" ht="299.25" customHeight="1">
      <c r="A23" s="149" t="s">
        <v>176</v>
      </c>
      <c r="B23" s="642"/>
      <c r="C23" s="643"/>
      <c r="D23" s="643"/>
      <c r="E23" s="643"/>
    </row>
    <row r="24" spans="1:5" s="77" customFormat="1" ht="101.45" customHeight="1">
      <c r="A24" s="144" t="str">
        <f>MKT!B70</f>
        <v>NHÃN THÀNH PHẦN 100% COTTON 1 LÁ</v>
      </c>
      <c r="B24" s="571" t="str">
        <f>MKT!F70</f>
        <v>NỀN TRẮNG CHỮ ĐEN</v>
      </c>
      <c r="C24" s="572"/>
      <c r="D24" s="572"/>
      <c r="E24" s="259"/>
    </row>
    <row r="25" spans="1:5" s="77" customFormat="1" ht="362.25" customHeight="1">
      <c r="A25" s="149" t="s">
        <v>177</v>
      </c>
      <c r="B25" s="644" t="s">
        <v>185</v>
      </c>
      <c r="C25" s="645"/>
      <c r="D25" s="645"/>
      <c r="E25" s="260"/>
    </row>
    <row r="26" spans="1:5" s="77" customFormat="1" ht="109.5" customHeight="1">
      <c r="A26" s="144" t="s">
        <v>178</v>
      </c>
      <c r="B26" s="571" t="str">
        <f>MKT!F75</f>
        <v>NỀN TRẮNG CHỮ ĐEN</v>
      </c>
      <c r="C26" s="572"/>
      <c r="D26" s="572"/>
      <c r="E26" s="261"/>
    </row>
    <row r="27" spans="1:5" s="77" customFormat="1" ht="282" customHeight="1">
      <c r="A27" s="149" t="s">
        <v>179</v>
      </c>
      <c r="B27" s="646" t="s">
        <v>180</v>
      </c>
      <c r="C27" s="647"/>
      <c r="D27" s="647"/>
      <c r="E27" s="647"/>
    </row>
    <row r="28" spans="1:5" s="77" customFormat="1" ht="93.6" customHeight="1">
      <c r="A28" s="144" t="e">
        <f>MKT!#REF!</f>
        <v>#REF!</v>
      </c>
      <c r="B28" s="571" t="e">
        <f>MKT!#REF!</f>
        <v>#REF!</v>
      </c>
      <c r="C28" s="572"/>
      <c r="D28" s="572"/>
      <c r="E28" s="261"/>
    </row>
    <row r="29" spans="1:5" s="77" customFormat="1" ht="273" customHeight="1">
      <c r="A29" s="145" t="s">
        <v>181</v>
      </c>
      <c r="B29" s="632"/>
      <c r="C29" s="633"/>
      <c r="D29" s="633"/>
      <c r="E29" s="633"/>
    </row>
    <row r="30" spans="1:5" s="77" customFormat="1" ht="95.25" customHeight="1">
      <c r="A30" s="144" t="str">
        <f>MKT!B78</f>
        <v>POLYBAG REGULAR (XXS-M) BAO NHỎ 343MM x 406MM
POLYBAG LARGE (L-XXL) BAO LỚN 400MMx 500MM</v>
      </c>
      <c r="B30" s="571" t="str">
        <f>MKT!F78</f>
        <v>CLEAR</v>
      </c>
      <c r="C30" s="572"/>
      <c r="D30" s="572"/>
      <c r="E30" s="261"/>
    </row>
    <row r="31" spans="1:5" s="77" customFormat="1" ht="324.75" customHeight="1">
      <c r="A31" s="145"/>
      <c r="B31" s="632"/>
      <c r="C31" s="633"/>
      <c r="D31" s="633"/>
      <c r="E31" s="633"/>
    </row>
    <row r="32" spans="1:5" s="77" customFormat="1" ht="119.45" customHeight="1">
      <c r="A32" s="144" t="s">
        <v>182</v>
      </c>
      <c r="B32" s="571" t="str">
        <f>MKT!F81</f>
        <v>NATURAL</v>
      </c>
      <c r="C32" s="572"/>
      <c r="D32" s="572"/>
      <c r="E32" s="261"/>
    </row>
    <row r="33" spans="1:9" s="77" customFormat="1" ht="287.25" customHeight="1">
      <c r="A33" s="145" t="s">
        <v>183</v>
      </c>
      <c r="B33" s="632"/>
      <c r="C33" s="633"/>
      <c r="D33" s="633"/>
      <c r="E33" s="633"/>
    </row>
    <row r="34" spans="1:9" s="77" customFormat="1" ht="71.45" customHeight="1">
      <c r="A34" s="144" t="s">
        <v>108</v>
      </c>
      <c r="B34" s="571" t="s">
        <v>109</v>
      </c>
      <c r="C34" s="572"/>
      <c r="D34" s="572"/>
      <c r="E34" s="261"/>
    </row>
    <row r="35" spans="1:9" s="77" customFormat="1" ht="87" customHeight="1">
      <c r="A35" s="145" t="s">
        <v>184</v>
      </c>
      <c r="B35" s="632"/>
      <c r="C35" s="633"/>
      <c r="D35" s="633"/>
      <c r="E35" s="633"/>
    </row>
    <row r="36" spans="1:9" s="77" customFormat="1" ht="63.6" customHeight="1">
      <c r="A36" s="144" t="s">
        <v>110</v>
      </c>
      <c r="B36" s="571" t="s">
        <v>103</v>
      </c>
      <c r="C36" s="572"/>
      <c r="D36" s="572"/>
      <c r="E36" s="261"/>
    </row>
    <row r="37" spans="1:9" s="77" customFormat="1" ht="97.5" customHeight="1">
      <c r="A37" s="145" t="s">
        <v>184</v>
      </c>
      <c r="B37" s="632"/>
      <c r="C37" s="633"/>
      <c r="D37" s="633"/>
      <c r="E37" s="633"/>
    </row>
    <row r="38" spans="1:9" s="77" customFormat="1" ht="97.5" customHeight="1">
      <c r="A38" s="262" t="e">
        <f>MKT!#REF!</f>
        <v>#REF!</v>
      </c>
      <c r="B38" s="634" t="e">
        <f>MKT!#REF!</f>
        <v>#REF!</v>
      </c>
      <c r="C38" s="635"/>
      <c r="D38" s="636"/>
      <c r="E38" s="263"/>
    </row>
    <row r="39" spans="1:9" s="77" customFormat="1" ht="221.45" customHeight="1">
      <c r="A39" s="145"/>
      <c r="B39" s="590"/>
      <c r="C39" s="590"/>
      <c r="D39" s="590"/>
      <c r="E39" s="590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57" t="s">
        <v>188</v>
      </c>
      <c r="E1" s="657"/>
      <c r="F1" s="65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58" t="s">
        <v>191</v>
      </c>
      <c r="E2" s="658"/>
      <c r="F2" s="658"/>
      <c r="G2" s="658"/>
      <c r="H2" s="658"/>
      <c r="I2" s="65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5"/>
  <sheetViews>
    <sheetView view="pageBreakPreview" topLeftCell="A29" zoomScale="50" zoomScaleNormal="10" zoomScaleSheetLayoutView="50" zoomScalePageLayoutView="25" workbookViewId="0">
      <selection activeCell="G33" sqref="G33:M3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8" t="s">
        <v>0</v>
      </c>
      <c r="O1" s="478" t="s">
        <v>0</v>
      </c>
      <c r="P1" s="479" t="s">
        <v>1</v>
      </c>
      <c r="Q1" s="47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8" t="s">
        <v>2</v>
      </c>
      <c r="O2" s="478" t="s">
        <v>2</v>
      </c>
      <c r="P2" s="480" t="s">
        <v>3</v>
      </c>
      <c r="Q2" s="48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8" t="s">
        <v>4</v>
      </c>
      <c r="O3" s="478" t="s">
        <v>4</v>
      </c>
      <c r="P3" s="481" t="s">
        <v>5</v>
      </c>
      <c r="Q3" s="47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83" t="s">
        <v>800</v>
      </c>
      <c r="H5" s="484"/>
      <c r="I5" s="484"/>
      <c r="J5" s="484"/>
      <c r="K5" s="484"/>
      <c r="L5" s="484"/>
      <c r="M5" s="48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86"/>
      <c r="H6" s="487"/>
      <c r="I6" s="487"/>
      <c r="J6" s="487"/>
      <c r="K6" s="487"/>
      <c r="L6" s="487"/>
      <c r="M6" s="48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960</v>
      </c>
      <c r="E7" s="12"/>
      <c r="F7" s="11"/>
      <c r="G7" s="486"/>
      <c r="H7" s="487"/>
      <c r="I7" s="487"/>
      <c r="J7" s="487"/>
      <c r="K7" s="487"/>
      <c r="L7" s="487"/>
      <c r="M7" s="48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82" t="s">
        <v>799</v>
      </c>
      <c r="E8" s="482"/>
      <c r="F8" s="482"/>
      <c r="G8" s="489"/>
      <c r="H8" s="490"/>
      <c r="I8" s="490"/>
      <c r="J8" s="490"/>
      <c r="K8" s="490"/>
      <c r="L8" s="490"/>
      <c r="M8" s="49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798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3">
        <v>45460</v>
      </c>
      <c r="E11" s="494"/>
      <c r="F11" s="494"/>
      <c r="G11" s="241"/>
      <c r="H11" s="240"/>
      <c r="I11" s="186"/>
      <c r="J11" s="238" t="s">
        <v>20</v>
      </c>
      <c r="K11" s="186"/>
      <c r="L11" s="186"/>
      <c r="M11" s="492" t="s">
        <v>730</v>
      </c>
      <c r="N11" s="492"/>
      <c r="O11" s="492"/>
      <c r="P11" s="492"/>
      <c r="Q11" s="49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95"/>
      <c r="C13" s="495"/>
      <c r="D13" s="495"/>
      <c r="E13" s="495"/>
      <c r="F13" s="495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7" t="s">
        <v>935</v>
      </c>
      <c r="O17" s="497"/>
      <c r="P17" s="497"/>
      <c r="Q17" s="333" t="s">
        <v>40</v>
      </c>
    </row>
    <row r="18" spans="2:17" s="204" customFormat="1" ht="67.5">
      <c r="B18" s="330" t="s">
        <v>41</v>
      </c>
      <c r="C18" s="331" t="s">
        <v>440</v>
      </c>
      <c r="D18" s="205" t="s">
        <v>937</v>
      </c>
      <c r="E18" s="206"/>
      <c r="F18" s="207"/>
      <c r="G18" s="207">
        <v>1</v>
      </c>
      <c r="H18" s="207">
        <v>3</v>
      </c>
      <c r="I18" s="207">
        <v>5</v>
      </c>
      <c r="J18" s="207">
        <v>8</v>
      </c>
      <c r="K18" s="207">
        <v>6</v>
      </c>
      <c r="L18" s="207">
        <v>4</v>
      </c>
      <c r="M18" s="207">
        <v>1</v>
      </c>
      <c r="N18" s="500" t="s">
        <v>936</v>
      </c>
      <c r="O18" s="500"/>
      <c r="P18" s="500"/>
      <c r="Q18" s="208">
        <f>SUM(E18:P18)</f>
        <v>28</v>
      </c>
    </row>
    <row r="19" spans="2:17" s="204" customFormat="1" ht="67.5">
      <c r="B19" s="330" t="s">
        <v>43</v>
      </c>
      <c r="C19" s="331" t="str">
        <f>C18</f>
        <v>DB-SS004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00"/>
      <c r="O19" s="500"/>
      <c r="P19" s="500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10</v>
      </c>
      <c r="K21" s="214">
        <f t="shared" si="1"/>
        <v>7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388">
        <f>SUM(Q18:Q20)</f>
        <v>36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8" t="s">
        <v>935</v>
      </c>
      <c r="O23" s="498"/>
      <c r="P23" s="498"/>
      <c r="Q23" s="333" t="s">
        <v>40</v>
      </c>
    </row>
    <row r="24" spans="2:17" s="204" customFormat="1" ht="67.5">
      <c r="B24" s="330" t="s">
        <v>41</v>
      </c>
      <c r="C24" s="331" t="s">
        <v>448</v>
      </c>
      <c r="D24" s="205" t="s">
        <v>938</v>
      </c>
      <c r="E24" s="206"/>
      <c r="F24" s="207"/>
      <c r="G24" s="207">
        <v>1</v>
      </c>
      <c r="H24" s="207">
        <v>3</v>
      </c>
      <c r="I24" s="207">
        <v>5</v>
      </c>
      <c r="J24" s="207">
        <v>8</v>
      </c>
      <c r="K24" s="207">
        <v>6</v>
      </c>
      <c r="L24" s="207">
        <v>4</v>
      </c>
      <c r="M24" s="207">
        <v>1</v>
      </c>
      <c r="N24" s="501" t="s">
        <v>941</v>
      </c>
      <c r="O24" s="502"/>
      <c r="P24" s="503"/>
      <c r="Q24" s="208">
        <f>SUM(E24:P24)</f>
        <v>28</v>
      </c>
    </row>
    <row r="25" spans="2:17" s="204" customFormat="1" ht="67.5">
      <c r="B25" s="330" t="s">
        <v>43</v>
      </c>
      <c r="C25" s="331" t="str">
        <f>C24</f>
        <v>DB-SS005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" si="2">ROUNDUP(H24*5%,0)</f>
        <v>1</v>
      </c>
      <c r="I25" s="209">
        <f t="shared" ref="I25:J25" si="3">ROUNDUP(I24*5%,0)</f>
        <v>1</v>
      </c>
      <c r="J25" s="209">
        <f t="shared" si="3"/>
        <v>1</v>
      </c>
      <c r="K25" s="209">
        <f t="shared" ref="K25" si="4">ROUNDUP(K24*5%,0)</f>
        <v>1</v>
      </c>
      <c r="L25" s="209">
        <f t="shared" ref="L25" si="5">ROUNDUP(L24*5%,0)</f>
        <v>1</v>
      </c>
      <c r="M25" s="209">
        <f t="shared" ref="M25" si="6">ROUNDUP(M24*5%,0)</f>
        <v>1</v>
      </c>
      <c r="N25" s="504"/>
      <c r="O25" s="505"/>
      <c r="P25" s="506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" si="7">SUM(H24:H26)</f>
        <v>4</v>
      </c>
      <c r="I27" s="214">
        <f t="shared" ref="I27" si="8">SUM(I24:I26)</f>
        <v>6</v>
      </c>
      <c r="J27" s="214">
        <f t="shared" ref="J27" si="9">SUM(J24:J26)</f>
        <v>10</v>
      </c>
      <c r="K27" s="214">
        <f t="shared" ref="K27" si="10">SUM(K24:K26)</f>
        <v>7</v>
      </c>
      <c r="L27" s="214">
        <f t="shared" ref="L27" si="11">SUM(L24:L26)</f>
        <v>5</v>
      </c>
      <c r="M27" s="214">
        <f t="shared" ref="M27" si="12">SUM(M24:M26)</f>
        <v>2</v>
      </c>
      <c r="N27" s="334"/>
      <c r="O27" s="334"/>
      <c r="P27" s="334"/>
      <c r="Q27" s="388">
        <f>SUM(Q24:Q26)</f>
        <v>36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7" t="s">
        <v>935</v>
      </c>
      <c r="O29" s="497"/>
      <c r="P29" s="497"/>
      <c r="Q29" s="333" t="s">
        <v>40</v>
      </c>
    </row>
    <row r="30" spans="2:17" s="204" customFormat="1" ht="67.5">
      <c r="B30" s="330" t="s">
        <v>41</v>
      </c>
      <c r="C30" s="331" t="s">
        <v>456</v>
      </c>
      <c r="D30" s="205" t="s">
        <v>939</v>
      </c>
      <c r="E30" s="206"/>
      <c r="F30" s="207"/>
      <c r="G30" s="207">
        <v>1</v>
      </c>
      <c r="H30" s="207">
        <v>3</v>
      </c>
      <c r="I30" s="207">
        <v>5</v>
      </c>
      <c r="J30" s="207">
        <v>9</v>
      </c>
      <c r="K30" s="207">
        <v>6</v>
      </c>
      <c r="L30" s="207">
        <v>4</v>
      </c>
      <c r="M30" s="207">
        <v>1</v>
      </c>
      <c r="N30" s="507" t="s">
        <v>942</v>
      </c>
      <c r="O30" s="507"/>
      <c r="P30" s="507"/>
      <c r="Q30" s="208">
        <f>SUM(E30:P30)</f>
        <v>29</v>
      </c>
    </row>
    <row r="31" spans="2:17" s="204" customFormat="1" ht="67.5">
      <c r="B31" s="330" t="s">
        <v>43</v>
      </c>
      <c r="C31" s="331" t="str">
        <f>C30</f>
        <v>DB-SS006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" si="13">ROUNDUP(H30*5%,0)</f>
        <v>1</v>
      </c>
      <c r="I31" s="209">
        <f t="shared" ref="I31:J31" si="14">ROUNDUP(I30*5%,0)</f>
        <v>1</v>
      </c>
      <c r="J31" s="209">
        <f t="shared" si="14"/>
        <v>1</v>
      </c>
      <c r="K31" s="209">
        <f t="shared" ref="K31" si="15">ROUNDUP(K30*5%,0)</f>
        <v>1</v>
      </c>
      <c r="L31" s="209">
        <f t="shared" ref="L31" si="16">ROUNDUP(L30*5%,0)</f>
        <v>1</v>
      </c>
      <c r="M31" s="209">
        <f t="shared" ref="M31" si="17">ROUNDUP(M30*5%,0)</f>
        <v>1</v>
      </c>
      <c r="N31" s="507"/>
      <c r="O31" s="507"/>
      <c r="P31" s="507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496" t="str">
        <f>+D31</f>
        <v>SANDSTONE</v>
      </c>
      <c r="E33" s="496"/>
      <c r="F33" s="496"/>
      <c r="G33" s="214">
        <f>SUM(G30:G32)</f>
        <v>2</v>
      </c>
      <c r="H33" s="214">
        <f t="shared" ref="H33" si="18">SUM(H30:H32)</f>
        <v>4</v>
      </c>
      <c r="I33" s="214">
        <f t="shared" ref="I33" si="19">SUM(I30:I32)</f>
        <v>6</v>
      </c>
      <c r="J33" s="214">
        <f t="shared" ref="J33" si="20">SUM(J30:J32)</f>
        <v>11</v>
      </c>
      <c r="K33" s="214">
        <f t="shared" ref="K33" si="21">SUM(K30:K32)</f>
        <v>7</v>
      </c>
      <c r="L33" s="214">
        <f t="shared" ref="L33" si="22">SUM(L30:L32)</f>
        <v>5</v>
      </c>
      <c r="M33" s="214">
        <f t="shared" ref="M33" si="23">SUM(M30:M32)</f>
        <v>2</v>
      </c>
      <c r="N33" s="334"/>
      <c r="O33" s="334"/>
      <c r="P33" s="334"/>
      <c r="Q33" s="388">
        <f>SUM(Q30:Q32)</f>
        <v>37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24">H21++H33+H27</f>
        <v>12</v>
      </c>
      <c r="I35" s="228">
        <f t="shared" si="24"/>
        <v>18</v>
      </c>
      <c r="J35" s="228">
        <f t="shared" si="24"/>
        <v>31</v>
      </c>
      <c r="K35" s="228">
        <f t="shared" si="24"/>
        <v>21</v>
      </c>
      <c r="L35" s="228">
        <f t="shared" si="24"/>
        <v>15</v>
      </c>
      <c r="M35" s="228">
        <f t="shared" si="24"/>
        <v>6</v>
      </c>
      <c r="N35" s="228"/>
      <c r="O35" s="228"/>
      <c r="P35" s="228"/>
      <c r="Q35" s="228">
        <f>Q21++Q33+Q27</f>
        <v>109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8" t="s">
        <v>940</v>
      </c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</row>
    <row r="38" spans="1:19" s="99" customFormat="1" ht="72.75" customHeight="1">
      <c r="B38" s="508" t="s">
        <v>744</v>
      </c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</row>
    <row r="39" spans="1:19" s="99" customFormat="1" ht="72.75" hidden="1" customHeight="1">
      <c r="B39" s="509" t="s">
        <v>801</v>
      </c>
      <c r="C39" s="509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  <c r="P39" s="509"/>
      <c r="Q39" s="509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13" t="s">
        <v>52</v>
      </c>
      <c r="B41" s="413"/>
      <c r="C41" s="41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14" t="s">
        <v>63</v>
      </c>
      <c r="O41" s="414"/>
      <c r="P41" s="414"/>
      <c r="Q41" s="414"/>
    </row>
    <row r="42" spans="1:19" s="34" customFormat="1" ht="45.75" customHeight="1">
      <c r="A42" s="432" t="str">
        <f>UPPER(D21)</f>
        <v>DOVE</v>
      </c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</row>
    <row r="43" spans="1:19" s="128" customFormat="1" ht="156" customHeight="1">
      <c r="A43" s="129">
        <v>1</v>
      </c>
      <c r="B43" s="430" t="str">
        <f>$M$11</f>
        <v>100%COTTON SEMI BRUSHED (20/1+20/1+10/2) washing_ 14GG _460GSM</v>
      </c>
      <c r="C43" s="430"/>
      <c r="D43" s="195" t="s">
        <v>64</v>
      </c>
      <c r="E43" s="195" t="str">
        <f>$N$18</f>
        <v>ASH - BC01</v>
      </c>
      <c r="F43" s="129" t="s">
        <v>36</v>
      </c>
      <c r="G43" s="196">
        <f>$Q$21</f>
        <v>36</v>
      </c>
      <c r="H43" s="386">
        <v>1.38</v>
      </c>
      <c r="I43" s="179">
        <f>H43*G43</f>
        <v>49.679999999999993</v>
      </c>
      <c r="J43" s="188">
        <f>I43*1.7%+(I43/40)*0.5+2</f>
        <v>3.46556</v>
      </c>
      <c r="K43" s="188">
        <v>0</v>
      </c>
      <c r="L43" s="188">
        <v>0</v>
      </c>
      <c r="M43" s="338">
        <f>ROUND(I43+J43,0)</f>
        <v>53</v>
      </c>
      <c r="N43" s="499" t="s">
        <v>943</v>
      </c>
      <c r="O43" s="499"/>
      <c r="P43" s="499"/>
      <c r="Q43" s="499"/>
      <c r="S43" s="385"/>
    </row>
    <row r="44" spans="1:19" s="128" customFormat="1" ht="102" customHeight="1">
      <c r="A44" s="129">
        <v>2</v>
      </c>
      <c r="B44" s="430" t="s">
        <v>803</v>
      </c>
      <c r="C44" s="430"/>
      <c r="D44" s="195" t="s">
        <v>802</v>
      </c>
      <c r="E44" s="195" t="str">
        <f>$N$18</f>
        <v>ASH - BC01</v>
      </c>
      <c r="F44" s="129" t="s">
        <v>36</v>
      </c>
      <c r="G44" s="196">
        <f>$Q$21</f>
        <v>36</v>
      </c>
      <c r="H44" s="386">
        <v>0.27</v>
      </c>
      <c r="I44" s="179">
        <f>H44*G44</f>
        <v>9.7200000000000006</v>
      </c>
      <c r="J44" s="188">
        <f>I44*1.7%+(I44/40)*0.5+2</f>
        <v>2.28674</v>
      </c>
      <c r="K44" s="188">
        <v>0</v>
      </c>
      <c r="L44" s="188">
        <v>0</v>
      </c>
      <c r="M44" s="338">
        <f>ROUND(I44+J44,0)</f>
        <v>12</v>
      </c>
      <c r="N44" s="499" t="s">
        <v>944</v>
      </c>
      <c r="O44" s="499"/>
      <c r="P44" s="499"/>
      <c r="Q44" s="499"/>
      <c r="S44" s="385"/>
    </row>
    <row r="45" spans="1:19" s="128" customFormat="1" ht="156" customHeight="1">
      <c r="A45" s="129">
        <v>3</v>
      </c>
      <c r="B45" s="430" t="s">
        <v>735</v>
      </c>
      <c r="C45" s="430"/>
      <c r="D45" s="195" t="s">
        <v>804</v>
      </c>
      <c r="E45" s="195" t="str">
        <f>$N$18</f>
        <v>ASH - BC01</v>
      </c>
      <c r="F45" s="129" t="s">
        <v>36</v>
      </c>
      <c r="G45" s="196">
        <f>$Q$21</f>
        <v>36</v>
      </c>
      <c r="H45" s="390">
        <v>0.02</v>
      </c>
      <c r="I45" s="179">
        <f>H45*G45</f>
        <v>0.72</v>
      </c>
      <c r="J45" s="188">
        <f>I45*1.7%+(I45/40)*0.5+1</f>
        <v>1.0212399999999999</v>
      </c>
      <c r="K45" s="188">
        <v>0</v>
      </c>
      <c r="L45" s="188">
        <v>0</v>
      </c>
      <c r="M45" s="338">
        <f>ROUND(I45+J45,0)</f>
        <v>2</v>
      </c>
      <c r="N45" s="431" t="s">
        <v>945</v>
      </c>
      <c r="O45" s="431"/>
      <c r="P45" s="431"/>
      <c r="Q45" s="431"/>
    </row>
    <row r="46" spans="1:19" s="4" customFormat="1" ht="59.1" customHeight="1">
      <c r="B46" s="87" t="s">
        <v>51</v>
      </c>
      <c r="C46" s="24"/>
      <c r="D46" s="343" t="s">
        <v>734</v>
      </c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</row>
    <row r="47" spans="1:19" s="25" customFormat="1" ht="121.5">
      <c r="A47" s="413" t="s">
        <v>52</v>
      </c>
      <c r="B47" s="413"/>
      <c r="C47" s="413"/>
      <c r="D47" s="191" t="s">
        <v>53</v>
      </c>
      <c r="E47" s="191" t="s">
        <v>54</v>
      </c>
      <c r="F47" s="191" t="s">
        <v>55</v>
      </c>
      <c r="G47" s="190" t="s">
        <v>56</v>
      </c>
      <c r="H47" s="190" t="s">
        <v>57</v>
      </c>
      <c r="I47" s="190" t="s">
        <v>58</v>
      </c>
      <c r="J47" s="190" t="s">
        <v>59</v>
      </c>
      <c r="K47" s="190" t="s">
        <v>60</v>
      </c>
      <c r="L47" s="190" t="s">
        <v>61</v>
      </c>
      <c r="M47" s="190" t="s">
        <v>62</v>
      </c>
      <c r="N47" s="414" t="s">
        <v>63</v>
      </c>
      <c r="O47" s="414"/>
      <c r="P47" s="414"/>
      <c r="Q47" s="414"/>
    </row>
    <row r="48" spans="1:19" s="34" customFormat="1" ht="51.75" customHeight="1">
      <c r="A48" s="432" t="str">
        <f>UPPER(D27)</f>
        <v>HEATHER GREY</v>
      </c>
      <c r="B48" s="432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</row>
    <row r="49" spans="1:19" s="128" customFormat="1" ht="156" customHeight="1">
      <c r="A49" s="129">
        <v>1</v>
      </c>
      <c r="B49" s="430" t="str">
        <f>$M$11</f>
        <v>100%COTTON SEMI BRUSHED (20/1+20/1+10/2) washing_ 14GG _460GSM</v>
      </c>
      <c r="C49" s="430"/>
      <c r="D49" s="195" t="s">
        <v>64</v>
      </c>
      <c r="E49" s="195" t="str">
        <f>$N$24</f>
        <v>HEATHER GREY - BC06</v>
      </c>
      <c r="F49" s="129" t="s">
        <v>36</v>
      </c>
      <c r="G49" s="196">
        <f>$Q$27</f>
        <v>36</v>
      </c>
      <c r="H49" s="386">
        <v>1.38</v>
      </c>
      <c r="I49" s="179">
        <f>H49*G49</f>
        <v>49.679999999999993</v>
      </c>
      <c r="J49" s="188">
        <f>I49*1.7%+(I49/40)*0.5+1</f>
        <v>2.46556</v>
      </c>
      <c r="K49" s="188">
        <v>0</v>
      </c>
      <c r="L49" s="188">
        <v>0</v>
      </c>
      <c r="M49" s="338">
        <f>ROUND(I49+J49,0)</f>
        <v>52</v>
      </c>
      <c r="N49" s="499" t="s">
        <v>946</v>
      </c>
      <c r="O49" s="499"/>
      <c r="P49" s="499"/>
      <c r="Q49" s="499"/>
      <c r="S49" s="385"/>
    </row>
    <row r="50" spans="1:19" s="128" customFormat="1" ht="105" customHeight="1">
      <c r="A50" s="129">
        <v>1</v>
      </c>
      <c r="B50" s="430" t="s">
        <v>803</v>
      </c>
      <c r="C50" s="430"/>
      <c r="D50" s="195" t="s">
        <v>802</v>
      </c>
      <c r="E50" s="195" t="str">
        <f>$N$24</f>
        <v>HEATHER GREY - BC06</v>
      </c>
      <c r="F50" s="129" t="s">
        <v>36</v>
      </c>
      <c r="G50" s="196">
        <f>$Q$27</f>
        <v>36</v>
      </c>
      <c r="H50" s="386">
        <v>0.27</v>
      </c>
      <c r="I50" s="179">
        <f>H50*G50</f>
        <v>9.7200000000000006</v>
      </c>
      <c r="J50" s="188">
        <f>I50*1.7%+(I50/40)*0.5+1</f>
        <v>1.28674</v>
      </c>
      <c r="K50" s="188">
        <v>0</v>
      </c>
      <c r="L50" s="188">
        <v>0</v>
      </c>
      <c r="M50" s="338">
        <f>ROUND(I50+J50,0)</f>
        <v>11</v>
      </c>
      <c r="N50" s="499" t="s">
        <v>947</v>
      </c>
      <c r="O50" s="499"/>
      <c r="P50" s="499"/>
      <c r="Q50" s="499"/>
      <c r="S50" s="385"/>
    </row>
    <row r="51" spans="1:19" s="128" customFormat="1" ht="115.5" customHeight="1">
      <c r="A51" s="129">
        <v>2</v>
      </c>
      <c r="B51" s="430" t="s">
        <v>735</v>
      </c>
      <c r="C51" s="430"/>
      <c r="D51" s="195" t="s">
        <v>736</v>
      </c>
      <c r="E51" s="195" t="str">
        <f>$N$24</f>
        <v>HEATHER GREY - BC06</v>
      </c>
      <c r="F51" s="129" t="s">
        <v>36</v>
      </c>
      <c r="G51" s="196">
        <f>$Q$27</f>
        <v>36</v>
      </c>
      <c r="H51" s="390">
        <v>0.02</v>
      </c>
      <c r="I51" s="179">
        <f>H51*G51</f>
        <v>0.72</v>
      </c>
      <c r="J51" s="188">
        <f>I51*1.7%+(I51/40)*0.5+1</f>
        <v>1.0212399999999999</v>
      </c>
      <c r="K51" s="188">
        <v>0</v>
      </c>
      <c r="L51" s="188">
        <v>0</v>
      </c>
      <c r="M51" s="338">
        <f>ROUND(I51+J51,0)</f>
        <v>2</v>
      </c>
      <c r="N51" s="431" t="s">
        <v>961</v>
      </c>
      <c r="O51" s="431"/>
      <c r="P51" s="431"/>
      <c r="Q51" s="431"/>
    </row>
    <row r="52" spans="1:19" s="34" customFormat="1" ht="51.75" customHeight="1">
      <c r="A52" s="432" t="str">
        <f>UPPER(D30)</f>
        <v>SANDSTONE</v>
      </c>
      <c r="B52" s="432"/>
      <c r="C52" s="432"/>
      <c r="D52" s="432"/>
      <c r="E52" s="432"/>
      <c r="F52" s="432"/>
      <c r="G52" s="432"/>
      <c r="H52" s="432"/>
      <c r="I52" s="432"/>
      <c r="J52" s="432"/>
      <c r="K52" s="432"/>
      <c r="L52" s="432"/>
      <c r="M52" s="432"/>
      <c r="N52" s="432"/>
      <c r="O52" s="432"/>
      <c r="P52" s="432"/>
      <c r="Q52" s="432"/>
    </row>
    <row r="53" spans="1:19" s="128" customFormat="1" ht="156" customHeight="1">
      <c r="A53" s="129">
        <v>1</v>
      </c>
      <c r="B53" s="430" t="str">
        <f>$M$11</f>
        <v>100%COTTON SEMI BRUSHED (20/1+20/1+10/2) washing_ 14GG _460GSM</v>
      </c>
      <c r="C53" s="430"/>
      <c r="D53" s="195" t="s">
        <v>64</v>
      </c>
      <c r="E53" s="195" t="str">
        <f>$N$30</f>
        <v>OATLMEAL - BC0279</v>
      </c>
      <c r="F53" s="129" t="s">
        <v>36</v>
      </c>
      <c r="G53" s="196">
        <f>$Q$33</f>
        <v>37</v>
      </c>
      <c r="H53" s="386">
        <v>1.38</v>
      </c>
      <c r="I53" s="179">
        <f>H53*G53</f>
        <v>51.059999999999995</v>
      </c>
      <c r="J53" s="188">
        <f>I53*1.7%+(I53/40)*0.5+1</f>
        <v>2.5062699999999998</v>
      </c>
      <c r="K53" s="188">
        <v>0</v>
      </c>
      <c r="L53" s="188">
        <v>0</v>
      </c>
      <c r="M53" s="338">
        <f>ROUND(I53+J53,0)</f>
        <v>54</v>
      </c>
      <c r="N53" s="431" t="s">
        <v>948</v>
      </c>
      <c r="O53" s="431"/>
      <c r="P53" s="431"/>
      <c r="Q53" s="431"/>
      <c r="S53" s="385"/>
    </row>
    <row r="54" spans="1:19" s="128" customFormat="1" ht="94.5" customHeight="1">
      <c r="A54" s="384"/>
      <c r="B54" s="430" t="s">
        <v>803</v>
      </c>
      <c r="C54" s="430"/>
      <c r="D54" s="195" t="s">
        <v>802</v>
      </c>
      <c r="E54" s="195" t="str">
        <f>$N$30</f>
        <v>OATLMEAL - BC0279</v>
      </c>
      <c r="F54" s="129" t="s">
        <v>36</v>
      </c>
      <c r="G54" s="196">
        <f>$Q$33</f>
        <v>37</v>
      </c>
      <c r="H54" s="386">
        <v>0.27</v>
      </c>
      <c r="I54" s="179">
        <f>H54*G54</f>
        <v>9.99</v>
      </c>
      <c r="J54" s="188">
        <f>I54*1.7%+(I54/40)*0.5+1</f>
        <v>1.294705</v>
      </c>
      <c r="K54" s="188">
        <v>0</v>
      </c>
      <c r="L54" s="188">
        <v>0</v>
      </c>
      <c r="M54" s="338">
        <f>ROUND(I54+J54,0)</f>
        <v>11</v>
      </c>
      <c r="N54" s="431" t="s">
        <v>949</v>
      </c>
      <c r="O54" s="431"/>
      <c r="P54" s="431"/>
      <c r="Q54" s="431"/>
      <c r="S54" s="385"/>
    </row>
    <row r="55" spans="1:19" s="128" customFormat="1" ht="121.5" customHeight="1">
      <c r="A55" s="129">
        <v>2</v>
      </c>
      <c r="B55" s="430" t="s">
        <v>735</v>
      </c>
      <c r="C55" s="430"/>
      <c r="D55" s="195" t="s">
        <v>736</v>
      </c>
      <c r="E55" s="195" t="str">
        <f>$N$30</f>
        <v>OATLMEAL - BC0279</v>
      </c>
      <c r="F55" s="129" t="s">
        <v>36</v>
      </c>
      <c r="G55" s="196">
        <f>$Q$33</f>
        <v>37</v>
      </c>
      <c r="H55" s="390">
        <v>0.02</v>
      </c>
      <c r="I55" s="179">
        <f>H55*G55</f>
        <v>0.74</v>
      </c>
      <c r="J55" s="188">
        <f>I55*1.7%+(I55/40)*0.5</f>
        <v>2.1830000000000002E-2</v>
      </c>
      <c r="K55" s="188">
        <v>0</v>
      </c>
      <c r="L55" s="188">
        <v>0</v>
      </c>
      <c r="M55" s="338">
        <f>ROUND(I55+J55,0)</f>
        <v>1</v>
      </c>
      <c r="N55" s="431" t="s">
        <v>950</v>
      </c>
      <c r="O55" s="431"/>
      <c r="P55" s="431"/>
      <c r="Q55" s="431"/>
    </row>
    <row r="56" spans="1:19" s="26" customFormat="1" ht="36.950000000000003" customHeight="1" thickBot="1">
      <c r="B56" s="87" t="s">
        <v>69</v>
      </c>
      <c r="C56" s="27"/>
      <c r="D56" s="27"/>
      <c r="E56" s="27"/>
      <c r="G56" s="28"/>
      <c r="Q56" s="29"/>
    </row>
    <row r="57" spans="1:19" s="40" customFormat="1" ht="55.5" customHeight="1">
      <c r="A57" s="527" t="s">
        <v>70</v>
      </c>
      <c r="B57" s="528"/>
      <c r="C57" s="528"/>
      <c r="D57" s="528"/>
      <c r="E57" s="529"/>
      <c r="F57" s="84" t="s">
        <v>71</v>
      </c>
      <c r="G57" s="84" t="s">
        <v>72</v>
      </c>
      <c r="H57" s="514" t="s">
        <v>73</v>
      </c>
      <c r="I57" s="515"/>
      <c r="J57" s="85" t="s">
        <v>55</v>
      </c>
      <c r="K57" s="84" t="s">
        <v>74</v>
      </c>
      <c r="L57" s="84" t="s">
        <v>75</v>
      </c>
      <c r="M57" s="86" t="s">
        <v>76</v>
      </c>
      <c r="N57" s="86" t="s">
        <v>77</v>
      </c>
      <c r="O57" s="86" t="s">
        <v>78</v>
      </c>
      <c r="P57" s="474" t="s">
        <v>79</v>
      </c>
      <c r="Q57" s="475"/>
    </row>
    <row r="58" spans="1:19" s="15" customFormat="1" ht="59.45" customHeight="1">
      <c r="A58" s="192">
        <v>1</v>
      </c>
      <c r="B58" s="416" t="s">
        <v>80</v>
      </c>
      <c r="C58" s="416"/>
      <c r="D58" s="416"/>
      <c r="E58" s="416"/>
      <c r="F58" s="183" t="str">
        <f>E43</f>
        <v>ASH - BC01</v>
      </c>
      <c r="G58" s="246" t="s">
        <v>952</v>
      </c>
      <c r="H58" s="422" t="str">
        <f>$D$21</f>
        <v>DOVE</v>
      </c>
      <c r="I58" s="423" t="str">
        <f t="shared" ref="I58:I72" si="25">$E$43</f>
        <v>ASH - BC01</v>
      </c>
      <c r="J58" s="187" t="s">
        <v>81</v>
      </c>
      <c r="K58" s="187">
        <f>$Q$21</f>
        <v>36</v>
      </c>
      <c r="L58" s="352">
        <f>260/4500</f>
        <v>5.7777777777777775E-2</v>
      </c>
      <c r="M58" s="193">
        <f t="shared" ref="M58:M60" si="26">K58*L58</f>
        <v>2.08</v>
      </c>
      <c r="N58" s="193"/>
      <c r="O58" s="189">
        <f t="shared" ref="O58" si="27">ROUNDUP(N58+M58,0)</f>
        <v>3</v>
      </c>
      <c r="P58" s="424" t="s">
        <v>951</v>
      </c>
      <c r="Q58" s="425"/>
    </row>
    <row r="59" spans="1:19" s="15" customFormat="1" ht="77.25" customHeight="1">
      <c r="A59" s="192">
        <v>2</v>
      </c>
      <c r="B59" s="416" t="s">
        <v>80</v>
      </c>
      <c r="C59" s="416"/>
      <c r="D59" s="416"/>
      <c r="E59" s="416"/>
      <c r="F59" s="183" t="str">
        <f>E49</f>
        <v>HEATHER GREY - BC06</v>
      </c>
      <c r="G59" s="246" t="s">
        <v>953</v>
      </c>
      <c r="H59" s="422" t="str">
        <f t="shared" ref="H59" si="28">$D$27</f>
        <v>HEATHER GREY</v>
      </c>
      <c r="I59" s="423"/>
      <c r="J59" s="187" t="s">
        <v>81</v>
      </c>
      <c r="K59" s="187">
        <f>$Q$27</f>
        <v>36</v>
      </c>
      <c r="L59" s="352">
        <f>260/4500</f>
        <v>5.7777777777777775E-2</v>
      </c>
      <c r="M59" s="193">
        <f t="shared" si="26"/>
        <v>2.08</v>
      </c>
      <c r="N59" s="193"/>
      <c r="O59" s="189">
        <f t="shared" ref="O59" si="29">ROUNDUP(N59+M59,0)</f>
        <v>3</v>
      </c>
      <c r="P59" s="426"/>
      <c r="Q59" s="427"/>
    </row>
    <row r="60" spans="1:19" s="15" customFormat="1" ht="77.25" customHeight="1">
      <c r="A60" s="192">
        <v>3</v>
      </c>
      <c r="B60" s="416" t="s">
        <v>80</v>
      </c>
      <c r="C60" s="416"/>
      <c r="D60" s="416"/>
      <c r="E60" s="416"/>
      <c r="F60" s="183" t="str">
        <f>E53</f>
        <v>OATLMEAL - BC0279</v>
      </c>
      <c r="G60" s="246" t="s">
        <v>954</v>
      </c>
      <c r="H60" s="422" t="str">
        <f>$D$33</f>
        <v>SANDSTONE</v>
      </c>
      <c r="I60" s="423" t="str">
        <f t="shared" si="25"/>
        <v>ASH - BC01</v>
      </c>
      <c r="J60" s="187" t="s">
        <v>81</v>
      </c>
      <c r="K60" s="187">
        <f>$Q$33</f>
        <v>37</v>
      </c>
      <c r="L60" s="352">
        <f>260/4500</f>
        <v>5.7777777777777775E-2</v>
      </c>
      <c r="M60" s="193">
        <f t="shared" si="26"/>
        <v>2.1377777777777776</v>
      </c>
      <c r="N60" s="193"/>
      <c r="O60" s="189">
        <f t="shared" ref="O60" si="30">ROUNDUP(N60+M60,0)</f>
        <v>3</v>
      </c>
      <c r="P60" s="426"/>
      <c r="Q60" s="427"/>
    </row>
    <row r="61" spans="1:19" s="15" customFormat="1" ht="56.25" customHeight="1">
      <c r="A61" s="192">
        <v>4</v>
      </c>
      <c r="B61" s="476" t="s">
        <v>805</v>
      </c>
      <c r="C61" s="477"/>
      <c r="D61" s="477"/>
      <c r="E61" s="477"/>
      <c r="F61" s="417" t="s">
        <v>91</v>
      </c>
      <c r="G61" s="420" t="s">
        <v>806</v>
      </c>
      <c r="H61" s="422" t="str">
        <f>$D$21</f>
        <v>DOVE</v>
      </c>
      <c r="I61" s="423" t="str">
        <f t="shared" si="25"/>
        <v>ASH - BC01</v>
      </c>
      <c r="J61" s="187" t="s">
        <v>87</v>
      </c>
      <c r="K61" s="187">
        <f>$Q$21</f>
        <v>36</v>
      </c>
      <c r="L61" s="187">
        <v>1</v>
      </c>
      <c r="M61" s="187">
        <f t="shared" ref="M61:M72" si="31">L61*K61</f>
        <v>36</v>
      </c>
      <c r="N61" s="193"/>
      <c r="O61" s="189">
        <f t="shared" ref="O61:O71" si="32">ROUNDUP(N61+M61,0)</f>
        <v>36</v>
      </c>
      <c r="P61" s="424" t="s">
        <v>745</v>
      </c>
      <c r="Q61" s="425"/>
    </row>
    <row r="62" spans="1:19" s="15" customFormat="1" ht="56.25" customHeight="1">
      <c r="A62" s="192">
        <v>5</v>
      </c>
      <c r="B62" s="476" t="s">
        <v>805</v>
      </c>
      <c r="C62" s="477"/>
      <c r="D62" s="477"/>
      <c r="E62" s="477"/>
      <c r="F62" s="418"/>
      <c r="G62" s="421"/>
      <c r="H62" s="422" t="str">
        <f t="shared" ref="H62" si="33">$D$27</f>
        <v>HEATHER GREY</v>
      </c>
      <c r="I62" s="423"/>
      <c r="J62" s="187" t="s">
        <v>87</v>
      </c>
      <c r="K62" s="187">
        <f>$Q$27</f>
        <v>36</v>
      </c>
      <c r="L62" s="187">
        <v>1</v>
      </c>
      <c r="M62" s="187">
        <f t="shared" si="31"/>
        <v>36</v>
      </c>
      <c r="N62" s="193"/>
      <c r="O62" s="189">
        <f t="shared" si="32"/>
        <v>36</v>
      </c>
      <c r="P62" s="426"/>
      <c r="Q62" s="427"/>
    </row>
    <row r="63" spans="1:19" s="15" customFormat="1" ht="56.25" customHeight="1">
      <c r="A63" s="192">
        <v>6</v>
      </c>
      <c r="B63" s="476" t="s">
        <v>805</v>
      </c>
      <c r="C63" s="477"/>
      <c r="D63" s="477"/>
      <c r="E63" s="477"/>
      <c r="F63" s="419"/>
      <c r="G63" s="421"/>
      <c r="H63" s="422" t="str">
        <f>$D$33</f>
        <v>SANDSTONE</v>
      </c>
      <c r="I63" s="423" t="str">
        <f t="shared" si="25"/>
        <v>ASH - BC01</v>
      </c>
      <c r="J63" s="187" t="s">
        <v>87</v>
      </c>
      <c r="K63" s="187">
        <f>$Q$33</f>
        <v>37</v>
      </c>
      <c r="L63" s="187">
        <v>1</v>
      </c>
      <c r="M63" s="187">
        <f t="shared" si="31"/>
        <v>37</v>
      </c>
      <c r="N63" s="193"/>
      <c r="O63" s="189">
        <f t="shared" ref="O63" si="34">ROUNDUP(N63+M63,0)</f>
        <v>37</v>
      </c>
      <c r="P63" s="428"/>
      <c r="Q63" s="429"/>
    </row>
    <row r="64" spans="1:19" s="15" customFormat="1" ht="56.25" customHeight="1">
      <c r="A64" s="192">
        <v>7</v>
      </c>
      <c r="B64" s="476" t="s">
        <v>807</v>
      </c>
      <c r="C64" s="477"/>
      <c r="D64" s="477"/>
      <c r="E64" s="477"/>
      <c r="F64" s="417" t="s">
        <v>91</v>
      </c>
      <c r="G64" s="420" t="s">
        <v>808</v>
      </c>
      <c r="H64" s="422" t="str">
        <f>$D$21</f>
        <v>DOVE</v>
      </c>
      <c r="I64" s="423" t="str">
        <f t="shared" si="25"/>
        <v>ASH - BC01</v>
      </c>
      <c r="J64" s="187" t="s">
        <v>87</v>
      </c>
      <c r="K64" s="187">
        <f>$Q$21</f>
        <v>36</v>
      </c>
      <c r="L64" s="187">
        <v>1</v>
      </c>
      <c r="M64" s="187">
        <f t="shared" si="31"/>
        <v>36</v>
      </c>
      <c r="N64" s="193"/>
      <c r="O64" s="189">
        <f t="shared" si="32"/>
        <v>36</v>
      </c>
      <c r="P64" s="424" t="s">
        <v>745</v>
      </c>
      <c r="Q64" s="425"/>
    </row>
    <row r="65" spans="1:17" s="15" customFormat="1" ht="56.25" customHeight="1">
      <c r="A65" s="192">
        <v>8</v>
      </c>
      <c r="B65" s="476" t="s">
        <v>807</v>
      </c>
      <c r="C65" s="477"/>
      <c r="D65" s="477"/>
      <c r="E65" s="477"/>
      <c r="F65" s="418"/>
      <c r="G65" s="421"/>
      <c r="H65" s="422" t="str">
        <f t="shared" ref="H65" si="35">$D$27</f>
        <v>HEATHER GREY</v>
      </c>
      <c r="I65" s="423"/>
      <c r="J65" s="187" t="s">
        <v>87</v>
      </c>
      <c r="K65" s="187">
        <f>$Q$27</f>
        <v>36</v>
      </c>
      <c r="L65" s="187">
        <v>1</v>
      </c>
      <c r="M65" s="187">
        <f t="shared" si="31"/>
        <v>36</v>
      </c>
      <c r="N65" s="193"/>
      <c r="O65" s="189">
        <f t="shared" si="32"/>
        <v>36</v>
      </c>
      <c r="P65" s="426"/>
      <c r="Q65" s="427"/>
    </row>
    <row r="66" spans="1:17" s="15" customFormat="1" ht="56.25" customHeight="1">
      <c r="A66" s="192">
        <v>9</v>
      </c>
      <c r="B66" s="476" t="s">
        <v>807</v>
      </c>
      <c r="C66" s="477"/>
      <c r="D66" s="477"/>
      <c r="E66" s="477"/>
      <c r="F66" s="419"/>
      <c r="G66" s="421"/>
      <c r="H66" s="422" t="str">
        <f>$D$33</f>
        <v>SANDSTONE</v>
      </c>
      <c r="I66" s="423" t="str">
        <f t="shared" si="25"/>
        <v>ASH - BC01</v>
      </c>
      <c r="J66" s="187" t="s">
        <v>87</v>
      </c>
      <c r="K66" s="187">
        <f>$Q$33</f>
        <v>37</v>
      </c>
      <c r="L66" s="187">
        <v>1</v>
      </c>
      <c r="M66" s="187">
        <f t="shared" si="31"/>
        <v>37</v>
      </c>
      <c r="N66" s="193"/>
      <c r="O66" s="189">
        <f t="shared" ref="O66:O68" si="36">ROUNDUP(N66+M66,0)</f>
        <v>37</v>
      </c>
      <c r="P66" s="428"/>
      <c r="Q66" s="429"/>
    </row>
    <row r="67" spans="1:17" s="15" customFormat="1" ht="56.25" customHeight="1">
      <c r="A67" s="192">
        <v>10</v>
      </c>
      <c r="B67" s="415" t="s">
        <v>754</v>
      </c>
      <c r="C67" s="416"/>
      <c r="D67" s="416"/>
      <c r="E67" s="416"/>
      <c r="F67" s="417" t="s">
        <v>91</v>
      </c>
      <c r="G67" s="420" t="s">
        <v>755</v>
      </c>
      <c r="H67" s="422" t="str">
        <f>$D$21</f>
        <v>DOVE</v>
      </c>
      <c r="I67" s="423" t="str">
        <f t="shared" si="25"/>
        <v>ASH - BC01</v>
      </c>
      <c r="J67" s="187" t="s">
        <v>87</v>
      </c>
      <c r="K67" s="187">
        <f>$Q$21</f>
        <v>36</v>
      </c>
      <c r="L67" s="187">
        <v>1</v>
      </c>
      <c r="M67" s="187">
        <f t="shared" ref="M67:M69" si="37">L67*K67</f>
        <v>36</v>
      </c>
      <c r="N67" s="193"/>
      <c r="O67" s="189">
        <f t="shared" si="36"/>
        <v>36</v>
      </c>
      <c r="P67" s="424" t="s">
        <v>745</v>
      </c>
      <c r="Q67" s="425"/>
    </row>
    <row r="68" spans="1:17" s="15" customFormat="1" ht="56.25" customHeight="1">
      <c r="A68" s="192">
        <v>11</v>
      </c>
      <c r="B68" s="415" t="s">
        <v>754</v>
      </c>
      <c r="C68" s="416"/>
      <c r="D68" s="416"/>
      <c r="E68" s="416"/>
      <c r="F68" s="418"/>
      <c r="G68" s="421"/>
      <c r="H68" s="422" t="str">
        <f t="shared" ref="H68" si="38">$D$27</f>
        <v>HEATHER GREY</v>
      </c>
      <c r="I68" s="423"/>
      <c r="J68" s="187" t="s">
        <v>87</v>
      </c>
      <c r="K68" s="187">
        <f>$Q$27</f>
        <v>36</v>
      </c>
      <c r="L68" s="187">
        <v>1</v>
      </c>
      <c r="M68" s="187">
        <f t="shared" si="37"/>
        <v>36</v>
      </c>
      <c r="N68" s="193"/>
      <c r="O68" s="189">
        <f t="shared" si="36"/>
        <v>36</v>
      </c>
      <c r="P68" s="426"/>
      <c r="Q68" s="427"/>
    </row>
    <row r="69" spans="1:17" s="15" customFormat="1" ht="56.25" customHeight="1">
      <c r="A69" s="192">
        <v>12</v>
      </c>
      <c r="B69" s="415" t="s">
        <v>754</v>
      </c>
      <c r="C69" s="416"/>
      <c r="D69" s="416"/>
      <c r="E69" s="416"/>
      <c r="F69" s="419"/>
      <c r="G69" s="421"/>
      <c r="H69" s="422" t="str">
        <f>$D$33</f>
        <v>SANDSTONE</v>
      </c>
      <c r="I69" s="423" t="str">
        <f t="shared" si="25"/>
        <v>ASH - BC01</v>
      </c>
      <c r="J69" s="187" t="s">
        <v>87</v>
      </c>
      <c r="K69" s="187">
        <f>$Q$33</f>
        <v>37</v>
      </c>
      <c r="L69" s="187">
        <v>1</v>
      </c>
      <c r="M69" s="187">
        <f t="shared" si="37"/>
        <v>37</v>
      </c>
      <c r="N69" s="193"/>
      <c r="O69" s="189">
        <f t="shared" ref="O69" si="39">ROUNDUP(N69+M69,0)</f>
        <v>37</v>
      </c>
      <c r="P69" s="428"/>
      <c r="Q69" s="429"/>
    </row>
    <row r="70" spans="1:17" s="15" customFormat="1" ht="56.25" customHeight="1">
      <c r="A70" s="192">
        <v>13</v>
      </c>
      <c r="B70" s="415" t="s">
        <v>751</v>
      </c>
      <c r="C70" s="416"/>
      <c r="D70" s="416"/>
      <c r="E70" s="416"/>
      <c r="F70" s="513" t="s">
        <v>91</v>
      </c>
      <c r="G70" s="420"/>
      <c r="H70" s="422" t="str">
        <f>$D$21</f>
        <v>DOVE</v>
      </c>
      <c r="I70" s="423" t="str">
        <f t="shared" si="25"/>
        <v>ASH - BC01</v>
      </c>
      <c r="J70" s="187" t="s">
        <v>87</v>
      </c>
      <c r="K70" s="187">
        <f>$Q$21</f>
        <v>36</v>
      </c>
      <c r="L70" s="187">
        <v>1</v>
      </c>
      <c r="M70" s="187">
        <f t="shared" si="31"/>
        <v>36</v>
      </c>
      <c r="N70" s="193"/>
      <c r="O70" s="189">
        <f t="shared" si="32"/>
        <v>36</v>
      </c>
      <c r="P70" s="424" t="s">
        <v>746</v>
      </c>
      <c r="Q70" s="425"/>
    </row>
    <row r="71" spans="1:17" s="15" customFormat="1" ht="56.25" customHeight="1">
      <c r="A71" s="192">
        <v>14</v>
      </c>
      <c r="B71" s="415" t="s">
        <v>751</v>
      </c>
      <c r="C71" s="416"/>
      <c r="D71" s="416"/>
      <c r="E71" s="416"/>
      <c r="F71" s="418"/>
      <c r="G71" s="421"/>
      <c r="H71" s="422" t="str">
        <f t="shared" ref="H71" si="40">$D$27</f>
        <v>HEATHER GREY</v>
      </c>
      <c r="I71" s="423"/>
      <c r="J71" s="187" t="s">
        <v>87</v>
      </c>
      <c r="K71" s="187">
        <f>$Q$27</f>
        <v>36</v>
      </c>
      <c r="L71" s="187">
        <v>1</v>
      </c>
      <c r="M71" s="187">
        <f t="shared" si="31"/>
        <v>36</v>
      </c>
      <c r="N71" s="193"/>
      <c r="O71" s="189">
        <f t="shared" si="32"/>
        <v>36</v>
      </c>
      <c r="P71" s="426"/>
      <c r="Q71" s="427"/>
    </row>
    <row r="72" spans="1:17" s="15" customFormat="1" ht="56.25" customHeight="1">
      <c r="A72" s="192">
        <v>15</v>
      </c>
      <c r="B72" s="415" t="s">
        <v>751</v>
      </c>
      <c r="C72" s="416"/>
      <c r="D72" s="416"/>
      <c r="E72" s="416"/>
      <c r="F72" s="418"/>
      <c r="G72" s="421"/>
      <c r="H72" s="422" t="str">
        <f>$D$33</f>
        <v>SANDSTONE</v>
      </c>
      <c r="I72" s="423" t="str">
        <f t="shared" si="25"/>
        <v>ASH - BC01</v>
      </c>
      <c r="J72" s="187" t="s">
        <v>87</v>
      </c>
      <c r="K72" s="187">
        <f>$Q$33</f>
        <v>37</v>
      </c>
      <c r="L72" s="187">
        <v>1</v>
      </c>
      <c r="M72" s="187">
        <f t="shared" si="31"/>
        <v>37</v>
      </c>
      <c r="N72" s="193"/>
      <c r="O72" s="189">
        <f t="shared" ref="O72" si="41">ROUNDUP(N72+M72,0)</f>
        <v>37</v>
      </c>
      <c r="P72" s="428"/>
      <c r="Q72" s="429"/>
    </row>
    <row r="73" spans="1:17" s="26" customFormat="1" ht="39" customHeight="1">
      <c r="B73" s="91" t="s">
        <v>95</v>
      </c>
      <c r="C73" s="27"/>
      <c r="D73" s="27"/>
      <c r="E73" s="27"/>
      <c r="G73" s="31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.75">
      <c r="A74" s="413" t="s">
        <v>70</v>
      </c>
      <c r="B74" s="413"/>
      <c r="C74" s="413"/>
      <c r="D74" s="413"/>
      <c r="E74" s="413"/>
      <c r="F74" s="190" t="s">
        <v>71</v>
      </c>
      <c r="G74" s="190" t="s">
        <v>72</v>
      </c>
      <c r="H74" s="414" t="s">
        <v>73</v>
      </c>
      <c r="I74" s="414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14" t="s">
        <v>79</v>
      </c>
      <c r="Q74" s="414"/>
    </row>
    <row r="75" spans="1:17" s="34" customFormat="1" ht="51.75" customHeight="1">
      <c r="A75" s="192">
        <v>1</v>
      </c>
      <c r="B75" s="415" t="s">
        <v>747</v>
      </c>
      <c r="C75" s="415"/>
      <c r="D75" s="415"/>
      <c r="E75" s="415"/>
      <c r="F75" s="448" t="s">
        <v>91</v>
      </c>
      <c r="G75" s="449"/>
      <c r="H75" s="446" t="str">
        <f>$D$21</f>
        <v>DOVE</v>
      </c>
      <c r="I75" s="446" t="str">
        <f>$E$43</f>
        <v>ASH - BC01</v>
      </c>
      <c r="J75" s="187" t="s">
        <v>87</v>
      </c>
      <c r="K75" s="187">
        <f>$Q$21</f>
        <v>36</v>
      </c>
      <c r="L75" s="353">
        <f>1+L90</f>
        <v>1.1666666666666667</v>
      </c>
      <c r="M75" s="187">
        <f t="shared" ref="M75:M95" si="42">K75*L75</f>
        <v>42</v>
      </c>
      <c r="N75" s="193"/>
      <c r="O75" s="189">
        <f t="shared" ref="O75:O94" si="43">ROUNDUP(N75+M75,0)</f>
        <v>42</v>
      </c>
      <c r="P75" s="424" t="s">
        <v>752</v>
      </c>
      <c r="Q75" s="425"/>
    </row>
    <row r="76" spans="1:17" s="34" customFormat="1" ht="51.75" customHeight="1">
      <c r="A76" s="192">
        <v>2</v>
      </c>
      <c r="B76" s="415" t="s">
        <v>747</v>
      </c>
      <c r="C76" s="415"/>
      <c r="D76" s="415"/>
      <c r="E76" s="415"/>
      <c r="F76" s="448"/>
      <c r="G76" s="449"/>
      <c r="H76" s="446" t="str">
        <f t="shared" ref="H76" si="44">$D$27</f>
        <v>HEATHER GREY</v>
      </c>
      <c r="I76" s="446"/>
      <c r="J76" s="187" t="s">
        <v>87</v>
      </c>
      <c r="K76" s="187">
        <f>$Q$27</f>
        <v>36</v>
      </c>
      <c r="L76" s="353">
        <f>1+L91</f>
        <v>1.1666666666666667</v>
      </c>
      <c r="M76" s="187">
        <f t="shared" si="42"/>
        <v>42</v>
      </c>
      <c r="N76" s="193"/>
      <c r="O76" s="189">
        <f t="shared" si="43"/>
        <v>42</v>
      </c>
      <c r="P76" s="426"/>
      <c r="Q76" s="427"/>
    </row>
    <row r="77" spans="1:17" s="34" customFormat="1" ht="51.75" customHeight="1">
      <c r="A77" s="192">
        <v>3</v>
      </c>
      <c r="B77" s="415" t="s">
        <v>747</v>
      </c>
      <c r="C77" s="415"/>
      <c r="D77" s="415"/>
      <c r="E77" s="415"/>
      <c r="F77" s="448"/>
      <c r="G77" s="449"/>
      <c r="H77" s="446" t="str">
        <f>$D$33</f>
        <v>SANDSTONE</v>
      </c>
      <c r="I77" s="446" t="str">
        <f>$E$43</f>
        <v>ASH - BC01</v>
      </c>
      <c r="J77" s="187" t="s">
        <v>87</v>
      </c>
      <c r="K77" s="187">
        <f>$Q$33</f>
        <v>37</v>
      </c>
      <c r="L77" s="353">
        <f>1+L92</f>
        <v>1.1666666666666667</v>
      </c>
      <c r="M77" s="187">
        <f t="shared" si="42"/>
        <v>43.166666666666671</v>
      </c>
      <c r="N77" s="193"/>
      <c r="O77" s="189">
        <f t="shared" ref="O77" si="45">ROUNDUP(N77+M77,0)</f>
        <v>44</v>
      </c>
      <c r="P77" s="428"/>
      <c r="Q77" s="429"/>
    </row>
    <row r="78" spans="1:17" s="34" customFormat="1" ht="64.5" customHeight="1">
      <c r="A78" s="192">
        <v>4</v>
      </c>
      <c r="B78" s="447" t="s">
        <v>749</v>
      </c>
      <c r="C78" s="447"/>
      <c r="D78" s="447"/>
      <c r="E78" s="447"/>
      <c r="F78" s="183" t="s">
        <v>103</v>
      </c>
      <c r="G78" s="450" t="s">
        <v>750</v>
      </c>
      <c r="H78" s="446" t="str">
        <f>$D$21</f>
        <v>DOVE</v>
      </c>
      <c r="I78" s="446" t="str">
        <f>$E$43</f>
        <v>ASH - BC01</v>
      </c>
      <c r="J78" s="187" t="s">
        <v>87</v>
      </c>
      <c r="K78" s="187">
        <f>$Q$21</f>
        <v>36</v>
      </c>
      <c r="L78" s="187">
        <v>1</v>
      </c>
      <c r="M78" s="187">
        <f t="shared" si="42"/>
        <v>36</v>
      </c>
      <c r="N78" s="193"/>
      <c r="O78" s="189">
        <f t="shared" si="43"/>
        <v>36</v>
      </c>
      <c r="P78" s="424" t="s">
        <v>748</v>
      </c>
      <c r="Q78" s="425"/>
    </row>
    <row r="79" spans="1:17" s="34" customFormat="1" ht="64.5" customHeight="1">
      <c r="A79" s="192">
        <v>5</v>
      </c>
      <c r="B79" s="447" t="s">
        <v>749</v>
      </c>
      <c r="C79" s="447"/>
      <c r="D79" s="447"/>
      <c r="E79" s="447"/>
      <c r="F79" s="183" t="s">
        <v>103</v>
      </c>
      <c r="G79" s="451"/>
      <c r="H79" s="446" t="str">
        <f t="shared" ref="H79" si="46">$D$27</f>
        <v>HEATHER GREY</v>
      </c>
      <c r="I79" s="446"/>
      <c r="J79" s="187" t="s">
        <v>87</v>
      </c>
      <c r="K79" s="187">
        <f>$Q$27</f>
        <v>36</v>
      </c>
      <c r="L79" s="187">
        <v>1</v>
      </c>
      <c r="M79" s="187">
        <f t="shared" si="42"/>
        <v>36</v>
      </c>
      <c r="N79" s="193"/>
      <c r="O79" s="189">
        <f t="shared" si="43"/>
        <v>36</v>
      </c>
      <c r="P79" s="426"/>
      <c r="Q79" s="427"/>
    </row>
    <row r="80" spans="1:17" s="34" customFormat="1" ht="64.5" customHeight="1">
      <c r="A80" s="192">
        <v>6</v>
      </c>
      <c r="B80" s="447" t="s">
        <v>749</v>
      </c>
      <c r="C80" s="447"/>
      <c r="D80" s="447"/>
      <c r="E80" s="447"/>
      <c r="F80" s="183" t="s">
        <v>103</v>
      </c>
      <c r="G80" s="452"/>
      <c r="H80" s="446" t="str">
        <f>$D$33</f>
        <v>SANDSTONE</v>
      </c>
      <c r="I80" s="446" t="str">
        <f>$E$43</f>
        <v>ASH - BC01</v>
      </c>
      <c r="J80" s="187" t="s">
        <v>87</v>
      </c>
      <c r="K80" s="187">
        <f>$Q$33</f>
        <v>37</v>
      </c>
      <c r="L80" s="187">
        <v>1</v>
      </c>
      <c r="M80" s="187">
        <f t="shared" si="42"/>
        <v>37</v>
      </c>
      <c r="N80" s="193"/>
      <c r="O80" s="189">
        <f t="shared" ref="O80" si="47">ROUNDUP(N80+M80,0)</f>
        <v>37</v>
      </c>
      <c r="P80" s="428"/>
      <c r="Q80" s="429"/>
    </row>
    <row r="81" spans="1:17" s="34" customFormat="1" ht="42.75" customHeight="1">
      <c r="A81" s="192">
        <v>7</v>
      </c>
      <c r="B81" s="415" t="s">
        <v>756</v>
      </c>
      <c r="C81" s="416"/>
      <c r="D81" s="416"/>
      <c r="E81" s="416"/>
      <c r="F81" s="183" t="s">
        <v>105</v>
      </c>
      <c r="G81" s="183"/>
      <c r="H81" s="446" t="str">
        <f>$D$21</f>
        <v>DOVE</v>
      </c>
      <c r="I81" s="446" t="str">
        <f>$E$43</f>
        <v>ASH - BC01</v>
      </c>
      <c r="J81" s="187" t="s">
        <v>87</v>
      </c>
      <c r="K81" s="187">
        <f>$Q$21</f>
        <v>36</v>
      </c>
      <c r="L81" s="194">
        <f>1/12</f>
        <v>8.3333333333333329E-2</v>
      </c>
      <c r="M81" s="187">
        <f t="shared" si="42"/>
        <v>3</v>
      </c>
      <c r="N81" s="193"/>
      <c r="O81" s="189">
        <f t="shared" si="43"/>
        <v>3</v>
      </c>
      <c r="P81" s="433"/>
      <c r="Q81" s="433"/>
    </row>
    <row r="82" spans="1:17" s="34" customFormat="1" ht="42.75" customHeight="1">
      <c r="A82" s="192">
        <v>8</v>
      </c>
      <c r="B82" s="415" t="s">
        <v>756</v>
      </c>
      <c r="C82" s="416"/>
      <c r="D82" s="416"/>
      <c r="E82" s="416"/>
      <c r="F82" s="183" t="s">
        <v>105</v>
      </c>
      <c r="G82" s="183"/>
      <c r="H82" s="446" t="str">
        <f t="shared" ref="H82" si="48">$D$27</f>
        <v>HEATHER GREY</v>
      </c>
      <c r="I82" s="446"/>
      <c r="J82" s="187" t="s">
        <v>87</v>
      </c>
      <c r="K82" s="187">
        <f>$Q$27</f>
        <v>36</v>
      </c>
      <c r="L82" s="194">
        <f>1/12</f>
        <v>8.3333333333333329E-2</v>
      </c>
      <c r="M82" s="187">
        <f t="shared" si="42"/>
        <v>3</v>
      </c>
      <c r="N82" s="193"/>
      <c r="O82" s="189">
        <f t="shared" si="43"/>
        <v>3</v>
      </c>
      <c r="P82" s="433"/>
      <c r="Q82" s="433"/>
    </row>
    <row r="83" spans="1:17" s="34" customFormat="1" ht="42.75" customHeight="1">
      <c r="A83" s="192">
        <v>9</v>
      </c>
      <c r="B83" s="415" t="s">
        <v>756</v>
      </c>
      <c r="C83" s="416"/>
      <c r="D83" s="416"/>
      <c r="E83" s="416"/>
      <c r="F83" s="183" t="s">
        <v>105</v>
      </c>
      <c r="G83" s="183"/>
      <c r="H83" s="446" t="str">
        <f>$D$33</f>
        <v>SANDSTONE</v>
      </c>
      <c r="I83" s="446" t="str">
        <f>$E$43</f>
        <v>ASH - BC01</v>
      </c>
      <c r="J83" s="187" t="s">
        <v>87</v>
      </c>
      <c r="K83" s="187">
        <f>$Q$33</f>
        <v>37</v>
      </c>
      <c r="L83" s="194">
        <f>1/12</f>
        <v>8.3333333333333329E-2</v>
      </c>
      <c r="M83" s="187">
        <f t="shared" si="42"/>
        <v>3.083333333333333</v>
      </c>
      <c r="N83" s="193"/>
      <c r="O83" s="189">
        <f t="shared" ref="O83" si="49">ROUNDUP(N83+M83,0)</f>
        <v>4</v>
      </c>
      <c r="P83" s="433"/>
      <c r="Q83" s="433"/>
    </row>
    <row r="84" spans="1:17" s="34" customFormat="1" ht="51.75" customHeight="1">
      <c r="A84" s="192">
        <v>10</v>
      </c>
      <c r="B84" s="415" t="s">
        <v>145</v>
      </c>
      <c r="C84" s="415"/>
      <c r="D84" s="415"/>
      <c r="E84" s="415"/>
      <c r="F84" s="448" t="s">
        <v>91</v>
      </c>
      <c r="G84" s="449"/>
      <c r="H84" s="446" t="str">
        <f>$D$21</f>
        <v>DOVE</v>
      </c>
      <c r="I84" s="446" t="str">
        <f>$E$43</f>
        <v>ASH - BC01</v>
      </c>
      <c r="J84" s="187" t="s">
        <v>87</v>
      </c>
      <c r="K84" s="187">
        <f>$Q$21</f>
        <v>36</v>
      </c>
      <c r="L84" s="353">
        <f t="shared" ref="L84:L89" si="50">1/12*2</f>
        <v>0.16666666666666666</v>
      </c>
      <c r="M84" s="187">
        <f t="shared" ref="M84:M86" si="51">K84*L84</f>
        <v>6</v>
      </c>
      <c r="N84" s="193"/>
      <c r="O84" s="189">
        <f>ROUNDUP(N84+M84,0)</f>
        <v>6</v>
      </c>
      <c r="P84" s="434"/>
      <c r="Q84" s="435"/>
    </row>
    <row r="85" spans="1:17" s="34" customFormat="1" ht="51.75" customHeight="1">
      <c r="A85" s="192">
        <v>11</v>
      </c>
      <c r="B85" s="415" t="s">
        <v>145</v>
      </c>
      <c r="C85" s="415"/>
      <c r="D85" s="415"/>
      <c r="E85" s="415"/>
      <c r="F85" s="448"/>
      <c r="G85" s="449"/>
      <c r="H85" s="446" t="str">
        <f t="shared" ref="H85" si="52">$D$27</f>
        <v>HEATHER GREY</v>
      </c>
      <c r="I85" s="446"/>
      <c r="J85" s="187" t="s">
        <v>87</v>
      </c>
      <c r="K85" s="187">
        <f>$Q$27</f>
        <v>36</v>
      </c>
      <c r="L85" s="353">
        <f t="shared" si="50"/>
        <v>0.16666666666666666</v>
      </c>
      <c r="M85" s="187">
        <f t="shared" si="51"/>
        <v>6</v>
      </c>
      <c r="N85" s="193"/>
      <c r="O85" s="189">
        <f>ROUNDUP(N85+M85,0)</f>
        <v>6</v>
      </c>
      <c r="P85" s="436"/>
      <c r="Q85" s="437"/>
    </row>
    <row r="86" spans="1:17" s="34" customFormat="1" ht="51.75" customHeight="1">
      <c r="A86" s="192">
        <v>12</v>
      </c>
      <c r="B86" s="415" t="s">
        <v>145</v>
      </c>
      <c r="C86" s="415"/>
      <c r="D86" s="415"/>
      <c r="E86" s="415"/>
      <c r="F86" s="448"/>
      <c r="G86" s="449"/>
      <c r="H86" s="446" t="str">
        <f>$D$33</f>
        <v>SANDSTONE</v>
      </c>
      <c r="I86" s="446" t="str">
        <f>$E$43</f>
        <v>ASH - BC01</v>
      </c>
      <c r="J86" s="187" t="s">
        <v>87</v>
      </c>
      <c r="K86" s="187">
        <f>$Q$33</f>
        <v>37</v>
      </c>
      <c r="L86" s="353">
        <f t="shared" si="50"/>
        <v>0.16666666666666666</v>
      </c>
      <c r="M86" s="187">
        <f t="shared" si="51"/>
        <v>6.1666666666666661</v>
      </c>
      <c r="N86" s="193"/>
      <c r="O86" s="189">
        <f t="shared" ref="O86" si="53">ROUNDUP(N86+M86,0)</f>
        <v>7</v>
      </c>
      <c r="P86" s="438"/>
      <c r="Q86" s="439"/>
    </row>
    <row r="87" spans="1:17" s="34" customFormat="1" ht="51.75" customHeight="1">
      <c r="A87" s="407">
        <v>10</v>
      </c>
      <c r="B87" s="472" t="s">
        <v>758</v>
      </c>
      <c r="C87" s="472"/>
      <c r="D87" s="472"/>
      <c r="E87" s="472"/>
      <c r="F87" s="516" t="s">
        <v>170</v>
      </c>
      <c r="G87" s="517"/>
      <c r="H87" s="473" t="str">
        <f>$D$21</f>
        <v>DOVE</v>
      </c>
      <c r="I87" s="473" t="str">
        <f>$E$43</f>
        <v>ASH - BC01</v>
      </c>
      <c r="J87" s="408" t="s">
        <v>87</v>
      </c>
      <c r="K87" s="408">
        <f>$Q$21</f>
        <v>36</v>
      </c>
      <c r="L87" s="409">
        <f t="shared" si="50"/>
        <v>0.16666666666666666</v>
      </c>
      <c r="M87" s="408">
        <f t="shared" ref="M87:M89" si="54">K87*L87</f>
        <v>6</v>
      </c>
      <c r="N87" s="410"/>
      <c r="O87" s="411">
        <f>ROUNDUP(N87+M87,0)</f>
        <v>6</v>
      </c>
      <c r="P87" s="440" t="s">
        <v>759</v>
      </c>
      <c r="Q87" s="441"/>
    </row>
    <row r="88" spans="1:17" s="34" customFormat="1" ht="51.75" customHeight="1">
      <c r="A88" s="407">
        <v>11</v>
      </c>
      <c r="B88" s="472" t="s">
        <v>758</v>
      </c>
      <c r="C88" s="472"/>
      <c r="D88" s="472"/>
      <c r="E88" s="472"/>
      <c r="F88" s="516"/>
      <c r="G88" s="517"/>
      <c r="H88" s="473" t="str">
        <f t="shared" ref="H88" si="55">$D$27</f>
        <v>HEATHER GREY</v>
      </c>
      <c r="I88" s="473"/>
      <c r="J88" s="408" t="s">
        <v>87</v>
      </c>
      <c r="K88" s="408">
        <f>$Q$27</f>
        <v>36</v>
      </c>
      <c r="L88" s="409">
        <f t="shared" si="50"/>
        <v>0.16666666666666666</v>
      </c>
      <c r="M88" s="408">
        <f t="shared" si="54"/>
        <v>6</v>
      </c>
      <c r="N88" s="410"/>
      <c r="O88" s="411">
        <f>ROUNDUP(N88+M88,0)</f>
        <v>6</v>
      </c>
      <c r="P88" s="442"/>
      <c r="Q88" s="443"/>
    </row>
    <row r="89" spans="1:17" s="34" customFormat="1" ht="51.75" customHeight="1">
      <c r="A89" s="407">
        <v>12</v>
      </c>
      <c r="B89" s="472" t="s">
        <v>758</v>
      </c>
      <c r="C89" s="472"/>
      <c r="D89" s="472"/>
      <c r="E89" s="472"/>
      <c r="F89" s="516"/>
      <c r="G89" s="517"/>
      <c r="H89" s="473" t="str">
        <f>$D$33</f>
        <v>SANDSTONE</v>
      </c>
      <c r="I89" s="473" t="str">
        <f>$E$43</f>
        <v>ASH - BC01</v>
      </c>
      <c r="J89" s="408" t="s">
        <v>87</v>
      </c>
      <c r="K89" s="408">
        <f>$Q$33</f>
        <v>37</v>
      </c>
      <c r="L89" s="409">
        <f t="shared" si="50"/>
        <v>0.16666666666666666</v>
      </c>
      <c r="M89" s="408">
        <f t="shared" si="54"/>
        <v>6.1666666666666661</v>
      </c>
      <c r="N89" s="410"/>
      <c r="O89" s="411">
        <f t="shared" ref="O89" si="56">ROUNDUP(N89+M89,0)</f>
        <v>7</v>
      </c>
      <c r="P89" s="444"/>
      <c r="Q89" s="445"/>
    </row>
    <row r="90" spans="1:17" s="34" customFormat="1" ht="42.75" customHeight="1">
      <c r="A90" s="192">
        <v>13</v>
      </c>
      <c r="B90" s="415" t="s">
        <v>106</v>
      </c>
      <c r="C90" s="416"/>
      <c r="D90" s="416"/>
      <c r="E90" s="416"/>
      <c r="F90" s="183" t="s">
        <v>105</v>
      </c>
      <c r="G90" s="183"/>
      <c r="H90" s="446" t="str">
        <f>$D$21</f>
        <v>DOVE</v>
      </c>
      <c r="I90" s="446" t="str">
        <f>$E$43</f>
        <v>ASH - BC01</v>
      </c>
      <c r="J90" s="187" t="s">
        <v>87</v>
      </c>
      <c r="K90" s="187">
        <f>$Q$21</f>
        <v>36</v>
      </c>
      <c r="L90" s="194">
        <f>L81*2</f>
        <v>0.16666666666666666</v>
      </c>
      <c r="M90" s="187">
        <f t="shared" si="42"/>
        <v>6</v>
      </c>
      <c r="N90" s="193"/>
      <c r="O90" s="189">
        <f t="shared" si="43"/>
        <v>6</v>
      </c>
      <c r="P90" s="433"/>
      <c r="Q90" s="433"/>
    </row>
    <row r="91" spans="1:17" s="34" customFormat="1" ht="42.75" customHeight="1">
      <c r="A91" s="192">
        <v>14</v>
      </c>
      <c r="B91" s="415" t="s">
        <v>106</v>
      </c>
      <c r="C91" s="416"/>
      <c r="D91" s="416"/>
      <c r="E91" s="416"/>
      <c r="F91" s="183" t="s">
        <v>105</v>
      </c>
      <c r="G91" s="183"/>
      <c r="H91" s="446" t="str">
        <f t="shared" ref="H91" si="57">$D$27</f>
        <v>HEATHER GREY</v>
      </c>
      <c r="I91" s="446"/>
      <c r="J91" s="187" t="s">
        <v>87</v>
      </c>
      <c r="K91" s="187">
        <f>$Q$27</f>
        <v>36</v>
      </c>
      <c r="L91" s="194">
        <f>L82*2</f>
        <v>0.16666666666666666</v>
      </c>
      <c r="M91" s="187">
        <f t="shared" si="42"/>
        <v>6</v>
      </c>
      <c r="N91" s="193"/>
      <c r="O91" s="189">
        <f t="shared" si="43"/>
        <v>6</v>
      </c>
      <c r="P91" s="433"/>
      <c r="Q91" s="433"/>
    </row>
    <row r="92" spans="1:17" s="34" customFormat="1" ht="42.75" customHeight="1">
      <c r="A92" s="192">
        <v>15</v>
      </c>
      <c r="B92" s="415" t="s">
        <v>106</v>
      </c>
      <c r="C92" s="416"/>
      <c r="D92" s="416"/>
      <c r="E92" s="416"/>
      <c r="F92" s="183" t="s">
        <v>105</v>
      </c>
      <c r="G92" s="183"/>
      <c r="H92" s="446" t="str">
        <f>$D$33</f>
        <v>SANDSTONE</v>
      </c>
      <c r="I92" s="446" t="str">
        <f>$E$43</f>
        <v>ASH - BC01</v>
      </c>
      <c r="J92" s="187" t="s">
        <v>87</v>
      </c>
      <c r="K92" s="187">
        <f>$Q$33</f>
        <v>37</v>
      </c>
      <c r="L92" s="194">
        <f>L83*2</f>
        <v>0.16666666666666666</v>
      </c>
      <c r="M92" s="187">
        <f t="shared" si="42"/>
        <v>6.1666666666666661</v>
      </c>
      <c r="N92" s="193"/>
      <c r="O92" s="189">
        <f t="shared" ref="O92" si="58">ROUNDUP(N92+M92,0)</f>
        <v>7</v>
      </c>
      <c r="P92" s="433"/>
      <c r="Q92" s="433"/>
    </row>
    <row r="93" spans="1:17" s="34" customFormat="1" ht="42.75" customHeight="1">
      <c r="A93" s="192">
        <v>16</v>
      </c>
      <c r="B93" s="415" t="s">
        <v>107</v>
      </c>
      <c r="C93" s="416"/>
      <c r="D93" s="416"/>
      <c r="E93" s="416"/>
      <c r="F93" s="183" t="s">
        <v>103</v>
      </c>
      <c r="G93" s="183"/>
      <c r="H93" s="446" t="str">
        <f>$D$21</f>
        <v>DOVE</v>
      </c>
      <c r="I93" s="446" t="str">
        <f>$E$43</f>
        <v>ASH - BC01</v>
      </c>
      <c r="J93" s="187" t="s">
        <v>87</v>
      </c>
      <c r="K93" s="187">
        <f>$Q$21</f>
        <v>36</v>
      </c>
      <c r="L93" s="194">
        <f>L81</f>
        <v>8.3333333333333329E-2</v>
      </c>
      <c r="M93" s="187">
        <f t="shared" si="42"/>
        <v>3</v>
      </c>
      <c r="N93" s="193"/>
      <c r="O93" s="189">
        <f t="shared" si="43"/>
        <v>3</v>
      </c>
      <c r="P93" s="433"/>
      <c r="Q93" s="433"/>
    </row>
    <row r="94" spans="1:17" s="34" customFormat="1" ht="42.75" customHeight="1">
      <c r="A94" s="192">
        <v>17</v>
      </c>
      <c r="B94" s="415" t="s">
        <v>107</v>
      </c>
      <c r="C94" s="416"/>
      <c r="D94" s="416"/>
      <c r="E94" s="416"/>
      <c r="F94" s="183" t="s">
        <v>103</v>
      </c>
      <c r="G94" s="183"/>
      <c r="H94" s="446" t="str">
        <f t="shared" ref="H94" si="59">$D$27</f>
        <v>HEATHER GREY</v>
      </c>
      <c r="I94" s="446"/>
      <c r="J94" s="187" t="s">
        <v>87</v>
      </c>
      <c r="K94" s="187">
        <f>$Q$27</f>
        <v>36</v>
      </c>
      <c r="L94" s="194">
        <f>L82</f>
        <v>8.3333333333333329E-2</v>
      </c>
      <c r="M94" s="187">
        <f t="shared" si="42"/>
        <v>3</v>
      </c>
      <c r="N94" s="193"/>
      <c r="O94" s="189">
        <f t="shared" si="43"/>
        <v>3</v>
      </c>
      <c r="P94" s="433"/>
      <c r="Q94" s="433"/>
    </row>
    <row r="95" spans="1:17" s="34" customFormat="1" ht="42.75" customHeight="1">
      <c r="A95" s="192">
        <v>18</v>
      </c>
      <c r="B95" s="415" t="s">
        <v>107</v>
      </c>
      <c r="C95" s="416"/>
      <c r="D95" s="416"/>
      <c r="E95" s="416"/>
      <c r="F95" s="183" t="s">
        <v>103</v>
      </c>
      <c r="G95" s="183"/>
      <c r="H95" s="446" t="str">
        <f>$D$33</f>
        <v>SANDSTONE</v>
      </c>
      <c r="I95" s="446" t="str">
        <f>$E$43</f>
        <v>ASH - BC01</v>
      </c>
      <c r="J95" s="187" t="s">
        <v>87</v>
      </c>
      <c r="K95" s="187">
        <f>$Q$33</f>
        <v>37</v>
      </c>
      <c r="L95" s="194">
        <f>L83</f>
        <v>8.3333333333333329E-2</v>
      </c>
      <c r="M95" s="187">
        <f t="shared" si="42"/>
        <v>3.083333333333333</v>
      </c>
      <c r="N95" s="193"/>
      <c r="O95" s="189">
        <f t="shared" ref="O95" si="60">ROUNDUP(N95+M95,0)</f>
        <v>4</v>
      </c>
      <c r="P95" s="433"/>
      <c r="Q95" s="433"/>
    </row>
    <row r="96" spans="1:17" s="15" customFormat="1" ht="27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461" t="s">
        <v>112</v>
      </c>
      <c r="K97" s="461"/>
      <c r="L97" s="461"/>
      <c r="M97" s="461"/>
      <c r="N97" s="461"/>
      <c r="O97" s="33"/>
      <c r="P97" s="33"/>
      <c r="Q97" s="34"/>
    </row>
    <row r="98" spans="1:17" s="92" customFormat="1" ht="54.6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457" t="s">
        <v>115</v>
      </c>
      <c r="C99" s="458"/>
      <c r="D99" s="458"/>
      <c r="E99" s="458"/>
      <c r="F99" s="458"/>
      <c r="G99" s="458"/>
      <c r="H99" s="458"/>
      <c r="I99" s="462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464" t="s">
        <v>73</v>
      </c>
      <c r="C100" s="465"/>
      <c r="D100" s="466" t="s">
        <v>116</v>
      </c>
      <c r="E100" s="467"/>
      <c r="F100" s="467"/>
      <c r="G100" s="467"/>
      <c r="H100" s="467"/>
      <c r="I100" s="468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599999999999994" hidden="1" customHeight="1">
      <c r="A101" s="92"/>
      <c r="B101" s="463" t="str">
        <f>$D$21</f>
        <v>DOVE</v>
      </c>
      <c r="C101" s="463" t="str">
        <f t="shared" ref="C101:C104" si="61">$E$43</f>
        <v>ASH - BC01</v>
      </c>
      <c r="D101" s="469"/>
      <c r="E101" s="470"/>
      <c r="F101" s="470"/>
      <c r="G101" s="470"/>
      <c r="H101" s="470"/>
      <c r="I101" s="471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463" t="str">
        <f t="shared" ref="B102" si="62">$D$27</f>
        <v>HEATHER GREY</v>
      </c>
      <c r="C102" s="463"/>
      <c r="D102" s="469"/>
      <c r="E102" s="470"/>
      <c r="F102" s="470"/>
      <c r="G102" s="470"/>
      <c r="H102" s="470"/>
      <c r="I102" s="471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63" t="str">
        <f>$D$33</f>
        <v>SANDSTONE</v>
      </c>
      <c r="C103" s="463" t="str">
        <f t="shared" si="61"/>
        <v>ASH - BC01</v>
      </c>
      <c r="D103" s="469"/>
      <c r="E103" s="470"/>
      <c r="F103" s="470"/>
      <c r="G103" s="470"/>
      <c r="H103" s="470"/>
      <c r="I103" s="471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463" t="e">
        <f>#REF!</f>
        <v>#REF!</v>
      </c>
      <c r="C104" s="463" t="str">
        <f t="shared" si="61"/>
        <v>ASH - BC01</v>
      </c>
      <c r="D104" s="469"/>
      <c r="E104" s="470"/>
      <c r="F104" s="470"/>
      <c r="G104" s="470"/>
      <c r="H104" s="470"/>
      <c r="I104" s="471"/>
      <c r="J104" s="35"/>
      <c r="K104" s="35"/>
      <c r="L104" s="35"/>
      <c r="M104" s="35"/>
      <c r="N104" s="35"/>
      <c r="O104" s="35"/>
    </row>
    <row r="105" spans="1:17" s="15" customFormat="1" ht="27" hidden="1"/>
    <row r="106" spans="1:17" s="15" customFormat="1" ht="27.75" hidden="1">
      <c r="A106" s="92"/>
      <c r="B106" s="457"/>
      <c r="C106" s="458"/>
      <c r="D106" s="459"/>
      <c r="E106" s="459"/>
      <c r="F106" s="459"/>
      <c r="G106" s="459"/>
      <c r="H106" s="459"/>
      <c r="I106" s="460"/>
      <c r="J106" s="35"/>
      <c r="K106" s="35"/>
      <c r="L106" s="35"/>
    </row>
    <row r="107" spans="1:17" s="15" customFormat="1" ht="40.5" hidden="1" customHeight="1">
      <c r="A107" s="92"/>
      <c r="B107" s="454"/>
      <c r="C107" s="455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456" t="s">
        <v>118</v>
      </c>
      <c r="C108" s="456"/>
      <c r="D108" s="510">
        <v>2.2000000000000002</v>
      </c>
      <c r="E108" s="511"/>
      <c r="F108" s="511"/>
      <c r="G108" s="511"/>
      <c r="H108" s="511"/>
      <c r="I108" s="512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" customHeight="1">
      <c r="A110" s="16">
        <v>2</v>
      </c>
      <c r="B110" s="94" t="s">
        <v>119</v>
      </c>
      <c r="C110" s="453" t="s">
        <v>753</v>
      </c>
      <c r="D110" s="453"/>
      <c r="E110" s="453"/>
      <c r="F110" s="453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7.75" hidden="1">
      <c r="A111" s="92"/>
      <c r="B111" s="457" t="s">
        <v>115</v>
      </c>
      <c r="C111" s="458"/>
      <c r="D111" s="458"/>
      <c r="E111" s="458"/>
      <c r="F111" s="458"/>
      <c r="G111" s="458"/>
      <c r="H111" s="458"/>
      <c r="I111" s="462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464" t="s">
        <v>73</v>
      </c>
      <c r="C112" s="465"/>
      <c r="D112" s="466" t="s">
        <v>116</v>
      </c>
      <c r="E112" s="467"/>
      <c r="F112" s="467"/>
      <c r="G112" s="467"/>
      <c r="H112" s="467"/>
      <c r="I112" s="468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463" t="str">
        <f>$D$21</f>
        <v>DOVE</v>
      </c>
      <c r="C113" s="463" t="str">
        <f t="shared" ref="C113:C116" si="63">$E$43</f>
        <v>ASH - BC01</v>
      </c>
      <c r="D113" s="469" t="s">
        <v>121</v>
      </c>
      <c r="E113" s="470"/>
      <c r="F113" s="470"/>
      <c r="G113" s="470"/>
      <c r="H113" s="470"/>
      <c r="I113" s="471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463" t="str">
        <f t="shared" ref="B114" si="64">$D$27</f>
        <v>HEATHER GREY</v>
      </c>
      <c r="C114" s="463"/>
      <c r="D114" s="469" t="s">
        <v>122</v>
      </c>
      <c r="E114" s="470"/>
      <c r="F114" s="470"/>
      <c r="G114" s="470"/>
      <c r="H114" s="470"/>
      <c r="I114" s="471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463" t="str">
        <f>$D$33</f>
        <v>SANDSTONE</v>
      </c>
      <c r="C115" s="463" t="str">
        <f t="shared" si="63"/>
        <v>ASH - BC01</v>
      </c>
      <c r="D115" s="469" t="s">
        <v>121</v>
      </c>
      <c r="E115" s="470"/>
      <c r="F115" s="470"/>
      <c r="G115" s="470"/>
      <c r="H115" s="470"/>
      <c r="I115" s="471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463" t="e">
        <f>#REF!</f>
        <v>#REF!</v>
      </c>
      <c r="C116" s="463" t="str">
        <f t="shared" si="63"/>
        <v>ASH - BC01</v>
      </c>
      <c r="D116" s="469" t="s">
        <v>122</v>
      </c>
      <c r="E116" s="470"/>
      <c r="F116" s="470"/>
      <c r="G116" s="470"/>
      <c r="H116" s="470"/>
      <c r="I116" s="471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7.75" hidden="1">
      <c r="A118" s="92"/>
      <c r="B118" s="457" t="s">
        <v>123</v>
      </c>
      <c r="C118" s="458"/>
      <c r="D118" s="459"/>
      <c r="E118" s="459"/>
      <c r="F118" s="459"/>
      <c r="G118" s="459"/>
      <c r="H118" s="459"/>
      <c r="I118" s="460"/>
      <c r="J118" s="35"/>
      <c r="K118" s="35"/>
      <c r="L118" s="35"/>
    </row>
    <row r="119" spans="1:17" s="15" customFormat="1" ht="56.25" hidden="1" customHeight="1">
      <c r="A119" s="92"/>
      <c r="B119" s="454"/>
      <c r="C119" s="455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456" t="s">
        <v>124</v>
      </c>
      <c r="C120" s="456"/>
      <c r="D120" s="177"/>
      <c r="E120" s="178"/>
      <c r="F120" s="178"/>
      <c r="G120" s="178"/>
      <c r="H120" s="178"/>
      <c r="I120" s="178"/>
      <c r="J120" s="35"/>
    </row>
    <row r="121" spans="1:17" s="15" customFormat="1" ht="27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" customHeight="1">
      <c r="A122" s="16">
        <v>3</v>
      </c>
      <c r="B122" s="94" t="s">
        <v>125</v>
      </c>
      <c r="C122" s="18" t="s">
        <v>955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" customHeight="1">
      <c r="A123" s="92"/>
      <c r="B123" s="464" t="s">
        <v>73</v>
      </c>
      <c r="C123" s="465"/>
      <c r="D123" s="466" t="s">
        <v>959</v>
      </c>
      <c r="E123" s="467"/>
      <c r="F123" s="467"/>
      <c r="G123" s="467"/>
      <c r="H123" s="467"/>
      <c r="I123" s="468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099999999999994" customHeight="1">
      <c r="A124" s="92"/>
      <c r="B124" s="463" t="str">
        <f>$D$21</f>
        <v>DOVE</v>
      </c>
      <c r="C124" s="463" t="str">
        <f t="shared" ref="C124:C126" si="65">$E$43</f>
        <v>ASH - BC01</v>
      </c>
      <c r="D124" s="518" t="s">
        <v>956</v>
      </c>
      <c r="E124" s="519"/>
      <c r="F124" s="519"/>
      <c r="G124" s="519"/>
      <c r="H124" s="519"/>
      <c r="I124" s="520"/>
      <c r="J124" s="35"/>
      <c r="K124" s="35"/>
      <c r="L124" s="35"/>
      <c r="M124" s="35"/>
      <c r="N124" s="35"/>
      <c r="O124" s="35"/>
    </row>
    <row r="125" spans="1:17" s="15" customFormat="1" ht="77.099999999999994" customHeight="1">
      <c r="A125" s="92"/>
      <c r="B125" s="463" t="str">
        <f t="shared" ref="B125" si="66">$D$27</f>
        <v>HEATHER GREY</v>
      </c>
      <c r="C125" s="463"/>
      <c r="D125" s="521"/>
      <c r="E125" s="522"/>
      <c r="F125" s="522"/>
      <c r="G125" s="522"/>
      <c r="H125" s="522"/>
      <c r="I125" s="523"/>
      <c r="J125" s="35"/>
      <c r="K125" s="35"/>
      <c r="L125" s="35"/>
      <c r="M125" s="35"/>
      <c r="N125" s="35"/>
      <c r="O125" s="35"/>
    </row>
    <row r="126" spans="1:17" s="15" customFormat="1" ht="77.099999999999994" customHeight="1">
      <c r="A126" s="92"/>
      <c r="B126" s="463" t="str">
        <f>$D$33</f>
        <v>SANDSTONE</v>
      </c>
      <c r="C126" s="463" t="str">
        <f t="shared" si="65"/>
        <v>ASH - BC01</v>
      </c>
      <c r="D126" s="524"/>
      <c r="E126" s="525"/>
      <c r="F126" s="525"/>
      <c r="G126" s="525"/>
      <c r="H126" s="525"/>
      <c r="I126" s="526"/>
      <c r="J126" s="35"/>
      <c r="K126" s="35"/>
      <c r="L126" s="35"/>
      <c r="M126" s="35"/>
      <c r="N126" s="35"/>
      <c r="O126" s="35"/>
    </row>
    <row r="127" spans="1:17" s="15" customFormat="1" ht="27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461" t="s">
        <v>127</v>
      </c>
      <c r="C128" s="461"/>
      <c r="D128" s="461"/>
      <c r="E128" s="461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7.75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" customHeight="1">
      <c r="A133" s="16"/>
      <c r="B133" s="250" t="s">
        <v>132</v>
      </c>
      <c r="C133" s="189">
        <f>G35</f>
        <v>6</v>
      </c>
      <c r="D133" s="189">
        <f t="shared" ref="D133:I133" si="67">H35</f>
        <v>12</v>
      </c>
      <c r="E133" s="189">
        <f t="shared" si="67"/>
        <v>18</v>
      </c>
      <c r="F133" s="189">
        <f t="shared" si="67"/>
        <v>31</v>
      </c>
      <c r="G133" s="189">
        <f t="shared" si="67"/>
        <v>21</v>
      </c>
      <c r="H133" s="189">
        <f t="shared" si="67"/>
        <v>15</v>
      </c>
      <c r="I133" s="189">
        <f t="shared" si="67"/>
        <v>6</v>
      </c>
      <c r="J133" s="189">
        <f>SUM(C133:I133)</f>
        <v>109</v>
      </c>
      <c r="M133" s="36"/>
      <c r="N133" s="37"/>
      <c r="O133" s="37"/>
      <c r="P133" s="36"/>
    </row>
    <row r="134" spans="1:17" s="96" customFormat="1" ht="132.94999999999999" customHeight="1">
      <c r="G134" s="97"/>
    </row>
    <row r="135" spans="1:17" s="96" customFormat="1" ht="27">
      <c r="G135" s="97"/>
    </row>
    <row r="136" spans="1:17" s="96" customFormat="1" ht="27">
      <c r="G136" s="97"/>
    </row>
    <row r="137" spans="1:17" s="96" customFormat="1" ht="27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</sheetData>
  <mergeCells count="195">
    <mergeCell ref="N54:Q54"/>
    <mergeCell ref="B62:E62"/>
    <mergeCell ref="B61:E61"/>
    <mergeCell ref="H61:I61"/>
    <mergeCell ref="H58:I58"/>
    <mergeCell ref="N49:Q49"/>
    <mergeCell ref="A57:E57"/>
    <mergeCell ref="B59:E59"/>
    <mergeCell ref="B71:E71"/>
    <mergeCell ref="H71:I71"/>
    <mergeCell ref="B60:E60"/>
    <mergeCell ref="B66:E66"/>
    <mergeCell ref="H66:I66"/>
    <mergeCell ref="H57:I57"/>
    <mergeCell ref="H60:I60"/>
    <mergeCell ref="H59:I59"/>
    <mergeCell ref="B49:C49"/>
    <mergeCell ref="A52:Q52"/>
    <mergeCell ref="B64:E64"/>
    <mergeCell ref="D100:I100"/>
    <mergeCell ref="B101:C101"/>
    <mergeCell ref="D101:I101"/>
    <mergeCell ref="H88:I88"/>
    <mergeCell ref="G84:G86"/>
    <mergeCell ref="B85:E85"/>
    <mergeCell ref="H85:I85"/>
    <mergeCell ref="B86:E86"/>
    <mergeCell ref="H86:I86"/>
    <mergeCell ref="F87:F89"/>
    <mergeCell ref="G87:G89"/>
    <mergeCell ref="B84:E84"/>
    <mergeCell ref="H84:I84"/>
    <mergeCell ref="F84:F86"/>
    <mergeCell ref="B82:E82"/>
    <mergeCell ref="B50:C50"/>
    <mergeCell ref="N50:Q50"/>
    <mergeCell ref="B54:C54"/>
    <mergeCell ref="D123:I123"/>
    <mergeCell ref="B124:C124"/>
    <mergeCell ref="B125:C125"/>
    <mergeCell ref="F64:F66"/>
    <mergeCell ref="P58:Q60"/>
    <mergeCell ref="G64:G66"/>
    <mergeCell ref="F70:F72"/>
    <mergeCell ref="G70:G72"/>
    <mergeCell ref="H72:I72"/>
    <mergeCell ref="H64:I64"/>
    <mergeCell ref="F61:F63"/>
    <mergeCell ref="G61:G63"/>
    <mergeCell ref="B78:E78"/>
    <mergeCell ref="B79:E79"/>
    <mergeCell ref="B102:C102"/>
    <mergeCell ref="D102:I102"/>
    <mergeCell ref="B103:C103"/>
    <mergeCell ref="D103:I103"/>
    <mergeCell ref="B104:C104"/>
    <mergeCell ref="D104:I104"/>
    <mergeCell ref="D124:I126"/>
    <mergeCell ref="H81:I81"/>
    <mergeCell ref="H78:I78"/>
    <mergeCell ref="A74:E74"/>
    <mergeCell ref="N18:P19"/>
    <mergeCell ref="N24:P25"/>
    <mergeCell ref="N30:P31"/>
    <mergeCell ref="A42:Q42"/>
    <mergeCell ref="B38:Q38"/>
    <mergeCell ref="B39:Q39"/>
    <mergeCell ref="B45:C45"/>
    <mergeCell ref="N45:Q45"/>
    <mergeCell ref="B37:Q37"/>
    <mergeCell ref="B44:C44"/>
    <mergeCell ref="N44:Q44"/>
    <mergeCell ref="B58:E58"/>
    <mergeCell ref="H70:I70"/>
    <mergeCell ref="H65:I65"/>
    <mergeCell ref="B65:E65"/>
    <mergeCell ref="P70:Q7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1:Q41"/>
    <mergeCell ref="N43:Q43"/>
    <mergeCell ref="A41:C41"/>
    <mergeCell ref="B43:C43"/>
    <mergeCell ref="J97:N97"/>
    <mergeCell ref="B72:E72"/>
    <mergeCell ref="B70:E70"/>
    <mergeCell ref="H92:I92"/>
    <mergeCell ref="B95:E95"/>
    <mergeCell ref="H95:I95"/>
    <mergeCell ref="B88:E88"/>
    <mergeCell ref="B83:E83"/>
    <mergeCell ref="H83:I83"/>
    <mergeCell ref="B94:E94"/>
    <mergeCell ref="H94:I94"/>
    <mergeCell ref="H93:I93"/>
    <mergeCell ref="B93:E93"/>
    <mergeCell ref="B92:E92"/>
    <mergeCell ref="B87:E87"/>
    <mergeCell ref="H87:I87"/>
    <mergeCell ref="B81:E81"/>
    <mergeCell ref="H82:I82"/>
    <mergeCell ref="B91:E91"/>
    <mergeCell ref="H91:I91"/>
    <mergeCell ref="B90:E90"/>
    <mergeCell ref="H90:I90"/>
    <mergeCell ref="B89:E89"/>
    <mergeCell ref="H89:I89"/>
    <mergeCell ref="C110:F110"/>
    <mergeCell ref="B107:C107"/>
    <mergeCell ref="B108:C108"/>
    <mergeCell ref="B106:I106"/>
    <mergeCell ref="B128:E128"/>
    <mergeCell ref="B99:I99"/>
    <mergeCell ref="B118:I118"/>
    <mergeCell ref="B111:I111"/>
    <mergeCell ref="B113:C113"/>
    <mergeCell ref="B114:C114"/>
    <mergeCell ref="B115:C115"/>
    <mergeCell ref="B116:C116"/>
    <mergeCell ref="B112:C112"/>
    <mergeCell ref="D112:I112"/>
    <mergeCell ref="D113:I113"/>
    <mergeCell ref="B120:C120"/>
    <mergeCell ref="B119:C119"/>
    <mergeCell ref="D114:I114"/>
    <mergeCell ref="D115:I115"/>
    <mergeCell ref="D116:I116"/>
    <mergeCell ref="B100:C100"/>
    <mergeCell ref="B126:C126"/>
    <mergeCell ref="D108:I108"/>
    <mergeCell ref="B123:C123"/>
    <mergeCell ref="P78:Q80"/>
    <mergeCell ref="P75:Q77"/>
    <mergeCell ref="P74:Q74"/>
    <mergeCell ref="B77:E77"/>
    <mergeCell ref="H77:I77"/>
    <mergeCell ref="B80:E80"/>
    <mergeCell ref="F75:F77"/>
    <mergeCell ref="G75:G77"/>
    <mergeCell ref="G78:G80"/>
    <mergeCell ref="B75:E75"/>
    <mergeCell ref="H75:I75"/>
    <mergeCell ref="B76:E76"/>
    <mergeCell ref="H76:I76"/>
    <mergeCell ref="H79:I79"/>
    <mergeCell ref="H74:I74"/>
    <mergeCell ref="H80:I80"/>
    <mergeCell ref="P90:Q90"/>
    <mergeCell ref="P91:Q91"/>
    <mergeCell ref="P92:Q92"/>
    <mergeCell ref="P93:Q93"/>
    <mergeCell ref="P94:Q94"/>
    <mergeCell ref="P95:Q95"/>
    <mergeCell ref="P81:Q81"/>
    <mergeCell ref="P82:Q82"/>
    <mergeCell ref="P83:Q83"/>
    <mergeCell ref="P84:Q86"/>
    <mergeCell ref="P87:Q89"/>
    <mergeCell ref="A47:C47"/>
    <mergeCell ref="N47:Q47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51:C51"/>
    <mergeCell ref="N51:Q51"/>
    <mergeCell ref="B55:C55"/>
    <mergeCell ref="N55:Q55"/>
    <mergeCell ref="P61:Q63"/>
    <mergeCell ref="P64:Q66"/>
    <mergeCell ref="A48:Q48"/>
    <mergeCell ref="H62:I62"/>
    <mergeCell ref="B53:C53"/>
    <mergeCell ref="N53:Q53"/>
    <mergeCell ref="P57:Q57"/>
    <mergeCell ref="B63:E63"/>
    <mergeCell ref="H63:I6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5" max="16" man="1"/>
    <brk id="7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78" t="s">
        <v>0</v>
      </c>
      <c r="N1" s="478" t="s">
        <v>0</v>
      </c>
      <c r="O1" s="479" t="s">
        <v>1</v>
      </c>
      <c r="P1" s="479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78" t="s">
        <v>2</v>
      </c>
      <c r="N2" s="478" t="s">
        <v>2</v>
      </c>
      <c r="O2" s="480" t="s">
        <v>3</v>
      </c>
      <c r="P2" s="480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78" t="s">
        <v>4</v>
      </c>
      <c r="N3" s="478" t="s">
        <v>4</v>
      </c>
      <c r="O3" s="481" t="s">
        <v>5</v>
      </c>
      <c r="P3" s="479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83" t="s">
        <v>133</v>
      </c>
      <c r="H5" s="484"/>
      <c r="I5" s="484"/>
      <c r="J5" s="484"/>
      <c r="K5" s="484"/>
      <c r="L5" s="485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86"/>
      <c r="H6" s="487"/>
      <c r="I6" s="487"/>
      <c r="J6" s="487"/>
      <c r="K6" s="487"/>
      <c r="L6" s="488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86"/>
      <c r="H7" s="487"/>
      <c r="I7" s="487"/>
      <c r="J7" s="487"/>
      <c r="K7" s="487"/>
      <c r="L7" s="488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82" t="s">
        <v>13</v>
      </c>
      <c r="E8" s="482"/>
      <c r="F8" s="482"/>
      <c r="G8" s="489"/>
      <c r="H8" s="490"/>
      <c r="I8" s="490"/>
      <c r="J8" s="490"/>
      <c r="K8" s="490"/>
      <c r="L8" s="491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93">
        <v>44964</v>
      </c>
      <c r="E11" s="494"/>
      <c r="F11" s="494"/>
      <c r="G11" s="241"/>
      <c r="H11" s="240"/>
      <c r="I11" s="186"/>
      <c r="J11" s="186" t="s">
        <v>20</v>
      </c>
      <c r="K11" s="186"/>
      <c r="L11" s="492" t="s">
        <v>21</v>
      </c>
      <c r="M11" s="492"/>
      <c r="N11" s="492"/>
      <c r="O11" s="492"/>
      <c r="P11" s="492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95"/>
      <c r="C13" s="495"/>
      <c r="D13" s="495"/>
      <c r="E13" s="495"/>
      <c r="F13" s="495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62" t="s">
        <v>47</v>
      </c>
      <c r="E28" s="562"/>
      <c r="F28" s="562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62" t="str">
        <f>+D28</f>
        <v>WASHED BURGUNDY</v>
      </c>
      <c r="E29" s="562"/>
      <c r="F29" s="562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63" t="str">
        <f>+D29</f>
        <v>WASHED BURGUNDY</v>
      </c>
      <c r="E30" s="563"/>
      <c r="F30" s="563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64" t="s">
        <v>50</v>
      </c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</row>
    <row r="44" spans="1:16" s="4" customFormat="1" ht="59.1" customHeight="1" thickBot="1">
      <c r="B44" s="87" t="s">
        <v>51</v>
      </c>
      <c r="C44" s="24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  <c r="P44" s="565"/>
    </row>
    <row r="45" spans="1:16" s="25" customFormat="1" ht="102" thickBot="1">
      <c r="A45" s="566" t="s">
        <v>52</v>
      </c>
      <c r="B45" s="567"/>
      <c r="C45" s="567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68" t="s">
        <v>63</v>
      </c>
      <c r="N45" s="569"/>
      <c r="O45" s="569"/>
      <c r="P45" s="570"/>
    </row>
    <row r="46" spans="1:16" s="34" customFormat="1" ht="45.75" hidden="1" customHeight="1">
      <c r="A46" s="559" t="str">
        <f>D18</f>
        <v>BLACK</v>
      </c>
      <c r="B46" s="560"/>
      <c r="C46" s="560"/>
      <c r="D46" s="560"/>
      <c r="E46" s="560"/>
      <c r="F46" s="560"/>
      <c r="G46" s="560"/>
      <c r="H46" s="560"/>
      <c r="I46" s="560"/>
      <c r="J46" s="560"/>
      <c r="K46" s="560"/>
      <c r="L46" s="560"/>
      <c r="M46" s="560"/>
      <c r="N46" s="560"/>
      <c r="O46" s="560"/>
      <c r="P46" s="561"/>
    </row>
    <row r="47" spans="1:16" s="128" customFormat="1" ht="120" hidden="1" customHeight="1">
      <c r="A47" s="129">
        <v>1</v>
      </c>
      <c r="B47" s="430" t="str">
        <f>$L$11</f>
        <v>100% DRY COTTON FLEECE 410GSM</v>
      </c>
      <c r="C47" s="430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55"/>
      <c r="N47" s="556"/>
      <c r="O47" s="556"/>
      <c r="P47" s="557"/>
    </row>
    <row r="48" spans="1:16" s="128" customFormat="1" ht="89.25" hidden="1" customHeight="1">
      <c r="A48" s="129">
        <v>2</v>
      </c>
      <c r="B48" s="430" t="s">
        <v>65</v>
      </c>
      <c r="C48" s="430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55"/>
      <c r="N48" s="556"/>
      <c r="O48" s="556"/>
      <c r="P48" s="557"/>
    </row>
    <row r="49" spans="1:16" s="128" customFormat="1" ht="129" hidden="1" customHeight="1">
      <c r="A49" s="129">
        <v>3</v>
      </c>
      <c r="B49" s="558" t="s">
        <v>67</v>
      </c>
      <c r="C49" s="558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55"/>
      <c r="N49" s="556"/>
      <c r="O49" s="556"/>
      <c r="P49" s="557"/>
    </row>
    <row r="50" spans="1:16" s="34" customFormat="1" ht="51.75" customHeight="1">
      <c r="A50" s="552" t="str">
        <f>D23</f>
        <v>GREY HEATHER</v>
      </c>
      <c r="B50" s="553"/>
      <c r="C50" s="553"/>
      <c r="D50" s="553"/>
      <c r="E50" s="553"/>
      <c r="F50" s="553"/>
      <c r="G50" s="553"/>
      <c r="H50" s="553"/>
      <c r="I50" s="553"/>
      <c r="J50" s="553"/>
      <c r="K50" s="553"/>
      <c r="L50" s="553"/>
      <c r="M50" s="553"/>
      <c r="N50" s="553"/>
      <c r="O50" s="553"/>
      <c r="P50" s="554"/>
    </row>
    <row r="51" spans="1:16" s="128" customFormat="1" ht="186.75" customHeight="1">
      <c r="A51" s="129">
        <v>1</v>
      </c>
      <c r="B51" s="430" t="str">
        <f>$L$11</f>
        <v>100% DRY COTTON FLEECE 410GSM</v>
      </c>
      <c r="C51" s="430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55" t="s">
        <v>138</v>
      </c>
      <c r="N51" s="556"/>
      <c r="O51" s="556"/>
      <c r="P51" s="557"/>
    </row>
    <row r="52" spans="1:16" s="128" customFormat="1" ht="186.75" customHeight="1">
      <c r="A52" s="129">
        <v>2</v>
      </c>
      <c r="B52" s="430" t="s">
        <v>65</v>
      </c>
      <c r="C52" s="430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55" t="s">
        <v>139</v>
      </c>
      <c r="N52" s="556"/>
      <c r="O52" s="556"/>
      <c r="P52" s="557"/>
    </row>
    <row r="53" spans="1:16" s="128" customFormat="1" ht="186.75" customHeight="1">
      <c r="A53" s="129">
        <v>3</v>
      </c>
      <c r="B53" s="558" t="s">
        <v>67</v>
      </c>
      <c r="C53" s="558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55" t="s">
        <v>140</v>
      </c>
      <c r="N53" s="556"/>
      <c r="O53" s="556"/>
      <c r="P53" s="557"/>
    </row>
    <row r="54" spans="1:16" s="34" customFormat="1" ht="51.75" hidden="1" customHeight="1">
      <c r="A54" s="552" t="str">
        <f>D28</f>
        <v>WASHED BURGUNDY</v>
      </c>
      <c r="B54" s="553"/>
      <c r="C54" s="553"/>
      <c r="D54" s="553"/>
      <c r="E54" s="553"/>
      <c r="F54" s="553"/>
      <c r="G54" s="553"/>
      <c r="H54" s="553"/>
      <c r="I54" s="553"/>
      <c r="J54" s="553"/>
      <c r="K54" s="553"/>
      <c r="L54" s="553"/>
      <c r="M54" s="553"/>
      <c r="N54" s="553"/>
      <c r="O54" s="553"/>
      <c r="P54" s="554"/>
    </row>
    <row r="55" spans="1:16" s="128" customFormat="1" ht="96.75" hidden="1" customHeight="1">
      <c r="A55" s="129">
        <v>1</v>
      </c>
      <c r="B55" s="430" t="str">
        <f>$L$11</f>
        <v>100% DRY COTTON FLEECE 410GSM</v>
      </c>
      <c r="C55" s="430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55"/>
      <c r="N55" s="556"/>
      <c r="O55" s="556"/>
      <c r="P55" s="557"/>
    </row>
    <row r="56" spans="1:16" s="128" customFormat="1" ht="70.5" hidden="1" customHeight="1">
      <c r="A56" s="129">
        <v>2</v>
      </c>
      <c r="B56" s="430" t="s">
        <v>65</v>
      </c>
      <c r="C56" s="430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55"/>
      <c r="N56" s="556"/>
      <c r="O56" s="556"/>
      <c r="P56" s="557"/>
    </row>
    <row r="57" spans="1:16" s="128" customFormat="1" ht="125.25" hidden="1" customHeight="1">
      <c r="A57" s="129">
        <v>3</v>
      </c>
      <c r="B57" s="558" t="s">
        <v>67</v>
      </c>
      <c r="C57" s="558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55"/>
      <c r="N57" s="556"/>
      <c r="O57" s="556"/>
      <c r="P57" s="557"/>
    </row>
    <row r="58" spans="1:16" s="34" customFormat="1" ht="51.75" hidden="1" customHeight="1">
      <c r="A58" s="552" t="str">
        <f>D33</f>
        <v>LIME</v>
      </c>
      <c r="B58" s="553"/>
      <c r="C58" s="553"/>
      <c r="D58" s="553"/>
      <c r="E58" s="553"/>
      <c r="F58" s="553"/>
      <c r="G58" s="553"/>
      <c r="H58" s="553"/>
      <c r="I58" s="553"/>
      <c r="J58" s="553"/>
      <c r="K58" s="553"/>
      <c r="L58" s="553"/>
      <c r="M58" s="553"/>
      <c r="N58" s="553"/>
      <c r="O58" s="553"/>
      <c r="P58" s="554"/>
    </row>
    <row r="59" spans="1:16" s="128" customFormat="1" ht="96.75" hidden="1" customHeight="1">
      <c r="A59" s="129">
        <v>1</v>
      </c>
      <c r="B59" s="430" t="str">
        <f>$L$11</f>
        <v>100% DRY COTTON FLEECE 410GSM</v>
      </c>
      <c r="C59" s="430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55"/>
      <c r="N59" s="556"/>
      <c r="O59" s="556"/>
      <c r="P59" s="557"/>
    </row>
    <row r="60" spans="1:16" s="128" customFormat="1" ht="70.5" hidden="1" customHeight="1">
      <c r="A60" s="129">
        <v>2</v>
      </c>
      <c r="B60" s="430" t="s">
        <v>65</v>
      </c>
      <c r="C60" s="430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55"/>
      <c r="N60" s="556"/>
      <c r="O60" s="556"/>
      <c r="P60" s="557"/>
    </row>
    <row r="61" spans="1:16" s="128" customFormat="1" ht="125.25" hidden="1" customHeight="1">
      <c r="A61" s="129">
        <v>3</v>
      </c>
      <c r="B61" s="558" t="s">
        <v>67</v>
      </c>
      <c r="C61" s="558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55"/>
      <c r="N61" s="556"/>
      <c r="O61" s="556"/>
      <c r="P61" s="557"/>
    </row>
    <row r="62" spans="1:16" s="34" customFormat="1" ht="21.75" customHeight="1">
      <c r="A62" s="552"/>
      <c r="B62" s="553"/>
      <c r="C62" s="553"/>
      <c r="D62" s="553"/>
      <c r="E62" s="553"/>
      <c r="F62" s="553"/>
      <c r="G62" s="553"/>
      <c r="H62" s="553"/>
      <c r="I62" s="553"/>
      <c r="J62" s="553"/>
      <c r="K62" s="553"/>
      <c r="L62" s="553"/>
      <c r="M62" s="553"/>
      <c r="N62" s="553"/>
      <c r="O62" s="553"/>
      <c r="P62" s="554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527" t="s">
        <v>70</v>
      </c>
      <c r="B64" s="528"/>
      <c r="C64" s="528"/>
      <c r="D64" s="528"/>
      <c r="E64" s="529"/>
      <c r="F64" s="84" t="s">
        <v>71</v>
      </c>
      <c r="G64" s="84" t="s">
        <v>72</v>
      </c>
      <c r="H64" s="514" t="s">
        <v>73</v>
      </c>
      <c r="I64" s="515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16" t="s">
        <v>80</v>
      </c>
      <c r="C65" s="416"/>
      <c r="D65" s="416"/>
      <c r="E65" s="416"/>
      <c r="F65" s="183" t="str">
        <f>H65</f>
        <v>BLACK</v>
      </c>
      <c r="G65" s="246"/>
      <c r="H65" s="422" t="str">
        <f>$D$18</f>
        <v>BLACK</v>
      </c>
      <c r="I65" s="423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16" t="s">
        <v>80</v>
      </c>
      <c r="C66" s="416"/>
      <c r="D66" s="416"/>
      <c r="E66" s="416"/>
      <c r="F66" s="183" t="str">
        <f t="shared" ref="F66:F68" si="18">H66</f>
        <v>GREY HEATHER</v>
      </c>
      <c r="G66" s="246" t="s">
        <v>141</v>
      </c>
      <c r="H66" s="422" t="str">
        <f>$D$23</f>
        <v>GREY HEATHER</v>
      </c>
      <c r="I66" s="423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16" t="s">
        <v>80</v>
      </c>
      <c r="C67" s="416"/>
      <c r="D67" s="416"/>
      <c r="E67" s="416"/>
      <c r="F67" s="183" t="str">
        <f t="shared" si="18"/>
        <v>WASHED BURGUNDY</v>
      </c>
      <c r="G67" s="246"/>
      <c r="H67" s="422" t="str">
        <f>$D$28</f>
        <v>WASHED BURGUNDY</v>
      </c>
      <c r="I67" s="423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16" t="s">
        <v>80</v>
      </c>
      <c r="C68" s="416"/>
      <c r="D68" s="416"/>
      <c r="E68" s="416"/>
      <c r="F68" s="183" t="str">
        <f t="shared" si="18"/>
        <v>LIME</v>
      </c>
      <c r="G68" s="246"/>
      <c r="H68" s="422" t="str">
        <f>$D$33</f>
        <v>LIME</v>
      </c>
      <c r="I68" s="423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16" t="s">
        <v>82</v>
      </c>
      <c r="C69" s="416"/>
      <c r="D69" s="416"/>
      <c r="E69" s="416"/>
      <c r="F69" s="513" t="s">
        <v>42</v>
      </c>
      <c r="G69" s="420" t="s">
        <v>83</v>
      </c>
      <c r="H69" s="550" t="str">
        <f t="shared" ref="H69" si="19">$D$18</f>
        <v>BLACK</v>
      </c>
      <c r="I69" s="551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16" t="s">
        <v>82</v>
      </c>
      <c r="C70" s="416"/>
      <c r="D70" s="416"/>
      <c r="E70" s="416"/>
      <c r="F70" s="448" t="s">
        <v>42</v>
      </c>
      <c r="G70" s="449" t="s">
        <v>83</v>
      </c>
      <c r="H70" s="446" t="str">
        <f t="shared" ref="H70" si="21">$D$23</f>
        <v>GREY HEATHER</v>
      </c>
      <c r="I70" s="446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16" t="s">
        <v>82</v>
      </c>
      <c r="C71" s="416"/>
      <c r="D71" s="416"/>
      <c r="E71" s="416"/>
      <c r="F71" s="418" t="s">
        <v>42</v>
      </c>
      <c r="G71" s="421" t="s">
        <v>83</v>
      </c>
      <c r="H71" s="548" t="str">
        <f t="shared" ref="H71" si="23">$D$28</f>
        <v>WASHED BURGUNDY</v>
      </c>
      <c r="I71" s="549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16" t="s">
        <v>82</v>
      </c>
      <c r="C72" s="416"/>
      <c r="D72" s="416"/>
      <c r="E72" s="416"/>
      <c r="F72" s="419" t="s">
        <v>42</v>
      </c>
      <c r="G72" s="547" t="s">
        <v>83</v>
      </c>
      <c r="H72" s="422" t="str">
        <f t="shared" ref="H72" si="25">$D$33</f>
        <v>LIME</v>
      </c>
      <c r="I72" s="423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15" t="s">
        <v>84</v>
      </c>
      <c r="C73" s="416"/>
      <c r="D73" s="416"/>
      <c r="E73" s="416"/>
      <c r="F73" s="513" t="s">
        <v>85</v>
      </c>
      <c r="G73" s="420" t="s">
        <v>86</v>
      </c>
      <c r="H73" s="550" t="str">
        <f t="shared" ref="H73" si="27">$D$18</f>
        <v>BLACK</v>
      </c>
      <c r="I73" s="551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15" t="s">
        <v>84</v>
      </c>
      <c r="C74" s="416"/>
      <c r="D74" s="416"/>
      <c r="E74" s="416"/>
      <c r="F74" s="448"/>
      <c r="G74" s="449"/>
      <c r="H74" s="446" t="str">
        <f t="shared" ref="H74" si="30">$D$23</f>
        <v>GREY HEATHER</v>
      </c>
      <c r="I74" s="446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15" t="s">
        <v>84</v>
      </c>
      <c r="C75" s="416"/>
      <c r="D75" s="416"/>
      <c r="E75" s="416"/>
      <c r="F75" s="418"/>
      <c r="G75" s="421"/>
      <c r="H75" s="548" t="str">
        <f t="shared" ref="H75" si="32">$D$28</f>
        <v>WASHED BURGUNDY</v>
      </c>
      <c r="I75" s="549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15" t="s">
        <v>84</v>
      </c>
      <c r="C76" s="416"/>
      <c r="D76" s="416"/>
      <c r="E76" s="416"/>
      <c r="F76" s="419"/>
      <c r="G76" s="547"/>
      <c r="H76" s="422" t="str">
        <f t="shared" ref="H76" si="34">$D$33</f>
        <v>LIME</v>
      </c>
      <c r="I76" s="423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15" t="s">
        <v>88</v>
      </c>
      <c r="C77" s="416"/>
      <c r="D77" s="416"/>
      <c r="E77" s="416"/>
      <c r="F77" s="513" t="s">
        <v>85</v>
      </c>
      <c r="G77" s="420" t="s">
        <v>89</v>
      </c>
      <c r="H77" s="550" t="str">
        <f t="shared" ref="H77" si="36">$D$18</f>
        <v>BLACK</v>
      </c>
      <c r="I77" s="551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15" t="s">
        <v>88</v>
      </c>
      <c r="C78" s="416"/>
      <c r="D78" s="416"/>
      <c r="E78" s="416"/>
      <c r="F78" s="448"/>
      <c r="G78" s="449"/>
      <c r="H78" s="446" t="str">
        <f t="shared" ref="H78" si="38">$D$23</f>
        <v>GREY HEATHER</v>
      </c>
      <c r="I78" s="446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15" t="s">
        <v>88</v>
      </c>
      <c r="C79" s="416"/>
      <c r="D79" s="416"/>
      <c r="E79" s="416"/>
      <c r="F79" s="418"/>
      <c r="G79" s="421"/>
      <c r="H79" s="548" t="str">
        <f t="shared" ref="H79" si="40">$D$28</f>
        <v>WASHED BURGUNDY</v>
      </c>
      <c r="I79" s="549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15" t="s">
        <v>88</v>
      </c>
      <c r="C80" s="416"/>
      <c r="D80" s="416"/>
      <c r="E80" s="416"/>
      <c r="F80" s="419"/>
      <c r="G80" s="547"/>
      <c r="H80" s="422" t="str">
        <f t="shared" ref="H80" si="42">$D$33</f>
        <v>LIME</v>
      </c>
      <c r="I80" s="423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15" t="s">
        <v>90</v>
      </c>
      <c r="C81" s="416"/>
      <c r="D81" s="416"/>
      <c r="E81" s="416"/>
      <c r="F81" s="513" t="s">
        <v>91</v>
      </c>
      <c r="G81" s="420"/>
      <c r="H81" s="550" t="str">
        <f t="shared" ref="H81" si="44">$D$18</f>
        <v>BLACK</v>
      </c>
      <c r="I81" s="551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15" t="s">
        <v>90</v>
      </c>
      <c r="C82" s="416"/>
      <c r="D82" s="416"/>
      <c r="E82" s="416"/>
      <c r="F82" s="448"/>
      <c r="G82" s="449"/>
      <c r="H82" s="446" t="str">
        <f t="shared" ref="H82" si="46">$D$23</f>
        <v>GREY HEATHER</v>
      </c>
      <c r="I82" s="446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15" t="s">
        <v>90</v>
      </c>
      <c r="C83" s="416"/>
      <c r="D83" s="416"/>
      <c r="E83" s="416"/>
      <c r="F83" s="418"/>
      <c r="G83" s="421"/>
      <c r="H83" s="548" t="str">
        <f t="shared" ref="H83" si="48">$D$28</f>
        <v>WASHED BURGUNDY</v>
      </c>
      <c r="I83" s="549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15" t="s">
        <v>90</v>
      </c>
      <c r="C84" s="416"/>
      <c r="D84" s="416"/>
      <c r="E84" s="416"/>
      <c r="F84" s="419"/>
      <c r="G84" s="547"/>
      <c r="H84" s="422" t="str">
        <f t="shared" ref="H84" si="50">$D$33</f>
        <v>LIME</v>
      </c>
      <c r="I84" s="423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16" t="s">
        <v>92</v>
      </c>
      <c r="C85" s="416"/>
      <c r="D85" s="416"/>
      <c r="E85" s="416"/>
      <c r="F85" s="513" t="s">
        <v>93</v>
      </c>
      <c r="G85" s="420" t="s">
        <v>94</v>
      </c>
      <c r="H85" s="550" t="str">
        <f t="shared" ref="H85" si="52">$D$18</f>
        <v>BLACK</v>
      </c>
      <c r="I85" s="551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16" t="s">
        <v>92</v>
      </c>
      <c r="C86" s="416"/>
      <c r="D86" s="416"/>
      <c r="E86" s="416"/>
      <c r="F86" s="448"/>
      <c r="G86" s="449"/>
      <c r="H86" s="446" t="str">
        <f t="shared" ref="H86" si="55">$D$23</f>
        <v>GREY HEATHER</v>
      </c>
      <c r="I86" s="446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16" t="s">
        <v>92</v>
      </c>
      <c r="C87" s="416"/>
      <c r="D87" s="416"/>
      <c r="E87" s="416"/>
      <c r="F87" s="418"/>
      <c r="G87" s="421"/>
      <c r="H87" s="548" t="str">
        <f t="shared" ref="H87" si="57">$D$28</f>
        <v>WASHED BURGUNDY</v>
      </c>
      <c r="I87" s="549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16" t="s">
        <v>92</v>
      </c>
      <c r="C88" s="416"/>
      <c r="D88" s="416"/>
      <c r="E88" s="416"/>
      <c r="F88" s="419"/>
      <c r="G88" s="547"/>
      <c r="H88" s="422" t="str">
        <f t="shared" ref="H88" si="59">$D$33</f>
        <v>LIME</v>
      </c>
      <c r="I88" s="423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527" t="s">
        <v>70</v>
      </c>
      <c r="B90" s="528"/>
      <c r="C90" s="528"/>
      <c r="D90" s="528"/>
      <c r="E90" s="529"/>
      <c r="F90" s="84" t="s">
        <v>71</v>
      </c>
      <c r="G90" s="84" t="s">
        <v>72</v>
      </c>
      <c r="H90" s="514" t="s">
        <v>73</v>
      </c>
      <c r="I90" s="515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15" t="s">
        <v>96</v>
      </c>
      <c r="C91" s="416"/>
      <c r="D91" s="416"/>
      <c r="E91" s="416"/>
      <c r="F91" s="513" t="s">
        <v>91</v>
      </c>
      <c r="G91" s="420" t="s">
        <v>97</v>
      </c>
      <c r="H91" s="422" t="str">
        <f t="shared" ref="H91" si="61">$D$18</f>
        <v>BLACK</v>
      </c>
      <c r="I91" s="423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15" t="s">
        <v>96</v>
      </c>
      <c r="C92" s="416"/>
      <c r="D92" s="416"/>
      <c r="E92" s="416"/>
      <c r="F92" s="418"/>
      <c r="G92" s="421"/>
      <c r="H92" s="422" t="str">
        <f t="shared" ref="H92" si="66">$D$23</f>
        <v>GREY HEATHER</v>
      </c>
      <c r="I92" s="423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15" t="s">
        <v>96</v>
      </c>
      <c r="C93" s="416"/>
      <c r="D93" s="416"/>
      <c r="E93" s="416"/>
      <c r="F93" s="418"/>
      <c r="G93" s="421"/>
      <c r="H93" s="422" t="str">
        <f t="shared" ref="H93" si="68">$D$28</f>
        <v>WASHED BURGUNDY</v>
      </c>
      <c r="I93" s="423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15" t="s">
        <v>96</v>
      </c>
      <c r="C94" s="416"/>
      <c r="D94" s="416"/>
      <c r="E94" s="416"/>
      <c r="F94" s="419"/>
      <c r="G94" s="547"/>
      <c r="H94" s="422" t="str">
        <f t="shared" ref="H94" si="70">$D$33</f>
        <v>LIME</v>
      </c>
      <c r="I94" s="423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54" t="s">
        <v>98</v>
      </c>
      <c r="C95" s="546"/>
      <c r="D95" s="546"/>
      <c r="E95" s="455"/>
      <c r="F95" s="513" t="s">
        <v>91</v>
      </c>
      <c r="G95" s="420" t="s">
        <v>97</v>
      </c>
      <c r="H95" s="422" t="str">
        <f t="shared" ref="H95:H123" si="72">$D$18</f>
        <v>BLACK</v>
      </c>
      <c r="I95" s="423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4" t="s">
        <v>98</v>
      </c>
      <c r="C96" s="546"/>
      <c r="D96" s="546"/>
      <c r="E96" s="455"/>
      <c r="F96" s="418"/>
      <c r="G96" s="421"/>
      <c r="H96" s="422" t="str">
        <f t="shared" ref="H96:H124" si="73">$D$23</f>
        <v>GREY HEATHER</v>
      </c>
      <c r="I96" s="423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54" t="s">
        <v>98</v>
      </c>
      <c r="C97" s="546"/>
      <c r="D97" s="546"/>
      <c r="E97" s="455"/>
      <c r="F97" s="418"/>
      <c r="G97" s="421"/>
      <c r="H97" s="422" t="str">
        <f t="shared" ref="H97:H121" si="74">$D$28</f>
        <v>WASHED BURGUNDY</v>
      </c>
      <c r="I97" s="423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54" t="s">
        <v>98</v>
      </c>
      <c r="C98" s="546"/>
      <c r="D98" s="546"/>
      <c r="E98" s="455"/>
      <c r="F98" s="419"/>
      <c r="G98" s="547"/>
      <c r="H98" s="422" t="str">
        <f t="shared" ref="H98:H122" si="76">$D$33</f>
        <v>LIME</v>
      </c>
      <c r="I98" s="423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54" t="s">
        <v>99</v>
      </c>
      <c r="C99" s="546"/>
      <c r="D99" s="546"/>
      <c r="E99" s="455"/>
      <c r="F99" s="513" t="s">
        <v>100</v>
      </c>
      <c r="G99" s="420" t="s">
        <v>101</v>
      </c>
      <c r="H99" s="422" t="str">
        <f t="shared" si="72"/>
        <v>BLACK</v>
      </c>
      <c r="I99" s="423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4" t="s">
        <v>99</v>
      </c>
      <c r="C100" s="546"/>
      <c r="D100" s="546"/>
      <c r="E100" s="455"/>
      <c r="F100" s="418"/>
      <c r="G100" s="421"/>
      <c r="H100" s="422" t="str">
        <f t="shared" si="73"/>
        <v>GREY HEATHER</v>
      </c>
      <c r="I100" s="423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54" t="s">
        <v>99</v>
      </c>
      <c r="C101" s="546"/>
      <c r="D101" s="546"/>
      <c r="E101" s="455"/>
      <c r="F101" s="418"/>
      <c r="G101" s="421"/>
      <c r="H101" s="422" t="str">
        <f t="shared" si="74"/>
        <v>WASHED BURGUNDY</v>
      </c>
      <c r="I101" s="423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54" t="s">
        <v>99</v>
      </c>
      <c r="C102" s="546"/>
      <c r="D102" s="546"/>
      <c r="E102" s="455"/>
      <c r="F102" s="419"/>
      <c r="G102" s="547"/>
      <c r="H102" s="422" t="str">
        <f t="shared" si="76"/>
        <v>LIME</v>
      </c>
      <c r="I102" s="423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54" t="s">
        <v>102</v>
      </c>
      <c r="C103" s="546"/>
      <c r="D103" s="546"/>
      <c r="E103" s="455"/>
      <c r="F103" s="183" t="s">
        <v>103</v>
      </c>
      <c r="G103" s="183"/>
      <c r="H103" s="422" t="str">
        <f t="shared" si="72"/>
        <v>BLACK</v>
      </c>
      <c r="I103" s="423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4" t="s">
        <v>102</v>
      </c>
      <c r="C104" s="546"/>
      <c r="D104" s="546"/>
      <c r="E104" s="455"/>
      <c r="F104" s="183" t="s">
        <v>103</v>
      </c>
      <c r="G104" s="183"/>
      <c r="H104" s="422" t="str">
        <f t="shared" si="73"/>
        <v>GREY HEATHER</v>
      </c>
      <c r="I104" s="423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54" t="s">
        <v>102</v>
      </c>
      <c r="C105" s="546"/>
      <c r="D105" s="546"/>
      <c r="E105" s="455"/>
      <c r="F105" s="183" t="s">
        <v>103</v>
      </c>
      <c r="G105" s="183"/>
      <c r="H105" s="422" t="str">
        <f t="shared" si="74"/>
        <v>WASHED BURGUNDY</v>
      </c>
      <c r="I105" s="423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54" t="s">
        <v>102</v>
      </c>
      <c r="C106" s="546"/>
      <c r="D106" s="546"/>
      <c r="E106" s="455"/>
      <c r="F106" s="183" t="s">
        <v>103</v>
      </c>
      <c r="G106" s="183"/>
      <c r="H106" s="422" t="str">
        <f t="shared" si="76"/>
        <v>LIME</v>
      </c>
      <c r="I106" s="423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15" t="s">
        <v>104</v>
      </c>
      <c r="C107" s="416"/>
      <c r="D107" s="416"/>
      <c r="E107" s="416"/>
      <c r="F107" s="183" t="s">
        <v>105</v>
      </c>
      <c r="G107" s="183"/>
      <c r="H107" s="422" t="str">
        <f t="shared" si="72"/>
        <v>BLACK</v>
      </c>
      <c r="I107" s="423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15" t="s">
        <v>104</v>
      </c>
      <c r="C108" s="416"/>
      <c r="D108" s="416"/>
      <c r="E108" s="416"/>
      <c r="F108" s="183" t="s">
        <v>105</v>
      </c>
      <c r="G108" s="183"/>
      <c r="H108" s="422" t="str">
        <f t="shared" si="73"/>
        <v>GREY HEATHER</v>
      </c>
      <c r="I108" s="423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15" t="s">
        <v>104</v>
      </c>
      <c r="C109" s="416"/>
      <c r="D109" s="416"/>
      <c r="E109" s="416"/>
      <c r="F109" s="183" t="s">
        <v>105</v>
      </c>
      <c r="G109" s="183"/>
      <c r="H109" s="422" t="str">
        <f t="shared" si="74"/>
        <v>WASHED BURGUNDY</v>
      </c>
      <c r="I109" s="423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15" t="s">
        <v>104</v>
      </c>
      <c r="C110" s="416"/>
      <c r="D110" s="416"/>
      <c r="E110" s="416"/>
      <c r="F110" s="183" t="s">
        <v>105</v>
      </c>
      <c r="G110" s="183"/>
      <c r="H110" s="422" t="str">
        <f t="shared" si="76"/>
        <v>LIME</v>
      </c>
      <c r="I110" s="423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15" t="s">
        <v>106</v>
      </c>
      <c r="C111" s="416"/>
      <c r="D111" s="416"/>
      <c r="E111" s="416"/>
      <c r="F111" s="183" t="s">
        <v>105</v>
      </c>
      <c r="G111" s="183"/>
      <c r="H111" s="422" t="str">
        <f t="shared" si="72"/>
        <v>BLACK</v>
      </c>
      <c r="I111" s="423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15" t="s">
        <v>106</v>
      </c>
      <c r="C112" s="416"/>
      <c r="D112" s="416"/>
      <c r="E112" s="416"/>
      <c r="F112" s="183" t="s">
        <v>105</v>
      </c>
      <c r="G112" s="183"/>
      <c r="H112" s="422" t="str">
        <f t="shared" si="73"/>
        <v>GREY HEATHER</v>
      </c>
      <c r="I112" s="423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15" t="s">
        <v>106</v>
      </c>
      <c r="C113" s="416"/>
      <c r="D113" s="416"/>
      <c r="E113" s="416"/>
      <c r="F113" s="183" t="s">
        <v>105</v>
      </c>
      <c r="G113" s="183"/>
      <c r="H113" s="422" t="str">
        <f t="shared" si="74"/>
        <v>WASHED BURGUNDY</v>
      </c>
      <c r="I113" s="423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15" t="s">
        <v>106</v>
      </c>
      <c r="C114" s="416"/>
      <c r="D114" s="416"/>
      <c r="E114" s="416"/>
      <c r="F114" s="183" t="s">
        <v>105</v>
      </c>
      <c r="G114" s="183"/>
      <c r="H114" s="422" t="str">
        <f t="shared" si="76"/>
        <v>LIME</v>
      </c>
      <c r="I114" s="423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15" t="s">
        <v>107</v>
      </c>
      <c r="C115" s="416"/>
      <c r="D115" s="416"/>
      <c r="E115" s="416"/>
      <c r="F115" s="183" t="s">
        <v>103</v>
      </c>
      <c r="G115" s="183"/>
      <c r="H115" s="422" t="str">
        <f t="shared" si="72"/>
        <v>BLACK</v>
      </c>
      <c r="I115" s="423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15" t="s">
        <v>107</v>
      </c>
      <c r="C116" s="416"/>
      <c r="D116" s="416"/>
      <c r="E116" s="416"/>
      <c r="F116" s="183" t="s">
        <v>103</v>
      </c>
      <c r="G116" s="183"/>
      <c r="H116" s="422" t="str">
        <f t="shared" si="73"/>
        <v>GREY HEATHER</v>
      </c>
      <c r="I116" s="423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15" t="s">
        <v>107</v>
      </c>
      <c r="C117" s="416"/>
      <c r="D117" s="416"/>
      <c r="E117" s="416"/>
      <c r="F117" s="183" t="s">
        <v>103</v>
      </c>
      <c r="G117" s="183"/>
      <c r="H117" s="422" t="str">
        <f t="shared" si="74"/>
        <v>WASHED BURGUNDY</v>
      </c>
      <c r="I117" s="423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15" t="s">
        <v>107</v>
      </c>
      <c r="C118" s="416"/>
      <c r="D118" s="416"/>
      <c r="E118" s="416"/>
      <c r="F118" s="183" t="s">
        <v>103</v>
      </c>
      <c r="G118" s="183"/>
      <c r="H118" s="422" t="str">
        <f t="shared" si="76"/>
        <v>LIME</v>
      </c>
      <c r="I118" s="423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54" t="s">
        <v>108</v>
      </c>
      <c r="C119" s="546"/>
      <c r="D119" s="546"/>
      <c r="E119" s="455"/>
      <c r="F119" s="183" t="s">
        <v>109</v>
      </c>
      <c r="G119" s="183"/>
      <c r="H119" s="422" t="str">
        <f t="shared" si="72"/>
        <v>BLACK</v>
      </c>
      <c r="I119" s="423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15" t="s">
        <v>108</v>
      </c>
      <c r="C120" s="416"/>
      <c r="D120" s="416"/>
      <c r="E120" s="416"/>
      <c r="F120" s="183" t="s">
        <v>109</v>
      </c>
      <c r="G120" s="183"/>
      <c r="H120" s="422" t="str">
        <f t="shared" si="73"/>
        <v>GREY HEATHER</v>
      </c>
      <c r="I120" s="423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15" t="s">
        <v>108</v>
      </c>
      <c r="C121" s="416"/>
      <c r="D121" s="416"/>
      <c r="E121" s="416"/>
      <c r="F121" s="183" t="s">
        <v>109</v>
      </c>
      <c r="G121" s="183"/>
      <c r="H121" s="422" t="str">
        <f t="shared" si="74"/>
        <v>WASHED BURGUNDY</v>
      </c>
      <c r="I121" s="423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15" t="s">
        <v>108</v>
      </c>
      <c r="C122" s="416"/>
      <c r="D122" s="416"/>
      <c r="E122" s="416"/>
      <c r="F122" s="183" t="s">
        <v>109</v>
      </c>
      <c r="G122" s="183"/>
      <c r="H122" s="422" t="str">
        <f t="shared" si="76"/>
        <v>LIME</v>
      </c>
      <c r="I122" s="423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15" t="s">
        <v>110</v>
      </c>
      <c r="C123" s="416"/>
      <c r="D123" s="416"/>
      <c r="E123" s="416"/>
      <c r="F123" s="183" t="s">
        <v>103</v>
      </c>
      <c r="G123" s="183"/>
      <c r="H123" s="422" t="str">
        <f t="shared" si="72"/>
        <v>BLACK</v>
      </c>
      <c r="I123" s="423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4" t="s">
        <v>110</v>
      </c>
      <c r="C124" s="546"/>
      <c r="D124" s="546"/>
      <c r="E124" s="455"/>
      <c r="F124" s="183" t="s">
        <v>103</v>
      </c>
      <c r="G124" s="183"/>
      <c r="H124" s="422" t="str">
        <f t="shared" si="73"/>
        <v>GREY HEATHER</v>
      </c>
      <c r="I124" s="423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54" t="s">
        <v>110</v>
      </c>
      <c r="C125" s="546"/>
      <c r="D125" s="546"/>
      <c r="E125" s="455"/>
      <c r="F125" s="183" t="s">
        <v>103</v>
      </c>
      <c r="G125" s="183"/>
      <c r="H125" s="422" t="str">
        <f>$D$28</f>
        <v>WASHED BURGUNDY</v>
      </c>
      <c r="I125" s="423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54" t="s">
        <v>110</v>
      </c>
      <c r="C126" s="546"/>
      <c r="D126" s="546"/>
      <c r="E126" s="455"/>
      <c r="F126" s="183" t="s">
        <v>103</v>
      </c>
      <c r="G126" s="183"/>
      <c r="H126" s="422" t="str">
        <f>$D$33</f>
        <v>LIME</v>
      </c>
      <c r="I126" s="423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15" t="s">
        <v>145</v>
      </c>
      <c r="C127" s="416"/>
      <c r="D127" s="416"/>
      <c r="E127" s="416"/>
      <c r="F127" s="544" t="s">
        <v>146</v>
      </c>
      <c r="G127" s="183"/>
      <c r="H127" s="545" t="s">
        <v>147</v>
      </c>
      <c r="I127" s="423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15" t="s">
        <v>145</v>
      </c>
      <c r="C128" s="416"/>
      <c r="D128" s="416"/>
      <c r="E128" s="416"/>
      <c r="F128" s="544"/>
      <c r="G128" s="183"/>
      <c r="H128" s="545" t="s">
        <v>148</v>
      </c>
      <c r="I128" s="423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15" t="s">
        <v>145</v>
      </c>
      <c r="C129" s="416"/>
      <c r="D129" s="416"/>
      <c r="E129" s="416"/>
      <c r="F129" s="544"/>
      <c r="G129" s="183"/>
      <c r="H129" s="545" t="s">
        <v>149</v>
      </c>
      <c r="I129" s="423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15" t="s">
        <v>145</v>
      </c>
      <c r="C130" s="416"/>
      <c r="D130" s="416"/>
      <c r="E130" s="416"/>
      <c r="F130" s="544"/>
      <c r="G130" s="183"/>
      <c r="H130" s="545">
        <v>41</v>
      </c>
      <c r="I130" s="423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15" t="s">
        <v>145</v>
      </c>
      <c r="C131" s="416"/>
      <c r="D131" s="416"/>
      <c r="E131" s="416"/>
      <c r="F131" s="544"/>
      <c r="G131" s="183"/>
      <c r="H131" s="422">
        <v>42</v>
      </c>
      <c r="I131" s="423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61" t="s">
        <v>112</v>
      </c>
      <c r="K133" s="461"/>
      <c r="L133" s="461"/>
      <c r="M133" s="461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57" t="s">
        <v>115</v>
      </c>
      <c r="C135" s="458"/>
      <c r="D135" s="458"/>
      <c r="E135" s="458"/>
      <c r="F135" s="458"/>
      <c r="G135" s="458"/>
      <c r="H135" s="458"/>
      <c r="I135" s="46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38" t="s">
        <v>151</v>
      </c>
      <c r="E136" s="538"/>
      <c r="F136" s="538" t="s">
        <v>152</v>
      </c>
      <c r="G136" s="538"/>
      <c r="H136" s="538"/>
      <c r="I136" s="53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39" t="s">
        <v>153</v>
      </c>
      <c r="D137" s="541" t="s">
        <v>154</v>
      </c>
      <c r="E137" s="542"/>
      <c r="F137" s="543" t="s">
        <v>155</v>
      </c>
      <c r="G137" s="543"/>
      <c r="H137" s="543"/>
      <c r="I137" s="543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40"/>
      <c r="D138" s="469" t="s">
        <v>156</v>
      </c>
      <c r="E138" s="471"/>
      <c r="F138" s="543" t="s">
        <v>157</v>
      </c>
      <c r="G138" s="543"/>
      <c r="H138" s="543"/>
      <c r="I138" s="543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57"/>
      <c r="C140" s="458"/>
      <c r="D140" s="459"/>
      <c r="E140" s="459"/>
      <c r="F140" s="459"/>
      <c r="G140" s="459"/>
      <c r="H140" s="459"/>
      <c r="I140" s="460"/>
      <c r="J140" s="35"/>
      <c r="K140" s="35"/>
    </row>
    <row r="141" spans="1:16" s="15" customFormat="1" ht="27.75" hidden="1">
      <c r="A141" s="92"/>
      <c r="B141" s="454"/>
      <c r="C141" s="455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56" t="s">
        <v>158</v>
      </c>
      <c r="C142" s="456"/>
      <c r="D142" s="257"/>
      <c r="E142" s="257">
        <v>2.2000000000000002</v>
      </c>
      <c r="F142" s="510">
        <v>3</v>
      </c>
      <c r="G142" s="511"/>
      <c r="H142" s="511"/>
      <c r="I142" s="512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53" t="s">
        <v>120</v>
      </c>
      <c r="D144" s="453"/>
      <c r="E144" s="453"/>
      <c r="F144" s="45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57" t="s">
        <v>115</v>
      </c>
      <c r="C145" s="458"/>
      <c r="D145" s="458"/>
      <c r="E145" s="458"/>
      <c r="F145" s="458"/>
      <c r="G145" s="458"/>
      <c r="H145" s="458"/>
      <c r="I145" s="46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6" t="s">
        <v>116</v>
      </c>
      <c r="F146" s="467"/>
      <c r="G146" s="467"/>
      <c r="H146" s="467"/>
      <c r="I146" s="46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69" t="s">
        <v>122</v>
      </c>
      <c r="F147" s="470"/>
      <c r="G147" s="470"/>
      <c r="H147" s="470"/>
      <c r="I147" s="47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69" t="s">
        <v>163</v>
      </c>
      <c r="F148" s="470"/>
      <c r="G148" s="470"/>
      <c r="H148" s="470"/>
      <c r="I148" s="47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69" t="s">
        <v>122</v>
      </c>
      <c r="F149" s="470"/>
      <c r="G149" s="470"/>
      <c r="H149" s="470"/>
      <c r="I149" s="47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69" t="s">
        <v>122</v>
      </c>
      <c r="F150" s="470"/>
      <c r="G150" s="470"/>
      <c r="H150" s="470"/>
      <c r="I150" s="471"/>
      <c r="J150" s="35"/>
      <c r="K150" s="35"/>
      <c r="L150" s="35"/>
      <c r="M150" s="35"/>
      <c r="N150" s="35"/>
    </row>
    <row r="151" spans="1:16" s="15" customFormat="1" ht="27.75">
      <c r="A151" s="92"/>
      <c r="B151" s="457" t="s">
        <v>123</v>
      </c>
      <c r="C151" s="458"/>
      <c r="D151" s="459"/>
      <c r="E151" s="459"/>
      <c r="F151" s="459"/>
      <c r="G151" s="459"/>
      <c r="H151" s="459"/>
      <c r="I151" s="460"/>
      <c r="J151" s="35"/>
      <c r="K151" s="35"/>
    </row>
    <row r="152" spans="1:16" s="15" customFormat="1" ht="56.25" customHeight="1">
      <c r="A152" s="92"/>
      <c r="B152" s="454"/>
      <c r="C152" s="455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35" t="s">
        <v>164</v>
      </c>
      <c r="C153" s="53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35" t="s">
        <v>165</v>
      </c>
      <c r="C154" s="53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64" t="s">
        <v>166</v>
      </c>
      <c r="D157" s="537"/>
      <c r="E157" s="537"/>
      <c r="F157" s="537"/>
      <c r="G157" s="537"/>
      <c r="H157" s="537"/>
      <c r="I157" s="465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69" t="s">
        <v>167</v>
      </c>
      <c r="D158" s="470"/>
      <c r="E158" s="470"/>
      <c r="F158" s="470"/>
      <c r="G158" s="470"/>
      <c r="H158" s="470"/>
      <c r="I158" s="47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69" t="s">
        <v>168</v>
      </c>
      <c r="D159" s="470"/>
      <c r="E159" s="470"/>
      <c r="F159" s="470"/>
      <c r="G159" s="470"/>
      <c r="H159" s="470"/>
      <c r="I159" s="47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30" t="s">
        <v>167</v>
      </c>
      <c r="D160" s="531"/>
      <c r="E160" s="531"/>
      <c r="F160" s="531"/>
      <c r="G160" s="531"/>
      <c r="H160" s="531"/>
      <c r="I160" s="532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21"/>
      <c r="D161" s="522"/>
      <c r="E161" s="522"/>
      <c r="F161" s="522"/>
      <c r="G161" s="522"/>
      <c r="H161" s="522"/>
      <c r="I161" s="52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24"/>
      <c r="D162" s="525"/>
      <c r="E162" s="525"/>
      <c r="F162" s="525"/>
      <c r="G162" s="525"/>
      <c r="H162" s="525"/>
      <c r="I162" s="526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61" t="s">
        <v>127</v>
      </c>
      <c r="C164" s="461"/>
      <c r="D164" s="461"/>
      <c r="E164" s="46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33"/>
      <c r="B170" s="534"/>
      <c r="C170" s="534"/>
      <c r="D170" s="534"/>
      <c r="E170" s="534"/>
      <c r="F170" s="534"/>
      <c r="G170" s="534"/>
      <c r="H170" s="534"/>
      <c r="I170" s="534"/>
      <c r="J170" s="534"/>
      <c r="K170" s="534"/>
      <c r="L170" s="534"/>
      <c r="M170" s="534"/>
      <c r="N170" s="534"/>
      <c r="O170" s="534"/>
      <c r="P170" s="534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2"/>
  <sheetViews>
    <sheetView view="pageBreakPreview" zoomScale="25" zoomScaleNormal="40" zoomScaleSheetLayoutView="25" zoomScalePageLayoutView="25" workbookViewId="0">
      <selection activeCell="D36" sqref="D36"/>
    </sheetView>
  </sheetViews>
  <sheetFormatPr defaultColWidth="9.140625" defaultRowHeight="20.25"/>
  <cols>
    <col min="1" max="1" width="64.42578125" style="79" customWidth="1"/>
    <col min="2" max="4" width="68.285156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MKT!B6</f>
        <v xml:space="preserve">JOB NUMBER:  </v>
      </c>
      <c r="B2" s="73" t="str">
        <f>MKT!D6</f>
        <v>D15  FW24   G2721</v>
      </c>
      <c r="C2" s="73"/>
      <c r="D2" s="73"/>
      <c r="E2" s="73"/>
    </row>
    <row r="3" spans="1:12" s="74" customFormat="1" ht="37.5" customHeight="1">
      <c r="A3" s="75" t="str">
        <f>MKT!B7</f>
        <v xml:space="preserve">STYLE NUMBER: </v>
      </c>
      <c r="B3" s="75" t="str">
        <f>MKT!D7</f>
        <v>D15-CW35V3A2M</v>
      </c>
      <c r="C3" s="75"/>
      <c r="D3" s="75"/>
      <c r="E3" s="75"/>
    </row>
    <row r="4" spans="1:12" s="74" customFormat="1" ht="37.5" customHeight="1">
      <c r="A4" s="75" t="str">
        <f>MKT!B8</f>
        <v xml:space="preserve">STYLE NAME : </v>
      </c>
      <c r="B4" s="75" t="str">
        <f>MKT!D8</f>
        <v>FOUNDATION CREWNECK</v>
      </c>
      <c r="C4" s="75"/>
      <c r="D4" s="75"/>
      <c r="E4" s="75"/>
    </row>
    <row r="5" spans="1:12" s="74" customFormat="1" ht="75.95" customHeight="1">
      <c r="A5" s="180"/>
      <c r="B5" s="142" t="str">
        <f>MKT!$D$21</f>
        <v>DOVE</v>
      </c>
      <c r="C5" s="142" t="str">
        <f>MKT!$D$27</f>
        <v>HEATHER GREY</v>
      </c>
      <c r="D5" s="142" t="str">
        <f>MKT!$D$30</f>
        <v>SANDSTONE</v>
      </c>
      <c r="E5" s="142" t="e">
        <f>MKT!#REF!</f>
        <v>#REF!</v>
      </c>
    </row>
    <row r="6" spans="1:12" s="77" customFormat="1" ht="69.75" customHeight="1">
      <c r="A6" s="144" t="s">
        <v>171</v>
      </c>
      <c r="B6" s="144" t="str">
        <f>MKT!$E$43</f>
        <v>ASH - BC01</v>
      </c>
      <c r="C6" s="144" t="str">
        <f>MKT!$E$49</f>
        <v>HEATHER GREY - BC06</v>
      </c>
      <c r="D6" s="144" t="str">
        <f>MKT!$E$53</f>
        <v>OATLMEAL - BC0279</v>
      </c>
      <c r="E6" s="144" t="e">
        <f>MKT!#REF!</f>
        <v>#REF!</v>
      </c>
    </row>
    <row r="7" spans="1:12" s="77" customFormat="1" ht="75" customHeight="1">
      <c r="A7" s="181" t="s">
        <v>172</v>
      </c>
      <c r="B7" s="574" t="str">
        <f>MKT!M11</f>
        <v>100%COTTON SEMI BRUSHED (20/1+20/1+10/2) washing_ 14GG _460GSM</v>
      </c>
      <c r="C7" s="574"/>
      <c r="D7" s="574"/>
      <c r="E7" s="574"/>
    </row>
    <row r="8" spans="1:12" s="77" customFormat="1" ht="409.6" customHeight="1">
      <c r="A8" s="145" t="str">
        <f>MKT!D43</f>
        <v>VẢI CHÍNH</v>
      </c>
      <c r="B8" s="412"/>
      <c r="C8" s="412"/>
      <c r="D8" s="412"/>
      <c r="E8" s="147"/>
      <c r="L8" s="78"/>
    </row>
    <row r="9" spans="1:12" s="77" customFormat="1" ht="157.5" customHeight="1">
      <c r="A9" s="144" t="str">
        <f>MKT!$B$44</f>
        <v>RIB_1X1 100% COTTON_PFD_ 400GSM_CM20/2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MKT!#REF!</f>
        <v>#REF!</v>
      </c>
    </row>
    <row r="10" spans="1:12" s="77" customFormat="1" ht="409.5" customHeight="1">
      <c r="A10" s="145" t="str">
        <f>MKT!$D$44</f>
        <v>BO LAI/
BO TAY/ BO CỔ</v>
      </c>
      <c r="B10" s="412"/>
      <c r="C10" s="412"/>
      <c r="D10" s="412"/>
      <c r="E10" s="146"/>
      <c r="L10" s="78"/>
    </row>
    <row r="11" spans="1:12" s="77" customFormat="1" ht="135" hidden="1" customHeight="1">
      <c r="A11" s="144" t="e">
        <f>MKT!#REF!</f>
        <v>#REF!</v>
      </c>
      <c r="B11" s="574" t="e">
        <f>MKT!#REF!</f>
        <v>#REF!</v>
      </c>
      <c r="C11" s="574"/>
      <c r="D11" s="574"/>
      <c r="E11" s="144" t="e">
        <f>MKT!#REF!</f>
        <v>#REF!</v>
      </c>
    </row>
    <row r="12" spans="1:12" s="77" customFormat="1" ht="409.6" hidden="1" customHeight="1">
      <c r="A12" s="145" t="e">
        <f>MKT!#REF!</f>
        <v>#REF!</v>
      </c>
      <c r="B12" s="579"/>
      <c r="C12" s="579"/>
      <c r="D12" s="579"/>
      <c r="E12" s="147"/>
      <c r="L12" s="78"/>
    </row>
    <row r="13" spans="1:12" s="77" customFormat="1" ht="157.5" customHeight="1">
      <c r="A13" s="144" t="str">
        <f>MKT!$B$45</f>
        <v>SINGLE JERSEY_100% COTTON_PFD_190GSM</v>
      </c>
      <c r="B13" s="582" t="str">
        <f>MKT!$E$45</f>
        <v>ASH - BC01</v>
      </c>
      <c r="C13" s="583"/>
      <c r="D13" s="584"/>
      <c r="E13" s="144" t="e">
        <f>MKT!#REF!</f>
        <v>#REF!</v>
      </c>
    </row>
    <row r="14" spans="1:12" s="77" customFormat="1" ht="409.5" customHeight="1">
      <c r="A14" s="145" t="str">
        <f>MKT!$D$45</f>
        <v>VIỀN CỔ</v>
      </c>
      <c r="B14" s="412"/>
      <c r="C14" s="412"/>
      <c r="D14" s="412"/>
      <c r="E14" s="146"/>
      <c r="L14" s="78"/>
    </row>
    <row r="15" spans="1:12" s="77" customFormat="1" ht="74.25" customHeight="1">
      <c r="A15" s="144" t="s">
        <v>173</v>
      </c>
      <c r="B15" s="148" t="str">
        <f>MKT!$F$58</f>
        <v>ASH - BC01</v>
      </c>
      <c r="C15" s="148" t="str">
        <f>MKT!$F$59</f>
        <v>HEATHER GREY - BC06</v>
      </c>
      <c r="D15" s="148" t="str">
        <f>MKT!$F$60</f>
        <v>OATLMEAL - BC0279</v>
      </c>
      <c r="E15" s="148" t="e">
        <f>MKT!#REF!</f>
        <v>#REF!</v>
      </c>
    </row>
    <row r="16" spans="1:12" s="77" customFormat="1" ht="115.5" customHeight="1">
      <c r="A16" s="145" t="s">
        <v>80</v>
      </c>
      <c r="B16" s="143" t="str">
        <f>MKT!$G$58</f>
        <v>WH1672</v>
      </c>
      <c r="C16" s="143" t="str">
        <f>MKT!$G$59</f>
        <v>GY6995</v>
      </c>
      <c r="D16" s="143" t="str">
        <f>MKT!$G$60</f>
        <v>BE7499</v>
      </c>
      <c r="E16" s="143" t="e">
        <f>MKT!#REF!</f>
        <v>#REF!</v>
      </c>
    </row>
    <row r="17" spans="1:5" s="77" customFormat="1" ht="90" customHeight="1">
      <c r="A17" s="144" t="str">
        <f>MKT!B61</f>
        <v>NHÃN CHÍNH CHO ÁO</v>
      </c>
      <c r="B17" s="575" t="str">
        <f>MKT!F61</f>
        <v>NỀN TRẮNG CHỮ ĐEN</v>
      </c>
      <c r="C17" s="575"/>
      <c r="D17" s="575"/>
      <c r="E17" s="575"/>
    </row>
    <row r="18" spans="1:5" s="77" customFormat="1" ht="409.6" customHeight="1">
      <c r="A18" s="383" t="s">
        <v>809</v>
      </c>
      <c r="B18" s="576" t="s">
        <v>957</v>
      </c>
      <c r="C18" s="576"/>
      <c r="D18" s="576"/>
      <c r="E18" s="576"/>
    </row>
    <row r="19" spans="1:5" s="77" customFormat="1" ht="79.5" customHeight="1">
      <c r="A19" s="144" t="str">
        <f>MKT!B64</f>
        <v>NHÃN SIZE CHO ÁO</v>
      </c>
      <c r="B19" s="575" t="str">
        <f>MKT!F64</f>
        <v>NỀN TRẮNG CHỮ ĐEN</v>
      </c>
      <c r="C19" s="575"/>
      <c r="D19" s="575"/>
      <c r="E19" s="575"/>
    </row>
    <row r="20" spans="1:5" s="77" customFormat="1" ht="346.5" customHeight="1">
      <c r="A20" s="383" t="s">
        <v>810</v>
      </c>
      <c r="B20" s="577" t="s">
        <v>957</v>
      </c>
      <c r="C20" s="577"/>
      <c r="D20" s="577"/>
      <c r="E20" s="578"/>
    </row>
    <row r="21" spans="1:5" s="77" customFormat="1" ht="124.5" customHeight="1">
      <c r="A21" s="144" t="str">
        <f>MKT!B67</f>
        <v>NHÃN COUNTRY OF ORIGIN- made in vietnam</v>
      </c>
      <c r="B21" s="575" t="str">
        <f>MKT!F67</f>
        <v>NỀN TRẮNG CHỮ ĐEN</v>
      </c>
      <c r="C21" s="575"/>
      <c r="D21" s="575"/>
      <c r="E21" s="575"/>
    </row>
    <row r="22" spans="1:5" s="77" customFormat="1" ht="346.5" customHeight="1">
      <c r="A22" s="149" t="s">
        <v>811</v>
      </c>
      <c r="B22" s="577" t="s">
        <v>957</v>
      </c>
      <c r="C22" s="577"/>
      <c r="D22" s="577"/>
      <c r="E22" s="578"/>
    </row>
    <row r="23" spans="1:5" s="77" customFormat="1" ht="131.25" customHeight="1">
      <c r="A23" s="144" t="str">
        <f>MKT!B70</f>
        <v>NHÃN THÀNH PHẦN 100% COTTON 1 LÁ</v>
      </c>
      <c r="B23" s="575" t="str">
        <f>MKT!F70</f>
        <v>NỀN TRẮNG CHỮ ĐEN</v>
      </c>
      <c r="C23" s="575"/>
      <c r="D23" s="575"/>
      <c r="E23" s="575"/>
    </row>
    <row r="24" spans="1:5" s="77" customFormat="1" ht="362.25" customHeight="1">
      <c r="A24" s="149" t="s">
        <v>934</v>
      </c>
      <c r="B24" s="585" t="s">
        <v>958</v>
      </c>
      <c r="C24" s="586"/>
      <c r="D24" s="586"/>
      <c r="E24" s="182"/>
    </row>
    <row r="25" spans="1:5" s="77" customFormat="1" ht="160.5" customHeight="1">
      <c r="A25" s="144" t="str">
        <f>MKT!B75</f>
        <v>STICKER POLY BAG + 2 MẶT THÙNG CARTON 
6.5CM W x 2.5CM H</v>
      </c>
      <c r="B25" s="571" t="str">
        <f>MKT!F75</f>
        <v>NỀN TRẮNG CHỮ ĐEN</v>
      </c>
      <c r="C25" s="572"/>
      <c r="D25" s="572"/>
      <c r="E25" s="573"/>
    </row>
    <row r="26" spans="1:5" s="77" customFormat="1" ht="409.6" customHeight="1">
      <c r="A26" s="149" t="s">
        <v>757</v>
      </c>
      <c r="B26" s="591" t="s">
        <v>180</v>
      </c>
      <c r="C26" s="591"/>
      <c r="D26" s="591"/>
      <c r="E26" s="591"/>
    </row>
    <row r="27" spans="1:5" s="77" customFormat="1" ht="273" customHeight="1">
      <c r="A27" s="144" t="str">
        <f>MKT!B78</f>
        <v>POLYBAG REGULAR (XXS-M) BAO NHỎ 343MM x 406MM
POLYBAG LARGE (L-XXL) BAO LỚN 400MMx 500MM</v>
      </c>
      <c r="B27" s="571" t="str">
        <f>MKT!F78</f>
        <v>CLEAR</v>
      </c>
      <c r="C27" s="572"/>
      <c r="D27" s="572"/>
      <c r="E27" s="573"/>
    </row>
    <row r="28" spans="1:5" s="77" customFormat="1" ht="273" customHeight="1">
      <c r="A28" s="145" t="s">
        <v>760</v>
      </c>
      <c r="B28" s="590"/>
      <c r="C28" s="590"/>
      <c r="D28" s="590"/>
      <c r="E28" s="590"/>
    </row>
    <row r="29" spans="1:5" s="77" customFormat="1" ht="95.25" customHeight="1">
      <c r="A29" s="144" t="s">
        <v>762</v>
      </c>
      <c r="B29" s="571" t="str">
        <f>MKT!F81</f>
        <v>NATURAL</v>
      </c>
      <c r="C29" s="572"/>
      <c r="D29" s="572"/>
      <c r="E29" s="573"/>
    </row>
    <row r="30" spans="1:5" s="77" customFormat="1" ht="324.75" customHeight="1">
      <c r="A30" s="145" t="s">
        <v>761</v>
      </c>
      <c r="B30" s="587"/>
      <c r="C30" s="588"/>
      <c r="D30" s="589"/>
      <c r="E30" s="336"/>
    </row>
    <row r="31" spans="1:5" s="77" customFormat="1" ht="119.45" customHeight="1">
      <c r="A31" s="144" t="str">
        <f>MKT!B84</f>
        <v>STICKER DÁN THÙNG</v>
      </c>
      <c r="B31" s="580" t="str">
        <f>MKT!F84</f>
        <v>NỀN TRẮNG CHỮ ĐEN</v>
      </c>
      <c r="C31" s="581"/>
      <c r="D31" s="581"/>
      <c r="E31" s="337"/>
    </row>
    <row r="32" spans="1:5" s="77" customFormat="1" ht="287.25" customHeight="1">
      <c r="A32" s="145" t="s">
        <v>763</v>
      </c>
      <c r="B32" s="336"/>
      <c r="C32" s="336"/>
      <c r="D32" s="336"/>
      <c r="E32" s="336"/>
    </row>
    <row r="33" spans="1:17" s="77" customFormat="1" ht="119.45" customHeight="1">
      <c r="A33" s="144" t="str">
        <f>MKT!B87</f>
        <v>STICKER DÁN THÙNG MÀU CAM</v>
      </c>
      <c r="B33" s="580" t="str">
        <f>MKT!F87</f>
        <v>ORANGE</v>
      </c>
      <c r="C33" s="581"/>
      <c r="D33" s="581"/>
      <c r="E33" s="337"/>
    </row>
    <row r="34" spans="1:17" s="77" customFormat="1" ht="287.25" customHeight="1">
      <c r="A34" s="145" t="s">
        <v>764</v>
      </c>
      <c r="B34" s="336"/>
      <c r="C34" s="336"/>
      <c r="D34" s="336"/>
      <c r="E34" s="336"/>
    </row>
    <row r="35" spans="1:17" s="77" customFormat="1" ht="71.45" customHeight="1">
      <c r="A35" s="144" t="str">
        <f>MKT!B93</f>
        <v>BIG POLY BAG 100X120</v>
      </c>
      <c r="B35" s="580" t="str">
        <f>MKT!F93</f>
        <v>CLEAR</v>
      </c>
      <c r="C35" s="581"/>
      <c r="D35" s="581"/>
      <c r="E35" s="337"/>
      <c r="H35" s="77">
        <v>1.49</v>
      </c>
    </row>
    <row r="36" spans="1:17" s="77" customFormat="1" ht="87" customHeight="1">
      <c r="A36" s="145" t="s">
        <v>765</v>
      </c>
      <c r="B36" s="336"/>
      <c r="C36" s="336"/>
      <c r="D36" s="336"/>
      <c r="E36" s="336"/>
    </row>
    <row r="38" spans="1:17" ht="409.5">
      <c r="E38" s="80" t="s">
        <v>724</v>
      </c>
      <c r="J38" s="80">
        <f>I38*8.3%+(I38/50)*0.5</f>
        <v>0</v>
      </c>
      <c r="M38" s="340">
        <f>ROUND(I38+J38,0)</f>
        <v>0</v>
      </c>
      <c r="N38" s="342" t="s">
        <v>737</v>
      </c>
    </row>
    <row r="39" spans="1:17">
      <c r="B39" s="80" t="s">
        <v>735</v>
      </c>
      <c r="E39" s="80" t="s">
        <v>724</v>
      </c>
      <c r="H39" s="80">
        <v>0.25</v>
      </c>
      <c r="M39" s="340">
        <f>ROUND(I39+J39,0)</f>
        <v>0</v>
      </c>
      <c r="N39" s="335" t="s">
        <v>738</v>
      </c>
      <c r="O39" s="335"/>
      <c r="P39" s="335"/>
      <c r="Q39" s="335"/>
    </row>
    <row r="40" spans="1:17">
      <c r="I40" s="80" t="b">
        <v>1</v>
      </c>
    </row>
    <row r="41" spans="1:17" ht="35.25">
      <c r="B41" s="580" t="s">
        <v>803</v>
      </c>
      <c r="C41" s="581"/>
      <c r="D41" s="581"/>
      <c r="E41" s="337"/>
      <c r="F41" s="77"/>
      <c r="G41" s="77"/>
      <c r="H41" s="77">
        <v>0.28000000000000003</v>
      </c>
      <c r="I41" s="80" t="b">
        <v>1</v>
      </c>
    </row>
    <row r="42" spans="1:17">
      <c r="E42" s="80" t="s">
        <v>724</v>
      </c>
      <c r="M42" s="340">
        <f>ROUND(I42+J42,0)</f>
        <v>0</v>
      </c>
    </row>
    <row r="43" spans="1:17">
      <c r="E43" s="80" t="s">
        <v>724</v>
      </c>
      <c r="M43" s="340">
        <f>ROUND(I43+J43,0)</f>
        <v>0</v>
      </c>
    </row>
    <row r="44" spans="1:17">
      <c r="A44" s="79" t="str">
        <f>UPPER(D19)</f>
        <v/>
      </c>
    </row>
    <row r="45" spans="1:17" ht="35.25">
      <c r="B45" s="580" t="s">
        <v>803</v>
      </c>
      <c r="C45" s="581"/>
      <c r="D45" s="581"/>
      <c r="E45" s="337"/>
      <c r="F45" s="77"/>
      <c r="G45" s="77"/>
      <c r="H45" s="77">
        <v>0.28000000000000003</v>
      </c>
    </row>
    <row r="46" spans="1:17" ht="156" customHeight="1">
      <c r="E46" s="80" t="e">
        <f>#REF!</f>
        <v>#REF!</v>
      </c>
      <c r="H46" s="335">
        <v>0.99</v>
      </c>
      <c r="N46" s="80" t="s">
        <v>797</v>
      </c>
    </row>
    <row r="47" spans="1:17">
      <c r="A47" s="79" t="str">
        <f>UPPER(D25)</f>
        <v/>
      </c>
    </row>
    <row r="48" spans="1:17" ht="156" customHeight="1">
      <c r="E48" s="80" t="e">
        <f>#REF!</f>
        <v>#REF!</v>
      </c>
      <c r="G48" s="80">
        <f>$Q$25</f>
        <v>0</v>
      </c>
      <c r="H48" s="335">
        <v>0.99</v>
      </c>
    </row>
    <row r="49" spans="1:17">
      <c r="A49" s="79" t="str">
        <f>UPPER(D29)</f>
        <v/>
      </c>
    </row>
    <row r="50" spans="1:17" ht="156" customHeight="1">
      <c r="E50" s="80" t="e">
        <f>#REF!</f>
        <v>#REF!</v>
      </c>
      <c r="H50" s="335">
        <v>0.99</v>
      </c>
    </row>
    <row r="51" spans="1:17">
      <c r="A51" s="79" t="e">
        <f>UPPER(#REF!)</f>
        <v>#REF!</v>
      </c>
    </row>
    <row r="52" spans="1:17" ht="156" customHeight="1">
      <c r="E52" s="80" t="e">
        <f>#REF!</f>
        <v>#REF!</v>
      </c>
      <c r="G52" s="80" t="e">
        <f>#REF!</f>
        <v>#REF!</v>
      </c>
      <c r="H52" s="335">
        <v>0.99</v>
      </c>
    </row>
    <row r="55" spans="1:17">
      <c r="G55" s="80" t="s">
        <v>724</v>
      </c>
      <c r="L55" s="335"/>
      <c r="P55" s="79" t="s">
        <v>725</v>
      </c>
      <c r="Q55" s="79"/>
    </row>
    <row r="56" spans="1:17">
      <c r="G56" s="80" t="s">
        <v>724</v>
      </c>
      <c r="L56" s="335"/>
      <c r="P56" s="79"/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B59" s="80" t="s">
        <v>726</v>
      </c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</sheetData>
  <mergeCells count="23">
    <mergeCell ref="B41:D41"/>
    <mergeCell ref="B45:D45"/>
    <mergeCell ref="B13:D13"/>
    <mergeCell ref="B35:D35"/>
    <mergeCell ref="B29:E29"/>
    <mergeCell ref="B21:E21"/>
    <mergeCell ref="B22:E22"/>
    <mergeCell ref="B23:E23"/>
    <mergeCell ref="B24:D24"/>
    <mergeCell ref="B30:D30"/>
    <mergeCell ref="B31:D31"/>
    <mergeCell ref="B33:D33"/>
    <mergeCell ref="B28:E28"/>
    <mergeCell ref="B26:E26"/>
    <mergeCell ref="B25:E25"/>
    <mergeCell ref="B27:E27"/>
    <mergeCell ref="B7:E7"/>
    <mergeCell ref="B17:E17"/>
    <mergeCell ref="B18:E18"/>
    <mergeCell ref="B19:E19"/>
    <mergeCell ref="B20:E20"/>
    <mergeCell ref="B11:D11"/>
    <mergeCell ref="B12:D12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2" max="4" man="1"/>
    <brk id="26" max="4" man="1"/>
    <brk id="32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57226-8FF5-4008-B880-70B495ECA312}">
  <sheetPr>
    <pageSetUpPr fitToPage="1"/>
  </sheetPr>
  <dimension ref="A1:Z28"/>
  <sheetViews>
    <sheetView zoomScale="80" workbookViewId="0">
      <selection activeCell="E127" sqref="E127"/>
    </sheetView>
  </sheetViews>
  <sheetFormatPr defaultRowHeight="12.75"/>
  <cols>
    <col min="1" max="1" width="14.85546875" style="361" customWidth="1"/>
    <col min="2" max="3" width="22.28515625" style="361" customWidth="1"/>
    <col min="4" max="4" width="7" style="361" customWidth="1"/>
    <col min="5" max="5" width="8" style="361" customWidth="1"/>
    <col min="6" max="6" width="8.28515625" style="361" customWidth="1"/>
    <col min="7" max="8" width="5.7109375" style="361" hidden="1" customWidth="1"/>
    <col min="9" max="9" width="8.28515625" style="361" customWidth="1"/>
    <col min="10" max="11" width="5.7109375" style="361" hidden="1" customWidth="1"/>
    <col min="12" max="12" width="8.28515625" style="361" customWidth="1"/>
    <col min="13" max="14" width="5.7109375" style="361" hidden="1" customWidth="1"/>
    <col min="15" max="15" width="8.28515625" style="361" customWidth="1"/>
    <col min="16" max="17" width="5.7109375" style="361" hidden="1" customWidth="1"/>
    <col min="18" max="18" width="8.28515625" style="361" customWidth="1"/>
    <col min="19" max="20" width="5.7109375" style="361" hidden="1" customWidth="1"/>
    <col min="21" max="21" width="8.28515625" style="361" customWidth="1"/>
    <col min="22" max="23" width="5.7109375" style="361" hidden="1" customWidth="1"/>
    <col min="24" max="24" width="8.28515625" style="361" customWidth="1"/>
    <col min="25" max="26" width="5.7109375" style="361" hidden="1" customWidth="1"/>
    <col min="27" max="16384" width="9.140625" style="361"/>
  </cols>
  <sheetData>
    <row r="1" spans="1:26" ht="13.5" customHeight="1">
      <c r="A1" s="594"/>
      <c r="B1" s="595"/>
      <c r="C1" s="354"/>
      <c r="D1" s="355" t="s">
        <v>766</v>
      </c>
      <c r="E1" s="356" t="s">
        <v>767</v>
      </c>
      <c r="F1" s="357"/>
      <c r="G1" s="357"/>
      <c r="H1" s="357"/>
      <c r="I1" s="358"/>
      <c r="J1" s="357"/>
      <c r="K1" s="357"/>
      <c r="L1" s="359" t="s">
        <v>768</v>
      </c>
      <c r="M1" s="357"/>
      <c r="N1" s="357"/>
      <c r="O1" s="600" t="s">
        <v>769</v>
      </c>
      <c r="P1" s="601"/>
      <c r="Q1" s="601"/>
      <c r="R1" s="601"/>
      <c r="S1" s="601"/>
      <c r="T1" s="601"/>
      <c r="U1" s="601"/>
      <c r="V1" s="601"/>
      <c r="W1" s="601"/>
      <c r="X1" s="602"/>
      <c r="Y1" s="360"/>
      <c r="Z1" s="360"/>
    </row>
    <row r="2" spans="1:26" ht="13.5" customHeight="1">
      <c r="A2" s="596"/>
      <c r="B2" s="597"/>
      <c r="C2" s="387"/>
      <c r="D2" s="355" t="s">
        <v>770</v>
      </c>
      <c r="E2" s="362" t="s">
        <v>812</v>
      </c>
      <c r="F2" s="357"/>
      <c r="G2" s="357"/>
      <c r="H2" s="357"/>
      <c r="I2" s="358"/>
      <c r="J2" s="357"/>
      <c r="K2" s="357"/>
      <c r="L2" s="359" t="s">
        <v>771</v>
      </c>
      <c r="M2" s="357"/>
      <c r="N2" s="357"/>
      <c r="O2" s="600" t="s">
        <v>772</v>
      </c>
      <c r="P2" s="601"/>
      <c r="Q2" s="601"/>
      <c r="R2" s="601"/>
      <c r="S2" s="601"/>
      <c r="T2" s="601"/>
      <c r="U2" s="601"/>
      <c r="V2" s="601"/>
      <c r="W2" s="601"/>
      <c r="X2" s="602"/>
      <c r="Y2" s="360"/>
      <c r="Z2" s="360"/>
    </row>
    <row r="3" spans="1:26" ht="13.5" customHeight="1">
      <c r="A3" s="596"/>
      <c r="B3" s="597"/>
      <c r="C3" s="387"/>
      <c r="D3" s="355" t="s">
        <v>773</v>
      </c>
      <c r="E3" s="356" t="s">
        <v>774</v>
      </c>
      <c r="F3" s="357"/>
      <c r="G3" s="357"/>
      <c r="H3" s="357"/>
      <c r="I3" s="358"/>
      <c r="J3" s="357"/>
      <c r="K3" s="357"/>
      <c r="L3" s="359" t="s">
        <v>775</v>
      </c>
      <c r="M3" s="357"/>
      <c r="N3" s="357"/>
      <c r="O3" s="600" t="s">
        <v>813</v>
      </c>
      <c r="P3" s="601"/>
      <c r="Q3" s="601"/>
      <c r="R3" s="601"/>
      <c r="S3" s="601"/>
      <c r="T3" s="601"/>
      <c r="U3" s="601"/>
      <c r="V3" s="601"/>
      <c r="W3" s="601"/>
      <c r="X3" s="602"/>
      <c r="Y3" s="360"/>
      <c r="Z3" s="360"/>
    </row>
    <row r="4" spans="1:26" ht="14.45" customHeight="1">
      <c r="A4" s="598"/>
      <c r="B4" s="599"/>
      <c r="C4" s="363"/>
      <c r="D4" s="603" t="s">
        <v>776</v>
      </c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5"/>
      <c r="Y4" s="364"/>
      <c r="Z4" s="364"/>
    </row>
    <row r="5" spans="1:26" ht="24.2" customHeight="1">
      <c r="A5" s="606" t="s">
        <v>777</v>
      </c>
      <c r="B5" s="607"/>
      <c r="C5" s="365"/>
      <c r="D5" s="366" t="s">
        <v>778</v>
      </c>
      <c r="E5" s="366" t="s">
        <v>779</v>
      </c>
      <c r="F5" s="391" t="s">
        <v>780</v>
      </c>
      <c r="G5" s="368" t="s">
        <v>781</v>
      </c>
      <c r="H5" s="369" t="s">
        <v>782</v>
      </c>
      <c r="I5" s="391" t="s">
        <v>780</v>
      </c>
      <c r="J5" s="368" t="s">
        <v>781</v>
      </c>
      <c r="K5" s="369" t="s">
        <v>782</v>
      </c>
      <c r="L5" s="367" t="s">
        <v>783</v>
      </c>
      <c r="M5" s="368" t="s">
        <v>781</v>
      </c>
      <c r="N5" s="369" t="s">
        <v>782</v>
      </c>
      <c r="O5" s="370" t="s">
        <v>784</v>
      </c>
      <c r="P5" s="368" t="s">
        <v>781</v>
      </c>
      <c r="Q5" s="369" t="s">
        <v>782</v>
      </c>
      <c r="R5" s="367" t="s">
        <v>785</v>
      </c>
      <c r="S5" s="368" t="s">
        <v>781</v>
      </c>
      <c r="T5" s="369" t="s">
        <v>782</v>
      </c>
      <c r="U5" s="391" t="s">
        <v>786</v>
      </c>
      <c r="V5" s="368" t="s">
        <v>781</v>
      </c>
      <c r="W5" s="369" t="s">
        <v>782</v>
      </c>
      <c r="X5" s="392" t="s">
        <v>787</v>
      </c>
      <c r="Y5" s="368" t="s">
        <v>781</v>
      </c>
      <c r="Z5" s="369" t="s">
        <v>782</v>
      </c>
    </row>
    <row r="6" spans="1:26" ht="12" customHeight="1">
      <c r="A6" s="371" t="s">
        <v>814</v>
      </c>
      <c r="B6" s="380"/>
      <c r="C6" s="358" t="s">
        <v>911</v>
      </c>
      <c r="D6" s="374" t="s">
        <v>789</v>
      </c>
      <c r="E6" s="375">
        <v>1</v>
      </c>
      <c r="F6" s="393" t="s">
        <v>815</v>
      </c>
      <c r="G6" s="376">
        <v>0</v>
      </c>
      <c r="H6" s="377"/>
      <c r="I6" s="393" t="s">
        <v>816</v>
      </c>
      <c r="J6" s="376">
        <v>-0.375</v>
      </c>
      <c r="K6" s="377"/>
      <c r="L6" s="393" t="s">
        <v>817</v>
      </c>
      <c r="M6" s="376">
        <v>0</v>
      </c>
      <c r="N6" s="377"/>
      <c r="O6" s="370" t="s">
        <v>818</v>
      </c>
      <c r="P6" s="376">
        <v>-0.5</v>
      </c>
      <c r="Q6" s="377"/>
      <c r="R6" s="393" t="s">
        <v>819</v>
      </c>
      <c r="S6" s="376">
        <v>-0.5</v>
      </c>
      <c r="T6" s="377"/>
      <c r="U6" s="393" t="s">
        <v>820</v>
      </c>
      <c r="V6" s="376">
        <v>-0.25</v>
      </c>
      <c r="W6" s="377"/>
      <c r="X6" s="393" t="s">
        <v>821</v>
      </c>
      <c r="Y6" s="376">
        <v>-0.5</v>
      </c>
      <c r="Z6" s="377"/>
    </row>
    <row r="7" spans="1:26" ht="12" customHeight="1">
      <c r="A7" s="608" t="s">
        <v>822</v>
      </c>
      <c r="B7" s="609"/>
      <c r="C7" s="381" t="s">
        <v>912</v>
      </c>
      <c r="D7" s="374" t="s">
        <v>789</v>
      </c>
      <c r="E7" s="367" t="s">
        <v>823</v>
      </c>
      <c r="F7" s="393" t="s">
        <v>824</v>
      </c>
      <c r="G7" s="376">
        <v>0</v>
      </c>
      <c r="H7" s="377"/>
      <c r="I7" s="393" t="s">
        <v>825</v>
      </c>
      <c r="J7" s="376">
        <v>-0.25</v>
      </c>
      <c r="K7" s="377"/>
      <c r="L7" s="394">
        <v>17</v>
      </c>
      <c r="M7" s="376">
        <v>0</v>
      </c>
      <c r="N7" s="377"/>
      <c r="O7" s="370" t="s">
        <v>826</v>
      </c>
      <c r="P7" s="376">
        <v>-0.5</v>
      </c>
      <c r="Q7" s="377"/>
      <c r="R7" s="393" t="s">
        <v>827</v>
      </c>
      <c r="S7" s="376">
        <v>-0.25</v>
      </c>
      <c r="T7" s="377"/>
      <c r="U7" s="393" t="s">
        <v>828</v>
      </c>
      <c r="V7" s="376">
        <v>-0.25</v>
      </c>
      <c r="W7" s="377"/>
      <c r="X7" s="395">
        <v>20</v>
      </c>
      <c r="Y7" s="376">
        <v>-0.25</v>
      </c>
      <c r="Z7" s="377"/>
    </row>
    <row r="8" spans="1:26" ht="12" customHeight="1">
      <c r="A8" s="378" t="s">
        <v>829</v>
      </c>
      <c r="B8" s="373" t="s">
        <v>830</v>
      </c>
      <c r="C8" s="373" t="s">
        <v>913</v>
      </c>
      <c r="D8" s="374" t="s">
        <v>789</v>
      </c>
      <c r="E8" s="367" t="s">
        <v>792</v>
      </c>
      <c r="F8" s="395">
        <v>6</v>
      </c>
      <c r="G8" s="376">
        <v>0</v>
      </c>
      <c r="H8" s="377"/>
      <c r="I8" s="393" t="s">
        <v>831</v>
      </c>
      <c r="J8" s="376">
        <v>0.25</v>
      </c>
      <c r="K8" s="377"/>
      <c r="L8" s="394">
        <v>7</v>
      </c>
      <c r="M8" s="376">
        <v>0.125</v>
      </c>
      <c r="N8" s="377"/>
      <c r="O8" s="370" t="s">
        <v>832</v>
      </c>
      <c r="P8" s="376">
        <v>-0.125</v>
      </c>
      <c r="Q8" s="377"/>
      <c r="R8" s="395">
        <v>8</v>
      </c>
      <c r="S8" s="376">
        <v>0.25</v>
      </c>
      <c r="T8" s="377"/>
      <c r="U8" s="393" t="s">
        <v>833</v>
      </c>
      <c r="V8" s="376">
        <v>-0.25</v>
      </c>
      <c r="W8" s="377"/>
      <c r="X8" s="395">
        <v>9</v>
      </c>
      <c r="Y8" s="376">
        <v>-0.25</v>
      </c>
      <c r="Z8" s="377"/>
    </row>
    <row r="9" spans="1:26" ht="12" customHeight="1">
      <c r="A9" s="378" t="s">
        <v>834</v>
      </c>
      <c r="B9" s="373" t="s">
        <v>835</v>
      </c>
      <c r="C9" s="373" t="s">
        <v>914</v>
      </c>
      <c r="D9" s="374" t="s">
        <v>789</v>
      </c>
      <c r="E9" s="375">
        <v>1</v>
      </c>
      <c r="F9" s="395">
        <v>24</v>
      </c>
      <c r="G9" s="376">
        <v>0</v>
      </c>
      <c r="H9" s="377"/>
      <c r="I9" s="395">
        <v>25</v>
      </c>
      <c r="J9" s="376">
        <v>0</v>
      </c>
      <c r="K9" s="377"/>
      <c r="L9" s="394">
        <v>26</v>
      </c>
      <c r="M9" s="376">
        <v>0</v>
      </c>
      <c r="N9" s="377"/>
      <c r="O9" s="396">
        <v>27</v>
      </c>
      <c r="P9" s="376">
        <v>0</v>
      </c>
      <c r="Q9" s="377"/>
      <c r="R9" s="395">
        <v>28</v>
      </c>
      <c r="S9" s="376">
        <v>1</v>
      </c>
      <c r="T9" s="377"/>
      <c r="U9" s="395">
        <v>29</v>
      </c>
      <c r="V9" s="376">
        <v>0.25</v>
      </c>
      <c r="W9" s="377"/>
      <c r="X9" s="395">
        <v>30</v>
      </c>
      <c r="Y9" s="376">
        <v>0.25</v>
      </c>
      <c r="Z9" s="377"/>
    </row>
    <row r="10" spans="1:26" ht="12" customHeight="1">
      <c r="A10" s="378" t="s">
        <v>836</v>
      </c>
      <c r="B10" s="373" t="s">
        <v>837</v>
      </c>
      <c r="C10" s="373" t="s">
        <v>915</v>
      </c>
      <c r="D10" s="374" t="s">
        <v>789</v>
      </c>
      <c r="E10" s="367" t="s">
        <v>823</v>
      </c>
      <c r="F10" s="393" t="s">
        <v>838</v>
      </c>
      <c r="G10" s="376">
        <v>0</v>
      </c>
      <c r="H10" s="377"/>
      <c r="I10" s="393" t="s">
        <v>839</v>
      </c>
      <c r="J10" s="376">
        <v>-0.25</v>
      </c>
      <c r="K10" s="377"/>
      <c r="L10" s="394">
        <v>30</v>
      </c>
      <c r="M10" s="376">
        <v>-0.5</v>
      </c>
      <c r="N10" s="377"/>
      <c r="O10" s="370" t="s">
        <v>840</v>
      </c>
      <c r="P10" s="376">
        <v>-0.5</v>
      </c>
      <c r="Q10" s="377"/>
      <c r="R10" s="393" t="s">
        <v>841</v>
      </c>
      <c r="S10" s="376">
        <v>0.25</v>
      </c>
      <c r="T10" s="377"/>
      <c r="U10" s="393" t="s">
        <v>842</v>
      </c>
      <c r="V10" s="376">
        <v>0</v>
      </c>
      <c r="W10" s="377"/>
      <c r="X10" s="395">
        <v>33</v>
      </c>
      <c r="Y10" s="376">
        <v>0</v>
      </c>
      <c r="Z10" s="377"/>
    </row>
    <row r="11" spans="1:26" ht="12" customHeight="1">
      <c r="A11" s="378" t="s">
        <v>843</v>
      </c>
      <c r="B11" s="373" t="s">
        <v>844</v>
      </c>
      <c r="C11" s="373" t="s">
        <v>916</v>
      </c>
      <c r="D11" s="374" t="s">
        <v>789</v>
      </c>
      <c r="E11" s="367" t="s">
        <v>823</v>
      </c>
      <c r="F11" s="395">
        <v>28</v>
      </c>
      <c r="G11" s="376">
        <v>-0.25</v>
      </c>
      <c r="H11" s="377"/>
      <c r="I11" s="393" t="s">
        <v>845</v>
      </c>
      <c r="J11" s="376">
        <v>-0.5</v>
      </c>
      <c r="K11" s="377"/>
      <c r="L11" s="393" t="s">
        <v>846</v>
      </c>
      <c r="M11" s="376">
        <v>-0.5</v>
      </c>
      <c r="N11" s="377"/>
      <c r="O11" s="370" t="s">
        <v>847</v>
      </c>
      <c r="P11" s="376">
        <v>-0.5</v>
      </c>
      <c r="Q11" s="377"/>
      <c r="R11" s="395">
        <v>31</v>
      </c>
      <c r="S11" s="376">
        <v>0</v>
      </c>
      <c r="T11" s="377"/>
      <c r="U11" s="393" t="s">
        <v>848</v>
      </c>
      <c r="V11" s="376">
        <v>-0.25</v>
      </c>
      <c r="W11" s="377"/>
      <c r="X11" s="393" t="s">
        <v>849</v>
      </c>
      <c r="Y11" s="376">
        <v>-0.25</v>
      </c>
      <c r="Z11" s="377"/>
    </row>
    <row r="12" spans="1:26" ht="12" customHeight="1">
      <c r="A12" s="378" t="s">
        <v>850</v>
      </c>
      <c r="B12" s="373" t="s">
        <v>851</v>
      </c>
      <c r="C12" s="373" t="s">
        <v>917</v>
      </c>
      <c r="D12" s="374" t="s">
        <v>789</v>
      </c>
      <c r="E12" s="375">
        <v>1</v>
      </c>
      <c r="F12" s="395">
        <v>24</v>
      </c>
      <c r="G12" s="376">
        <v>-0.5</v>
      </c>
      <c r="H12" s="377"/>
      <c r="I12" s="395">
        <v>25</v>
      </c>
      <c r="J12" s="376">
        <v>-0.5</v>
      </c>
      <c r="K12" s="377"/>
      <c r="L12" s="394">
        <v>26</v>
      </c>
      <c r="M12" s="376">
        <v>-0.5</v>
      </c>
      <c r="N12" s="377"/>
      <c r="O12" s="396">
        <v>27</v>
      </c>
      <c r="P12" s="376">
        <v>-0.25</v>
      </c>
      <c r="Q12" s="377"/>
      <c r="R12" s="395">
        <v>28</v>
      </c>
      <c r="S12" s="376">
        <v>-0.25</v>
      </c>
      <c r="T12" s="377"/>
      <c r="U12" s="395">
        <v>29</v>
      </c>
      <c r="V12" s="376">
        <v>-0.5</v>
      </c>
      <c r="W12" s="377"/>
      <c r="X12" s="395">
        <v>30</v>
      </c>
      <c r="Y12" s="376">
        <v>-0.5</v>
      </c>
      <c r="Z12" s="377"/>
    </row>
    <row r="13" spans="1:26" ht="12" customHeight="1">
      <c r="A13" s="379" t="s">
        <v>852</v>
      </c>
      <c r="B13" s="397" t="s">
        <v>853</v>
      </c>
      <c r="C13" s="397" t="s">
        <v>918</v>
      </c>
      <c r="D13" s="374" t="s">
        <v>789</v>
      </c>
      <c r="E13" s="375">
        <v>1</v>
      </c>
      <c r="F13" s="395">
        <v>19</v>
      </c>
      <c r="G13" s="376">
        <v>-0.5</v>
      </c>
      <c r="H13" s="377"/>
      <c r="I13" s="395">
        <v>20</v>
      </c>
      <c r="J13" s="376">
        <v>-0.5</v>
      </c>
      <c r="K13" s="377"/>
      <c r="L13" s="394">
        <v>21</v>
      </c>
      <c r="M13" s="398">
        <v>-1</v>
      </c>
      <c r="N13" s="377"/>
      <c r="O13" s="396">
        <v>22</v>
      </c>
      <c r="P13" s="398">
        <v>-1</v>
      </c>
      <c r="Q13" s="377"/>
      <c r="R13" s="395">
        <v>23</v>
      </c>
      <c r="S13" s="376">
        <v>-0.5</v>
      </c>
      <c r="T13" s="377"/>
      <c r="U13" s="395">
        <v>24</v>
      </c>
      <c r="V13" s="398">
        <v>-0.5</v>
      </c>
      <c r="W13" s="377"/>
      <c r="X13" s="395">
        <v>25</v>
      </c>
      <c r="Y13" s="398">
        <v>-1</v>
      </c>
      <c r="Z13" s="377"/>
    </row>
    <row r="14" spans="1:26" ht="12" customHeight="1">
      <c r="A14" s="608" t="s">
        <v>854</v>
      </c>
      <c r="B14" s="609"/>
      <c r="C14" s="381" t="s">
        <v>919</v>
      </c>
      <c r="D14" s="374" t="s">
        <v>793</v>
      </c>
      <c r="E14" s="375">
        <v>0</v>
      </c>
      <c r="F14" s="395">
        <v>6</v>
      </c>
      <c r="G14" s="376">
        <v>0.25</v>
      </c>
      <c r="H14" s="377"/>
      <c r="I14" s="395">
        <v>6</v>
      </c>
      <c r="J14" s="376">
        <v>0</v>
      </c>
      <c r="K14" s="377"/>
      <c r="L14" s="394">
        <v>6</v>
      </c>
      <c r="M14" s="376">
        <v>0</v>
      </c>
      <c r="N14" s="377"/>
      <c r="O14" s="396">
        <v>6</v>
      </c>
      <c r="P14" s="376">
        <v>0</v>
      </c>
      <c r="Q14" s="377"/>
      <c r="R14" s="395">
        <v>6</v>
      </c>
      <c r="S14" s="376">
        <v>0</v>
      </c>
      <c r="T14" s="377"/>
      <c r="U14" s="395">
        <v>6</v>
      </c>
      <c r="V14" s="376">
        <v>0</v>
      </c>
      <c r="W14" s="377"/>
      <c r="X14" s="395">
        <v>6</v>
      </c>
      <c r="Y14" s="376">
        <v>0</v>
      </c>
      <c r="Z14" s="377"/>
    </row>
    <row r="15" spans="1:26" ht="12" customHeight="1">
      <c r="A15" s="379" t="s">
        <v>855</v>
      </c>
      <c r="B15" s="397" t="s">
        <v>856</v>
      </c>
      <c r="C15" s="397" t="s">
        <v>920</v>
      </c>
      <c r="D15" s="374" t="s">
        <v>790</v>
      </c>
      <c r="E15" s="367" t="s">
        <v>823</v>
      </c>
      <c r="F15" s="393" t="s">
        <v>857</v>
      </c>
      <c r="G15" s="376">
        <v>-0.5</v>
      </c>
      <c r="H15" s="377"/>
      <c r="I15" s="395">
        <v>32</v>
      </c>
      <c r="J15" s="398">
        <v>-0.75</v>
      </c>
      <c r="K15" s="377"/>
      <c r="L15" s="393" t="s">
        <v>858</v>
      </c>
      <c r="M15" s="376">
        <v>-0.5</v>
      </c>
      <c r="N15" s="377"/>
      <c r="O15" s="370" t="s">
        <v>859</v>
      </c>
      <c r="P15" s="376">
        <v>-0.5</v>
      </c>
      <c r="Q15" s="377"/>
      <c r="R15" s="393" t="s">
        <v>860</v>
      </c>
      <c r="S15" s="376">
        <v>-0.5</v>
      </c>
      <c r="T15" s="377"/>
      <c r="U15" s="395">
        <v>35</v>
      </c>
      <c r="V15" s="376">
        <v>-0.5</v>
      </c>
      <c r="W15" s="377"/>
      <c r="X15" s="393" t="s">
        <v>861</v>
      </c>
      <c r="Y15" s="398">
        <v>-0.75</v>
      </c>
      <c r="Z15" s="377"/>
    </row>
    <row r="16" spans="1:26" ht="12" customHeight="1">
      <c r="A16" s="399" t="s">
        <v>205</v>
      </c>
      <c r="B16" s="380"/>
      <c r="C16" s="358" t="s">
        <v>921</v>
      </c>
      <c r="D16" s="374" t="s">
        <v>793</v>
      </c>
      <c r="E16" s="367" t="s">
        <v>792</v>
      </c>
      <c r="F16" s="395">
        <v>11</v>
      </c>
      <c r="G16" s="376">
        <v>0</v>
      </c>
      <c r="H16" s="377"/>
      <c r="I16" s="393" t="s">
        <v>862</v>
      </c>
      <c r="J16" s="376">
        <v>-0.25</v>
      </c>
      <c r="K16" s="377"/>
      <c r="L16" s="394">
        <v>12</v>
      </c>
      <c r="M16" s="376">
        <v>0</v>
      </c>
      <c r="N16" s="377"/>
      <c r="O16" s="370" t="s">
        <v>863</v>
      </c>
      <c r="P16" s="398">
        <v>-0.5</v>
      </c>
      <c r="Q16" s="377"/>
      <c r="R16" s="395">
        <v>13</v>
      </c>
      <c r="S16" s="376">
        <v>0</v>
      </c>
      <c r="T16" s="377"/>
      <c r="U16" s="393" t="s">
        <v>864</v>
      </c>
      <c r="V16" s="376">
        <v>-0.25</v>
      </c>
      <c r="W16" s="377"/>
      <c r="X16" s="395">
        <v>14</v>
      </c>
      <c r="Y16" s="398">
        <v>-0.5</v>
      </c>
      <c r="Z16" s="377"/>
    </row>
    <row r="17" spans="1:26" ht="12" customHeight="1">
      <c r="A17" s="379" t="s">
        <v>865</v>
      </c>
      <c r="B17" s="397" t="s">
        <v>866</v>
      </c>
      <c r="C17" s="397" t="s">
        <v>922</v>
      </c>
      <c r="D17" s="374" t="s">
        <v>793</v>
      </c>
      <c r="E17" s="367" t="s">
        <v>792</v>
      </c>
      <c r="F17" s="393" t="s">
        <v>867</v>
      </c>
      <c r="G17" s="398">
        <v>-0.5</v>
      </c>
      <c r="H17" s="377"/>
      <c r="I17" s="395">
        <v>11</v>
      </c>
      <c r="J17" s="376">
        <v>-0.25</v>
      </c>
      <c r="K17" s="377"/>
      <c r="L17" s="393" t="s">
        <v>862</v>
      </c>
      <c r="M17" s="376">
        <v>0.25</v>
      </c>
      <c r="N17" s="377"/>
      <c r="O17" s="396">
        <v>12</v>
      </c>
      <c r="P17" s="376">
        <v>-0.25</v>
      </c>
      <c r="Q17" s="377"/>
      <c r="R17" s="393" t="s">
        <v>868</v>
      </c>
      <c r="S17" s="398">
        <v>-0.75</v>
      </c>
      <c r="T17" s="377"/>
      <c r="U17" s="395">
        <v>13</v>
      </c>
      <c r="V17" s="376">
        <v>-0.25</v>
      </c>
      <c r="W17" s="377"/>
      <c r="X17" s="393" t="s">
        <v>864</v>
      </c>
      <c r="Y17" s="376">
        <v>0.25</v>
      </c>
      <c r="Z17" s="377"/>
    </row>
    <row r="18" spans="1:26" ht="12" customHeight="1">
      <c r="A18" s="378" t="s">
        <v>869</v>
      </c>
      <c r="B18" s="373" t="s">
        <v>870</v>
      </c>
      <c r="C18" s="373" t="s">
        <v>923</v>
      </c>
      <c r="D18" s="374" t="s">
        <v>793</v>
      </c>
      <c r="E18" s="367" t="s">
        <v>791</v>
      </c>
      <c r="F18" s="393" t="s">
        <v>871</v>
      </c>
      <c r="G18" s="376">
        <v>-0.25</v>
      </c>
      <c r="H18" s="377"/>
      <c r="I18" s="393" t="s">
        <v>872</v>
      </c>
      <c r="J18" s="376">
        <v>-0.25</v>
      </c>
      <c r="K18" s="377"/>
      <c r="L18" s="400" t="s">
        <v>833</v>
      </c>
      <c r="M18" s="376">
        <v>-0.5</v>
      </c>
      <c r="N18" s="377"/>
      <c r="O18" s="370" t="s">
        <v>873</v>
      </c>
      <c r="P18" s="376">
        <v>-0.5</v>
      </c>
      <c r="Q18" s="377"/>
      <c r="R18" s="393" t="s">
        <v>874</v>
      </c>
      <c r="S18" s="376">
        <v>-0.375</v>
      </c>
      <c r="T18" s="377"/>
      <c r="U18" s="393" t="s">
        <v>875</v>
      </c>
      <c r="V18" s="376">
        <v>-0.375</v>
      </c>
      <c r="W18" s="377"/>
      <c r="X18" s="395">
        <v>10</v>
      </c>
      <c r="Y18" s="376">
        <v>-0.25</v>
      </c>
      <c r="Z18" s="377"/>
    </row>
    <row r="19" spans="1:26" ht="12" customHeight="1">
      <c r="A19" s="608" t="s">
        <v>876</v>
      </c>
      <c r="B19" s="609"/>
      <c r="C19" s="381" t="s">
        <v>924</v>
      </c>
      <c r="D19" s="374" t="s">
        <v>789</v>
      </c>
      <c r="E19" s="367" t="s">
        <v>792</v>
      </c>
      <c r="F19" s="395">
        <v>18</v>
      </c>
      <c r="G19" s="376">
        <v>0.25</v>
      </c>
      <c r="H19" s="377"/>
      <c r="I19" s="393" t="s">
        <v>827</v>
      </c>
      <c r="J19" s="376">
        <v>0.5</v>
      </c>
      <c r="K19" s="377"/>
      <c r="L19" s="394">
        <v>19</v>
      </c>
      <c r="M19" s="376">
        <v>0.25</v>
      </c>
      <c r="N19" s="377"/>
      <c r="O19" s="370" t="s">
        <v>877</v>
      </c>
      <c r="P19" s="376">
        <v>0.25</v>
      </c>
      <c r="Q19" s="377"/>
      <c r="R19" s="395">
        <v>20</v>
      </c>
      <c r="S19" s="376">
        <v>0.5</v>
      </c>
      <c r="T19" s="377"/>
      <c r="U19" s="393" t="s">
        <v>816</v>
      </c>
      <c r="V19" s="376">
        <v>0.5</v>
      </c>
      <c r="W19" s="377"/>
      <c r="X19" s="395">
        <v>21</v>
      </c>
      <c r="Y19" s="376">
        <v>0</v>
      </c>
      <c r="Z19" s="377"/>
    </row>
    <row r="20" spans="1:26" ht="12" customHeight="1">
      <c r="A20" s="378" t="s">
        <v>878</v>
      </c>
      <c r="B20" s="397" t="s">
        <v>879</v>
      </c>
      <c r="C20" s="397" t="s">
        <v>925</v>
      </c>
      <c r="D20" s="374" t="s">
        <v>793</v>
      </c>
      <c r="E20" s="367" t="s">
        <v>794</v>
      </c>
      <c r="F20" s="395">
        <v>6</v>
      </c>
      <c r="G20" s="398">
        <v>-0.75</v>
      </c>
      <c r="H20" s="377"/>
      <c r="I20" s="393" t="s">
        <v>880</v>
      </c>
      <c r="J20" s="398">
        <v>-0.75</v>
      </c>
      <c r="K20" s="377"/>
      <c r="L20" s="400" t="s">
        <v>831</v>
      </c>
      <c r="M20" s="398">
        <v>-0.5</v>
      </c>
      <c r="N20" s="377"/>
      <c r="O20" s="370" t="s">
        <v>881</v>
      </c>
      <c r="P20" s="398">
        <v>-0.5</v>
      </c>
      <c r="Q20" s="377"/>
      <c r="R20" s="395">
        <v>7</v>
      </c>
      <c r="S20" s="398">
        <v>-0.75</v>
      </c>
      <c r="T20" s="377"/>
      <c r="U20" s="393" t="s">
        <v>882</v>
      </c>
      <c r="V20" s="398">
        <v>-0.75</v>
      </c>
      <c r="W20" s="377"/>
      <c r="X20" s="393" t="s">
        <v>883</v>
      </c>
      <c r="Y20" s="398">
        <v>-0.5</v>
      </c>
      <c r="Z20" s="377"/>
    </row>
    <row r="21" spans="1:26" ht="12" customHeight="1">
      <c r="A21" s="378" t="s">
        <v>884</v>
      </c>
      <c r="B21" s="373" t="s">
        <v>788</v>
      </c>
      <c r="C21" s="373" t="s">
        <v>926</v>
      </c>
      <c r="D21" s="374" t="s">
        <v>793</v>
      </c>
      <c r="E21" s="367" t="s">
        <v>794</v>
      </c>
      <c r="F21" s="393" t="s">
        <v>885</v>
      </c>
      <c r="G21" s="376">
        <v>-0.25</v>
      </c>
      <c r="H21" s="377"/>
      <c r="I21" s="393" t="s">
        <v>886</v>
      </c>
      <c r="J21" s="376">
        <v>-0.25</v>
      </c>
      <c r="K21" s="377"/>
      <c r="L21" s="400" t="s">
        <v>887</v>
      </c>
      <c r="M21" s="376">
        <v>0</v>
      </c>
      <c r="N21" s="377"/>
      <c r="O21" s="370" t="s">
        <v>888</v>
      </c>
      <c r="P21" s="376">
        <v>-0.125</v>
      </c>
      <c r="Q21" s="377"/>
      <c r="R21" s="393" t="s">
        <v>889</v>
      </c>
      <c r="S21" s="376">
        <v>-0.125</v>
      </c>
      <c r="T21" s="377"/>
      <c r="U21" s="393" t="s">
        <v>890</v>
      </c>
      <c r="V21" s="376">
        <v>-0.25</v>
      </c>
      <c r="W21" s="377"/>
      <c r="X21" s="393" t="s">
        <v>891</v>
      </c>
      <c r="Y21" s="376">
        <v>-0.125</v>
      </c>
      <c r="Z21" s="377"/>
    </row>
    <row r="22" spans="1:26" ht="12" customHeight="1">
      <c r="A22" s="399" t="s">
        <v>892</v>
      </c>
      <c r="B22" s="401" t="s">
        <v>856</v>
      </c>
      <c r="C22" s="397" t="s">
        <v>927</v>
      </c>
      <c r="D22" s="374" t="s">
        <v>793</v>
      </c>
      <c r="E22" s="367" t="s">
        <v>794</v>
      </c>
      <c r="F22" s="393" t="s">
        <v>883</v>
      </c>
      <c r="G22" s="376">
        <v>-0.125</v>
      </c>
      <c r="H22" s="377"/>
      <c r="I22" s="393" t="s">
        <v>871</v>
      </c>
      <c r="J22" s="376">
        <v>0</v>
      </c>
      <c r="K22" s="377"/>
      <c r="L22" s="394">
        <v>8</v>
      </c>
      <c r="M22" s="376">
        <v>-0.25</v>
      </c>
      <c r="N22" s="377"/>
      <c r="O22" s="370" t="s">
        <v>893</v>
      </c>
      <c r="P22" s="376">
        <v>0</v>
      </c>
      <c r="Q22" s="377"/>
      <c r="R22" s="393" t="s">
        <v>833</v>
      </c>
      <c r="S22" s="376">
        <v>-0.25</v>
      </c>
      <c r="T22" s="377"/>
      <c r="U22" s="393" t="s">
        <v>894</v>
      </c>
      <c r="V22" s="398">
        <v>-0.5</v>
      </c>
      <c r="W22" s="377"/>
      <c r="X22" s="395">
        <v>9</v>
      </c>
      <c r="Y22" s="398">
        <v>-0.5</v>
      </c>
      <c r="Z22" s="377"/>
    </row>
    <row r="23" spans="1:26" ht="12" customHeight="1">
      <c r="A23" s="608" t="s">
        <v>895</v>
      </c>
      <c r="B23" s="609"/>
      <c r="C23" s="381" t="s">
        <v>928</v>
      </c>
      <c r="D23" s="374" t="s">
        <v>793</v>
      </c>
      <c r="E23" s="367" t="s">
        <v>794</v>
      </c>
      <c r="F23" s="393" t="s">
        <v>896</v>
      </c>
      <c r="G23" s="376">
        <v>0</v>
      </c>
      <c r="H23" s="377"/>
      <c r="I23" s="393" t="s">
        <v>897</v>
      </c>
      <c r="J23" s="376">
        <v>0.25</v>
      </c>
      <c r="K23" s="377"/>
      <c r="L23" s="394">
        <v>4</v>
      </c>
      <c r="M23" s="376">
        <v>0.25</v>
      </c>
      <c r="N23" s="377"/>
      <c r="O23" s="370" t="s">
        <v>898</v>
      </c>
      <c r="P23" s="376">
        <v>0.25</v>
      </c>
      <c r="Q23" s="377"/>
      <c r="R23" s="393" t="s">
        <v>899</v>
      </c>
      <c r="S23" s="376">
        <v>0.25</v>
      </c>
      <c r="T23" s="377"/>
      <c r="U23" s="393" t="s">
        <v>900</v>
      </c>
      <c r="V23" s="376">
        <v>0</v>
      </c>
      <c r="W23" s="377"/>
      <c r="X23" s="395">
        <v>5</v>
      </c>
      <c r="Y23" s="376">
        <v>0.25</v>
      </c>
      <c r="Z23" s="377"/>
    </row>
    <row r="24" spans="1:26" ht="12" customHeight="1">
      <c r="A24" s="371" t="s">
        <v>901</v>
      </c>
      <c r="B24" s="380"/>
      <c r="C24" s="358" t="s">
        <v>929</v>
      </c>
      <c r="D24" s="374" t="s">
        <v>795</v>
      </c>
      <c r="E24" s="375">
        <v>0</v>
      </c>
      <c r="F24" s="395">
        <v>1</v>
      </c>
      <c r="G24" s="376">
        <v>0</v>
      </c>
      <c r="H24" s="377"/>
      <c r="I24" s="395">
        <v>1</v>
      </c>
      <c r="J24" s="376">
        <v>0</v>
      </c>
      <c r="K24" s="377"/>
      <c r="L24" s="394">
        <v>1</v>
      </c>
      <c r="M24" s="376">
        <v>0.125</v>
      </c>
      <c r="N24" s="377"/>
      <c r="O24" s="396">
        <v>1</v>
      </c>
      <c r="P24" s="376">
        <v>0</v>
      </c>
      <c r="Q24" s="377"/>
      <c r="R24" s="395">
        <v>1</v>
      </c>
      <c r="S24" s="376">
        <v>0</v>
      </c>
      <c r="T24" s="377"/>
      <c r="U24" s="395">
        <v>1</v>
      </c>
      <c r="V24" s="376">
        <v>0</v>
      </c>
      <c r="W24" s="377"/>
      <c r="X24" s="395">
        <v>1</v>
      </c>
      <c r="Y24" s="376">
        <v>0</v>
      </c>
      <c r="Z24" s="377"/>
    </row>
    <row r="25" spans="1:26" ht="12" customHeight="1">
      <c r="A25" s="378" t="s">
        <v>902</v>
      </c>
      <c r="B25" s="373" t="s">
        <v>903</v>
      </c>
      <c r="C25" s="373" t="s">
        <v>930</v>
      </c>
      <c r="D25" s="374" t="s">
        <v>795</v>
      </c>
      <c r="E25" s="375">
        <v>0</v>
      </c>
      <c r="F25" s="393" t="s">
        <v>904</v>
      </c>
      <c r="G25" s="376">
        <v>0</v>
      </c>
      <c r="H25" s="377"/>
      <c r="I25" s="393" t="s">
        <v>904</v>
      </c>
      <c r="J25" s="376">
        <v>-0.125</v>
      </c>
      <c r="K25" s="377"/>
      <c r="L25" s="400" t="s">
        <v>904</v>
      </c>
      <c r="M25" s="376">
        <v>-0.125</v>
      </c>
      <c r="N25" s="377"/>
      <c r="O25" s="370" t="s">
        <v>905</v>
      </c>
      <c r="P25" s="376">
        <v>0</v>
      </c>
      <c r="Q25" s="377"/>
      <c r="R25" s="393" t="s">
        <v>904</v>
      </c>
      <c r="S25" s="376">
        <v>0</v>
      </c>
      <c r="T25" s="377"/>
      <c r="U25" s="393" t="s">
        <v>904</v>
      </c>
      <c r="V25" s="376">
        <v>0</v>
      </c>
      <c r="W25" s="377"/>
      <c r="X25" s="393" t="s">
        <v>904</v>
      </c>
      <c r="Y25" s="376">
        <v>0</v>
      </c>
      <c r="Z25" s="377"/>
    </row>
    <row r="26" spans="1:26" ht="12" customHeight="1">
      <c r="A26" s="610" t="s">
        <v>906</v>
      </c>
      <c r="B26" s="609"/>
      <c r="C26" s="381" t="s">
        <v>931</v>
      </c>
      <c r="D26" s="374" t="s">
        <v>795</v>
      </c>
      <c r="E26" s="375">
        <v>0</v>
      </c>
      <c r="F26" s="393" t="s">
        <v>907</v>
      </c>
      <c r="G26" s="402">
        <v>-0.25</v>
      </c>
      <c r="H26" s="377"/>
      <c r="I26" s="393" t="s">
        <v>907</v>
      </c>
      <c r="J26" s="402">
        <v>-0.25</v>
      </c>
      <c r="K26" s="377"/>
      <c r="L26" s="400" t="s">
        <v>907</v>
      </c>
      <c r="M26" s="402">
        <v>-0.25</v>
      </c>
      <c r="N26" s="377"/>
      <c r="O26" s="370" t="s">
        <v>908</v>
      </c>
      <c r="P26" s="402">
        <v>-0.25</v>
      </c>
      <c r="Q26" s="377"/>
      <c r="R26" s="393" t="s">
        <v>907</v>
      </c>
      <c r="S26" s="402">
        <v>-0.25</v>
      </c>
      <c r="T26" s="377"/>
      <c r="U26" s="393" t="s">
        <v>907</v>
      </c>
      <c r="V26" s="402">
        <v>-0.25</v>
      </c>
      <c r="W26" s="377"/>
      <c r="X26" s="393" t="s">
        <v>907</v>
      </c>
      <c r="Y26" s="376">
        <v>-0.125</v>
      </c>
      <c r="Z26" s="377"/>
    </row>
    <row r="27" spans="1:26" ht="12" customHeight="1">
      <c r="A27" s="399" t="s">
        <v>909</v>
      </c>
      <c r="B27" s="372" t="s">
        <v>910</v>
      </c>
      <c r="C27" s="373" t="s">
        <v>932</v>
      </c>
      <c r="D27" s="374" t="s">
        <v>795</v>
      </c>
      <c r="E27" s="375">
        <v>0</v>
      </c>
      <c r="F27" s="393" t="s">
        <v>907</v>
      </c>
      <c r="G27" s="403">
        <v>-0.25</v>
      </c>
      <c r="H27" s="377"/>
      <c r="I27" s="393" t="s">
        <v>907</v>
      </c>
      <c r="J27" s="403">
        <v>-0.25</v>
      </c>
      <c r="K27" s="377"/>
      <c r="L27" s="400" t="s">
        <v>907</v>
      </c>
      <c r="M27" s="404">
        <v>-0.125</v>
      </c>
      <c r="N27" s="377"/>
      <c r="O27" s="370" t="s">
        <v>908</v>
      </c>
      <c r="P27" s="403">
        <v>-0.25</v>
      </c>
      <c r="Q27" s="377"/>
      <c r="R27" s="393" t="s">
        <v>907</v>
      </c>
      <c r="S27" s="404">
        <v>-0.125</v>
      </c>
      <c r="T27" s="377"/>
      <c r="U27" s="393" t="s">
        <v>907</v>
      </c>
      <c r="V27" s="404">
        <v>-0.125</v>
      </c>
      <c r="W27" s="377"/>
      <c r="X27" s="393" t="s">
        <v>907</v>
      </c>
      <c r="Y27" s="404">
        <v>-0.125</v>
      </c>
      <c r="Z27" s="377"/>
    </row>
    <row r="28" spans="1:26" ht="12.6" customHeight="1">
      <c r="A28" s="592"/>
      <c r="B28" s="593"/>
      <c r="C28" s="358"/>
      <c r="D28" s="382"/>
      <c r="E28" s="382"/>
      <c r="F28" s="382"/>
      <c r="G28" s="405"/>
      <c r="H28" s="382"/>
      <c r="I28" s="382"/>
      <c r="J28" s="405"/>
      <c r="K28" s="382"/>
      <c r="L28" s="382"/>
      <c r="M28" s="405"/>
      <c r="N28" s="382"/>
      <c r="O28" s="406"/>
      <c r="P28" s="405"/>
      <c r="Q28" s="382"/>
      <c r="R28" s="382"/>
      <c r="S28" s="405"/>
      <c r="T28" s="382"/>
      <c r="U28" s="382"/>
      <c r="V28" s="405"/>
      <c r="W28" s="382"/>
      <c r="X28" s="382"/>
      <c r="Y28" s="405"/>
      <c r="Z28" s="382"/>
    </row>
  </sheetData>
  <mergeCells count="12">
    <mergeCell ref="A28:B28"/>
    <mergeCell ref="A1:B4"/>
    <mergeCell ref="O1:X1"/>
    <mergeCell ref="O2:X2"/>
    <mergeCell ref="O3:X3"/>
    <mergeCell ref="D4:X4"/>
    <mergeCell ref="A5:B5"/>
    <mergeCell ref="A7:B7"/>
    <mergeCell ref="A14:B14"/>
    <mergeCell ref="A19:B19"/>
    <mergeCell ref="A23:B23"/>
    <mergeCell ref="A26:B26"/>
  </mergeCells>
  <pageMargins left="0.7" right="0.7" top="0.75" bottom="0.75" header="0.3" footer="0.3"/>
  <pageSetup paperSize="9" scale="9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15" activePane="bottomRight" state="frozen"/>
      <selection activeCell="E127" sqref="E127"/>
      <selection pane="topRight" activeCell="E127" sqref="E127"/>
      <selection pane="bottomLeft" activeCell="E127" sqref="E127"/>
      <selection pane="bottomRight" activeCell="E127" sqref="E127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5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4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4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4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4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4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4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4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4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4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4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4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4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4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4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4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4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4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4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4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4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4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4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4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4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4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4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6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17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17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17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17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17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17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17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17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17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17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17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17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801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17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17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17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17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17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17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17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17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17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17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17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17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17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17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17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17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17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17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17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17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17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17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17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17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17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17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17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17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17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17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11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1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1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1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1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1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1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11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1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1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1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1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1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1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11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1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1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1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1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1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1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11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1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1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1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1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1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1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11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1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1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1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1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1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1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11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1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1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1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1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1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1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12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3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3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3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3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3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3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13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3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3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3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3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3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3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13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3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3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3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3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3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3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13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3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3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3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3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3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3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13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3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3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3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3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3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3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13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3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3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3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3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3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3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14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4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4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4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4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4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4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14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4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4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4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4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4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4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14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4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4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4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4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4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4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14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4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4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4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4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4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4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14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4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4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4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4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4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4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14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4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4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4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4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4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4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13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3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3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3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3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3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3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13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3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3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3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3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3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3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13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3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3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3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3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3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3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13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3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3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3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3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3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3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13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3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3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3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3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3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3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13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3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3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3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3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3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3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11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1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1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1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1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1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1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11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1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1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1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1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1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1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11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1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1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1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1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1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1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11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1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1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1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1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1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1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11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1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1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1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1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1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1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11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1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1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1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1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1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1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12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3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3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3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3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3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3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13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3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3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3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3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3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3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13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3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3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3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3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3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3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13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3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3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3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3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3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3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13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3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3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3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3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3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3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13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3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3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3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3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3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3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14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4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4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4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4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4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4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14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4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4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4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4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4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4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14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4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4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4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4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4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4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14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4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4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4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4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4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4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14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4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4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4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4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4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4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14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4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4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4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4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4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4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CW35V3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8" t="s">
        <v>0</v>
      </c>
      <c r="O1" s="478" t="s">
        <v>0</v>
      </c>
      <c r="P1" s="479" t="s">
        <v>1</v>
      </c>
      <c r="Q1" s="479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8" t="s">
        <v>2</v>
      </c>
      <c r="O2" s="478" t="s">
        <v>2</v>
      </c>
      <c r="P2" s="480" t="s">
        <v>3</v>
      </c>
      <c r="Q2" s="480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8" t="s">
        <v>4</v>
      </c>
      <c r="O3" s="478" t="s">
        <v>4</v>
      </c>
      <c r="P3" s="481" t="s">
        <v>5</v>
      </c>
      <c r="Q3" s="479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83" t="s">
        <v>796</v>
      </c>
      <c r="H5" s="484"/>
      <c r="I5" s="484"/>
      <c r="J5" s="484"/>
      <c r="K5" s="484"/>
      <c r="L5" s="484"/>
      <c r="M5" s="485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86"/>
      <c r="H6" s="487"/>
      <c r="I6" s="487"/>
      <c r="J6" s="487"/>
      <c r="K6" s="487"/>
      <c r="L6" s="487"/>
      <c r="M6" s="488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86"/>
      <c r="H7" s="487"/>
      <c r="I7" s="487"/>
      <c r="J7" s="487"/>
      <c r="K7" s="487"/>
      <c r="L7" s="487"/>
      <c r="M7" s="488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82" t="s">
        <v>568</v>
      </c>
      <c r="E8" s="482"/>
      <c r="F8" s="482"/>
      <c r="G8" s="489"/>
      <c r="H8" s="490"/>
      <c r="I8" s="490"/>
      <c r="J8" s="490"/>
      <c r="K8" s="490"/>
      <c r="L8" s="490"/>
      <c r="M8" s="491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93">
        <v>45447</v>
      </c>
      <c r="E11" s="494"/>
      <c r="F11" s="494"/>
      <c r="G11" s="241"/>
      <c r="H11" s="240"/>
      <c r="I11" s="186"/>
      <c r="J11" s="238" t="s">
        <v>20</v>
      </c>
      <c r="K11" s="186"/>
      <c r="L11" s="186"/>
      <c r="M11" s="492" t="s">
        <v>730</v>
      </c>
      <c r="N11" s="492"/>
      <c r="O11" s="492"/>
      <c r="P11" s="492"/>
      <c r="Q11" s="492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495"/>
      <c r="C13" s="495"/>
      <c r="D13" s="495"/>
      <c r="E13" s="495"/>
      <c r="F13" s="495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741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19" t="s">
        <v>742</v>
      </c>
      <c r="F18" s="619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19" t="s">
        <v>743</v>
      </c>
      <c r="F19" s="619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19" t="s">
        <v>742</v>
      </c>
      <c r="F23" s="619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19" t="s">
        <v>743</v>
      </c>
      <c r="F24" s="619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19" t="s">
        <v>742</v>
      </c>
      <c r="F28" s="619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19" t="s">
        <v>743</v>
      </c>
      <c r="F29" s="619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20" t="str">
        <f>+D29</f>
        <v>MOONLIGHT</v>
      </c>
      <c r="E31" s="620"/>
      <c r="F31" s="620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08" t="s">
        <v>740</v>
      </c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18" t="s">
        <v>801</v>
      </c>
      <c r="C39" s="618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803</v>
      </c>
      <c r="D44" s="97" t="s">
        <v>802</v>
      </c>
      <c r="G44" s="97"/>
      <c r="H44" s="96">
        <v>0.28000000000000003</v>
      </c>
    </row>
    <row r="45" spans="2:17" s="96" customFormat="1" ht="27">
      <c r="D45" s="96" t="s">
        <v>804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803</v>
      </c>
      <c r="D50" s="97" t="s">
        <v>802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803</v>
      </c>
      <c r="D54" s="97" t="s">
        <v>802</v>
      </c>
      <c r="G54" s="97"/>
      <c r="H54" s="96">
        <v>0.28000000000000003</v>
      </c>
    </row>
    <row r="55" spans="2:14" s="96" customFormat="1" ht="27">
      <c r="G55" s="97"/>
      <c r="N55" s="96" t="s">
        <v>797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11" zoomScale="85" zoomScaleNormal="85" zoomScaleSheetLayoutView="85" zoomScalePageLayoutView="70" workbookViewId="0">
      <selection activeCell="C12" sqref="C12:F12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3" t="s">
        <v>235</v>
      </c>
      <c r="C4" s="623"/>
      <c r="D4" s="272" cm="1">
        <f t="array" ref="D4:F4">MKT!D11:F11</f>
        <v>45460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24"/>
      <c r="C5" s="624"/>
      <c r="D5" s="273"/>
      <c r="E5"/>
      <c r="F5" s="270"/>
      <c r="G5" s="270"/>
      <c r="H5"/>
    </row>
    <row r="6" spans="1:8" s="265" customFormat="1" ht="17.25" customHeight="1" thickBot="1">
      <c r="A6" s="270"/>
      <c r="B6" s="623" t="s">
        <v>236</v>
      </c>
      <c r="C6" s="623"/>
      <c r="D6" s="274" t="str">
        <f>MKT!M14</f>
        <v>DREW HOUSE</v>
      </c>
      <c r="E6"/>
      <c r="F6" s="271" t="s">
        <v>237</v>
      </c>
      <c r="G6" s="287" t="str">
        <f>MKT!D9</f>
        <v>FW24 PRODUCTION</v>
      </c>
      <c r="H6"/>
    </row>
    <row r="7" spans="1:8" s="265" customFormat="1" ht="3.95" customHeight="1" thickBot="1">
      <c r="A7" s="270"/>
      <c r="B7" s="625"/>
      <c r="C7" s="625"/>
      <c r="D7" s="273"/>
      <c r="E7"/>
      <c r="F7" s="275"/>
      <c r="G7" s="276"/>
      <c r="H7"/>
    </row>
    <row r="8" spans="1:8" s="265" customFormat="1" ht="17.25" customHeight="1" thickBot="1">
      <c r="A8" s="270"/>
      <c r="B8" s="623" t="s">
        <v>238</v>
      </c>
      <c r="C8" s="623"/>
      <c r="D8" s="274" t="str">
        <f>MKT!D7</f>
        <v>D15-CW35V3A2M</v>
      </c>
      <c r="E8" s="277"/>
      <c r="F8" s="271" t="s">
        <v>239</v>
      </c>
      <c r="G8" s="274" t="str">
        <f>MKT!D10</f>
        <v>CREWNECK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2" t="s">
        <v>242</v>
      </c>
      <c r="D10" s="622"/>
      <c r="E10" s="622"/>
      <c r="F10" s="622"/>
      <c r="G10" s="280" t="s">
        <v>243</v>
      </c>
      <c r="H10" s="280" t="s">
        <v>244</v>
      </c>
    </row>
    <row r="11" spans="1:8" s="265" customFormat="1" ht="106.9" customHeight="1" thickBot="1">
      <c r="A11" s="626">
        <v>1</v>
      </c>
      <c r="B11" s="282" t="s">
        <v>245</v>
      </c>
      <c r="C11" s="627" t="s">
        <v>253</v>
      </c>
      <c r="D11" s="627"/>
      <c r="E11" s="627"/>
      <c r="F11" s="627"/>
      <c r="G11" s="626"/>
      <c r="H11" s="281"/>
    </row>
    <row r="12" spans="1:8" s="265" customFormat="1" ht="126.75" customHeight="1" thickBot="1">
      <c r="A12" s="626"/>
      <c r="B12" s="282" t="s">
        <v>246</v>
      </c>
      <c r="C12" s="628" t="str">
        <f>MKT!G5</f>
        <v>TRIỂN KHAI MẪU MARKETING SAMPLE
THAM KHẢO CÁCH MAY: MẪU SIZE SET MÃD15-CW35V3A1  MÀU BLACK CHUYỂN CÙNG TÁC NGHIỆP NGÀY 10/6/24</v>
      </c>
      <c r="D12" s="628"/>
      <c r="E12" s="628"/>
      <c r="F12" s="628"/>
      <c r="G12" s="626"/>
      <c r="H12" s="281"/>
    </row>
    <row r="13" spans="1:8" s="265" customFormat="1" ht="106.9" customHeight="1" thickBot="1">
      <c r="A13" s="281">
        <v>2</v>
      </c>
      <c r="B13" s="282" t="s">
        <v>247</v>
      </c>
      <c r="C13" s="621" t="str">
        <f>MKT!C98</f>
        <v>KHÔNG IN</v>
      </c>
      <c r="D13" s="621"/>
      <c r="E13" s="621"/>
      <c r="F13" s="621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21" t="str">
        <f>MKT!C110</f>
        <v>KHÔNG THÊU</v>
      </c>
      <c r="D14" s="621"/>
      <c r="E14" s="621"/>
      <c r="F14" s="621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21" t="str">
        <f>MKT!C122</f>
        <v xml:space="preserve">GARMENT WASH </v>
      </c>
      <c r="D15" s="621"/>
      <c r="E15" s="621"/>
      <c r="F15" s="621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21"/>
      <c r="D16" s="621"/>
      <c r="E16" s="621"/>
      <c r="F16" s="621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31" t="s">
        <v>251</v>
      </c>
      <c r="C18" s="631"/>
      <c r="D18" s="631"/>
      <c r="E18" s="283"/>
      <c r="F18" s="283"/>
      <c r="G18" s="631" t="s">
        <v>252</v>
      </c>
      <c r="H18" s="631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30" t="s">
        <v>739</v>
      </c>
      <c r="C37" s="630"/>
      <c r="D37" s="630"/>
      <c r="E37" s="630"/>
      <c r="F37" s="630"/>
      <c r="G37" s="630"/>
      <c r="H37" s="630"/>
      <c r="I37" s="630"/>
      <c r="J37" s="630"/>
      <c r="K37" s="630"/>
      <c r="L37" s="630"/>
      <c r="M37" s="630"/>
      <c r="N37" s="630"/>
      <c r="O37" s="630"/>
      <c r="P37" s="630"/>
      <c r="Q37" s="630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29" t="s">
        <v>801</v>
      </c>
      <c r="C39" s="629"/>
      <c r="D39" s="629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803</v>
      </c>
      <c r="C44" s="286"/>
      <c r="D44" s="389" t="s">
        <v>802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804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803</v>
      </c>
      <c r="C50" s="286"/>
      <c r="D50" s="389" t="s">
        <v>802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803</v>
      </c>
      <c r="C54" s="286"/>
      <c r="D54" s="389" t="s">
        <v>802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797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2" zoomScale="85" zoomScaleNormal="85" zoomScaleSheetLayoutView="85" zoomScalePageLayoutView="70" workbookViewId="0">
      <selection activeCell="H11" sqref="H11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3" t="s">
        <v>235</v>
      </c>
      <c r="C4" s="623"/>
      <c r="D4" s="272" cm="1">
        <f t="array" ref="D4:F4">MKT!D11:F11</f>
        <v>45460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24"/>
      <c r="C5" s="624"/>
      <c r="D5" s="273"/>
      <c r="E5"/>
      <c r="F5" s="270"/>
      <c r="G5" s="270"/>
      <c r="H5"/>
    </row>
    <row r="6" spans="1:8" s="265" customFormat="1" ht="17.25" customHeight="1" thickBot="1">
      <c r="A6" s="270"/>
      <c r="B6" s="623" t="s">
        <v>236</v>
      </c>
      <c r="C6" s="623"/>
      <c r="D6" s="274" t="str">
        <f>MKT!M14</f>
        <v>DREW HOUSE</v>
      </c>
      <c r="E6"/>
      <c r="F6" s="271" t="s">
        <v>237</v>
      </c>
      <c r="G6" s="287" t="str">
        <f>MKT!D9</f>
        <v>FW24 PRODUCTION</v>
      </c>
      <c r="H6"/>
    </row>
    <row r="7" spans="1:8" s="265" customFormat="1" ht="3.95" customHeight="1" thickBot="1">
      <c r="A7" s="270"/>
      <c r="B7" s="625"/>
      <c r="C7" s="625"/>
      <c r="D7" s="273"/>
      <c r="E7"/>
      <c r="F7" s="275"/>
      <c r="G7" s="276"/>
      <c r="H7"/>
    </row>
    <row r="8" spans="1:8" s="265" customFormat="1" ht="17.25" customHeight="1" thickBot="1">
      <c r="A8" s="270"/>
      <c r="B8" s="623" t="s">
        <v>238</v>
      </c>
      <c r="C8" s="623"/>
      <c r="D8" s="274" t="s">
        <v>413</v>
      </c>
      <c r="E8" s="277"/>
      <c r="F8" s="271" t="s">
        <v>239</v>
      </c>
      <c r="G8" s="274" t="str">
        <f>MKT!D10</f>
        <v>CREWNECK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2" t="s">
        <v>242</v>
      </c>
      <c r="D10" s="622"/>
      <c r="E10" s="622"/>
      <c r="F10" s="622"/>
      <c r="G10" s="280" t="s">
        <v>243</v>
      </c>
      <c r="H10" s="280" t="s">
        <v>244</v>
      </c>
    </row>
    <row r="11" spans="1:8" s="265" customFormat="1" ht="106.9" customHeight="1" thickBot="1">
      <c r="A11" s="626">
        <v>1</v>
      </c>
      <c r="B11" s="282" t="s">
        <v>245</v>
      </c>
      <c r="C11" s="627" t="s">
        <v>253</v>
      </c>
      <c r="D11" s="627"/>
      <c r="E11" s="627"/>
      <c r="F11" s="627"/>
      <c r="G11" s="626"/>
      <c r="H11" s="281"/>
    </row>
    <row r="12" spans="1:8" s="265" customFormat="1" ht="106.9" customHeight="1" thickBot="1">
      <c r="A12" s="626"/>
      <c r="B12" s="282" t="s">
        <v>246</v>
      </c>
      <c r="C12" s="628" t="s">
        <v>933</v>
      </c>
      <c r="D12" s="628"/>
      <c r="E12" s="628"/>
      <c r="F12" s="628"/>
      <c r="G12" s="626"/>
      <c r="H12" s="281"/>
    </row>
    <row r="13" spans="1:8" s="265" customFormat="1" ht="106.9" customHeight="1" thickBot="1">
      <c r="A13" s="281">
        <v>2</v>
      </c>
      <c r="B13" s="282" t="s">
        <v>247</v>
      </c>
      <c r="C13" s="621" t="str">
        <f>MKT!C98</f>
        <v>KHÔNG IN</v>
      </c>
      <c r="D13" s="621"/>
      <c r="E13" s="621"/>
      <c r="F13" s="621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21" t="str">
        <f>MKT!C110</f>
        <v>KHÔNG THÊU</v>
      </c>
      <c r="D14" s="621"/>
      <c r="E14" s="621"/>
      <c r="F14" s="621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21" t="str">
        <f>MKT!C122</f>
        <v xml:space="preserve">GARMENT WASH </v>
      </c>
      <c r="D15" s="621"/>
      <c r="E15" s="621"/>
      <c r="F15" s="621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21"/>
      <c r="D16" s="621"/>
      <c r="E16" s="621"/>
      <c r="F16" s="621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31" t="s">
        <v>251</v>
      </c>
      <c r="C18" s="631"/>
      <c r="D18" s="631"/>
      <c r="E18" s="283"/>
      <c r="F18" s="283"/>
      <c r="G18" s="631" t="s">
        <v>252</v>
      </c>
      <c r="H18" s="631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30" t="s">
        <v>739</v>
      </c>
      <c r="C37" s="630"/>
      <c r="D37" s="630"/>
      <c r="E37" s="630"/>
      <c r="F37" s="630"/>
      <c r="G37" s="630"/>
      <c r="H37" s="630"/>
      <c r="I37" s="630"/>
      <c r="J37" s="630"/>
      <c r="K37" s="630"/>
      <c r="L37" s="630"/>
      <c r="M37" s="630"/>
      <c r="N37" s="630"/>
      <c r="O37" s="630"/>
      <c r="P37" s="630"/>
      <c r="Q37" s="630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29" t="s">
        <v>801</v>
      </c>
      <c r="C39" s="629"/>
      <c r="D39" s="629"/>
      <c r="E39" s="629"/>
      <c r="F39" s="629"/>
      <c r="G39" s="629"/>
      <c r="H39" s="629"/>
      <c r="I39" s="629"/>
      <c r="J39" s="629"/>
      <c r="K39" s="629"/>
      <c r="L39" s="629"/>
      <c r="M39" s="629"/>
      <c r="N39" s="629"/>
      <c r="O39" s="629"/>
      <c r="P39" s="629"/>
      <c r="Q39" s="629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803</v>
      </c>
      <c r="C44" s="286"/>
      <c r="D44" s="389" t="s">
        <v>802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804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803</v>
      </c>
      <c r="C50" s="286"/>
      <c r="D50" s="389" t="s">
        <v>802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803</v>
      </c>
      <c r="C54" s="286"/>
      <c r="D54" s="389" t="s">
        <v>802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797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28" baseType="lpstr">
      <vt:lpstr>1. CUTTING DOCKET (2)</vt:lpstr>
      <vt:lpstr>MKT</vt:lpstr>
      <vt:lpstr>GREY</vt:lpstr>
      <vt:lpstr>2. TRIM CARD</vt:lpstr>
      <vt:lpstr>SIZE SET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 (2)'!Print_Area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MKT!Print_Area</vt:lpstr>
      <vt:lpstr>'1. CUTTING DOCKET (2)'!Print_Titles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MKT!Print_Titles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2024-06-19T06:24:25Z</cp:lastPrinted>
  <dcterms:created xsi:type="dcterms:W3CDTF">2016-05-06T01:47:29Z</dcterms:created>
  <dcterms:modified xsi:type="dcterms:W3CDTF">2024-06-19T06:25:01Z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