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236" documentId="13_ncr:1_{FA98FA3A-47FF-4352-851D-7EEACFA7FFDF}" xr6:coauthVersionLast="47" xr6:coauthVersionMax="47" xr10:uidLastSave="{F0DEA0B2-F00D-4511-86E6-FC86C16E40EF}"/>
  <bookViews>
    <workbookView xWindow="-110" yWindow="-110" windowWidth="19420" windowHeight="10420" tabRatio="753" xr2:uid="{00000000-000D-0000-FFFF-FFFF00000000}"/>
  </bookViews>
  <sheets>
    <sheet name="1. CUTTING DOCKET (25.6)" sheetId="26" r:id="rId1"/>
    <sheet name="1. CUTTING DOCKET (BC01)" sheetId="25" state="hidden" r:id="rId2"/>
    <sheet name="1. CUTTING DOCKET" sheetId="1" state="hidden" r:id="rId3"/>
    <sheet name="GREY" sheetId="16" state="hidden" r:id="rId4"/>
    <sheet name="1. CUTTING DOCKET (MKT)" sheetId="24" state="hidden" r:id="rId5"/>
    <sheet name="2. TRIM CARD" sheetId="5" r:id="rId6"/>
    <sheet name="DB103_LA VÀ DB103_CLOSET  " sheetId="20" state="hidden" r:id="rId7"/>
    <sheet name="SIZE SET" sheetId="23" r:id="rId8"/>
    <sheet name="DETAIL UPC CODE revised 9.5" sheetId="19" r:id="rId9"/>
    <sheet name="MER.QT-04.BM4" sheetId="18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8">'[1]Raw material movement'!#REF!</definedName>
    <definedName name="____SCM40">'[1]Raw material movement'!#REF!</definedName>
    <definedName name="___SCM40" localSheetId="8">'[2]Raw material movement'!#REF!</definedName>
    <definedName name="___SCM40">'[2]Raw material movement'!#REF!</definedName>
    <definedName name="__SCM40" localSheetId="8">'[3]Raw material movement'!#REF!</definedName>
    <definedName name="__SCM40">'[3]Raw material movement'!#REF!</definedName>
    <definedName name="_2DATA_DATA2_L" localSheetId="8">'[4]#REF'!#REF!</definedName>
    <definedName name="_2DATA_DATA2_L">'[4]#REF'!#REF!</definedName>
    <definedName name="_DATA_DATA2_L" localSheetId="8">'[5]#REF'!#REF!</definedName>
    <definedName name="_DATA_DATA2_L">'[5]#REF'!#REF!</definedName>
    <definedName name="_Fill" localSheetId="5" hidden="1">#REF!</definedName>
    <definedName name="_Fill" localSheetId="10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2" hidden="1">'1. CUTTING DOCKET'!$A$56:$R$102</definedName>
    <definedName name="_xlnm._FilterDatabase" localSheetId="0" hidden="1">'1. CUTTING DOCKET (25.6)'!$A$52:$Q$82</definedName>
    <definedName name="_xlnm._FilterDatabase" localSheetId="1" hidden="1">'1. CUTTING DOCKET (BC01)'!$A$46:$Q$62</definedName>
    <definedName name="_xlnm._FilterDatabase" localSheetId="4" hidden="1">'1. CUTTING DOCKET (MKT)'!$A$56:$R$102</definedName>
    <definedName name="_xlnm._FilterDatabase" localSheetId="8" hidden="1">'DETAIL UPC CODE revised 9.5'!$A$2:$P$368</definedName>
    <definedName name="_xlnm._FilterDatabase" localSheetId="3" hidden="1">GREY!$A$64:$Q$131</definedName>
    <definedName name="_SCM40" localSheetId="8">'[2]Raw material movement'!#REF!</definedName>
    <definedName name="_SCM40">'[2]Raw material movement'!#REF!</definedName>
    <definedName name="AB" localSheetId="8">#REF!</definedName>
    <definedName name="AB">#REF!</definedName>
    <definedName name="CODE" localSheetId="8">[6]CODE!$A$6:$B$156</definedName>
    <definedName name="CODE">[6]CODE!$A$6:$B$156</definedName>
    <definedName name="DA" localSheetId="8">'[7]Raw material movement'!#REF!</definedName>
    <definedName name="DA">'[8]Raw material movement'!#REF!</definedName>
    <definedName name="df" localSheetId="8">'[2]Raw material movement'!#REF!</definedName>
    <definedName name="df">'[2]Raw material movement'!#REF!</definedName>
    <definedName name="dsdf" localSheetId="8">'[1]Raw material movement'!#REF!</definedName>
    <definedName name="dsdf">'[1]Raw material movement'!#REF!</definedName>
    <definedName name="GDFD" localSheetId="8">'[9]Raw material movement'!#REF!</definedName>
    <definedName name="GDFD">'[10]Raw material movement'!#REF!</definedName>
    <definedName name="IB" localSheetId="8">#REF!</definedName>
    <definedName name="IB">#REF!</definedName>
    <definedName name="INTERNAL_INVOICE" localSheetId="8">[11]UN!#REF!</definedName>
    <definedName name="MAHANG" localSheetId="8">#REF!</definedName>
    <definedName name="MAHANG">#REF!</definedName>
    <definedName name="PRICE" localSheetId="8">#REF!</definedName>
    <definedName name="PRICE">#REF!</definedName>
    <definedName name="_xlnm.Print_Area" localSheetId="2">'1. CUTTING DOCKET'!$A$1:$Q$141</definedName>
    <definedName name="_xlnm.Print_Area" localSheetId="0">'1. CUTTING DOCKET (25.6)'!$A$1:$Q$121</definedName>
    <definedName name="_xlnm.Print_Area" localSheetId="1">'1. CUTTING DOCKET (BC01)'!$A$1:$Q$101</definedName>
    <definedName name="_xlnm.Print_Area" localSheetId="4">'1. CUTTING DOCKET (MKT)'!$A$1:$Q$141</definedName>
    <definedName name="_xlnm.Print_Area" localSheetId="5">'2. TRIM CARD'!$A$1:$E$40</definedName>
    <definedName name="_xlnm.Print_Area" localSheetId="10">'2. TRIM CARD (GREY)'!$A$1:$E$39</definedName>
    <definedName name="_xlnm.Print_Area" localSheetId="6">'DB103_LA VÀ DB103_CLOSET  '!$A$1:$Q$34</definedName>
    <definedName name="_xlnm.Print_Area" localSheetId="8">'DETAIL UPC CODE revised 9.5'!$A$1:$N$368</definedName>
    <definedName name="_xlnm.Print_Area" localSheetId="3">GREY!$A$1:$P$169</definedName>
    <definedName name="_xlnm.Print_Area" localSheetId="9">'MER.QT-04.BM4'!$A$1:$H$19</definedName>
    <definedName name="_xlnm.Print_Titles" localSheetId="2">'1. CUTTING DOCKET'!$1:$15</definedName>
    <definedName name="_xlnm.Print_Titles" localSheetId="0">'1. CUTTING DOCKET (25.6)'!$1:$15</definedName>
    <definedName name="_xlnm.Print_Titles" localSheetId="1">'1. CUTTING DOCKET (BC01)'!$1:$15</definedName>
    <definedName name="_xlnm.Print_Titles" localSheetId="4">'1. CUTTING DOCKET (MKT)'!$1:$15</definedName>
    <definedName name="_xlnm.Print_Titles" localSheetId="5">'2. TRIM CARD'!$1:$5</definedName>
    <definedName name="_xlnm.Print_Titles" localSheetId="10">'2. TRIM CARD (GREY)'!$1:$5</definedName>
    <definedName name="_xlnm.Print_Titles" localSheetId="6">'DB103_LA VÀ DB103_CLOSET  '!$1:$15</definedName>
    <definedName name="_xlnm.Print_Titles" localSheetId="8">'DETAIL UPC CODE revised 9.5'!$2:$2</definedName>
    <definedName name="_xlnm.Print_Titles" localSheetId="3">GREY!$1:$15</definedName>
    <definedName name="style" localSheetId="8">#REF!</definedName>
    <definedName name="style">#REF!</definedName>
    <definedName name="WAFORD" localSheetId="8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5" l="1"/>
  <c r="C3" i="5"/>
  <c r="C4" i="5"/>
  <c r="B4" i="5"/>
  <c r="B3" i="5"/>
  <c r="B2" i="5"/>
  <c r="I81" i="26"/>
  <c r="I79" i="26"/>
  <c r="I77" i="26"/>
  <c r="I75" i="26"/>
  <c r="I73" i="26"/>
  <c r="I71" i="26"/>
  <c r="I69" i="26"/>
  <c r="I65" i="26"/>
  <c r="I63" i="26"/>
  <c r="I61" i="26"/>
  <c r="I59" i="26"/>
  <c r="I57" i="26"/>
  <c r="I55" i="26"/>
  <c r="M31" i="26"/>
  <c r="M33" i="26" s="1"/>
  <c r="L31" i="26"/>
  <c r="K31" i="26"/>
  <c r="J31" i="26"/>
  <c r="J33" i="26" s="1"/>
  <c r="I31" i="26"/>
  <c r="H31" i="26"/>
  <c r="H33" i="26" s="1"/>
  <c r="G31" i="26"/>
  <c r="G33" i="26" s="1"/>
  <c r="H25" i="26"/>
  <c r="H27" i="26" s="1"/>
  <c r="I25" i="26"/>
  <c r="I27" i="26" s="1"/>
  <c r="J25" i="26"/>
  <c r="K25" i="26"/>
  <c r="K27" i="26" s="1"/>
  <c r="L25" i="26"/>
  <c r="L27" i="26" s="1"/>
  <c r="M25" i="26"/>
  <c r="G25" i="26"/>
  <c r="G27" i="26" s="1"/>
  <c r="C103" i="26"/>
  <c r="B103" i="26"/>
  <c r="C91" i="26"/>
  <c r="B91" i="26"/>
  <c r="L78" i="26"/>
  <c r="L77" i="26"/>
  <c r="L76" i="26"/>
  <c r="L75" i="26"/>
  <c r="L74" i="26"/>
  <c r="L80" i="26" s="1"/>
  <c r="L70" i="26" s="1"/>
  <c r="L73" i="26"/>
  <c r="L81" i="26" s="1"/>
  <c r="I60" i="26"/>
  <c r="L54" i="26"/>
  <c r="L53" i="26"/>
  <c r="E49" i="26"/>
  <c r="E48" i="26"/>
  <c r="B48" i="26"/>
  <c r="A47" i="26"/>
  <c r="E43" i="26"/>
  <c r="E42" i="26"/>
  <c r="B42" i="26"/>
  <c r="C113" i="26"/>
  <c r="Q32" i="26"/>
  <c r="L33" i="26"/>
  <c r="K33" i="26"/>
  <c r="I33" i="26"/>
  <c r="D31" i="26"/>
  <c r="D33" i="26" s="1"/>
  <c r="B102" i="26" s="1"/>
  <c r="C31" i="26"/>
  <c r="Q30" i="26"/>
  <c r="J27" i="26"/>
  <c r="Q26" i="26"/>
  <c r="M27" i="26"/>
  <c r="D25" i="26"/>
  <c r="D27" i="26" s="1"/>
  <c r="H79" i="26" s="1"/>
  <c r="C25" i="26"/>
  <c r="Q24" i="26"/>
  <c r="Q20" i="26"/>
  <c r="M19" i="26"/>
  <c r="M21" i="26" s="1"/>
  <c r="L19" i="26"/>
  <c r="L21" i="26" s="1"/>
  <c r="K19" i="26"/>
  <c r="K21" i="26" s="1"/>
  <c r="J19" i="26"/>
  <c r="J21" i="26" s="1"/>
  <c r="I19" i="26"/>
  <c r="I21" i="26" s="1"/>
  <c r="H19" i="26"/>
  <c r="H21" i="26" s="1"/>
  <c r="D19" i="26"/>
  <c r="D21" i="26" s="1"/>
  <c r="C19" i="26"/>
  <c r="Q18" i="26"/>
  <c r="S42" i="5"/>
  <c r="S42" i="19"/>
  <c r="S42" i="23"/>
  <c r="S42" i="25"/>
  <c r="H19" i="25"/>
  <c r="J19" i="25"/>
  <c r="K19" i="25"/>
  <c r="I19" i="25"/>
  <c r="H55" i="26" l="1"/>
  <c r="H63" i="26"/>
  <c r="H73" i="26"/>
  <c r="H81" i="26"/>
  <c r="H57" i="26"/>
  <c r="H65" i="26"/>
  <c r="H75" i="26"/>
  <c r="H59" i="26"/>
  <c r="H69" i="26"/>
  <c r="H77" i="26"/>
  <c r="H53" i="26"/>
  <c r="H61" i="26"/>
  <c r="H71" i="26"/>
  <c r="L82" i="26"/>
  <c r="Q19" i="26"/>
  <c r="Q21" i="26" s="1"/>
  <c r="H60" i="26"/>
  <c r="H35" i="26"/>
  <c r="D120" i="26" s="1"/>
  <c r="I35" i="26"/>
  <c r="E120" i="26" s="1"/>
  <c r="J35" i="26"/>
  <c r="F120" i="26" s="1"/>
  <c r="K35" i="26"/>
  <c r="G120" i="26" s="1"/>
  <c r="G21" i="26"/>
  <c r="G35" i="26" s="1"/>
  <c r="C120" i="26" s="1"/>
  <c r="M35" i="26"/>
  <c r="I120" i="26" s="1"/>
  <c r="L35" i="26"/>
  <c r="H120" i="26" s="1"/>
  <c r="B89" i="26"/>
  <c r="B101" i="26"/>
  <c r="B112" i="26"/>
  <c r="A41" i="26"/>
  <c r="B88" i="26"/>
  <c r="B111" i="26"/>
  <c r="B100" i="26"/>
  <c r="I54" i="26"/>
  <c r="H62" i="26"/>
  <c r="I82" i="26"/>
  <c r="B90" i="26"/>
  <c r="C102" i="26"/>
  <c r="Q31" i="26"/>
  <c r="Q33" i="26" s="1"/>
  <c r="I62" i="26"/>
  <c r="C90" i="26"/>
  <c r="H58" i="26"/>
  <c r="H66" i="26"/>
  <c r="H70" i="26"/>
  <c r="I72" i="26"/>
  <c r="I74" i="26"/>
  <c r="H76" i="26"/>
  <c r="C111" i="26"/>
  <c r="H72" i="26"/>
  <c r="I53" i="26"/>
  <c r="I58" i="26"/>
  <c r="I66" i="26"/>
  <c r="I70" i="26"/>
  <c r="I76" i="26"/>
  <c r="H78" i="26"/>
  <c r="C100" i="26"/>
  <c r="H74" i="26"/>
  <c r="Q25" i="26"/>
  <c r="Q27" i="26" s="1"/>
  <c r="H56" i="26"/>
  <c r="H64" i="26"/>
  <c r="I78" i="26"/>
  <c r="L79" i="26"/>
  <c r="L69" i="26" s="1"/>
  <c r="H80" i="26"/>
  <c r="C88" i="26"/>
  <c r="B113" i="26"/>
  <c r="H54" i="26"/>
  <c r="I56" i="26"/>
  <c r="I64" i="26"/>
  <c r="I80" i="26"/>
  <c r="H82" i="26"/>
  <c r="G33" i="25"/>
  <c r="M31" i="25"/>
  <c r="M33" i="25" s="1"/>
  <c r="L31" i="25"/>
  <c r="L33" i="25" s="1"/>
  <c r="K31" i="25"/>
  <c r="K33" i="25" s="1"/>
  <c r="J31" i="25"/>
  <c r="J33" i="25" s="1"/>
  <c r="I31" i="25"/>
  <c r="I33" i="25" s="1"/>
  <c r="H31" i="25"/>
  <c r="H33" i="25" s="1"/>
  <c r="B83" i="25"/>
  <c r="B71" i="25"/>
  <c r="L60" i="25"/>
  <c r="L59" i="25"/>
  <c r="L58" i="25"/>
  <c r="L62" i="25" s="1"/>
  <c r="L47" i="25"/>
  <c r="E43" i="25"/>
  <c r="E42" i="25"/>
  <c r="C93" i="25" s="1"/>
  <c r="B42" i="25"/>
  <c r="Q32" i="25"/>
  <c r="D31" i="25"/>
  <c r="D33" i="25" s="1"/>
  <c r="B82" i="25" s="1"/>
  <c r="C31" i="25"/>
  <c r="Q30" i="25"/>
  <c r="Q26" i="25"/>
  <c r="M25" i="25"/>
  <c r="M27" i="25" s="1"/>
  <c r="L25" i="25"/>
  <c r="L27" i="25" s="1"/>
  <c r="K25" i="25"/>
  <c r="K27" i="25" s="1"/>
  <c r="J25" i="25"/>
  <c r="I25" i="25"/>
  <c r="I27" i="25" s="1"/>
  <c r="H25" i="25"/>
  <c r="H27" i="25" s="1"/>
  <c r="G27" i="25"/>
  <c r="D25" i="25"/>
  <c r="D27" i="25" s="1"/>
  <c r="C25" i="25"/>
  <c r="Q24" i="25"/>
  <c r="I21" i="25"/>
  <c r="H21" i="25"/>
  <c r="Q20" i="25"/>
  <c r="M19" i="25"/>
  <c r="M21" i="25" s="1"/>
  <c r="L19" i="25"/>
  <c r="L21" i="25" s="1"/>
  <c r="K21" i="25"/>
  <c r="J21" i="25"/>
  <c r="G19" i="25"/>
  <c r="D19" i="25"/>
  <c r="D21" i="25" s="1"/>
  <c r="C19" i="25"/>
  <c r="Q18" i="25"/>
  <c r="H25" i="1"/>
  <c r="I25" i="1"/>
  <c r="I27" i="1" s="1"/>
  <c r="J25" i="1"/>
  <c r="K25" i="1"/>
  <c r="L25" i="1"/>
  <c r="M25" i="1"/>
  <c r="G25" i="1"/>
  <c r="G27" i="1" s="1"/>
  <c r="H19" i="1"/>
  <c r="I19" i="1"/>
  <c r="J19" i="1"/>
  <c r="K19" i="1"/>
  <c r="L19" i="1"/>
  <c r="M19" i="1"/>
  <c r="G19" i="1"/>
  <c r="D33" i="1"/>
  <c r="Q32" i="1"/>
  <c r="D27" i="1"/>
  <c r="Q26" i="1"/>
  <c r="H21" i="1"/>
  <c r="D21" i="1"/>
  <c r="Q20" i="1"/>
  <c r="B123" i="24"/>
  <c r="C122" i="24"/>
  <c r="B111" i="24"/>
  <c r="B110" i="24"/>
  <c r="I102" i="24"/>
  <c r="L100" i="24"/>
  <c r="L96" i="24"/>
  <c r="L95" i="24"/>
  <c r="L94" i="24"/>
  <c r="L93" i="24"/>
  <c r="L92" i="24"/>
  <c r="L91" i="24"/>
  <c r="L90" i="24"/>
  <c r="L102" i="24" s="1"/>
  <c r="L89" i="24"/>
  <c r="L101" i="24" s="1"/>
  <c r="L88" i="24"/>
  <c r="L97" i="24" s="1"/>
  <c r="L82" i="24" s="1"/>
  <c r="H73" i="24"/>
  <c r="I71" i="24"/>
  <c r="I62" i="24"/>
  <c r="L59" i="24"/>
  <c r="I59" i="24"/>
  <c r="H59" i="24"/>
  <c r="L58" i="24"/>
  <c r="L57" i="24"/>
  <c r="E53" i="24"/>
  <c r="E52" i="24"/>
  <c r="B52" i="24"/>
  <c r="A51" i="24"/>
  <c r="E49" i="24"/>
  <c r="E48" i="24"/>
  <c r="B48" i="24"/>
  <c r="E43" i="24"/>
  <c r="E42" i="24"/>
  <c r="C133" i="24" s="1"/>
  <c r="B42" i="24"/>
  <c r="K33" i="24"/>
  <c r="H33" i="24"/>
  <c r="G33" i="24"/>
  <c r="D33" i="24"/>
  <c r="B122" i="24" s="1"/>
  <c r="Q32" i="24"/>
  <c r="M31" i="24"/>
  <c r="M33" i="24" s="1"/>
  <c r="L31" i="24"/>
  <c r="L33" i="24" s="1"/>
  <c r="K31" i="24"/>
  <c r="J31" i="24"/>
  <c r="J33" i="24" s="1"/>
  <c r="I31" i="24"/>
  <c r="I33" i="24" s="1"/>
  <c r="H31" i="24"/>
  <c r="G31" i="24"/>
  <c r="Q31" i="24" s="1"/>
  <c r="D31" i="24"/>
  <c r="C31" i="24"/>
  <c r="Q30" i="24"/>
  <c r="Q33" i="24" s="1"/>
  <c r="M27" i="24"/>
  <c r="L27" i="24"/>
  <c r="K27" i="24"/>
  <c r="H27" i="24"/>
  <c r="Q26" i="24"/>
  <c r="M25" i="24"/>
  <c r="L25" i="24"/>
  <c r="K25" i="24"/>
  <c r="J25" i="24"/>
  <c r="J27" i="24" s="1"/>
  <c r="I25" i="24"/>
  <c r="I27" i="24" s="1"/>
  <c r="H25" i="24"/>
  <c r="G25" i="24"/>
  <c r="G27" i="24" s="1"/>
  <c r="D25" i="24"/>
  <c r="D27" i="24" s="1"/>
  <c r="C25" i="24"/>
  <c r="Q24" i="24"/>
  <c r="M21" i="24"/>
  <c r="M35" i="24" s="1"/>
  <c r="I140" i="24" s="1"/>
  <c r="J21" i="24"/>
  <c r="I21" i="24"/>
  <c r="H21" i="24"/>
  <c r="H35" i="24" s="1"/>
  <c r="D140" i="24" s="1"/>
  <c r="Q20" i="24"/>
  <c r="M19" i="24"/>
  <c r="L19" i="24"/>
  <c r="L21" i="24" s="1"/>
  <c r="K19" i="24"/>
  <c r="K21" i="24" s="1"/>
  <c r="K35" i="24" s="1"/>
  <c r="G140" i="24" s="1"/>
  <c r="J19" i="24"/>
  <c r="I19" i="24"/>
  <c r="H19" i="24"/>
  <c r="G19" i="24"/>
  <c r="Q19" i="24" s="1"/>
  <c r="D19" i="24"/>
  <c r="D21" i="24" s="1"/>
  <c r="C19" i="24"/>
  <c r="Q18" i="24"/>
  <c r="A14" i="5"/>
  <c r="A13" i="5"/>
  <c r="E13" i="5"/>
  <c r="L93" i="1"/>
  <c r="L92" i="1"/>
  <c r="L91" i="1"/>
  <c r="L96" i="1"/>
  <c r="L95" i="1"/>
  <c r="L94" i="1"/>
  <c r="E53" i="1"/>
  <c r="E52" i="1"/>
  <c r="E49" i="1"/>
  <c r="E48" i="1"/>
  <c r="E43" i="1"/>
  <c r="E42" i="1"/>
  <c r="I93" i="1" s="1"/>
  <c r="M31" i="1"/>
  <c r="M33" i="1" s="1"/>
  <c r="L31" i="1"/>
  <c r="L33" i="1" s="1"/>
  <c r="K31" i="1"/>
  <c r="K33" i="1" s="1"/>
  <c r="J31" i="1"/>
  <c r="J33" i="1" s="1"/>
  <c r="I31" i="1"/>
  <c r="I33" i="1" s="1"/>
  <c r="H31" i="1"/>
  <c r="H33" i="1" s="1"/>
  <c r="G31" i="1"/>
  <c r="G33" i="1" s="1"/>
  <c r="M27" i="1"/>
  <c r="L27" i="1"/>
  <c r="K27" i="1"/>
  <c r="J27" i="1"/>
  <c r="H27" i="1"/>
  <c r="M21" i="1"/>
  <c r="L21" i="1"/>
  <c r="K21" i="1"/>
  <c r="J21" i="1"/>
  <c r="I21" i="1"/>
  <c r="G21" i="1"/>
  <c r="A47" i="5"/>
  <c r="A46" i="5"/>
  <c r="E46" i="5"/>
  <c r="D19" i="20"/>
  <c r="C19" i="20"/>
  <c r="L59" i="1"/>
  <c r="L58" i="1"/>
  <c r="L57" i="1"/>
  <c r="B39" i="5"/>
  <c r="A39" i="5"/>
  <c r="B37" i="5"/>
  <c r="A37" i="5"/>
  <c r="B35" i="5"/>
  <c r="A35" i="5"/>
  <c r="B33" i="5"/>
  <c r="B31" i="5"/>
  <c r="A31" i="5"/>
  <c r="A29" i="5"/>
  <c r="D25" i="5"/>
  <c r="C25" i="5"/>
  <c r="B25" i="5"/>
  <c r="A25" i="5"/>
  <c r="A21" i="5"/>
  <c r="B23" i="5"/>
  <c r="A23" i="5"/>
  <c r="D27" i="5"/>
  <c r="C27" i="5"/>
  <c r="B21" i="5"/>
  <c r="I68" i="1"/>
  <c r="A10" i="5"/>
  <c r="A9" i="5"/>
  <c r="L90" i="1"/>
  <c r="L89" i="1"/>
  <c r="L88" i="1"/>
  <c r="L97" i="1" s="1"/>
  <c r="L82" i="1" s="1"/>
  <c r="K81" i="26" l="1"/>
  <c r="K63" i="26"/>
  <c r="K65" i="26"/>
  <c r="K79" i="26"/>
  <c r="M79" i="26" s="1"/>
  <c r="O79" i="26" s="1"/>
  <c r="K61" i="26"/>
  <c r="M61" i="26" s="1"/>
  <c r="O61" i="26" s="1"/>
  <c r="K77" i="26"/>
  <c r="M77" i="26" s="1"/>
  <c r="O77" i="26" s="1"/>
  <c r="K59" i="26"/>
  <c r="M59" i="26" s="1"/>
  <c r="O59" i="26" s="1"/>
  <c r="K53" i="26"/>
  <c r="K75" i="26"/>
  <c r="K57" i="26"/>
  <c r="K73" i="26"/>
  <c r="M73" i="26" s="1"/>
  <c r="O73" i="26" s="1"/>
  <c r="K55" i="26"/>
  <c r="M55" i="26" s="1"/>
  <c r="O55" i="26" s="1"/>
  <c r="K71" i="26"/>
  <c r="K69" i="26"/>
  <c r="M69" i="26" s="1"/>
  <c r="O69" i="26" s="1"/>
  <c r="M53" i="26"/>
  <c r="O53" i="26" s="1"/>
  <c r="M81" i="26"/>
  <c r="O81" i="26" s="1"/>
  <c r="M63" i="26"/>
  <c r="O63" i="26" s="1"/>
  <c r="M75" i="26"/>
  <c r="O75" i="26" s="1"/>
  <c r="M57" i="26"/>
  <c r="O57" i="26" s="1"/>
  <c r="M71" i="26"/>
  <c r="O71" i="26" s="1"/>
  <c r="J120" i="26"/>
  <c r="M65" i="26"/>
  <c r="O65" i="26" s="1"/>
  <c r="G42" i="26"/>
  <c r="I42" i="26" s="1"/>
  <c r="J42" i="26" s="1"/>
  <c r="M42" i="26" s="1"/>
  <c r="G43" i="26"/>
  <c r="I43" i="26" s="1"/>
  <c r="J43" i="26" s="1"/>
  <c r="M43" i="26" s="1"/>
  <c r="G44" i="26"/>
  <c r="I44" i="26" s="1"/>
  <c r="J44" i="26" s="1"/>
  <c r="M44" i="26" s="1"/>
  <c r="K78" i="26"/>
  <c r="M78" i="26" s="1"/>
  <c r="O78" i="26" s="1"/>
  <c r="G48" i="26"/>
  <c r="I48" i="26" s="1"/>
  <c r="K76" i="26"/>
  <c r="M76" i="26" s="1"/>
  <c r="O76" i="26" s="1"/>
  <c r="K70" i="26"/>
  <c r="M70" i="26" s="1"/>
  <c r="O70" i="26" s="1"/>
  <c r="K66" i="26"/>
  <c r="M66" i="26" s="1"/>
  <c r="O66" i="26" s="1"/>
  <c r="K58" i="26"/>
  <c r="M58" i="26" s="1"/>
  <c r="O58" i="26" s="1"/>
  <c r="K74" i="26"/>
  <c r="M74" i="26" s="1"/>
  <c r="O74" i="26" s="1"/>
  <c r="K72" i="26"/>
  <c r="M72" i="26" s="1"/>
  <c r="O72" i="26" s="1"/>
  <c r="K62" i="26"/>
  <c r="M62" i="26" s="1"/>
  <c r="O62" i="26" s="1"/>
  <c r="K60" i="26"/>
  <c r="M60" i="26" s="1"/>
  <c r="O60" i="26" s="1"/>
  <c r="G49" i="26"/>
  <c r="I49" i="26" s="1"/>
  <c r="K82" i="26"/>
  <c r="M82" i="26" s="1"/>
  <c r="O82" i="26" s="1"/>
  <c r="K54" i="26"/>
  <c r="M54" i="26" s="1"/>
  <c r="O54" i="26" s="1"/>
  <c r="K80" i="26"/>
  <c r="M80" i="26" s="1"/>
  <c r="O80" i="26" s="1"/>
  <c r="K64" i="26"/>
  <c r="M64" i="26" s="1"/>
  <c r="O64" i="26" s="1"/>
  <c r="K56" i="26"/>
  <c r="M56" i="26" s="1"/>
  <c r="O56" i="26" s="1"/>
  <c r="G50" i="26"/>
  <c r="I50" i="26" s="1"/>
  <c r="J50" i="26" s="1"/>
  <c r="M50" i="26" s="1"/>
  <c r="Q35" i="26"/>
  <c r="I51" i="25"/>
  <c r="C82" i="25"/>
  <c r="Q19" i="25"/>
  <c r="Q21" i="25" s="1"/>
  <c r="B70" i="25"/>
  <c r="Q31" i="25"/>
  <c r="Q33" i="25" s="1"/>
  <c r="Q25" i="25"/>
  <c r="Q27" i="25" s="1"/>
  <c r="H35" i="25"/>
  <c r="D100" i="25" s="1"/>
  <c r="L35" i="25"/>
  <c r="H100" i="25" s="1"/>
  <c r="K35" i="25"/>
  <c r="G100" i="25" s="1"/>
  <c r="B69" i="25"/>
  <c r="B81" i="25"/>
  <c r="B92" i="25"/>
  <c r="H51" i="25"/>
  <c r="B68" i="25"/>
  <c r="H52" i="25"/>
  <c r="H48" i="25"/>
  <c r="B80" i="25"/>
  <c r="H62" i="25"/>
  <c r="H47" i="25"/>
  <c r="A41" i="25"/>
  <c r="B91" i="25"/>
  <c r="H61" i="25"/>
  <c r="H53" i="25"/>
  <c r="H49" i="25"/>
  <c r="H60" i="25"/>
  <c r="H57" i="25"/>
  <c r="H59" i="25"/>
  <c r="H56" i="25"/>
  <c r="H50" i="25"/>
  <c r="H58" i="25"/>
  <c r="M35" i="25"/>
  <c r="I100" i="25" s="1"/>
  <c r="I35" i="25"/>
  <c r="E100" i="25" s="1"/>
  <c r="I58" i="25"/>
  <c r="C70" i="25"/>
  <c r="G21" i="25"/>
  <c r="G35" i="25" s="1"/>
  <c r="C100" i="25" s="1"/>
  <c r="J27" i="25"/>
  <c r="J35" i="25" s="1"/>
  <c r="F100" i="25" s="1"/>
  <c r="I50" i="25"/>
  <c r="I56" i="25"/>
  <c r="I59" i="25"/>
  <c r="C83" i="25"/>
  <c r="I57" i="25"/>
  <c r="I60" i="25"/>
  <c r="C71" i="25"/>
  <c r="I49" i="25"/>
  <c r="I53" i="25"/>
  <c r="I61" i="25"/>
  <c r="C91" i="25"/>
  <c r="I47" i="25"/>
  <c r="I62" i="25"/>
  <c r="C80" i="25"/>
  <c r="I48" i="25"/>
  <c r="I52" i="25"/>
  <c r="L61" i="25"/>
  <c r="L56" i="25" s="1"/>
  <c r="C68" i="25"/>
  <c r="B93" i="25"/>
  <c r="Q27" i="24"/>
  <c r="J35" i="24"/>
  <c r="F140" i="24" s="1"/>
  <c r="Q21" i="24"/>
  <c r="L35" i="24"/>
  <c r="H140" i="24" s="1"/>
  <c r="K96" i="24"/>
  <c r="M96" i="24" s="1"/>
  <c r="O96" i="24" s="1"/>
  <c r="G52" i="24"/>
  <c r="I52" i="24" s="1"/>
  <c r="K99" i="24"/>
  <c r="K62" i="24"/>
  <c r="M62" i="24" s="1"/>
  <c r="O62" i="24" s="1"/>
  <c r="K93" i="24"/>
  <c r="M93" i="24" s="1"/>
  <c r="O93" i="24" s="1"/>
  <c r="K84" i="24"/>
  <c r="K79" i="24"/>
  <c r="M79" i="24" s="1"/>
  <c r="O79" i="24" s="1"/>
  <c r="K65" i="24"/>
  <c r="M65" i="24" s="1"/>
  <c r="O65" i="24" s="1"/>
  <c r="K90" i="24"/>
  <c r="M90" i="24" s="1"/>
  <c r="O90" i="24" s="1"/>
  <c r="K87" i="24"/>
  <c r="M87" i="24" s="1"/>
  <c r="O87" i="24" s="1"/>
  <c r="K68" i="24"/>
  <c r="M68" i="24" s="1"/>
  <c r="O68" i="24" s="1"/>
  <c r="G53" i="24"/>
  <c r="I53" i="24" s="1"/>
  <c r="K76" i="24"/>
  <c r="M76" i="24" s="1"/>
  <c r="O76" i="24" s="1"/>
  <c r="G54" i="24"/>
  <c r="I54" i="24" s="1"/>
  <c r="K73" i="24"/>
  <c r="M73" i="24" s="1"/>
  <c r="O73" i="24" s="1"/>
  <c r="K102" i="24"/>
  <c r="M102" i="24" s="1"/>
  <c r="O102" i="24" s="1"/>
  <c r="K59" i="24"/>
  <c r="M59" i="24" s="1"/>
  <c r="O59" i="24" s="1"/>
  <c r="B109" i="24"/>
  <c r="H92" i="24"/>
  <c r="H86" i="24"/>
  <c r="H83" i="24"/>
  <c r="B121" i="24"/>
  <c r="H89" i="24"/>
  <c r="H67" i="24"/>
  <c r="H95" i="24"/>
  <c r="H78" i="24"/>
  <c r="B132" i="24"/>
  <c r="H72" i="24"/>
  <c r="A47" i="24"/>
  <c r="H64" i="24"/>
  <c r="H101" i="24"/>
  <c r="H75" i="24"/>
  <c r="H61" i="24"/>
  <c r="H58" i="24"/>
  <c r="H98" i="24"/>
  <c r="H71" i="24"/>
  <c r="B108" i="24"/>
  <c r="H74" i="24"/>
  <c r="H60" i="24"/>
  <c r="B120" i="24"/>
  <c r="H100" i="24"/>
  <c r="H57" i="24"/>
  <c r="A41" i="24"/>
  <c r="B131" i="24"/>
  <c r="H97" i="24"/>
  <c r="H77" i="24"/>
  <c r="H63" i="24"/>
  <c r="H88" i="24"/>
  <c r="H94" i="24"/>
  <c r="H85" i="24"/>
  <c r="H91" i="24"/>
  <c r="H82" i="24"/>
  <c r="H66" i="24"/>
  <c r="I35" i="24"/>
  <c r="E140" i="24" s="1"/>
  <c r="I73" i="24"/>
  <c r="I88" i="24"/>
  <c r="L99" i="24"/>
  <c r="L84" i="24" s="1"/>
  <c r="C110" i="24"/>
  <c r="G21" i="24"/>
  <c r="G35" i="24" s="1"/>
  <c r="C140" i="24" s="1"/>
  <c r="J140" i="24" s="1"/>
  <c r="I66" i="24"/>
  <c r="H68" i="24"/>
  <c r="I82" i="24"/>
  <c r="I91" i="24"/>
  <c r="C123" i="24"/>
  <c r="I68" i="24"/>
  <c r="I85" i="24"/>
  <c r="H87" i="24"/>
  <c r="H90" i="24"/>
  <c r="I94" i="24"/>
  <c r="L98" i="24"/>
  <c r="L83" i="24" s="1"/>
  <c r="C111" i="24"/>
  <c r="Q25" i="24"/>
  <c r="I63" i="24"/>
  <c r="H65" i="24"/>
  <c r="I77" i="24"/>
  <c r="H79" i="24"/>
  <c r="H84" i="24"/>
  <c r="I87" i="24"/>
  <c r="I90" i="24"/>
  <c r="H93" i="24"/>
  <c r="I97" i="24"/>
  <c r="C131" i="24"/>
  <c r="I57" i="24"/>
  <c r="I65" i="24"/>
  <c r="I79" i="24"/>
  <c r="I84" i="24"/>
  <c r="I93" i="24"/>
  <c r="H96" i="24"/>
  <c r="I100" i="24"/>
  <c r="C120" i="24"/>
  <c r="I60" i="24"/>
  <c r="H62" i="24"/>
  <c r="I74" i="24"/>
  <c r="H76" i="24"/>
  <c r="I96" i="24"/>
  <c r="H99" i="24"/>
  <c r="C108" i="24"/>
  <c r="B133" i="24"/>
  <c r="I76" i="24"/>
  <c r="I99" i="24"/>
  <c r="H102" i="24"/>
  <c r="I91" i="1"/>
  <c r="I94" i="1"/>
  <c r="I66" i="1"/>
  <c r="I96" i="1"/>
  <c r="J35" i="1"/>
  <c r="F140" i="1" s="1"/>
  <c r="J49" i="26" l="1"/>
  <c r="M49" i="26" s="1"/>
  <c r="J48" i="26"/>
  <c r="M48" i="26" s="1"/>
  <c r="J100" i="25"/>
  <c r="K52" i="25"/>
  <c r="M52" i="25" s="1"/>
  <c r="O52" i="25" s="1"/>
  <c r="K48" i="25"/>
  <c r="M48" i="25" s="1"/>
  <c r="O48" i="25" s="1"/>
  <c r="G42" i="25"/>
  <c r="I42" i="25" s="1"/>
  <c r="J42" i="25" s="1"/>
  <c r="K62" i="25"/>
  <c r="M62" i="25" s="1"/>
  <c r="O62" i="25" s="1"/>
  <c r="K47" i="25"/>
  <c r="M47" i="25" s="1"/>
  <c r="O47" i="25" s="1"/>
  <c r="K61" i="25"/>
  <c r="M61" i="25" s="1"/>
  <c r="O61" i="25" s="1"/>
  <c r="K53" i="25"/>
  <c r="M53" i="25" s="1"/>
  <c r="O53" i="25" s="1"/>
  <c r="K49" i="25"/>
  <c r="M49" i="25" s="1"/>
  <c r="O49" i="25" s="1"/>
  <c r="K60" i="25"/>
  <c r="M60" i="25" s="1"/>
  <c r="O60" i="25" s="1"/>
  <c r="K57" i="25"/>
  <c r="M57" i="25" s="1"/>
  <c r="O57" i="25" s="1"/>
  <c r="G43" i="25"/>
  <c r="I43" i="25" s="1"/>
  <c r="G44" i="25"/>
  <c r="I44" i="25" s="1"/>
  <c r="K59" i="25"/>
  <c r="M59" i="25" s="1"/>
  <c r="O59" i="25" s="1"/>
  <c r="K56" i="25"/>
  <c r="M56" i="25" s="1"/>
  <c r="O56" i="25" s="1"/>
  <c r="K50" i="25"/>
  <c r="M50" i="25" s="1"/>
  <c r="O50" i="25" s="1"/>
  <c r="Q35" i="25"/>
  <c r="K58" i="25"/>
  <c r="M58" i="25" s="1"/>
  <c r="O58" i="25" s="1"/>
  <c r="K51" i="25"/>
  <c r="M51" i="25" s="1"/>
  <c r="O51" i="25" s="1"/>
  <c r="K89" i="24"/>
  <c r="M89" i="24" s="1"/>
  <c r="O89" i="24" s="1"/>
  <c r="K67" i="24"/>
  <c r="M67" i="24" s="1"/>
  <c r="O67" i="24" s="1"/>
  <c r="G48" i="24"/>
  <c r="I48" i="24" s="1"/>
  <c r="K72" i="24"/>
  <c r="M72" i="24" s="1"/>
  <c r="O72" i="24" s="1"/>
  <c r="G49" i="24"/>
  <c r="I49" i="24" s="1"/>
  <c r="G50" i="24"/>
  <c r="I50" i="24" s="1"/>
  <c r="K101" i="24"/>
  <c r="M101" i="24" s="1"/>
  <c r="O101" i="24" s="1"/>
  <c r="K75" i="24"/>
  <c r="M75" i="24" s="1"/>
  <c r="O75" i="24" s="1"/>
  <c r="K61" i="24"/>
  <c r="M61" i="24" s="1"/>
  <c r="O61" i="24" s="1"/>
  <c r="K58" i="24"/>
  <c r="M58" i="24" s="1"/>
  <c r="O58" i="24" s="1"/>
  <c r="K98" i="24"/>
  <c r="M98" i="24" s="1"/>
  <c r="O98" i="24" s="1"/>
  <c r="K83" i="24"/>
  <c r="M83" i="24" s="1"/>
  <c r="O83" i="24" s="1"/>
  <c r="K95" i="24"/>
  <c r="M95" i="24" s="1"/>
  <c r="O95" i="24" s="1"/>
  <c r="K78" i="24"/>
  <c r="M78" i="24" s="1"/>
  <c r="O78" i="24" s="1"/>
  <c r="K64" i="24"/>
  <c r="M64" i="24" s="1"/>
  <c r="O64" i="24" s="1"/>
  <c r="K92" i="24"/>
  <c r="M92" i="24" s="1"/>
  <c r="O92" i="24" s="1"/>
  <c r="K86" i="24"/>
  <c r="M86" i="24" s="1"/>
  <c r="O86" i="24" s="1"/>
  <c r="J53" i="24"/>
  <c r="M53" i="24" s="1"/>
  <c r="M99" i="24"/>
  <c r="O99" i="24" s="1"/>
  <c r="J52" i="24"/>
  <c r="M52" i="24" s="1"/>
  <c r="K74" i="24"/>
  <c r="M74" i="24" s="1"/>
  <c r="O74" i="24" s="1"/>
  <c r="K60" i="24"/>
  <c r="M60" i="24" s="1"/>
  <c r="O60" i="24" s="1"/>
  <c r="G42" i="24"/>
  <c r="I42" i="24" s="1"/>
  <c r="G44" i="24"/>
  <c r="I44" i="24" s="1"/>
  <c r="K100" i="24"/>
  <c r="M100" i="24" s="1"/>
  <c r="O100" i="24" s="1"/>
  <c r="K57" i="24"/>
  <c r="M57" i="24" s="1"/>
  <c r="O57" i="24" s="1"/>
  <c r="K97" i="24"/>
  <c r="M97" i="24" s="1"/>
  <c r="O97" i="24" s="1"/>
  <c r="K77" i="24"/>
  <c r="M77" i="24" s="1"/>
  <c r="O77" i="24" s="1"/>
  <c r="K63" i="24"/>
  <c r="M63" i="24" s="1"/>
  <c r="O63" i="24" s="1"/>
  <c r="K94" i="24"/>
  <c r="M94" i="24" s="1"/>
  <c r="O94" i="24" s="1"/>
  <c r="K85" i="24"/>
  <c r="M85" i="24" s="1"/>
  <c r="O85" i="24" s="1"/>
  <c r="G43" i="24"/>
  <c r="I43" i="24" s="1"/>
  <c r="K91" i="24"/>
  <c r="M91" i="24" s="1"/>
  <c r="O91" i="24" s="1"/>
  <c r="K82" i="24"/>
  <c r="M82" i="24" s="1"/>
  <c r="O82" i="24" s="1"/>
  <c r="K66" i="24"/>
  <c r="M66" i="24" s="1"/>
  <c r="O66" i="24" s="1"/>
  <c r="Q35" i="24"/>
  <c r="K88" i="24"/>
  <c r="M88" i="24" s="1"/>
  <c r="O88" i="24" s="1"/>
  <c r="K71" i="24"/>
  <c r="M71" i="24" s="1"/>
  <c r="O71" i="24" s="1"/>
  <c r="M54" i="24"/>
  <c r="J54" i="24"/>
  <c r="M84" i="24"/>
  <c r="O84" i="24" s="1"/>
  <c r="I76" i="1"/>
  <c r="I74" i="1"/>
  <c r="J43" i="25" l="1"/>
  <c r="M43" i="25" s="1"/>
  <c r="M42" i="25"/>
  <c r="J44" i="25"/>
  <c r="M44" i="25" s="1"/>
  <c r="M50" i="24"/>
  <c r="J50" i="24"/>
  <c r="M49" i="24"/>
  <c r="J49" i="24"/>
  <c r="J48" i="24"/>
  <c r="M48" i="24" s="1"/>
  <c r="J43" i="24"/>
  <c r="M43" i="24" s="1"/>
  <c r="M44" i="24"/>
  <c r="J44" i="24"/>
  <c r="M42" i="24"/>
  <c r="J42" i="24"/>
  <c r="M30" i="20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20" i="20"/>
  <c r="Q18" i="20"/>
  <c r="J50" i="5"/>
  <c r="M50" i="5" s="1"/>
  <c r="J40" i="19"/>
  <c r="M40" i="19" s="1"/>
  <c r="J42" i="18"/>
  <c r="M55" i="5"/>
  <c r="M45" i="19"/>
  <c r="M47" i="18"/>
  <c r="M53" i="5"/>
  <c r="M43" i="19"/>
  <c r="M45" i="18"/>
  <c r="M51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62" i="5" l="1"/>
  <c r="A60" i="5"/>
  <c r="A51" i="1"/>
  <c r="A58" i="5"/>
  <c r="A56" i="5"/>
  <c r="G63" i="5"/>
  <c r="E63" i="5"/>
  <c r="E61" i="5"/>
  <c r="E59" i="5"/>
  <c r="G59" i="5"/>
  <c r="E57" i="5"/>
  <c r="C31" i="1" l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0" i="1" s="1"/>
  <c r="N255" i="19"/>
  <c r="N367" i="19"/>
  <c r="N261" i="19"/>
  <c r="N269" i="19"/>
  <c r="N362" i="19"/>
  <c r="K35" i="1"/>
  <c r="G140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0" i="1" s="1"/>
  <c r="L35" i="1"/>
  <c r="H140" i="1" s="1"/>
  <c r="M35" i="1"/>
  <c r="I140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6" i="18"/>
  <c r="D8" i="18"/>
  <c r="D6" i="18"/>
  <c r="D4" i="18" a="1"/>
  <c r="D4" i="18" s="1"/>
  <c r="D25" i="1" l="1"/>
  <c r="Q24" i="1"/>
  <c r="D5" i="5"/>
  <c r="D6" i="5"/>
  <c r="D9" i="5" s="1"/>
  <c r="D16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5" i="1" l="1"/>
  <c r="H67" i="1"/>
  <c r="H92" i="1"/>
  <c r="A47" i="1"/>
  <c r="H75" i="1"/>
  <c r="C5" i="5"/>
  <c r="B132" i="1"/>
  <c r="B109" i="1"/>
  <c r="B121" i="1"/>
  <c r="H86" i="1"/>
  <c r="H64" i="1"/>
  <c r="H72" i="1"/>
  <c r="H101" i="1"/>
  <c r="H61" i="1"/>
  <c r="H89" i="1"/>
  <c r="H78" i="1"/>
  <c r="H58" i="1"/>
  <c r="H83" i="1"/>
  <c r="H98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K92" i="1" s="1"/>
  <c r="G50" i="1"/>
  <c r="K67" i="1"/>
  <c r="M67" i="1" s="1"/>
  <c r="O67" i="1" s="1"/>
  <c r="K61" i="1"/>
  <c r="K58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72" i="1" l="1"/>
  <c r="K89" i="1"/>
  <c r="K78" i="1"/>
  <c r="G49" i="1"/>
  <c r="K83" i="1"/>
  <c r="G48" i="1"/>
  <c r="K86" i="1"/>
  <c r="K75" i="1"/>
  <c r="M75" i="1" s="1"/>
  <c r="O75" i="1" s="1"/>
  <c r="K101" i="1"/>
  <c r="K95" i="1"/>
  <c r="M95" i="1" s="1"/>
  <c r="O95" i="1" s="1"/>
  <c r="K98" i="1"/>
  <c r="K64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2" i="1"/>
  <c r="B42" i="1"/>
  <c r="G35" i="1"/>
  <c r="C140" i="1" s="1"/>
  <c r="J140" i="1" s="1"/>
  <c r="D6" i="17" l="1"/>
  <c r="E6" i="17"/>
  <c r="E6" i="5"/>
  <c r="C15" i="17"/>
  <c r="C15" i="5"/>
  <c r="L99" i="1"/>
  <c r="L84" i="1" s="1"/>
  <c r="L102" i="1"/>
  <c r="D9" i="17" l="1"/>
  <c r="E9" i="17"/>
  <c r="E9" i="5"/>
  <c r="D11" i="17" l="1"/>
  <c r="E11" i="17"/>
  <c r="B7" i="5" l="1"/>
  <c r="B9" i="17" l="1"/>
  <c r="Q31" i="1"/>
  <c r="D31" i="1"/>
  <c r="Q30" i="1"/>
  <c r="Q33" i="1" s="1"/>
  <c r="H96" i="1" l="1"/>
  <c r="H68" i="1"/>
  <c r="H93" i="1"/>
  <c r="K93" i="1"/>
  <c r="B133" i="1"/>
  <c r="H76" i="1"/>
  <c r="B123" i="1"/>
  <c r="B111" i="1"/>
  <c r="B122" i="1"/>
  <c r="B110" i="1"/>
  <c r="H79" i="1"/>
  <c r="H90" i="1"/>
  <c r="H102" i="1"/>
  <c r="H73" i="1"/>
  <c r="H62" i="1"/>
  <c r="H87" i="1"/>
  <c r="H65" i="1"/>
  <c r="H59" i="1"/>
  <c r="H84" i="1"/>
  <c r="H99" i="1"/>
  <c r="B11" i="17"/>
  <c r="K96" i="1" l="1"/>
  <c r="M96" i="1" s="1"/>
  <c r="O96" i="1" s="1"/>
  <c r="G54" i="1"/>
  <c r="I54" i="1" s="1"/>
  <c r="J54" i="1" s="1"/>
  <c r="M54" i="1" s="1"/>
  <c r="K68" i="1"/>
  <c r="M68" i="1" s="1"/>
  <c r="O68" i="1" s="1"/>
  <c r="M93" i="1"/>
  <c r="O93" i="1" s="1"/>
  <c r="G53" i="1"/>
  <c r="K76" i="1"/>
  <c r="M76" i="1" s="1"/>
  <c r="O76" i="1" s="1"/>
  <c r="E15" i="17"/>
  <c r="E15" i="5"/>
  <c r="D15" i="5"/>
  <c r="D15" i="17"/>
  <c r="K65" i="1"/>
  <c r="K102" i="1"/>
  <c r="M102" i="1" s="1"/>
  <c r="O102" i="1" s="1"/>
  <c r="K73" i="1"/>
  <c r="K87" i="1"/>
  <c r="M87" i="1" s="1"/>
  <c r="O87" i="1" s="1"/>
  <c r="K90" i="1"/>
  <c r="M90" i="1" s="1"/>
  <c r="O90" i="1" s="1"/>
  <c r="K84" i="1"/>
  <c r="M84" i="1" s="1"/>
  <c r="O84" i="1" s="1"/>
  <c r="K62" i="1"/>
  <c r="K59" i="1"/>
  <c r="K99" i="1"/>
  <c r="M99" i="1" s="1"/>
  <c r="O99" i="1" s="1"/>
  <c r="K79" i="1"/>
  <c r="G52" i="1"/>
  <c r="A12" i="5"/>
  <c r="A11" i="5"/>
  <c r="E11" i="5" l="1"/>
  <c r="B11" i="5"/>
  <c r="C6" i="17" l="1"/>
  <c r="C6" i="5"/>
  <c r="C9" i="5" s="1"/>
  <c r="C9" i="17" l="1"/>
  <c r="L98" i="1"/>
  <c r="L83" i="1" s="1"/>
  <c r="L100" i="1"/>
  <c r="C11" i="17" l="1"/>
  <c r="L101" i="1"/>
  <c r="M92" i="1" s="1"/>
  <c r="O92" i="1" s="1"/>
  <c r="B27" i="5" l="1"/>
  <c r="A27" i="5"/>
  <c r="B17" i="5" l="1"/>
  <c r="B19" i="5" l="1"/>
  <c r="B29" i="5"/>
  <c r="A19" i="5"/>
  <c r="A17" i="5"/>
  <c r="D19" i="1"/>
  <c r="A8" i="5"/>
  <c r="Q18" i="1"/>
  <c r="A4" i="5"/>
  <c r="A3" i="5"/>
  <c r="A2" i="5"/>
  <c r="Q19" i="1"/>
  <c r="Q21" i="1" l="1"/>
  <c r="K91" i="1" s="1"/>
  <c r="H94" i="1"/>
  <c r="H66" i="1"/>
  <c r="H91" i="1"/>
  <c r="H74" i="1"/>
  <c r="B131" i="1"/>
  <c r="A41" i="1"/>
  <c r="B120" i="1"/>
  <c r="B108" i="1"/>
  <c r="H100" i="1"/>
  <c r="H71" i="1"/>
  <c r="H85" i="1"/>
  <c r="H63" i="1"/>
  <c r="H82" i="1"/>
  <c r="H97" i="1"/>
  <c r="H77" i="1"/>
  <c r="H88" i="1"/>
  <c r="H60" i="1"/>
  <c r="H57" i="1"/>
  <c r="B5" i="17"/>
  <c r="M89" i="1"/>
  <c r="O89" i="1" s="1"/>
  <c r="M101" i="1"/>
  <c r="O101" i="1" s="1"/>
  <c r="M83" i="1"/>
  <c r="O83" i="1" s="1"/>
  <c r="M73" i="1"/>
  <c r="O73" i="1" s="1"/>
  <c r="M59" i="1"/>
  <c r="O59" i="1" s="1"/>
  <c r="M79" i="1"/>
  <c r="O79" i="1" s="1"/>
  <c r="M62" i="1"/>
  <c r="O62" i="1" s="1"/>
  <c r="M65" i="1"/>
  <c r="O65" i="1" s="1"/>
  <c r="M98" i="1"/>
  <c r="O98" i="1" s="1"/>
  <c r="M86" i="1"/>
  <c r="O86" i="1" s="1"/>
  <c r="B5" i="5"/>
  <c r="I50" i="1" l="1"/>
  <c r="G44" i="1"/>
  <c r="I44" i="1" s="1"/>
  <c r="K85" i="1"/>
  <c r="M91" i="1"/>
  <c r="O91" i="1" s="1"/>
  <c r="K94" i="1"/>
  <c r="M94" i="1" s="1"/>
  <c r="O94" i="1" s="1"/>
  <c r="Q35" i="1"/>
  <c r="K66" i="1"/>
  <c r="M66" i="1" s="1"/>
  <c r="O66" i="1" s="1"/>
  <c r="G43" i="1"/>
  <c r="I43" i="1" s="1"/>
  <c r="K74" i="1"/>
  <c r="M74" i="1" s="1"/>
  <c r="O74" i="1" s="1"/>
  <c r="I49" i="1"/>
  <c r="J49" i="1" s="1"/>
  <c r="M49" i="1" s="1"/>
  <c r="I53" i="1"/>
  <c r="C108" i="1"/>
  <c r="I79" i="1"/>
  <c r="C123" i="1"/>
  <c r="I62" i="1"/>
  <c r="I73" i="1"/>
  <c r="C133" i="1"/>
  <c r="I100" i="1"/>
  <c r="I87" i="1"/>
  <c r="I71" i="1"/>
  <c r="I84" i="1"/>
  <c r="C111" i="1"/>
  <c r="I99" i="1"/>
  <c r="I82" i="1"/>
  <c r="I60" i="1"/>
  <c r="C120" i="1"/>
  <c r="C131" i="1"/>
  <c r="I85" i="1"/>
  <c r="I65" i="1"/>
  <c r="I88" i="1"/>
  <c r="C110" i="1"/>
  <c r="I97" i="1"/>
  <c r="I63" i="1"/>
  <c r="I90" i="1"/>
  <c r="I77" i="1"/>
  <c r="C122" i="1"/>
  <c r="I102" i="1"/>
  <c r="B6" i="17"/>
  <c r="B6" i="5"/>
  <c r="B9" i="5" s="1"/>
  <c r="I59" i="1"/>
  <c r="I57" i="1"/>
  <c r="B15" i="17"/>
  <c r="B15" i="5"/>
  <c r="K82" i="1"/>
  <c r="M82" i="1" s="1"/>
  <c r="O82" i="1" s="1"/>
  <c r="M85" i="1"/>
  <c r="O85" i="1" s="1"/>
  <c r="K97" i="1"/>
  <c r="M97" i="1" s="1"/>
  <c r="O97" i="1" s="1"/>
  <c r="K63" i="1"/>
  <c r="M63" i="1" s="1"/>
  <c r="O63" i="1" s="1"/>
  <c r="K77" i="1"/>
  <c r="M77" i="1" s="1"/>
  <c r="O77" i="1" s="1"/>
  <c r="K88" i="1"/>
  <c r="M88" i="1" s="1"/>
  <c r="O88" i="1" s="1"/>
  <c r="K60" i="1"/>
  <c r="M60" i="1" s="1"/>
  <c r="O60" i="1" s="1"/>
  <c r="K57" i="1"/>
  <c r="M57" i="1" s="1"/>
  <c r="O57" i="1" s="1"/>
  <c r="K100" i="1"/>
  <c r="M100" i="1" s="1"/>
  <c r="O100" i="1" s="1"/>
  <c r="K71" i="1"/>
  <c r="M71" i="1" s="1"/>
  <c r="O71" i="1" s="1"/>
  <c r="I48" i="1"/>
  <c r="J48" i="1" s="1"/>
  <c r="I52" i="1"/>
  <c r="J52" i="1" s="1"/>
  <c r="M58" i="1"/>
  <c r="O58" i="1" s="1"/>
  <c r="G42" i="1"/>
  <c r="I42" i="1" s="1"/>
  <c r="J42" i="1" s="1"/>
  <c r="M64" i="1"/>
  <c r="O64" i="1" s="1"/>
  <c r="M61" i="1"/>
  <c r="O61" i="1" s="1"/>
  <c r="M78" i="1"/>
  <c r="O78" i="1" s="1"/>
  <c r="M72" i="1"/>
  <c r="O72" i="1" s="1"/>
  <c r="J50" i="1" l="1"/>
  <c r="M50" i="1" s="1"/>
  <c r="J44" i="1"/>
  <c r="M44" i="1" s="1"/>
  <c r="J53" i="1"/>
  <c r="M53" i="1" s="1"/>
  <c r="M42" i="1"/>
  <c r="J43" i="1"/>
  <c r="M43" i="1" s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<sst xmlns="http://schemas.openxmlformats.org/spreadsheetml/2006/main" count="4378" uniqueCount="930">
  <si>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</si>
  <si>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</si>
  <si>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</si>
  <si>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</si>
  <si>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</si>
  <si>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</si>
  <si>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</si>
  <si>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</si>
  <si>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</si>
  <si>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</si>
  <si>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</si>
  <si>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</si>
  <si>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</si>
  <si>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</si>
  <si>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</si>
  <si>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</si>
  <si>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</si>
  <si>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</si>
  <si>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</si>
  <si>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</si>
  <si>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</si>
  <si>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</si>
  <si>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</si>
  <si>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</si>
  <si>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</si>
  <si>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</si>
  <si>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</si>
  <si>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</si>
  <si>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</si>
  <si>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</si>
  <si>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</si>
  <si>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</si>
  <si>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</si>
  <si>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</si>
  <si>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</si>
  <si>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</si>
  <si>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</si>
  <si>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</si>
  <si>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</si>
  <si>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</si>
  <si>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</si>
  <si>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</si>
  <si>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</si>
  <si>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</si>
  <si>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</si>
  <si>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</si>
  <si>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</si>
  <si>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</si>
  <si>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</si>
  <si>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</si>
  <si>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</si>
  <si>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</si>
  <si>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</si>
  <si>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</si>
  <si>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</si>
  <si>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</si>
  <si>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</si>
  <si>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</si>
  <si>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</si>
  <si>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</si>
  <si>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</si>
  <si>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</si>
  <si>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</si>
  <si>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</si>
  <si>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</si>
  <si>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</si>
  <si>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</si>
  <si>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</si>
  <si>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</si>
  <si>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</si>
  <si>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</si>
  <si>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</si>
  <si>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</si>
  <si>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</si>
  <si>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</si>
  <si>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</si>
  <si>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</si>
  <si>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</si>
  <si>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</si>
  <si>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</si>
  <si>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</si>
  <si>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</si>
  <si>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</si>
  <si>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</si>
  <si>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</si>
  <si>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</si>
  <si>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</si>
  <si>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</si>
  <si>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</si>
  <si>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</si>
  <si>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</si>
  <si>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</si>
  <si>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</si>
  <si>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</si>
  <si>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</si>
  <si>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</si>
  <si>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</si>
  <si>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</si>
  <si>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</si>
  <si>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</si>
  <si>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</si>
  <si>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</si>
  <si>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</si>
  <si>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</si>
  <si>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</si>
  <si>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</si>
  <si>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</si>
  <si>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</si>
  <si>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</si>
  <si>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</si>
  <si>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</si>
  <si>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</si>
  <si>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</si>
  <si>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</si>
  <si>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</si>
  <si>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</si>
  <si>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</si>
  <si>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</si>
  <si>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</si>
  <si>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</si>
  <si>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</si>
  <si>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</si>
  <si>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</si>
  <si>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</si>
  <si>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</si>
  <si>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</si>
  <si>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</si>
  <si>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</si>
  <si>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</si>
  <si>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</si>
  <si>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</si>
  <si>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</si>
  <si>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</si>
  <si>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</si>
  <si>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</si>
  <si>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</si>
  <si>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</si>
  <si>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</si>
  <si>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</si>
  <si>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</si>
  <si>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</si>
  <si>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</si>
  <si>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</si>
  <si>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</si>
  <si>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</si>
  <si>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</si>
  <si>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</si>
  <si>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</si>
  <si>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</si>
  <si>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</si>
  <si>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</si>
  <si>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</si>
  <si>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</si>
  <si>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</si>
  <si>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</si>
  <si>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</si>
  <si>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</si>
  <si>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</si>
  <si>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</si>
  <si>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</si>
  <si>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</si>
  <si>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</si>
  <si>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</si>
  <si>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</si>
  <si>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</si>
  <si>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</si>
  <si>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</si>
  <si>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</si>
  <si>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</si>
  <si>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</si>
  <si>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</si>
  <si>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</si>
  <si>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</si>
  <si>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</si>
  <si>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</si>
  <si>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</si>
  <si>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</si>
  <si>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</si>
  <si>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</si>
  <si>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</si>
  <si>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</si>
  <si>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</si>
  <si>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</si>
  <si>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</si>
  <si>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</si>
  <si>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</si>
  <si>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</si>
  <si>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</si>
  <si>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</si>
  <si>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</si>
  <si>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</si>
  <si>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</si>
  <si>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</si>
  <si>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</si>
  <si>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</si>
  <si>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</si>
  <si>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</si>
  <si>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</si>
  <si>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</si>
  <si>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</si>
  <si>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</si>
  <si>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</si>
  <si>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</si>
  <si>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</si>
  <si>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</si>
  <si>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</si>
  <si>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</si>
  <si>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</si>
  <si>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</si>
  <si>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</si>
  <si>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</si>
  <si>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</si>
  <si>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</si>
  <si>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</si>
  <si>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</si>
  <si>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</si>
  <si>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</si>
  <si>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</si>
  <si>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</si>
  <si>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</si>
  <si>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</si>
  <si>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</si>
  <si>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</si>
  <si>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</si>
  <si>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</si>
  <si>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</si>
  <si>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</si>
  <si>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</si>
  <si>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</si>
  <si>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</si>
  <si>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</si>
  <si>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</si>
  <si>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</si>
  <si>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</si>
  <si>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</si>
  <si>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</si>
  <si>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</si>
  <si>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</si>
  <si>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</si>
  <si>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</si>
  <si>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</si>
  <si>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</si>
  <si>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</si>
  <si>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</si>
  <si>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</si>
  <si>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</si>
  <si>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</si>
  <si>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</si>
  <si>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</si>
  <si>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</si>
  <si>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</si>
  <si>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</si>
  <si>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</si>
  <si>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</si>
  <si>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</si>
  <si>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</si>
  <si>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</si>
  <si>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</si>
  <si>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</si>
  <si>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</si>
  <si>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</si>
  <si>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</si>
  <si>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</si>
  <si>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</si>
  <si>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</si>
  <si>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</si>
  <si>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</si>
  <si>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</si>
  <si>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</si>
  <si>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</si>
  <si>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</si>
  <si>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</si>
  <si>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</si>
  <si>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</si>
  <si>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</si>
  <si>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</si>
  <si>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</si>
  <si>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</si>
  <si>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</si>
  <si>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</si>
  <si>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</si>
  <si>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</si>
  <si>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</si>
  <si>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</si>
  <si>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</si>
  <si>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</si>
  <si>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</si>
  <si>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</si>
  <si>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</si>
  <si>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</si>
  <si>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</si>
  <si>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</si>
  <si>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</si>
  <si>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</si>
  <si>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</si>
  <si>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</si>
  <si>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</si>
  <si>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</si>
  <si>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</si>
  <si>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</si>
  <si>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</si>
  <si>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</si>
  <si>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</si>
  <si>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</si>
  <si>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</si>
  <si>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</si>
  <si>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</si>
  <si>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</si>
  <si>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</si>
  <si>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</si>
  <si>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</si>
  <si>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</si>
  <si>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</si>
  <si>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</si>
  <si>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</si>
  <si>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</si>
  <si>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</si>
  <si>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</si>
  <si>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</si>
  <si>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</si>
  <si>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</si>
  <si>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</si>
  <si>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</si>
  <si>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</si>
  <si>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</si>
  <si>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</si>
  <si>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</si>
  <si>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</si>
  <si>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</si>
  <si>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</si>
  <si>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</si>
  <si>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</si>
  <si>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</si>
  <si>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</si>
  <si>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</si>
  <si>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</si>
  <si>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</si>
  <si>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</si>
  <si>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</si>
  <si>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</si>
  <si>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</si>
  <si>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</si>
  <si>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</si>
  <si>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</si>
  <si>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</si>
  <si>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</si>
  <si>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</si>
  <si>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</si>
  <si>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</si>
  <si>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</si>
  <si>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</si>
  <si>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</si>
  <si>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</si>
  <si>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</si>
  <si>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</si>
  <si>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</si>
  <si>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</si>
  <si>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</si>
  <si>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</si>
  <si>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</si>
  <si>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</si>
  <si>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</si>
  <si>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</si>
  <si>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</si>
  <si>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</si>
  <si>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</si>
  <si>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</si>
  <si>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</si>
  <si>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</si>
  <si>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</si>
  <si>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</si>
  <si>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</si>
  <si>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</si>
  <si>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</si>
  <si>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</si>
  <si>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</si>
  <si>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</si>
  <si>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</si>
  <si>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</si>
  <si>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</si>
  <si>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</si>
  <si>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</si>
  <si>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</si>
  <si>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</si>
  <si>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</si>
  <si>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</si>
  <si>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</si>
  <si>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</si>
  <si>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</si>
  <si>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</si>
  <si>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</si>
  <si>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</si>
  <si>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</si>
  <si>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</si>
  <si>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</si>
  <si>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</si>
  <si>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</si>
  <si>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</si>
  <si>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</si>
  <si>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</si>
  <si>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</si>
  <si>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</si>
  <si>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</si>
  <si>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</si>
  <si>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</si>
  <si>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</si>
  <si>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</si>
  <si>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</si>
  <si>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</si>
  <si>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</si>
  <si>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</si>
  <si>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</si>
  <si>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</si>
  <si>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</si>
  <si>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</si>
  <si>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</si>
  <si>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</si>
  <si>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</si>
  <si>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</si>
  <si>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</si>
  <si>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</si>
  <si>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</si>
  <si>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</si>
  <si>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</si>
  <si>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</si>
  <si>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</si>
  <si>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</si>
  <si>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</si>
  <si>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</si>
  <si>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</si>
  <si>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</si>
  <si>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</si>
  <si>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</si>
  <si>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</si>
  <si>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</si>
  <si>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</si>
  <si>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</si>
  <si>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</si>
  <si>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</si>
  <si>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</si>
  <si>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</si>
  <si>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</si>
  <si>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</si>
  <si>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</si>
  <si>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</si>
  <si>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</si>
  <si>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</si>
  <si>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</si>
  <si>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</si>
  <si>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</si>
  <si>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</si>
  <si>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</si>
  <si>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</si>
  <si>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</si>
  <si>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</si>
  <si>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</si>
  <si>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</si>
  <si>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</si>
  <si>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</si>
  <si>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</si>
  <si>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</si>
  <si>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</si>
  <si>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</si>
  <si>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</si>
  <si>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</si>
  <si>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</si>
  <si>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</si>
  <si>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</si>
  <si>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</si>
  <si>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</si>
  <si>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</si>
  <si>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</si>
  <si>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</si>
  <si>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</si>
  <si>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</si>
  <si>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</si>
  <si>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</si>
  <si>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</si>
  <si>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</si>
  <si>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</si>
  <si>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</si>
  <si>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</si>
  <si>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</si>
  <si>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</si>
  <si>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</si>
  <si>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</si>
  <si>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</si>
  <si>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</si>
  <si>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</si>
  <si>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</si>
  <si>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</si>
  <si>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</si>
  <si>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</si>
  <si>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</si>
  <si>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</si>
  <si>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</si>
  <si>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</si>
  <si>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</si>
  <si>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</si>
  <si>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</si>
  <si>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</si>
  <si>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</si>
  <si>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</si>
  <si>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</si>
  <si>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</si>
  <si>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</si>
  <si>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</si>
  <si>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</si>
  <si>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</si>
  <si>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</si>
  <si>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</si>
  <si>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</si>
  <si>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</si>
  <si>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</si>
  <si>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</si>
  <si>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</si>
  <si>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</si>
  <si>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</si>
  <si>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</si>
  <si>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</si>
  <si>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</si>
  <si>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</si>
  <si>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</si>
  <si>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</si>
  <si>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</si>
  <si>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</si>
  <si>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</si>
  <si>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</si>
  <si>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</si>
  <si>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</si>
  <si>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</si>
  <si>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</si>
  <si>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</si>
  <si>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</si>
  <si>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</si>
  <si>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</si>
  <si>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</si>
  <si>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</si>
  <si>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</si>
  <si>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</si>
  <si>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</si>
  <si>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</si>
  <si>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</si>
  <si>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</si>
  <si>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</si>
  <si>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</si>
  <si>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</si>
  <si>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</si>
  <si>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</si>
  <si>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</si>
  <si>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</si>
  <si>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</si>
  <si>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</si>
  <si>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</si>
  <si>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</si>
  <si>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</si>
  <si>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</si>
  <si>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</si>
  <si>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</si>
  <si>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</si>
  <si>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</si>
  <si>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</si>
  <si>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</si>
  <si>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</si>
  <si>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</si>
  <si>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</si>
  <si>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</si>
  <si>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</si>
  <si>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</si>
  <si>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</si>
  <si>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</si>
  <si>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</si>
  <si>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</si>
  <si>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</si>
  <si>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</si>
  <si>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</si>
  <si>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</si>
  <si>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</si>
  <si>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</si>
  <si>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</si>
  <si>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</si>
  <si>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</si>
  <si>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</si>
  <si>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</si>
  <si>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</si>
  <si>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</si>
  <si>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</si>
  <si>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</si>
  <si>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</si>
  <si>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</si>
  <si>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</si>
  <si>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</si>
  <si>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</si>
  <si>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</si>
  <si>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</si>
  <si>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</si>
  <si>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</si>
  <si>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</si>
  <si>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</si>
  <si>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</si>
  <si>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</si>
  <si>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</si>
  <si>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</si>
  <si>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</si>
  <si>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</si>
  <si>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</si>
  <si>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</si>
  <si>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</si>
  <si>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</si>
  <si>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</si>
  <si>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</si>
  <si>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</si>
  <si>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</si>
  <si>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</si>
  <si>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</si>
  <si>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</si>
  <si>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</si>
  <si>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</si>
  <si>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</si>
  <si>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</si>
  <si>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</si>
  <si>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</si>
  <si>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</si>
  <si>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</si>
  <si>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</si>
  <si>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</si>
  <si>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</si>
  <si>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</si>
  <si>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</si>
  <si>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</si>
  <si>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</si>
  <si>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</si>
  <si>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</si>
  <si>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</si>
  <si>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</si>
  <si>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</si>
  <si>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</si>
  <si>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</si>
  <si>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</si>
  <si>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</si>
  <si>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</si>
  <si>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</si>
  <si>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</si>
  <si>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</si>
  <si>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</si>
  <si>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</si>
  <si>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</si>
  <si>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</si>
  <si>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</si>
  <si>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</si>
  <si>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</si>
  <si>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</si>
  <si>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</si>
  <si>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</si>
  <si>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</si>
  <si>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</si>
  <si>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</si>
  <si>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</si>
  <si>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</si>
  <si>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</si>
  <si>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</si>
  <si>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</si>
  <si>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</si>
  <si>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</si>
  <si>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</si>
  <si>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</si>
  <si>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</si>
  <si>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</si>
  <si>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</si>
  <si>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</si>
  <si>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</si>
  <si>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</si>
  <si>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</si>
  <si>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</si>
  <si>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</si>
  <si>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</si>
  <si>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</si>
  <si>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</si>
  <si>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</si>
  <si>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</si>
  <si>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</si>
  <si>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</si>
  <si>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</si>
  <si>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</si>
  <si>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</si>
  <si>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</si>
  <si>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</si>
  <si>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</si>
  <si>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</si>
  <si>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</si>
  <si>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</si>
  <si>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</si>
  <si>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</si>
  <si>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</si>
  <si>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</si>
  <si>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</si>
  <si>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</si>
  <si>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</si>
  <si>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</si>
  <si>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</si>
  <si>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</si>
  <si>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</si>
  <si>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</si>
  <si>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</si>
  <si>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</si>
  <si>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</si>
  <si>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</si>
  <si>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</si>
  <si>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</si>
  <si>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</si>
  <si>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</si>
  <si>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</si>
  <si>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</si>
  <si>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</si>
  <si>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</si>
  <si>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</si>
  <si>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</si>
  <si>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</si>
  <si>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</si>
  <si>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</si>
  <si>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</si>
  <si>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</si>
  <si>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</si>
  <si>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</si>
  <si>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</si>
  <si>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</si>
  <si>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</si>
  <si>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</si>
  <si>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</si>
  <si>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</si>
  <si>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</si>
  <si>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</si>
  <si>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</si>
  <si>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</si>
  <si>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</si>
  <si>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</si>
  <si>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</si>
  <si>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</si>
  <si>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</si>
  <si>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</si>
  <si>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</si>
  <si>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</si>
  <si>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</si>
  <si>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</si>
  <si>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</si>
  <si>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</si>
  <si>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</si>
  <si>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</si>
  <si>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</si>
  <si>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</si>
  <si>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</si>
  <si>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</si>
  <si>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</si>
  <si>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</si>
  <si>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D15-1585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</si>
  <si>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</si>
  <si>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</si>
  <si>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</si>
  <si>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</si>
  <si>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</si>
  <si>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</si>
  <si>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</si>
  <si>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GẮN BÊN TRÁI NGƯỜI MẶC
TỪ ĐƯỜNG MAY LƯNG XUỐNG 3"</t>
  </si>
  <si>
    <t>MAY TẠI LƯNG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</si>
  <si>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</si>
  <si>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</si>
  <si>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</si>
  <si>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</si>
  <si>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</si>
  <si>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</si>
  <si>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</si>
  <si>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</si>
  <si>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</si>
  <si>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</si>
  <si>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</si>
  <si>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</si>
  <si>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</si>
  <si>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</si>
  <si>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</si>
  <si>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</si>
  <si>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</si>
  <si>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</si>
  <si>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</si>
  <si>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</si>
  <si>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</si>
  <si>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</si>
  <si>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</si>
  <si>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</si>
  <si>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</si>
  <si>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</si>
  <si>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</si>
  <si>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</si>
  <si>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</si>
  <si>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</si>
  <si>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</si>
  <si>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</si>
  <si>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</si>
  <si>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</si>
  <si>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</si>
  <si>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b/>
        <i/>
        <sz val="7.5"/>
        <rFont val="Carlito"/>
        <family val="2"/>
      </rPr>
      <t>EXTENDED</t>
    </r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</si>
  <si>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</si>
  <si>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</si>
  <si>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</si>
  <si>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</si>
  <si>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</si>
  <si>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</si>
  <si>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ĐÁY TRƯỚC( GỒM LƯNG )</t>
  </si>
  <si>
    <t>ĐÁY SAU  (GỒM LƯNG)</t>
  </si>
  <si>
    <r>
      <rPr>
        <b/>
        <sz val="7.5"/>
        <rFont val="Carlito"/>
        <family val="2"/>
      </rPr>
      <t>THIGH</t>
    </r>
  </si>
  <si>
    <t>1/2 ĐÙI (TẠI ĐÁY)</t>
  </si>
  <si>
    <r>
      <rPr>
        <b/>
        <sz val="7.5"/>
        <rFont val="Carlito"/>
        <family val="2"/>
      </rPr>
      <t>LEG OPENING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</si>
  <si>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</si>
  <si>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</si>
  <si>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</si>
  <si>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</si>
  <si>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</si>
  <si>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</si>
  <si>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</si>
  <si>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</si>
  <si>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</si>
  <si>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</si>
  <si>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</si>
  <si>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</si>
  <si>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</si>
  <si>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SỐ LƯỢNG HAI CỬA HÀNG DB103_LA VÀ DB103_CLOSET</t>
  </si>
  <si>
    <t>POLYBAG REGULAR (XXS-M) BAO NHỎ 343MM x 406MM</t>
  </si>
  <si>
    <t>PB-002RG-2024 (NHỎ)</t>
  </si>
  <si>
    <t>ĐÓNG BAO POLYBAG NHỎ</t>
  </si>
  <si>
    <r>
      <rPr>
        <sz val="9"/>
        <rFont val="Carlito"/>
        <family val="2"/>
      </rPr>
      <t>XXS-XXL</t>
    </r>
  </si>
  <si>
    <r>
      <rPr>
        <sz val="7.5"/>
        <rFont val="Carlito"/>
        <family val="2"/>
      </rPr>
      <t>12 1/2</t>
    </r>
  </si>
  <si>
    <r>
      <rPr>
        <sz val="7.5"/>
        <rFont val="Carlito"/>
        <family val="2"/>
      </rPr>
      <t>13 1/2</t>
    </r>
  </si>
  <si>
    <r>
      <rPr>
        <sz val="7.5"/>
        <rFont val="Carlito"/>
        <family val="2"/>
      </rPr>
      <t>14 1/2</t>
    </r>
  </si>
  <si>
    <r>
      <rPr>
        <b/>
        <sz val="7.5"/>
        <rFont val="Carlito"/>
        <family val="2"/>
      </rPr>
      <t>15 1/2</t>
    </r>
  </si>
  <si>
    <r>
      <rPr>
        <sz val="7.5"/>
        <rFont val="Carlito"/>
        <family val="2"/>
      </rPr>
      <t>16 1/2</t>
    </r>
  </si>
  <si>
    <r>
      <rPr>
        <sz val="7.5"/>
        <rFont val="Carlito"/>
        <family val="2"/>
      </rPr>
      <t>17 1/2</t>
    </r>
  </si>
  <si>
    <r>
      <rPr>
        <sz val="7.5"/>
        <rFont val="Carlito"/>
        <family val="2"/>
      </rPr>
      <t>18 1/2</t>
    </r>
  </si>
  <si>
    <r>
      <rPr>
        <sz val="7.5"/>
        <rFont val="Carlito"/>
        <family val="2"/>
      </rPr>
      <t>19 1/2</t>
    </r>
  </si>
  <si>
    <r>
      <rPr>
        <sz val="7.5"/>
        <rFont val="Carlito"/>
        <family val="2"/>
      </rPr>
      <t>20 1/2</t>
    </r>
  </si>
  <si>
    <r>
      <rPr>
        <sz val="7.5"/>
        <rFont val="Carlito"/>
        <family val="2"/>
      </rPr>
      <t>21 1/2</t>
    </r>
  </si>
  <si>
    <r>
      <rPr>
        <b/>
        <sz val="7.5"/>
        <rFont val="Carlito"/>
        <family val="2"/>
      </rPr>
      <t>22 1/2</t>
    </r>
  </si>
  <si>
    <r>
      <rPr>
        <sz val="7.5"/>
        <rFont val="Carlito"/>
        <family val="2"/>
      </rPr>
      <t>23 1/2</t>
    </r>
  </si>
  <si>
    <r>
      <rPr>
        <sz val="7.5"/>
        <rFont val="Carlito"/>
        <family val="2"/>
      </rPr>
      <t>24 1/2</t>
    </r>
  </si>
  <si>
    <r>
      <rPr>
        <sz val="7.5"/>
        <rFont val="Carlito"/>
        <family val="2"/>
      </rPr>
      <t>25 1/2</t>
    </r>
  </si>
  <si>
    <r>
      <rPr>
        <b/>
        <sz val="7.5"/>
        <rFont val="Carlito"/>
        <family val="2"/>
      </rPr>
      <t>FRONT RISE (INC. WB)</t>
    </r>
  </si>
  <si>
    <r>
      <rPr>
        <sz val="7.5"/>
        <rFont val="Carlito"/>
        <family val="2"/>
      </rPr>
      <t>13 1/4</t>
    </r>
  </si>
  <si>
    <r>
      <rPr>
        <b/>
        <sz val="7.5"/>
        <rFont val="Carlito"/>
        <family val="2"/>
      </rPr>
      <t>BACK RISE (INC. WB)</t>
    </r>
  </si>
  <si>
    <r>
      <rPr>
        <sz val="7.5"/>
        <rFont val="Carlito"/>
        <family val="2"/>
      </rPr>
      <t>15 1/2</t>
    </r>
  </si>
  <si>
    <r>
      <rPr>
        <sz val="7.5"/>
        <rFont val="Carlito"/>
        <family val="2"/>
      </rPr>
      <t>15 3/4</t>
    </r>
  </si>
  <si>
    <r>
      <rPr>
        <sz val="7.5"/>
        <rFont val="Carlito"/>
        <family val="2"/>
      </rPr>
      <t>16 3/4</t>
    </r>
  </si>
  <si>
    <r>
      <rPr>
        <sz val="7.5"/>
        <rFont val="Carlito"/>
        <family val="2"/>
      </rPr>
      <t>13 3/4</t>
    </r>
  </si>
  <si>
    <r>
      <rPr>
        <sz val="7.5"/>
        <rFont val="Carlito"/>
        <family val="2"/>
      </rPr>
      <t>14 1/4</t>
    </r>
  </si>
  <si>
    <r>
      <rPr>
        <sz val="7.5"/>
        <rFont val="Carlito"/>
        <family val="2"/>
      </rPr>
      <t>15 1/4</t>
    </r>
  </si>
  <si>
    <r>
      <rPr>
        <sz val="7.5"/>
        <rFont val="Carlito"/>
        <family val="2"/>
      </rPr>
      <t>16 1/4</t>
    </r>
  </si>
  <si>
    <r>
      <rPr>
        <sz val="7.5"/>
        <rFont val="Carlito"/>
        <family val="2"/>
      </rPr>
      <t>14 3/8</t>
    </r>
  </si>
  <si>
    <r>
      <rPr>
        <b/>
        <sz val="7.5"/>
        <rFont val="Carlito"/>
        <family val="2"/>
      </rPr>
      <t>OUTSEAM</t>
    </r>
  </si>
  <si>
    <r>
      <rPr>
        <sz val="7.5"/>
        <rFont val="Carlito"/>
        <family val="2"/>
      </rPr>
      <t>17 3/4</t>
    </r>
  </si>
  <si>
    <r>
      <rPr>
        <sz val="7.5"/>
        <rFont val="Carlito"/>
        <family val="2"/>
      </rPr>
      <t>3/4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</si>
  <si>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</si>
  <si>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147 cm</t>
    </r>
  </si>
  <si>
    <r>
      <rPr>
        <sz val="7.5"/>
        <rFont val="Carlito"/>
        <family val="2"/>
      </rPr>
      <t>152 cm</t>
    </r>
  </si>
  <si>
    <r>
      <rPr>
        <sz val="7.5"/>
        <rFont val="Carlito"/>
        <family val="2"/>
      </rPr>
      <t>157 cm</t>
    </r>
  </si>
  <si>
    <r>
      <rPr>
        <sz val="7.5"/>
        <rFont val="Carlito"/>
        <family val="2"/>
      </rPr>
      <t>167 cm</t>
    </r>
  </si>
  <si>
    <r>
      <rPr>
        <sz val="7.5"/>
        <rFont val="Carlito"/>
        <family val="2"/>
      </rPr>
      <t>172 cm</t>
    </r>
  </si>
  <si>
    <r>
      <rPr>
        <sz val="7.5"/>
        <rFont val="Carlito"/>
        <family val="2"/>
      </rPr>
      <t>177 cm</t>
    </r>
  </si>
  <si>
    <t>DÀI SƯỜN NGOÀI</t>
  </si>
  <si>
    <t>SHORTS</t>
  </si>
  <si>
    <t>SS 24</t>
  </si>
  <si>
    <r>
      <rPr>
        <sz val="9"/>
        <rFont val="Carlito"/>
        <family val="2"/>
      </rPr>
      <t>STREETSHORT</t>
    </r>
  </si>
  <si>
    <t>D15-SPA76V1A2</t>
  </si>
  <si>
    <r>
      <rPr>
        <b/>
        <sz val="7.5"/>
        <rFont val="Carlito"/>
        <family val="2"/>
      </rPr>
      <t>21 1/2</t>
    </r>
  </si>
  <si>
    <r>
      <rPr>
        <sz val="7.5"/>
        <rFont val="Carlito"/>
        <family val="2"/>
      </rPr>
      <t>22 1/2</t>
    </r>
  </si>
  <si>
    <r>
      <rPr>
        <b/>
        <i/>
        <sz val="7.5"/>
        <rFont val="Carlito"/>
        <family val="2"/>
      </rPr>
      <t>NO PANEL</t>
    </r>
  </si>
  <si>
    <r>
      <rPr>
        <sz val="7.5"/>
        <rFont val="Carlito"/>
        <family val="2"/>
      </rPr>
      <t>1/4</t>
    </r>
  </si>
  <si>
    <r>
      <rPr>
        <sz val="7.5"/>
        <rFont val="Carlito"/>
        <family val="2"/>
      </rPr>
      <t>14 3/4</t>
    </r>
  </si>
  <si>
    <r>
      <rPr>
        <b/>
        <sz val="7.5"/>
        <rFont val="Carlito"/>
        <family val="2"/>
      </rPr>
      <t>INSEAM PANEL</t>
    </r>
  </si>
  <si>
    <r>
      <rPr>
        <b/>
        <i/>
        <sz val="7.5"/>
        <rFont val="Carlito"/>
        <family val="2"/>
      </rPr>
      <t>WIDTH</t>
    </r>
  </si>
  <si>
    <t>RỘNG MIÊNG ĐẮP</t>
  </si>
  <si>
    <r>
      <rPr>
        <sz val="7.5"/>
        <rFont val="Carlito"/>
        <family val="2"/>
      </rPr>
      <t>3 1/2</t>
    </r>
  </si>
  <si>
    <r>
      <rPr>
        <b/>
        <sz val="7.5"/>
        <rFont val="Carlito"/>
        <family val="2"/>
      </rPr>
      <t>3 1/2</t>
    </r>
  </si>
  <si>
    <r>
      <rPr>
        <b/>
        <i/>
        <sz val="7.5"/>
        <rFont val="Carlito"/>
        <family val="2"/>
      </rPr>
      <t>@ CROTCH NO PANEL</t>
    </r>
  </si>
  <si>
    <r>
      <rPr>
        <sz val="7.5"/>
        <rFont val="Carlito"/>
        <family val="2"/>
      </rPr>
      <t>1/2</t>
    </r>
  </si>
  <si>
    <r>
      <rPr>
        <sz val="7.5"/>
        <rFont val="Carlito"/>
        <family val="2"/>
      </rPr>
      <t>3/8</t>
    </r>
  </si>
  <si>
    <r>
      <rPr>
        <sz val="7.5"/>
        <rFont val="Carlito"/>
        <family val="2"/>
      </rPr>
      <t>15 1/8</t>
    </r>
  </si>
  <si>
    <r>
      <rPr>
        <sz val="7.5"/>
        <rFont val="Carlito"/>
        <family val="2"/>
      </rPr>
      <t>15 7/8</t>
    </r>
  </si>
  <si>
    <r>
      <rPr>
        <sz val="7.5"/>
        <rFont val="Carlito"/>
        <family val="2"/>
      </rPr>
      <t>16 5/8</t>
    </r>
  </si>
  <si>
    <r>
      <rPr>
        <sz val="7.5"/>
        <rFont val="Carlito"/>
        <family val="2"/>
      </rPr>
      <t>17 3/8</t>
    </r>
  </si>
  <si>
    <r>
      <rPr>
        <sz val="7.5"/>
        <rFont val="Carlito"/>
        <family val="2"/>
      </rPr>
      <t>18 1/8</t>
    </r>
  </si>
  <si>
    <r>
      <rPr>
        <b/>
        <sz val="7.5"/>
        <rFont val="Arial"/>
        <family val="2"/>
      </rPr>
      <t>162 cm</t>
    </r>
  </si>
  <si>
    <t xml:space="preserve"> 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</si>
  <si>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</si>
  <si>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</si>
  <si>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KEO MÈ</t>
  </si>
  <si>
    <t>CƠI TÚI</t>
  </si>
  <si>
    <t>DÙNG TỒN UA</t>
  </si>
  <si>
    <t>TRIỂN KHAI SẢN XUẤT
THAM KHẢO CÁCH MAY: MẪU SIZE SET MÃ D15-SPA79A2  MÀU WASHED BLACK ĐÃ CHUYỂN CÙNG TNSX D15-SPA79A1 NGÀY 4/6/24</t>
  </si>
  <si>
    <t>D15-SPA79A2M</t>
  </si>
  <si>
    <t>FABRIC</t>
  </si>
  <si>
    <t>ASH - BC01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</si>
  <si>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</si>
  <si>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</si>
  <si>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</si>
  <si>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</si>
  <si>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</si>
  <si>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</si>
  <si>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</si>
  <si>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DRFW24P1577006T00K
DỰ KIẾN BÙ 18.6</t>
  </si>
  <si>
    <t>DRFW24P1577007T00K-LOT '1536/5 ÁNH A- CẤP ĐỦ SỐ LƯỢNG</t>
  </si>
  <si>
    <t>DRFW24P1577009T00K
DỰ KIẾN BÙ 18.6</t>
  </si>
  <si>
    <t>DRFW24P1577010T00K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</si>
  <si>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</si>
  <si>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</si>
  <si>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</si>
  <si>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</si>
  <si>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</si>
  <si>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</si>
  <si>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HÀNG SẢN XUẤT</t>
  </si>
  <si>
    <t>DUYỆT HANDFEEL THEO ỐNG DUYỆT MÀU WASHED BLACK (MOON LIGHT) CHUYỂN 17.6.24</t>
  </si>
  <si>
    <t>Sweatpants:
Go back to spec at all out of spec=&gt; cầnđảm bảo thông số sản xuất
Drawcord is now external =&gt; dây luồn chuyển ra may bên ngoài theo mock up đã chuyển ngày 12.6</t>
  </si>
  <si>
    <t>GẮN VÀO ĐƯỜNG MAY GIỮA QUẦN SAU
NẰM DƯỚI NHÃN SIZE
LƯU Ý-KHI MAY NHÃN COO PHẢI DÀI HƠN NHÃN SIZE (NHƯNG KHÔNG LÒI CHỮ CỦA NHÃN COO)
NHƯ HÌNH ĐÍNH KÈM</t>
  </si>
  <si>
    <t>GẮN TRƯỚC WASH</t>
  </si>
  <si>
    <t>MARKETING SAMPLE SHIP DB103_LA, DB103_CLOSET (THEO TN D15-SPA79A2M)</t>
  </si>
  <si>
    <t>LƯU Ý- THÔNG SỐ SẢN XUẤT CẦN CHÍNH XÁC 100%.
SỐ LƯỢNG TRÊN ĐÃ TRỪ HÀNG MARKETING CHO HAI CỬA HÀNG DB103_LA VÀ DB103_CLOSET THEO TN D15-SPA79A2M CHUYỂN NGÀY 17.6.24</t>
  </si>
  <si>
    <t>XUỐNG TN SAU</t>
  </si>
  <si>
    <r>
      <t xml:space="preserve">DRFW24P1577004T00K-
LOT '1552/5 ÁNH A- CẤP TT 74M
</t>
    </r>
    <r>
      <rPr>
        <b/>
        <sz val="24"/>
        <color rgb="FFFF0000"/>
        <rFont val="Muli"/>
      </rPr>
      <t>THIẾU 135M-DỰ KIẾN BÙ 24/6</t>
    </r>
  </si>
  <si>
    <t>DRFW24P1577006T00K
DỰ KIẾN BÙ 24.6</t>
  </si>
  <si>
    <t>ĐÃ XUỐNG TN 19.6.24</t>
  </si>
  <si>
    <t>DRFW24P1577009T00K
LOT '1102/6 ÁNH A- CẤP ĐỦ SỐ LƯỢNG</t>
  </si>
  <si>
    <t>DRFW24P1577012T00K
LOT '1103/6 ÁNH A- CẤP ĐỦ SL</t>
  </si>
  <si>
    <t>DRFW24P1577007T00K-
LOT '1530/5 ÁNH A- CẤP ĐỦ</t>
  </si>
  <si>
    <t>DRFW24P1577010T00K
LOT '1560/5 ÁNH A(LÔ 5 CÂY)-CẤP TT 160M
LOT ''1573/5 ÁNH A (LÔ 4 CÂY)- CẤP ĐỦ 58M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</si>
</sst>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b/>
      <sz val="7.5"/>
      <color rgb="FF000000"/>
      <name val="Carlito"/>
    </font>
    <font>
      <sz val="7.5"/>
      <name val="Carlito"/>
      <family val="2"/>
    </font>
    <font>
      <sz val="7.5"/>
      <color rgb="FF000000"/>
      <name val="Carlito"/>
      <family val="2"/>
    </font>
    <font>
      <b/>
      <sz val="7.5"/>
      <name val="Arial"/>
      <family val="2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9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14" fillId="0" borderId="37" xfId="131" applyBorder="1" applyAlignment="1">
      <alignment horizontal="left" wrapText="1"/>
    </xf>
    <xf numFmtId="0" fontId="114" fillId="53" borderId="37" xfId="131" applyFill="1" applyBorder="1" applyAlignment="1">
      <alignment horizontal="left" wrapText="1"/>
    </xf>
    <xf numFmtId="0" fontId="118" fillId="0" borderId="78" xfId="131" applyFont="1" applyBorder="1" applyAlignment="1">
      <alignment horizontal="left" vertical="top" wrapText="1"/>
    </xf>
    <xf numFmtId="12" fontId="114" fillId="0" borderId="78" xfId="131" applyNumberFormat="1" applyBorder="1" applyAlignment="1">
      <alignment horizontal="left" wrapText="1"/>
    </xf>
    <xf numFmtId="0" fontId="117" fillId="0" borderId="78" xfId="131" applyFont="1" applyBorder="1" applyAlignment="1">
      <alignment horizontal="left" vertical="top"/>
    </xf>
    <xf numFmtId="0" fontId="120" fillId="0" borderId="79" xfId="131" applyFont="1" applyBorder="1" applyAlignment="1">
      <alignment horizontal="center" vertical="center" wrapText="1"/>
    </xf>
    <xf numFmtId="0" fontId="120" fillId="0" borderId="37" xfId="131" applyFont="1" applyBorder="1" applyAlignment="1">
      <alignment horizontal="left" vertical="center" wrapText="1"/>
    </xf>
    <xf numFmtId="0" fontId="120" fillId="0" borderId="37" xfId="13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center" wrapText="1"/>
    </xf>
    <xf numFmtId="0" fontId="114" fillId="0" borderId="0" xfId="131" applyAlignment="1">
      <alignment horizontal="left" vertical="center"/>
    </xf>
    <xf numFmtId="0" fontId="120" fillId="0" borderId="83" xfId="131" applyFont="1" applyBorder="1" applyAlignment="1">
      <alignment horizontal="left" vertical="center" wrapText="1"/>
    </xf>
    <xf numFmtId="0" fontId="124" fillId="0" borderId="84" xfId="131" applyFont="1" applyBorder="1" applyAlignment="1">
      <alignment horizontal="center" vertical="center" wrapText="1"/>
    </xf>
    <xf numFmtId="0" fontId="124" fillId="0" borderId="79" xfId="131" applyFont="1" applyBorder="1" applyAlignment="1">
      <alignment horizontal="left" vertical="center" wrapText="1"/>
    </xf>
    <xf numFmtId="0" fontId="126" fillId="0" borderId="37" xfId="131" applyFont="1" applyBorder="1" applyAlignment="1">
      <alignment horizontal="center" vertical="center" wrapText="1"/>
    </xf>
    <xf numFmtId="1" fontId="132" fillId="0" borderId="37" xfId="131" applyNumberFormat="1" applyFont="1" applyBorder="1" applyAlignment="1">
      <alignment horizontal="center" vertical="center" shrinkToFit="1"/>
    </xf>
    <xf numFmtId="0" fontId="129" fillId="0" borderId="37" xfId="131" applyFont="1" applyBorder="1" applyAlignment="1">
      <alignment horizontal="center" vertical="center" wrapText="1"/>
    </xf>
    <xf numFmtId="0" fontId="120" fillId="54" borderId="37" xfId="131" applyFont="1" applyFill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12" fontId="120" fillId="54" borderId="37" xfId="131" applyNumberFormat="1" applyFont="1" applyFill="1" applyBorder="1" applyAlignment="1">
      <alignment horizontal="center" vertical="center" wrapText="1"/>
    </xf>
    <xf numFmtId="0" fontId="129" fillId="0" borderId="37" xfId="131" applyFont="1" applyBorder="1" applyAlignment="1">
      <alignment horizontal="left" vertical="center" wrapText="1"/>
    </xf>
    <xf numFmtId="0" fontId="120" fillId="0" borderId="77" xfId="131" applyFont="1" applyBorder="1" applyAlignment="1">
      <alignment horizontal="left" vertical="center" wrapText="1"/>
    </xf>
    <xf numFmtId="0" fontId="124" fillId="0" borderId="79" xfId="131" applyFont="1" applyBorder="1" applyAlignment="1">
      <alignment horizontal="center" vertical="center" wrapText="1"/>
    </xf>
    <xf numFmtId="12" fontId="132" fillId="0" borderId="37" xfId="131" applyNumberFormat="1" applyFont="1" applyBorder="1" applyAlignment="1">
      <alignment horizontal="center" vertical="center" shrinkToFit="1"/>
    </xf>
    <xf numFmtId="12" fontId="130" fillId="54" borderId="37" xfId="131" applyNumberFormat="1" applyFont="1" applyFill="1" applyBorder="1" applyAlignment="1">
      <alignment horizontal="center" vertical="center" shrinkToFit="1"/>
    </xf>
    <xf numFmtId="1" fontId="128" fillId="53" borderId="37" xfId="131" applyNumberFormat="1" applyFont="1" applyFill="1" applyBorder="1" applyAlignment="1">
      <alignment horizontal="center" vertical="center" shrinkToFit="1"/>
    </xf>
    <xf numFmtId="12" fontId="120" fillId="54" borderId="37" xfId="131" applyNumberFormat="1" applyFont="1" applyFill="1" applyBorder="1" applyAlignment="1">
      <alignment horizontal="center" vertical="center" shrinkToFit="1"/>
    </xf>
    <xf numFmtId="0" fontId="120" fillId="0" borderId="79" xfId="131" applyFont="1" applyBorder="1" applyAlignment="1">
      <alignment horizontal="left" vertical="center" wrapText="1"/>
    </xf>
    <xf numFmtId="0" fontId="114" fillId="0" borderId="84" xfId="131" applyBorder="1" applyAlignment="1">
      <alignment horizontal="left" vertical="center" wrapText="1"/>
    </xf>
    <xf numFmtId="0" fontId="114" fillId="0" borderId="79" xfId="131" applyBorder="1" applyAlignment="1">
      <alignment horizontal="left" vertical="center" wrapText="1"/>
    </xf>
    <xf numFmtId="0" fontId="114" fillId="0" borderId="37" xfId="131" applyBorder="1" applyAlignment="1">
      <alignment horizontal="left" vertical="center" wrapText="1"/>
    </xf>
    <xf numFmtId="0" fontId="133" fillId="53" borderId="37" xfId="131" applyFont="1" applyFill="1" applyBorder="1" applyAlignment="1">
      <alignment horizontal="center" vertical="center" wrapText="1"/>
    </xf>
    <xf numFmtId="12" fontId="114" fillId="0" borderId="37" xfId="131" applyNumberFormat="1" applyBorder="1" applyAlignment="1">
      <alignment horizontal="left" wrapText="1"/>
    </xf>
    <xf numFmtId="12" fontId="114" fillId="0" borderId="0" xfId="131" applyNumberFormat="1" applyAlignment="1">
      <alignment horizontal="left" vertical="top"/>
    </xf>
    <xf numFmtId="0" fontId="49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0" fontId="51" fillId="0" borderId="67" xfId="2" applyFont="1" applyBorder="1" applyAlignment="1">
      <alignment horizontal="center" vertical="center" wrapText="1"/>
    </xf>
    <xf numFmtId="1" fontId="51" fillId="0" borderId="67" xfId="2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" fontId="60" fillId="0" borderId="67" xfId="1" applyNumberFormat="1" applyFont="1" applyBorder="1" applyAlignment="1">
      <alignment horizontal="center" vertical="center" wrapText="1"/>
    </xf>
    <xf numFmtId="1" fontId="31" fillId="2" borderId="67" xfId="0" applyNumberFormat="1" applyFont="1" applyFill="1" applyBorder="1" applyAlignment="1">
      <alignment horizontal="center" vertical="center"/>
    </xf>
    <xf numFmtId="2" fontId="31" fillId="2" borderId="67" xfId="0" applyNumberFormat="1" applyFont="1" applyFill="1" applyBorder="1" applyAlignment="1">
      <alignment horizontal="center" vertical="center"/>
    </xf>
    <xf numFmtId="165" fontId="31" fillId="2" borderId="67" xfId="0" applyNumberFormat="1" applyFont="1" applyFill="1" applyBorder="1" applyAlignment="1">
      <alignment horizontal="center" vertical="center"/>
    </xf>
    <xf numFmtId="1" fontId="32" fillId="2" borderId="67" xfId="0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73" xfId="0" applyNumberFormat="1" applyFont="1" applyFill="1" applyBorder="1" applyAlignment="1">
      <alignment horizontal="center" vertical="center" wrapText="1"/>
    </xf>
    <xf numFmtId="1" fontId="31" fillId="2" borderId="72" xfId="0" applyNumberFormat="1" applyFont="1" applyFill="1" applyBorder="1" applyAlignment="1">
      <alignment horizontal="center" vertical="center" wrapText="1"/>
    </xf>
    <xf numFmtId="1" fontId="32" fillId="2" borderId="73" xfId="0" applyNumberFormat="1" applyFont="1" applyFill="1" applyBorder="1" applyAlignment="1">
      <alignment horizontal="center" vertical="center"/>
    </xf>
    <xf numFmtId="1" fontId="32" fillId="2" borderId="72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top" wrapText="1"/>
    </xf>
    <xf numFmtId="0" fontId="63" fillId="0" borderId="0" xfId="0" quotePrefix="1" applyFont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2" xfId="0" applyFont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10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center" vertical="center" wrapText="1"/>
    </xf>
    <xf numFmtId="0" fontId="120" fillId="0" borderId="79" xfId="131" applyFont="1" applyBorder="1" applyAlignment="1">
      <alignment horizontal="center" vertical="center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20" fillId="0" borderId="77" xfId="131" applyFont="1" applyBorder="1" applyAlignment="1">
      <alignment horizontal="left" vertical="center" wrapText="1"/>
    </xf>
    <xf numFmtId="0" fontId="120" fillId="0" borderId="79" xfId="131" applyFont="1" applyBorder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48" fillId="0" borderId="67" xfId="0" applyFont="1" applyBorder="1" applyAlignment="1">
      <alignment horizontal="center" vertical="center"/>
    </xf>
    <xf numFmtId="0" fontId="48" fillId="0" borderId="50" xfId="0" applyFont="1" applyFill="1" applyBorder="1" applyAlignment="1">
      <alignment horizontal="center" vertical="center"/>
    </xf>
    <xf numFmtId="165" fontId="49" fillId="0" borderId="67" xfId="0" applyNumberFormat="1" applyFont="1" applyFill="1" applyBorder="1" applyAlignment="1">
      <alignment horizontal="center" vertical="center"/>
    </xf>
    <xf numFmtId="4" fontId="49" fillId="0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Fill="1" applyBorder="1" applyAlignment="1">
      <alignment horizontal="center" vertical="center"/>
    </xf>
    <xf numFmtId="1" fontId="69" fillId="0" borderId="67" xfId="0" applyNumberFormat="1" applyFont="1" applyFill="1" applyBorder="1" applyAlignment="1">
      <alignment horizontal="center"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0.emf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49.emf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7.emf"/><Relationship Id="rId5" Type="http://schemas.openxmlformats.org/officeDocument/2006/relationships/image" Target="../media/image43.png"/><Relationship Id="rId10" Type="http://schemas.openxmlformats.org/officeDocument/2006/relationships/image" Target="../media/image48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6.pn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Relationship Id="rId9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112</xdr:row>
      <xdr:rowOff>952500</xdr:rowOff>
    </xdr:from>
    <xdr:to>
      <xdr:col>16</xdr:col>
      <xdr:colOff>49822</xdr:colOff>
      <xdr:row>120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2CCAA-69B4-4E74-99BA-D3835FFF3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799" y="87033100"/>
          <a:ext cx="4475773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1F1B67-B094-433E-889C-04F9D30B3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42250" y="2209800"/>
          <a:ext cx="2222978" cy="19431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96</xdr:row>
      <xdr:rowOff>571499</xdr:rowOff>
    </xdr:from>
    <xdr:to>
      <xdr:col>15</xdr:col>
      <xdr:colOff>209550</xdr:colOff>
      <xdr:row>110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64C9BD-6EC0-4D21-B46A-F1AB66A7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02300" y="82575399"/>
          <a:ext cx="2755900" cy="24538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120</xdr:row>
      <xdr:rowOff>2552700</xdr:rowOff>
    </xdr:from>
    <xdr:to>
      <xdr:col>15</xdr:col>
      <xdr:colOff>1085850</xdr:colOff>
      <xdr:row>120</xdr:row>
      <xdr:rowOff>4737665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23A9D4-5325-4756-97B9-71C1CEDE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73500" y="92652850"/>
          <a:ext cx="5461000" cy="21849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92</xdr:row>
      <xdr:rowOff>952500</xdr:rowOff>
    </xdr:from>
    <xdr:to>
      <xdr:col>16</xdr:col>
      <xdr:colOff>49822</xdr:colOff>
      <xdr:row>100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15810-5407-4893-8753-96D6BD41A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7210900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A1BD63-7FE6-43DB-B990-98F3200C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31025" y="2200275"/>
          <a:ext cx="2099153" cy="1933575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76</xdr:row>
      <xdr:rowOff>571499</xdr:rowOff>
    </xdr:from>
    <xdr:to>
      <xdr:col>15</xdr:col>
      <xdr:colOff>209550</xdr:colOff>
      <xdr:row>90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A5AD8C-C928-4390-8B09-FBC1B0FB1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92675" y="82791299"/>
          <a:ext cx="2609850" cy="24284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100</xdr:row>
      <xdr:rowOff>2552700</xdr:rowOff>
    </xdr:from>
    <xdr:to>
      <xdr:col>15</xdr:col>
      <xdr:colOff>1085850</xdr:colOff>
      <xdr:row>100</xdr:row>
      <xdr:rowOff>4737665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19E1CE-563B-4A7B-B14F-6D53443D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0550" y="92821125"/>
          <a:ext cx="5248275" cy="2184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34694-26C0-4383-9B3C-3C94C953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97700" y="2228850"/>
          <a:ext cx="2108678" cy="196215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116</xdr:row>
      <xdr:rowOff>571499</xdr:rowOff>
    </xdr:from>
    <xdr:to>
      <xdr:col>15</xdr:col>
      <xdr:colOff>209550</xdr:colOff>
      <xdr:row>130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CEFDE7-63CB-4FF3-9F82-4AA2C3AA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59350" y="80295749"/>
          <a:ext cx="2609850" cy="24284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140</xdr:row>
      <xdr:rowOff>2552700</xdr:rowOff>
    </xdr:from>
    <xdr:to>
      <xdr:col>15</xdr:col>
      <xdr:colOff>1085850</xdr:colOff>
      <xdr:row>140</xdr:row>
      <xdr:rowOff>4737665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ED6A7B-A246-435A-8876-24FD5BE9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87700" y="89477850"/>
          <a:ext cx="5257800" cy="21849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F6FF2-A96E-4DD0-AE14-8033B827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4362925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FB1E9-EF52-4830-8098-5BBFBE76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31025" y="2200275"/>
          <a:ext cx="2099153" cy="1933575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116</xdr:row>
      <xdr:rowOff>571499</xdr:rowOff>
    </xdr:from>
    <xdr:to>
      <xdr:col>15</xdr:col>
      <xdr:colOff>209550</xdr:colOff>
      <xdr:row>130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CA8DA9-E5F5-4B1A-ABC3-5797B5A1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92675" y="79943324"/>
          <a:ext cx="2609850" cy="24284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140</xdr:row>
      <xdr:rowOff>2552700</xdr:rowOff>
    </xdr:from>
    <xdr:to>
      <xdr:col>15</xdr:col>
      <xdr:colOff>1085850</xdr:colOff>
      <xdr:row>140</xdr:row>
      <xdr:rowOff>4737665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6272AC-DB1B-4816-8C5A-128F8B83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0550" y="89973150"/>
          <a:ext cx="5248275" cy="21849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29</xdr:row>
      <xdr:rowOff>1738314</xdr:rowOff>
    </xdr:from>
    <xdr:to>
      <xdr:col>28</xdr:col>
      <xdr:colOff>131872</xdr:colOff>
      <xdr:row>29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1041400</xdr:colOff>
      <xdr:row>17</xdr:row>
      <xdr:rowOff>584200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37200" y="27152600"/>
          <a:ext cx="6210300" cy="30099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152400</xdr:colOff>
      <xdr:row>19</xdr:row>
      <xdr:rowOff>304800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289500" y="30060900"/>
          <a:ext cx="8305800" cy="3352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1117600</xdr:colOff>
      <xdr:row>17</xdr:row>
      <xdr:rowOff>863600</xdr:rowOff>
    </xdr:from>
    <xdr:to>
      <xdr:col>3</xdr:col>
      <xdr:colOff>7404100</xdr:colOff>
      <xdr:row>17</xdr:row>
      <xdr:rowOff>3262796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38200" y="27432000"/>
          <a:ext cx="6286500" cy="2399196"/>
        </a:xfrm>
        <a:prstGeom prst="rect">
          <a:avLst/>
        </a:prstGeom>
      </xdr:spPr>
    </xdr:pic>
    <xdr:clientData/>
  </xdr:twoCellAnchor>
  <xdr:oneCellAnchor>
    <xdr:from>
      <xdr:col>2</xdr:col>
      <xdr:colOff>1854200</xdr:colOff>
      <xdr:row>21</xdr:row>
      <xdr:rowOff>647700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50000" y="394081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3632199</xdr:colOff>
      <xdr:row>23</xdr:row>
      <xdr:rowOff>352347</xdr:rowOff>
    </xdr:from>
    <xdr:to>
      <xdr:col>3</xdr:col>
      <xdr:colOff>4698999</xdr:colOff>
      <xdr:row>23</xdr:row>
      <xdr:rowOff>3514230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1042857" y="42268489"/>
          <a:ext cx="3161883" cy="8991600"/>
        </a:xfrm>
        <a:prstGeom prst="rect">
          <a:avLst/>
        </a:prstGeom>
      </xdr:spPr>
    </xdr:pic>
    <xdr:clientData/>
  </xdr:twoCellAnchor>
  <xdr:oneCellAnchor>
    <xdr:from>
      <xdr:col>2</xdr:col>
      <xdr:colOff>6096000</xdr:colOff>
      <xdr:row>25</xdr:row>
      <xdr:rowOff>787400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91800" y="534416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1676400</xdr:colOff>
      <xdr:row>29</xdr:row>
      <xdr:rowOff>850900</xdr:rowOff>
    </xdr:from>
    <xdr:to>
      <xdr:col>3</xdr:col>
      <xdr:colOff>17805</xdr:colOff>
      <xdr:row>29</xdr:row>
      <xdr:rowOff>3860800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72200" y="63614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3378200</xdr:colOff>
      <xdr:row>29</xdr:row>
      <xdr:rowOff>812800</xdr:rowOff>
    </xdr:from>
    <xdr:to>
      <xdr:col>3</xdr:col>
      <xdr:colOff>6769100</xdr:colOff>
      <xdr:row>29</xdr:row>
      <xdr:rowOff>4066062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38600" y="635762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29</xdr:row>
      <xdr:rowOff>4648200</xdr:rowOff>
    </xdr:from>
    <xdr:to>
      <xdr:col>12</xdr:col>
      <xdr:colOff>713800</xdr:colOff>
      <xdr:row>31</xdr:row>
      <xdr:rowOff>66252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2</xdr:col>
      <xdr:colOff>6858000</xdr:colOff>
      <xdr:row>31</xdr:row>
      <xdr:rowOff>430212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353800" y="711438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4763</xdr:colOff>
      <xdr:row>31</xdr:row>
      <xdr:rowOff>1409700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636663" y="724281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3835400</xdr:colOff>
      <xdr:row>33</xdr:row>
      <xdr:rowOff>304800</xdr:rowOff>
    </xdr:from>
    <xdr:to>
      <xdr:col>3</xdr:col>
      <xdr:colOff>5207000</xdr:colOff>
      <xdr:row>33</xdr:row>
      <xdr:rowOff>3635285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31200" y="757174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2</xdr:col>
      <xdr:colOff>7289800</xdr:colOff>
      <xdr:row>35</xdr:row>
      <xdr:rowOff>520700</xdr:rowOff>
    </xdr:from>
    <xdr:to>
      <xdr:col>3</xdr:col>
      <xdr:colOff>7861300</xdr:colOff>
      <xdr:row>35</xdr:row>
      <xdr:rowOff>3296583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85600" y="815721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2</xdr:col>
      <xdr:colOff>1320800</xdr:colOff>
      <xdr:row>35</xdr:row>
      <xdr:rowOff>381000</xdr:rowOff>
    </xdr:from>
    <xdr:to>
      <xdr:col>2</xdr:col>
      <xdr:colOff>4654368</xdr:colOff>
      <xdr:row>35</xdr:row>
      <xdr:rowOff>3162300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16600" y="814324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5486400</xdr:colOff>
      <xdr:row>37</xdr:row>
      <xdr:rowOff>114300</xdr:rowOff>
    </xdr:from>
    <xdr:to>
      <xdr:col>3</xdr:col>
      <xdr:colOff>2237790</xdr:colOff>
      <xdr:row>37</xdr:row>
      <xdr:rowOff>3504776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82200" y="86347300"/>
          <a:ext cx="4676190" cy="3390476"/>
        </a:xfrm>
        <a:prstGeom prst="rect">
          <a:avLst/>
        </a:prstGeom>
      </xdr:spPr>
    </xdr:pic>
    <xdr:clientData/>
  </xdr:twoCellAnchor>
  <xdr:twoCellAnchor>
    <xdr:from>
      <xdr:col>3</xdr:col>
      <xdr:colOff>5003800</xdr:colOff>
      <xdr:row>0</xdr:row>
      <xdr:rowOff>673100</xdr:rowOff>
    </xdr:from>
    <xdr:to>
      <xdr:col>3</xdr:col>
      <xdr:colOff>7442200</xdr:colOff>
      <xdr:row>3</xdr:row>
      <xdr:rowOff>249660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B30F60-12CB-4F0B-8468-883462B8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364200" y="673100"/>
          <a:ext cx="2438400" cy="2243560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1422400</xdr:colOff>
      <xdr:row>19</xdr:row>
      <xdr:rowOff>952500</xdr:rowOff>
    </xdr:from>
    <xdr:to>
      <xdr:col>2</xdr:col>
      <xdr:colOff>7366000</xdr:colOff>
      <xdr:row>19</xdr:row>
      <xdr:rowOff>2895600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EBF7CF-7523-4B87-8BB8-43866216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18200" y="337439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19</xdr:row>
      <xdr:rowOff>190500</xdr:rowOff>
    </xdr:from>
    <xdr:to>
      <xdr:col>3</xdr:col>
      <xdr:colOff>6609629</xdr:colOff>
      <xdr:row>19</xdr:row>
      <xdr:rowOff>3800024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ABC0D0-0E6A-4C05-A8D3-93FDBC7A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58800" y="329819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21</xdr:col>
      <xdr:colOff>179738</xdr:colOff>
      <xdr:row>19</xdr:row>
      <xdr:rowOff>3247619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A7ECAB-8EC8-401C-9D08-43961A6AD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298400" y="297561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2286000</xdr:colOff>
      <xdr:row>21</xdr:row>
      <xdr:rowOff>355600</xdr:rowOff>
    </xdr:from>
    <xdr:to>
      <xdr:col>3</xdr:col>
      <xdr:colOff>5676900</xdr:colOff>
      <xdr:row>21</xdr:row>
      <xdr:rowOff>3900631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1CEFF-FF19-4EF7-9E3A-02A90CD96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706600" y="39116000"/>
          <a:ext cx="3390900" cy="35450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495300</xdr:colOff>
      <xdr:row>4</xdr:row>
      <xdr:rowOff>400050</xdr:rowOff>
    </xdr:from>
    <xdr:to>
      <xdr:col>15</xdr:col>
      <xdr:colOff>1428750</xdr:colOff>
      <xdr:row>6</xdr:row>
      <xdr:rowOff>615870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4DCD0-CE11-4F06-99DB-4401235E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0" y="2362200"/>
          <a:ext cx="1828800" cy="17017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353357</xdr:colOff>
      <xdr:row>0</xdr:row>
      <xdr:rowOff>161592</xdr:rowOff>
    </xdr:from>
    <xdr:ext cx="1551732" cy="259434"/>
    <xdr:pic>
      <xdr:nvPicPr>
        <xdr:cNvPr id="2" name="image1.jpeg">
          <a:extLst>
            <a:ext uri="{FF2B5EF4-FFF2-40B4-BE49-F238E27FC236}">
              <a16:creationId xmlns:a16="http://schemas.microsoft.com/office/drawing/2014/main" id="{43B2995E-CF70-43E4-AF74-0513285D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7" y="161592"/>
          <a:ext cx="1551732" cy="25943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01733-1B76-4DF9-AA0F-99C6586CAE10}">
  <sheetPr>
    <pageSetUpPr fitToPage="1"/>
  </sheetPr>
  <dimension ref="A1:Q143"/>
  <sheetViews>
    <sheetView tabSelected="1" view="pageBreakPreview" topLeftCell="A58" zoomScale="40" zoomScaleNormal="10" zoomScaleSheetLayoutView="40" zoomScalePageLayoutView="25" workbookViewId="0">
      <selection activeCell="D11" sqref="D11:F11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1" t="s">
        <v>0</v>
      </c>
      <c r="O1" s="441" t="s">
        <v>0</v>
      </c>
      <c r="P1" s="442" t="s">
        <v>1</v>
      </c>
      <c r="Q1" s="44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1" t="s">
        <v>2</v>
      </c>
      <c r="O2" s="441" t="s">
        <v>2</v>
      </c>
      <c r="P2" s="443" t="s">
        <v>3</v>
      </c>
      <c r="Q2" s="44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1" t="s">
        <v>4</v>
      </c>
      <c r="O3" s="441" t="s">
        <v>4</v>
      </c>
      <c r="P3" s="444" t="s">
        <v>5</v>
      </c>
      <c r="Q3" s="44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5" t="s">
        <v>894</v>
      </c>
      <c r="H5" s="456"/>
      <c r="I5" s="456"/>
      <c r="J5" s="456"/>
      <c r="K5" s="456"/>
      <c r="L5" s="456"/>
      <c r="M5" s="45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8"/>
      <c r="H6" s="459"/>
      <c r="I6" s="459"/>
      <c r="J6" s="459"/>
      <c r="K6" s="459"/>
      <c r="L6" s="459"/>
      <c r="M6" s="46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694</v>
      </c>
      <c r="E7" s="12"/>
      <c r="F7" s="11"/>
      <c r="G7" s="458"/>
      <c r="H7" s="459"/>
      <c r="I7" s="459"/>
      <c r="J7" s="459"/>
      <c r="K7" s="459"/>
      <c r="L7" s="459"/>
      <c r="M7" s="46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4" t="s">
        <v>670</v>
      </c>
      <c r="E8" s="464"/>
      <c r="F8" s="464"/>
      <c r="G8" s="461"/>
      <c r="H8" s="462"/>
      <c r="I8" s="462"/>
      <c r="J8" s="462"/>
      <c r="K8" s="462"/>
      <c r="L8" s="462"/>
      <c r="M8" s="46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5">
        <v>45468</v>
      </c>
      <c r="E11" s="466"/>
      <c r="F11" s="466"/>
      <c r="G11" s="241"/>
      <c r="H11" s="240"/>
      <c r="I11" s="186"/>
      <c r="J11" s="238" t="s">
        <v>20</v>
      </c>
      <c r="K11" s="186"/>
      <c r="L11" s="186"/>
      <c r="M11" s="467" t="s">
        <v>729</v>
      </c>
      <c r="N11" s="467"/>
      <c r="O11" s="467"/>
      <c r="P11" s="467"/>
      <c r="Q11" s="46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68"/>
      <c r="C13" s="468"/>
      <c r="D13" s="468"/>
      <c r="E13" s="468"/>
      <c r="F13" s="468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4" t="s">
        <v>896</v>
      </c>
      <c r="O17" s="454"/>
      <c r="P17" s="454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527" t="s">
        <v>925</v>
      </c>
      <c r="H18" s="527"/>
      <c r="I18" s="527"/>
      <c r="J18" s="527"/>
      <c r="K18" s="527"/>
      <c r="L18" s="527"/>
      <c r="M18" s="528"/>
      <c r="N18" s="445" t="s">
        <v>897</v>
      </c>
      <c r="O18" s="445"/>
      <c r="P18" s="445"/>
      <c r="Q18" s="208">
        <f>SUM(E18:P18)</f>
        <v>0</v>
      </c>
    </row>
    <row r="19" spans="2:17" s="204" customFormat="1" ht="65" hidden="1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/>
      <c r="H19" s="209">
        <f t="shared" ref="H19:M19" si="0">ROUNDUP(H18*3%,0)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445"/>
      <c r="O19" s="445"/>
      <c r="P19" s="445"/>
      <c r="Q19" s="208">
        <f>SUM(E19:P19)</f>
        <v>0</v>
      </c>
    </row>
    <row r="20" spans="2:17" s="215" customFormat="1" ht="149.25" hidden="1" customHeight="1">
      <c r="B20" s="446" t="s">
        <v>920</v>
      </c>
      <c r="C20" s="446"/>
      <c r="D20" s="446"/>
      <c r="E20" s="446"/>
      <c r="F20" s="446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45" hidden="1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7" t="s">
        <v>896</v>
      </c>
      <c r="O23" s="447"/>
      <c r="P23" s="447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207">
        <v>15</v>
      </c>
      <c r="H24" s="207">
        <v>35</v>
      </c>
      <c r="I24" s="207">
        <v>77</v>
      </c>
      <c r="J24" s="207">
        <v>95</v>
      </c>
      <c r="K24" s="207">
        <v>70</v>
      </c>
      <c r="L24" s="207">
        <v>31</v>
      </c>
      <c r="M24" s="207">
        <v>16</v>
      </c>
      <c r="N24" s="448" t="s">
        <v>898</v>
      </c>
      <c r="O24" s="449"/>
      <c r="P24" s="450"/>
      <c r="Q24" s="208">
        <f>SUM(E24:P24)</f>
        <v>339</v>
      </c>
    </row>
    <row r="25" spans="2:17" s="204" customFormat="1" ht="65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2</v>
      </c>
      <c r="I25" s="209">
        <f t="shared" si="3"/>
        <v>4</v>
      </c>
      <c r="J25" s="209">
        <f t="shared" si="3"/>
        <v>5</v>
      </c>
      <c r="K25" s="209">
        <f t="shared" si="3"/>
        <v>4</v>
      </c>
      <c r="L25" s="209">
        <f t="shared" si="3"/>
        <v>2</v>
      </c>
      <c r="M25" s="209">
        <f t="shared" si="3"/>
        <v>1</v>
      </c>
      <c r="N25" s="451"/>
      <c r="O25" s="452"/>
      <c r="P25" s="453"/>
      <c r="Q25" s="208">
        <f>SUM(E25:P25)</f>
        <v>19</v>
      </c>
    </row>
    <row r="26" spans="2:17" s="215" customFormat="1" ht="149.25" customHeight="1">
      <c r="B26" s="446" t="s">
        <v>920</v>
      </c>
      <c r="C26" s="446"/>
      <c r="D26" s="446"/>
      <c r="E26" s="446"/>
      <c r="F26" s="446"/>
      <c r="G26" s="233">
        <v>3</v>
      </c>
      <c r="H26" s="233">
        <v>4</v>
      </c>
      <c r="I26" s="233">
        <v>5</v>
      </c>
      <c r="J26" s="233">
        <v>8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13</v>
      </c>
      <c r="H27" s="214">
        <f t="shared" ref="H27:M27" si="4">SUM(H24:H25)-H26</f>
        <v>33</v>
      </c>
      <c r="I27" s="214">
        <f t="shared" si="4"/>
        <v>76</v>
      </c>
      <c r="J27" s="214">
        <f t="shared" si="4"/>
        <v>92</v>
      </c>
      <c r="K27" s="214">
        <f t="shared" si="4"/>
        <v>69</v>
      </c>
      <c r="L27" s="214">
        <f t="shared" si="4"/>
        <v>29</v>
      </c>
      <c r="M27" s="214">
        <f t="shared" si="4"/>
        <v>15</v>
      </c>
      <c r="N27" s="334"/>
      <c r="O27" s="334"/>
      <c r="P27" s="334"/>
      <c r="Q27" s="214">
        <f t="shared" ref="Q27" si="5">SUM(Q24:Q25)-Q26</f>
        <v>327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4" t="s">
        <v>896</v>
      </c>
      <c r="O29" s="454"/>
      <c r="P29" s="454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207">
        <v>15</v>
      </c>
      <c r="H30" s="207">
        <v>35</v>
      </c>
      <c r="I30" s="207">
        <v>77</v>
      </c>
      <c r="J30" s="207">
        <v>95</v>
      </c>
      <c r="K30" s="207">
        <v>70</v>
      </c>
      <c r="L30" s="207">
        <v>31</v>
      </c>
      <c r="M30" s="207">
        <v>16</v>
      </c>
      <c r="N30" s="474" t="s">
        <v>899</v>
      </c>
      <c r="O30" s="474"/>
      <c r="P30" s="474"/>
      <c r="Q30" s="208">
        <f>SUM(E30:P30)</f>
        <v>339</v>
      </c>
    </row>
    <row r="31" spans="2:17" s="204" customFormat="1" ht="65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" si="6">ROUNDUP(H30*5%,0)</f>
        <v>2</v>
      </c>
      <c r="I31" s="209">
        <f t="shared" ref="I31" si="7">ROUNDUP(I30*5%,0)</f>
        <v>4</v>
      </c>
      <c r="J31" s="209">
        <f t="shared" ref="J31" si="8">ROUNDUP(J30*5%,0)</f>
        <v>5</v>
      </c>
      <c r="K31" s="209">
        <f t="shared" ref="K31" si="9">ROUNDUP(K30*5%,0)</f>
        <v>4</v>
      </c>
      <c r="L31" s="209">
        <f t="shared" ref="L31" si="10">ROUNDUP(L30*5%,0)</f>
        <v>2</v>
      </c>
      <c r="M31" s="209">
        <f t="shared" ref="M31" si="11">ROUNDUP(M30*5%,0)</f>
        <v>1</v>
      </c>
      <c r="N31" s="474"/>
      <c r="O31" s="474"/>
      <c r="P31" s="474"/>
      <c r="Q31" s="208">
        <f>SUM(E31:P31)</f>
        <v>19</v>
      </c>
    </row>
    <row r="32" spans="2:17" s="215" customFormat="1" ht="149.25" customHeight="1">
      <c r="B32" s="446" t="s">
        <v>920</v>
      </c>
      <c r="C32" s="446"/>
      <c r="D32" s="446"/>
      <c r="E32" s="446"/>
      <c r="F32" s="446"/>
      <c r="G32" s="233">
        <v>3</v>
      </c>
      <c r="H32" s="233">
        <v>4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7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13</v>
      </c>
      <c r="H33" s="214">
        <f t="shared" ref="H33:M33" si="12">SUM(H30:H31)-H32</f>
        <v>33</v>
      </c>
      <c r="I33" s="214">
        <f t="shared" si="12"/>
        <v>76</v>
      </c>
      <c r="J33" s="214">
        <f t="shared" si="12"/>
        <v>92</v>
      </c>
      <c r="K33" s="214">
        <f t="shared" si="12"/>
        <v>69</v>
      </c>
      <c r="L33" s="214">
        <f t="shared" si="12"/>
        <v>29</v>
      </c>
      <c r="M33" s="214">
        <f t="shared" si="12"/>
        <v>15</v>
      </c>
      <c r="N33" s="334"/>
      <c r="O33" s="334"/>
      <c r="P33" s="334"/>
      <c r="Q33" s="214">
        <f t="shared" ref="Q33" si="13">SUM(Q30:Q31)-Q32</f>
        <v>327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14">G21++G33+G27</f>
        <v>26</v>
      </c>
      <c r="H35" s="228">
        <f t="shared" si="14"/>
        <v>66</v>
      </c>
      <c r="I35" s="228">
        <f t="shared" si="14"/>
        <v>152</v>
      </c>
      <c r="J35" s="228">
        <f t="shared" si="14"/>
        <v>184</v>
      </c>
      <c r="K35" s="228">
        <f t="shared" si="14"/>
        <v>138</v>
      </c>
      <c r="L35" s="228">
        <f t="shared" si="14"/>
        <v>58</v>
      </c>
      <c r="M35" s="228">
        <f t="shared" si="14"/>
        <v>30</v>
      </c>
      <c r="N35" s="228"/>
      <c r="O35" s="228"/>
      <c r="P35" s="228"/>
      <c r="Q35" s="228">
        <f>Q21++Q33+Q27</f>
        <v>654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75" t="s">
        <v>921</v>
      </c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</row>
    <row r="38" spans="1:17" s="99" customFormat="1" ht="72.75" hidden="1" customHeight="1">
      <c r="B38" s="475" t="s">
        <v>743</v>
      </c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76" t="s">
        <v>52</v>
      </c>
      <c r="B40" s="476"/>
      <c r="C40" s="476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77" t="s">
        <v>63</v>
      </c>
      <c r="O40" s="477"/>
      <c r="P40" s="477"/>
      <c r="Q40" s="477"/>
    </row>
    <row r="41" spans="1:17" s="440" customFormat="1" ht="93" customHeight="1">
      <c r="A41" s="469" t="str">
        <f>UPPER(D27)</f>
        <v>HEATHER GREY</v>
      </c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</row>
    <row r="42" spans="1:17" s="128" customFormat="1" ht="157" customHeight="1">
      <c r="A42" s="129">
        <v>1</v>
      </c>
      <c r="B42" s="470" t="str">
        <f>$M$11</f>
        <v>100%COTTON SEMI BRUSHED (20/1+20/1+10/2) washing_ 14GG _460GSM</v>
      </c>
      <c r="C42" s="470"/>
      <c r="D42" s="195" t="s">
        <v>64</v>
      </c>
      <c r="E42" s="414" t="str">
        <f>$N$24</f>
        <v>HEATHER GREY - BC06</v>
      </c>
      <c r="F42" s="129" t="s">
        <v>36</v>
      </c>
      <c r="G42" s="196">
        <f>$Q$27</f>
        <v>327</v>
      </c>
      <c r="H42" s="691">
        <v>0.63</v>
      </c>
      <c r="I42" s="416">
        <f t="shared" ref="I42" si="15">G42*H42</f>
        <v>206.01</v>
      </c>
      <c r="J42" s="417">
        <f>I42*2.8%+(I42/50)*0.5+2</f>
        <v>9.8283799999999992</v>
      </c>
      <c r="K42" s="417">
        <v>0</v>
      </c>
      <c r="L42" s="417">
        <v>0</v>
      </c>
      <c r="M42" s="418">
        <f>ROUND(I42+J42,0)</f>
        <v>216</v>
      </c>
      <c r="N42" s="473" t="s">
        <v>928</v>
      </c>
      <c r="O42" s="473"/>
      <c r="P42" s="473"/>
      <c r="Q42" s="473"/>
    </row>
    <row r="43" spans="1:17" s="128" customFormat="1" ht="142" customHeight="1">
      <c r="A43" s="129">
        <v>2</v>
      </c>
      <c r="B43" s="470" t="s">
        <v>734</v>
      </c>
      <c r="C43" s="470"/>
      <c r="D43" s="195" t="s">
        <v>735</v>
      </c>
      <c r="E43" s="414" t="str">
        <f>$N$24</f>
        <v>HEATHER GREY - BC06</v>
      </c>
      <c r="F43" s="129" t="s">
        <v>36</v>
      </c>
      <c r="G43" s="196">
        <f>$Q$27</f>
        <v>327</v>
      </c>
      <c r="H43" s="691">
        <v>0.185</v>
      </c>
      <c r="I43" s="416">
        <f>H43*G43</f>
        <v>60.494999999999997</v>
      </c>
      <c r="J43" s="417">
        <f>I43*2.8%+(I43/50)*0.5</f>
        <v>2.2988099999999996</v>
      </c>
      <c r="K43" s="417">
        <v>0</v>
      </c>
      <c r="L43" s="417">
        <v>0</v>
      </c>
      <c r="M43" s="418">
        <f>ROUND(I43+J43,0)</f>
        <v>63</v>
      </c>
      <c r="N43" s="473" t="s">
        <v>926</v>
      </c>
      <c r="O43" s="473"/>
      <c r="P43" s="473"/>
      <c r="Q43" s="473"/>
    </row>
    <row r="44" spans="1:17" s="128" customFormat="1" ht="142" customHeight="1">
      <c r="A44" s="413">
        <v>3</v>
      </c>
      <c r="B44" s="472" t="s">
        <v>891</v>
      </c>
      <c r="C44" s="472"/>
      <c r="D44" s="414" t="s">
        <v>892</v>
      </c>
      <c r="E44" s="414" t="s">
        <v>109</v>
      </c>
      <c r="F44" s="413" t="s">
        <v>36</v>
      </c>
      <c r="G44" s="196">
        <f>$Q$27</f>
        <v>327</v>
      </c>
      <c r="H44" s="690">
        <v>0.03</v>
      </c>
      <c r="I44" s="416">
        <f>H44*G44</f>
        <v>9.81</v>
      </c>
      <c r="J44" s="417">
        <f>I44*2.8%+(I44/50)*0.5</f>
        <v>0.37278</v>
      </c>
      <c r="K44" s="417">
        <v>0</v>
      </c>
      <c r="L44" s="417">
        <v>0</v>
      </c>
      <c r="M44" s="418">
        <f>ROUND(I44+J44,0)</f>
        <v>10</v>
      </c>
      <c r="N44" s="473" t="s">
        <v>893</v>
      </c>
      <c r="O44" s="473"/>
      <c r="P44" s="473"/>
      <c r="Q44" s="473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0">
      <c r="A46" s="476" t="s">
        <v>52</v>
      </c>
      <c r="B46" s="476"/>
      <c r="C46" s="476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77" t="s">
        <v>63</v>
      </c>
      <c r="O46" s="477"/>
      <c r="P46" s="477"/>
      <c r="Q46" s="477"/>
    </row>
    <row r="47" spans="1:17" s="440" customFormat="1" ht="93" customHeight="1">
      <c r="A47" s="469" t="str">
        <f>UPPER(D30)</f>
        <v>SANDSTONE</v>
      </c>
      <c r="B47" s="469"/>
      <c r="C47" s="469"/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</row>
    <row r="48" spans="1:17" s="128" customFormat="1" ht="160" customHeight="1">
      <c r="A48" s="129">
        <v>1</v>
      </c>
      <c r="B48" s="470" t="str">
        <f>$M$11</f>
        <v>100%COTTON SEMI BRUSHED (20/1+20/1+10/2) washing_ 14GG _460GSM</v>
      </c>
      <c r="C48" s="470"/>
      <c r="D48" s="195" t="s">
        <v>64</v>
      </c>
      <c r="E48" s="414" t="str">
        <f>$N$30</f>
        <v>OATLMEAL - BC0279</v>
      </c>
      <c r="F48" s="129" t="s">
        <v>36</v>
      </c>
      <c r="G48" s="196">
        <f>$Q$33</f>
        <v>327</v>
      </c>
      <c r="H48" s="691">
        <v>0.63</v>
      </c>
      <c r="I48" s="692">
        <f t="shared" ref="I48" si="16">G48*H48</f>
        <v>206.01</v>
      </c>
      <c r="J48" s="693">
        <f>I48*4.2%+(I48/50)*0.5+1</f>
        <v>11.71252</v>
      </c>
      <c r="K48" s="693">
        <v>0</v>
      </c>
      <c r="L48" s="693">
        <v>0</v>
      </c>
      <c r="M48" s="694">
        <f>ROUND(I48+J48,0)</f>
        <v>218</v>
      </c>
      <c r="N48" s="695" t="s">
        <v>929</v>
      </c>
      <c r="O48" s="695"/>
      <c r="P48" s="695"/>
      <c r="Q48" s="695"/>
    </row>
    <row r="49" spans="1:17" s="128" customFormat="1" ht="160" customHeight="1">
      <c r="A49" s="129">
        <v>2</v>
      </c>
      <c r="B49" s="470" t="s">
        <v>734</v>
      </c>
      <c r="C49" s="470"/>
      <c r="D49" s="195" t="s">
        <v>735</v>
      </c>
      <c r="E49" s="414" t="str">
        <f>$N$30</f>
        <v>OATLMEAL - BC0279</v>
      </c>
      <c r="F49" s="129" t="s">
        <v>36</v>
      </c>
      <c r="G49" s="196">
        <f>$Q$33</f>
        <v>327</v>
      </c>
      <c r="H49" s="691">
        <v>0.185</v>
      </c>
      <c r="I49" s="692">
        <f>H49*G49</f>
        <v>60.494999999999997</v>
      </c>
      <c r="J49" s="693">
        <f>I49*2.8%+(I49/50)*0.5</f>
        <v>2.2988099999999996</v>
      </c>
      <c r="K49" s="693">
        <v>0</v>
      </c>
      <c r="L49" s="693">
        <v>0</v>
      </c>
      <c r="M49" s="694">
        <f>ROUND(I49+J49,0)</f>
        <v>63</v>
      </c>
      <c r="N49" s="695" t="s">
        <v>927</v>
      </c>
      <c r="O49" s="695"/>
      <c r="P49" s="695"/>
      <c r="Q49" s="695"/>
    </row>
    <row r="50" spans="1:17" s="128" customFormat="1" ht="160" customHeight="1">
      <c r="A50" s="413">
        <v>3</v>
      </c>
      <c r="B50" s="472" t="s">
        <v>891</v>
      </c>
      <c r="C50" s="472"/>
      <c r="D50" s="414" t="s">
        <v>892</v>
      </c>
      <c r="E50" s="414" t="s">
        <v>109</v>
      </c>
      <c r="F50" s="413" t="s">
        <v>36</v>
      </c>
      <c r="G50" s="196">
        <f>$Q$33</f>
        <v>327</v>
      </c>
      <c r="H50" s="690">
        <v>0.03</v>
      </c>
      <c r="I50" s="416">
        <f>H50*G50</f>
        <v>9.81</v>
      </c>
      <c r="J50" s="417">
        <f>I50*2.8%+(I50/50)*0.5</f>
        <v>0.37278</v>
      </c>
      <c r="K50" s="417">
        <v>0</v>
      </c>
      <c r="L50" s="417">
        <v>0</v>
      </c>
      <c r="M50" s="418">
        <f>ROUND(I50+J50,0)</f>
        <v>10</v>
      </c>
      <c r="N50" s="473" t="s">
        <v>893</v>
      </c>
      <c r="O50" s="473"/>
      <c r="P50" s="473"/>
      <c r="Q50" s="473"/>
    </row>
    <row r="51" spans="1:17" s="26" customFormat="1" ht="37" customHeight="1" thickBot="1">
      <c r="B51" s="87" t="s">
        <v>69</v>
      </c>
      <c r="C51" s="27"/>
      <c r="D51" s="27"/>
      <c r="E51" s="27"/>
      <c r="G51" s="28"/>
      <c r="Q51" s="29"/>
    </row>
    <row r="52" spans="1:17" s="40" customFormat="1" ht="55.5" customHeight="1">
      <c r="A52" s="484" t="s">
        <v>70</v>
      </c>
      <c r="B52" s="485"/>
      <c r="C52" s="485"/>
      <c r="D52" s="485"/>
      <c r="E52" s="486"/>
      <c r="F52" s="84" t="s">
        <v>71</v>
      </c>
      <c r="G52" s="84" t="s">
        <v>72</v>
      </c>
      <c r="H52" s="487" t="s">
        <v>73</v>
      </c>
      <c r="I52" s="488"/>
      <c r="J52" s="85" t="s">
        <v>55</v>
      </c>
      <c r="K52" s="84" t="s">
        <v>74</v>
      </c>
      <c r="L52" s="84" t="s">
        <v>75</v>
      </c>
      <c r="M52" s="86" t="s">
        <v>76</v>
      </c>
      <c r="N52" s="86" t="s">
        <v>77</v>
      </c>
      <c r="O52" s="86" t="s">
        <v>78</v>
      </c>
      <c r="P52" s="489" t="s">
        <v>79</v>
      </c>
      <c r="Q52" s="490"/>
    </row>
    <row r="53" spans="1:17" s="15" customFormat="1" ht="81.75" customHeight="1">
      <c r="A53" s="192">
        <v>1</v>
      </c>
      <c r="B53" s="481" t="s">
        <v>80</v>
      </c>
      <c r="C53" s="481"/>
      <c r="D53" s="481"/>
      <c r="E53" s="481"/>
      <c r="F53" s="427" t="s">
        <v>898</v>
      </c>
      <c r="G53" s="426" t="s">
        <v>911</v>
      </c>
      <c r="H53" s="482" t="str">
        <f>$D$27</f>
        <v>HEATHER GREY</v>
      </c>
      <c r="I53" s="483" t="e">
        <f>#REF!</f>
        <v>#REF!</v>
      </c>
      <c r="J53" s="187" t="s">
        <v>81</v>
      </c>
      <c r="K53" s="187">
        <f>$Q$27</f>
        <v>327</v>
      </c>
      <c r="L53" s="360">
        <f>235/4500</f>
        <v>5.2222222222222225E-2</v>
      </c>
      <c r="M53" s="193">
        <f t="shared" ref="M53:M54" si="17">K53*L53</f>
        <v>17.076666666666668</v>
      </c>
      <c r="N53" s="193"/>
      <c r="O53" s="189">
        <f t="shared" ref="O53:O66" si="18">ROUNDUP(N53+M53,0)</f>
        <v>18</v>
      </c>
      <c r="P53" s="478" t="s">
        <v>913</v>
      </c>
      <c r="Q53" s="479"/>
    </row>
    <row r="54" spans="1:17" s="15" customFormat="1" ht="81.75" customHeight="1">
      <c r="A54" s="192">
        <v>2</v>
      </c>
      <c r="B54" s="481" t="s">
        <v>80</v>
      </c>
      <c r="C54" s="481"/>
      <c r="D54" s="481"/>
      <c r="E54" s="481"/>
      <c r="F54" s="427" t="s">
        <v>899</v>
      </c>
      <c r="G54" s="426" t="s">
        <v>912</v>
      </c>
      <c r="H54" s="482" t="str">
        <f>$D$33</f>
        <v>SANDSTONE</v>
      </c>
      <c r="I54" s="483" t="e">
        <f>#REF!</f>
        <v>#REF!</v>
      </c>
      <c r="J54" s="187" t="s">
        <v>81</v>
      </c>
      <c r="K54" s="187">
        <f>$Q$33</f>
        <v>327</v>
      </c>
      <c r="L54" s="360">
        <f>235/4500</f>
        <v>5.2222222222222225E-2</v>
      </c>
      <c r="M54" s="193">
        <f t="shared" si="17"/>
        <v>17.076666666666668</v>
      </c>
      <c r="N54" s="193"/>
      <c r="O54" s="189">
        <f t="shared" si="18"/>
        <v>18</v>
      </c>
      <c r="P54" s="546"/>
      <c r="Q54" s="547"/>
    </row>
    <row r="55" spans="1:17" s="15" customFormat="1" ht="59.5" customHeight="1">
      <c r="A55" s="192">
        <v>3</v>
      </c>
      <c r="B55" s="480" t="s">
        <v>747</v>
      </c>
      <c r="C55" s="481"/>
      <c r="D55" s="481"/>
      <c r="E55" s="481"/>
      <c r="F55" s="543" t="s">
        <v>91</v>
      </c>
      <c r="G55" s="548" t="s">
        <v>744</v>
      </c>
      <c r="H55" s="482" t="str">
        <f>$D$27</f>
        <v>HEATHER GREY</v>
      </c>
      <c r="I55" s="483" t="e">
        <f>#REF!</f>
        <v>#REF!</v>
      </c>
      <c r="J55" s="187" t="s">
        <v>87</v>
      </c>
      <c r="K55" s="187">
        <f>$Q$27</f>
        <v>327</v>
      </c>
      <c r="L55" s="187">
        <v>1</v>
      </c>
      <c r="M55" s="187">
        <f t="shared" ref="M55:M64" si="19">L55*K55</f>
        <v>327</v>
      </c>
      <c r="N55" s="193"/>
      <c r="O55" s="189">
        <f t="shared" si="18"/>
        <v>327</v>
      </c>
      <c r="P55" s="478" t="s">
        <v>745</v>
      </c>
      <c r="Q55" s="479"/>
    </row>
    <row r="56" spans="1:17" s="15" customFormat="1" ht="59.5" customHeight="1">
      <c r="A56" s="192">
        <v>4</v>
      </c>
      <c r="B56" s="480" t="s">
        <v>747</v>
      </c>
      <c r="C56" s="481"/>
      <c r="D56" s="481"/>
      <c r="E56" s="481"/>
      <c r="F56" s="545"/>
      <c r="G56" s="549"/>
      <c r="H56" s="482" t="str">
        <f>$D$33</f>
        <v>SANDSTONE</v>
      </c>
      <c r="I56" s="483" t="e">
        <f>#REF!</f>
        <v>#REF!</v>
      </c>
      <c r="J56" s="187" t="s">
        <v>87</v>
      </c>
      <c r="K56" s="187">
        <f>$Q$33</f>
        <v>327</v>
      </c>
      <c r="L56" s="187">
        <v>1</v>
      </c>
      <c r="M56" s="187">
        <f t="shared" si="19"/>
        <v>327</v>
      </c>
      <c r="N56" s="193"/>
      <c r="O56" s="189">
        <f t="shared" si="18"/>
        <v>327</v>
      </c>
      <c r="P56" s="551"/>
      <c r="Q56" s="552"/>
    </row>
    <row r="57" spans="1:17" s="15" customFormat="1" ht="59.5" customHeight="1">
      <c r="A57" s="192">
        <v>5</v>
      </c>
      <c r="B57" s="480" t="s">
        <v>748</v>
      </c>
      <c r="C57" s="481"/>
      <c r="D57" s="481"/>
      <c r="E57" s="481"/>
      <c r="F57" s="543" t="s">
        <v>91</v>
      </c>
      <c r="G57" s="548" t="s">
        <v>746</v>
      </c>
      <c r="H57" s="482" t="str">
        <f>$D$27</f>
        <v>HEATHER GREY</v>
      </c>
      <c r="I57" s="483" t="e">
        <f>#REF!</f>
        <v>#REF!</v>
      </c>
      <c r="J57" s="187" t="s">
        <v>87</v>
      </c>
      <c r="K57" s="187">
        <f>$Q$27</f>
        <v>327</v>
      </c>
      <c r="L57" s="187">
        <v>1</v>
      </c>
      <c r="M57" s="187">
        <f t="shared" si="19"/>
        <v>327</v>
      </c>
      <c r="N57" s="193"/>
      <c r="O57" s="189">
        <f t="shared" si="18"/>
        <v>327</v>
      </c>
      <c r="P57" s="478" t="s">
        <v>745</v>
      </c>
      <c r="Q57" s="479"/>
    </row>
    <row r="58" spans="1:17" s="15" customFormat="1" ht="59.5" customHeight="1">
      <c r="A58" s="192">
        <v>6</v>
      </c>
      <c r="B58" s="480" t="s">
        <v>748</v>
      </c>
      <c r="C58" s="481"/>
      <c r="D58" s="481"/>
      <c r="E58" s="481"/>
      <c r="F58" s="545"/>
      <c r="G58" s="549"/>
      <c r="H58" s="482" t="str">
        <f>$D$33</f>
        <v>SANDSTONE</v>
      </c>
      <c r="I58" s="483" t="e">
        <f>#REF!</f>
        <v>#REF!</v>
      </c>
      <c r="J58" s="187" t="s">
        <v>87</v>
      </c>
      <c r="K58" s="187">
        <f>$Q$33</f>
        <v>327</v>
      </c>
      <c r="L58" s="187">
        <v>1</v>
      </c>
      <c r="M58" s="187">
        <f t="shared" si="19"/>
        <v>327</v>
      </c>
      <c r="N58" s="193"/>
      <c r="O58" s="189">
        <f t="shared" si="18"/>
        <v>327</v>
      </c>
      <c r="P58" s="551"/>
      <c r="Q58" s="552"/>
    </row>
    <row r="59" spans="1:17" s="15" customFormat="1" ht="59.5" customHeight="1">
      <c r="A59" s="192">
        <v>7</v>
      </c>
      <c r="B59" s="480" t="s">
        <v>760</v>
      </c>
      <c r="C59" s="481"/>
      <c r="D59" s="481"/>
      <c r="E59" s="481"/>
      <c r="F59" s="543" t="s">
        <v>91</v>
      </c>
      <c r="G59" s="548" t="s">
        <v>761</v>
      </c>
      <c r="H59" s="482" t="str">
        <f>$D$27</f>
        <v>HEATHER GREY</v>
      </c>
      <c r="I59" s="483" t="e">
        <f>#REF!</f>
        <v>#REF!</v>
      </c>
      <c r="J59" s="187" t="s">
        <v>87</v>
      </c>
      <c r="K59" s="187">
        <f>$Q$27</f>
        <v>327</v>
      </c>
      <c r="L59" s="187">
        <v>1</v>
      </c>
      <c r="M59" s="187">
        <f t="shared" si="19"/>
        <v>327</v>
      </c>
      <c r="N59" s="193"/>
      <c r="O59" s="189">
        <f t="shared" si="18"/>
        <v>327</v>
      </c>
      <c r="P59" s="478" t="s">
        <v>745</v>
      </c>
      <c r="Q59" s="479"/>
    </row>
    <row r="60" spans="1:17" s="15" customFormat="1" ht="59.5" customHeight="1">
      <c r="A60" s="192">
        <v>8</v>
      </c>
      <c r="B60" s="480" t="s">
        <v>760</v>
      </c>
      <c r="C60" s="481"/>
      <c r="D60" s="481"/>
      <c r="E60" s="481"/>
      <c r="F60" s="545"/>
      <c r="G60" s="549"/>
      <c r="H60" s="482" t="str">
        <f>$D$33</f>
        <v>SANDSTONE</v>
      </c>
      <c r="I60" s="483" t="e">
        <f>#REF!</f>
        <v>#REF!</v>
      </c>
      <c r="J60" s="187" t="s">
        <v>87</v>
      </c>
      <c r="K60" s="187">
        <f>$Q$33</f>
        <v>327</v>
      </c>
      <c r="L60" s="187">
        <v>1</v>
      </c>
      <c r="M60" s="187">
        <f t="shared" si="19"/>
        <v>327</v>
      </c>
      <c r="N60" s="193"/>
      <c r="O60" s="189">
        <f t="shared" si="18"/>
        <v>327</v>
      </c>
      <c r="P60" s="551"/>
      <c r="Q60" s="552"/>
    </row>
    <row r="61" spans="1:17" s="15" customFormat="1" ht="59.5" customHeight="1">
      <c r="A61" s="192">
        <v>13</v>
      </c>
      <c r="B61" s="480" t="s">
        <v>757</v>
      </c>
      <c r="C61" s="481"/>
      <c r="D61" s="481"/>
      <c r="E61" s="481"/>
      <c r="F61" s="550" t="s">
        <v>91</v>
      </c>
      <c r="G61" s="548"/>
      <c r="H61" s="482" t="str">
        <f>$D$27</f>
        <v>HEATHER GREY</v>
      </c>
      <c r="I61" s="483" t="e">
        <f>#REF!</f>
        <v>#REF!</v>
      </c>
      <c r="J61" s="187" t="s">
        <v>87</v>
      </c>
      <c r="K61" s="187">
        <f>$Q$27</f>
        <v>327</v>
      </c>
      <c r="L61" s="187">
        <v>1</v>
      </c>
      <c r="M61" s="187">
        <f t="shared" si="19"/>
        <v>327</v>
      </c>
      <c r="N61" s="193"/>
      <c r="O61" s="189">
        <f t="shared" si="18"/>
        <v>327</v>
      </c>
      <c r="P61" s="478" t="s">
        <v>749</v>
      </c>
      <c r="Q61" s="479"/>
    </row>
    <row r="62" spans="1:17" s="15" customFormat="1" ht="59.5" customHeight="1">
      <c r="A62" s="192">
        <v>14</v>
      </c>
      <c r="B62" s="480" t="s">
        <v>757</v>
      </c>
      <c r="C62" s="481"/>
      <c r="D62" s="481"/>
      <c r="E62" s="481"/>
      <c r="F62" s="544"/>
      <c r="G62" s="549"/>
      <c r="H62" s="482" t="str">
        <f>$D$33</f>
        <v>SANDSTONE</v>
      </c>
      <c r="I62" s="483" t="e">
        <f>#REF!</f>
        <v>#REF!</v>
      </c>
      <c r="J62" s="187" t="s">
        <v>87</v>
      </c>
      <c r="K62" s="187">
        <f>$Q$33</f>
        <v>327</v>
      </c>
      <c r="L62" s="187">
        <v>1</v>
      </c>
      <c r="M62" s="187">
        <f t="shared" si="19"/>
        <v>327</v>
      </c>
      <c r="N62" s="193"/>
      <c r="O62" s="189">
        <f t="shared" si="18"/>
        <v>327</v>
      </c>
      <c r="P62" s="551"/>
      <c r="Q62" s="552"/>
    </row>
    <row r="63" spans="1:17" s="15" customFormat="1" ht="74.25" customHeight="1">
      <c r="A63" s="192">
        <v>15</v>
      </c>
      <c r="B63" s="480" t="s">
        <v>751</v>
      </c>
      <c r="C63" s="481"/>
      <c r="D63" s="481"/>
      <c r="E63" s="481"/>
      <c r="F63" s="361" t="s">
        <v>752</v>
      </c>
      <c r="G63" s="548"/>
      <c r="H63" s="482" t="str">
        <f>$D$27</f>
        <v>HEATHER GREY</v>
      </c>
      <c r="I63" s="483" t="e">
        <f>#REF!</f>
        <v>#REF!</v>
      </c>
      <c r="J63" s="187" t="s">
        <v>87</v>
      </c>
      <c r="K63" s="187">
        <f>$Q$27</f>
        <v>327</v>
      </c>
      <c r="L63" s="187">
        <v>1</v>
      </c>
      <c r="M63" s="187">
        <f t="shared" si="19"/>
        <v>327</v>
      </c>
      <c r="N63" s="193"/>
      <c r="O63" s="189">
        <f t="shared" si="18"/>
        <v>327</v>
      </c>
      <c r="P63" s="478" t="s">
        <v>753</v>
      </c>
      <c r="Q63" s="479"/>
    </row>
    <row r="64" spans="1:17" s="15" customFormat="1" ht="59.5" customHeight="1">
      <c r="A64" s="192">
        <v>16</v>
      </c>
      <c r="B64" s="480" t="s">
        <v>751</v>
      </c>
      <c r="C64" s="481"/>
      <c r="D64" s="481"/>
      <c r="E64" s="481"/>
      <c r="F64" s="361" t="s">
        <v>752</v>
      </c>
      <c r="G64" s="549"/>
      <c r="H64" s="482" t="str">
        <f>$D$33</f>
        <v>SANDSTONE</v>
      </c>
      <c r="I64" s="483" t="e">
        <f>#REF!</f>
        <v>#REF!</v>
      </c>
      <c r="J64" s="187" t="s">
        <v>87</v>
      </c>
      <c r="K64" s="187">
        <f>$Q$33</f>
        <v>327</v>
      </c>
      <c r="L64" s="187">
        <v>1</v>
      </c>
      <c r="M64" s="187">
        <f t="shared" si="19"/>
        <v>327</v>
      </c>
      <c r="N64" s="193"/>
      <c r="O64" s="189">
        <f t="shared" si="18"/>
        <v>327</v>
      </c>
      <c r="P64" s="551"/>
      <c r="Q64" s="552"/>
    </row>
    <row r="65" spans="1:17" s="15" customFormat="1" ht="59.5" customHeight="1">
      <c r="A65" s="192">
        <v>17</v>
      </c>
      <c r="B65" s="481" t="s">
        <v>750</v>
      </c>
      <c r="C65" s="481"/>
      <c r="D65" s="481"/>
      <c r="E65" s="481"/>
      <c r="F65" s="361" t="s">
        <v>109</v>
      </c>
      <c r="G65" s="548"/>
      <c r="H65" s="482" t="str">
        <f>$D$27</f>
        <v>HEATHER GREY</v>
      </c>
      <c r="I65" s="483" t="e">
        <f>#REF!</f>
        <v>#REF!</v>
      </c>
      <c r="J65" s="187" t="s">
        <v>36</v>
      </c>
      <c r="K65" s="187">
        <f>$Q$27</f>
        <v>327</v>
      </c>
      <c r="L65" s="194">
        <v>1.1399999999999999</v>
      </c>
      <c r="M65" s="193">
        <f t="shared" ref="M65:M66" si="20">K65*L65</f>
        <v>372.78</v>
      </c>
      <c r="N65" s="193"/>
      <c r="O65" s="189">
        <f t="shared" si="18"/>
        <v>373</v>
      </c>
      <c r="P65" s="478" t="s">
        <v>754</v>
      </c>
      <c r="Q65" s="479"/>
    </row>
    <row r="66" spans="1:17" s="15" customFormat="1" ht="59.5" customHeight="1">
      <c r="A66" s="192">
        <v>18</v>
      </c>
      <c r="B66" s="481" t="s">
        <v>750</v>
      </c>
      <c r="C66" s="481"/>
      <c r="D66" s="481"/>
      <c r="E66" s="481"/>
      <c r="F66" s="361" t="s">
        <v>109</v>
      </c>
      <c r="G66" s="549"/>
      <c r="H66" s="482" t="str">
        <f>$D$33</f>
        <v>SANDSTONE</v>
      </c>
      <c r="I66" s="483" t="e">
        <f>#REF!</f>
        <v>#REF!</v>
      </c>
      <c r="J66" s="187" t="s">
        <v>36</v>
      </c>
      <c r="K66" s="187">
        <f>$Q$33</f>
        <v>327</v>
      </c>
      <c r="L66" s="194">
        <v>1.1399999999999999</v>
      </c>
      <c r="M66" s="193">
        <f t="shared" si="20"/>
        <v>372.78</v>
      </c>
      <c r="N66" s="193"/>
      <c r="O66" s="189">
        <f t="shared" si="18"/>
        <v>373</v>
      </c>
      <c r="P66" s="551"/>
      <c r="Q66" s="552"/>
    </row>
    <row r="67" spans="1:17" s="26" customFormat="1" ht="39" customHeight="1">
      <c r="B67" s="91" t="s">
        <v>95</v>
      </c>
      <c r="C67" s="27"/>
      <c r="D67" s="27"/>
      <c r="E67" s="27"/>
      <c r="G67" s="31"/>
      <c r="H67" s="30"/>
      <c r="I67" s="30"/>
      <c r="J67" s="30"/>
      <c r="K67" s="30"/>
      <c r="L67" s="30"/>
      <c r="M67" s="30"/>
      <c r="N67" s="30"/>
      <c r="O67" s="30"/>
      <c r="Q67" s="29"/>
    </row>
    <row r="68" spans="1:17" s="40" customFormat="1" ht="60">
      <c r="A68" s="476" t="s">
        <v>70</v>
      </c>
      <c r="B68" s="476"/>
      <c r="C68" s="476"/>
      <c r="D68" s="476"/>
      <c r="E68" s="476"/>
      <c r="F68" s="190" t="s">
        <v>71</v>
      </c>
      <c r="G68" s="190" t="s">
        <v>72</v>
      </c>
      <c r="H68" s="477" t="s">
        <v>73</v>
      </c>
      <c r="I68" s="477"/>
      <c r="J68" s="191" t="s">
        <v>55</v>
      </c>
      <c r="K68" s="190" t="s">
        <v>74</v>
      </c>
      <c r="L68" s="190" t="s">
        <v>75</v>
      </c>
      <c r="M68" s="190" t="s">
        <v>76</v>
      </c>
      <c r="N68" s="190" t="s">
        <v>77</v>
      </c>
      <c r="O68" s="190" t="s">
        <v>78</v>
      </c>
      <c r="P68" s="477" t="s">
        <v>79</v>
      </c>
      <c r="Q68" s="477"/>
    </row>
    <row r="69" spans="1:17" s="34" customFormat="1" ht="113.5" customHeight="1">
      <c r="A69" s="192">
        <v>1</v>
      </c>
      <c r="B69" s="480" t="s">
        <v>755</v>
      </c>
      <c r="C69" s="480"/>
      <c r="D69" s="480"/>
      <c r="E69" s="480"/>
      <c r="F69" s="559" t="s">
        <v>91</v>
      </c>
      <c r="G69" s="560"/>
      <c r="H69" s="482" t="str">
        <f>$D$27</f>
        <v>HEATHER GREY</v>
      </c>
      <c r="I69" s="483" t="e">
        <f>#REF!</f>
        <v>#REF!</v>
      </c>
      <c r="J69" s="187" t="s">
        <v>87</v>
      </c>
      <c r="K69" s="187">
        <f>$Q$27</f>
        <v>327</v>
      </c>
      <c r="L69" s="362">
        <f>1+L79</f>
        <v>1.1666666666666667</v>
      </c>
      <c r="M69" s="187">
        <f t="shared" ref="M69:M82" si="21">K69*L69</f>
        <v>381.5</v>
      </c>
      <c r="N69" s="193"/>
      <c r="O69" s="189">
        <f t="shared" ref="O69:O82" si="22">ROUNDUP(N69+M69,0)</f>
        <v>382</v>
      </c>
      <c r="P69" s="478" t="s">
        <v>758</v>
      </c>
      <c r="Q69" s="479"/>
    </row>
    <row r="70" spans="1:17" s="34" customFormat="1" ht="113.5" customHeight="1">
      <c r="A70" s="192">
        <v>2</v>
      </c>
      <c r="B70" s="480" t="s">
        <v>755</v>
      </c>
      <c r="C70" s="480"/>
      <c r="D70" s="480"/>
      <c r="E70" s="480"/>
      <c r="F70" s="559"/>
      <c r="G70" s="560"/>
      <c r="H70" s="491" t="str">
        <f>$D$33</f>
        <v>SANDSTONE</v>
      </c>
      <c r="I70" s="491" t="e">
        <f>#REF!</f>
        <v>#REF!</v>
      </c>
      <c r="J70" s="187" t="s">
        <v>87</v>
      </c>
      <c r="K70" s="187">
        <f>$Q$33</f>
        <v>327</v>
      </c>
      <c r="L70" s="362">
        <f>1+L80</f>
        <v>1.1666666666666667</v>
      </c>
      <c r="M70" s="187">
        <f t="shared" si="21"/>
        <v>381.5</v>
      </c>
      <c r="N70" s="193"/>
      <c r="O70" s="189">
        <f t="shared" si="22"/>
        <v>382</v>
      </c>
      <c r="P70" s="551"/>
      <c r="Q70" s="552"/>
    </row>
    <row r="71" spans="1:17" s="34" customFormat="1" ht="113.5" customHeight="1">
      <c r="A71" s="192">
        <v>3</v>
      </c>
      <c r="B71" s="499" t="s">
        <v>825</v>
      </c>
      <c r="C71" s="499"/>
      <c r="D71" s="499"/>
      <c r="E71" s="499"/>
      <c r="F71" s="183" t="s">
        <v>103</v>
      </c>
      <c r="G71" s="561" t="s">
        <v>826</v>
      </c>
      <c r="H71" s="482" t="str">
        <f>$D$27</f>
        <v>HEATHER GREY</v>
      </c>
      <c r="I71" s="483" t="e">
        <f>#REF!</f>
        <v>#REF!</v>
      </c>
      <c r="J71" s="187" t="s">
        <v>87</v>
      </c>
      <c r="K71" s="187">
        <f>$Q$27</f>
        <v>327</v>
      </c>
      <c r="L71" s="187">
        <v>1</v>
      </c>
      <c r="M71" s="187">
        <f t="shared" si="21"/>
        <v>327</v>
      </c>
      <c r="N71" s="193"/>
      <c r="O71" s="189">
        <f t="shared" si="22"/>
        <v>327</v>
      </c>
      <c r="P71" s="478" t="s">
        <v>756</v>
      </c>
      <c r="Q71" s="479"/>
    </row>
    <row r="72" spans="1:17" s="34" customFormat="1" ht="113.5" customHeight="1">
      <c r="A72" s="192">
        <v>4</v>
      </c>
      <c r="B72" s="499" t="s">
        <v>825</v>
      </c>
      <c r="C72" s="499"/>
      <c r="D72" s="499"/>
      <c r="E72" s="499"/>
      <c r="F72" s="183" t="s">
        <v>103</v>
      </c>
      <c r="G72" s="563"/>
      <c r="H72" s="491" t="str">
        <f>$D$33</f>
        <v>SANDSTONE</v>
      </c>
      <c r="I72" s="491" t="e">
        <f>#REF!</f>
        <v>#REF!</v>
      </c>
      <c r="J72" s="187" t="s">
        <v>87</v>
      </c>
      <c r="K72" s="187">
        <f>$Q$33</f>
        <v>327</v>
      </c>
      <c r="L72" s="187">
        <v>1</v>
      </c>
      <c r="M72" s="187">
        <f t="shared" si="21"/>
        <v>327</v>
      </c>
      <c r="N72" s="193"/>
      <c r="O72" s="189">
        <f t="shared" si="22"/>
        <v>327</v>
      </c>
      <c r="P72" s="551"/>
      <c r="Q72" s="552"/>
    </row>
    <row r="73" spans="1:17" s="34" customFormat="1" ht="113.5" customHeight="1">
      <c r="A73" s="192">
        <v>5</v>
      </c>
      <c r="B73" s="480" t="s">
        <v>765</v>
      </c>
      <c r="C73" s="481"/>
      <c r="D73" s="481"/>
      <c r="E73" s="481"/>
      <c r="F73" s="183" t="s">
        <v>105</v>
      </c>
      <c r="G73" s="183"/>
      <c r="H73" s="482" t="str">
        <f>$D$27</f>
        <v>HEATHER GREY</v>
      </c>
      <c r="I73" s="483" t="e">
        <f>#REF!</f>
        <v>#REF!</v>
      </c>
      <c r="J73" s="187" t="s">
        <v>87</v>
      </c>
      <c r="K73" s="187">
        <f>$Q$27</f>
        <v>327</v>
      </c>
      <c r="L73" s="194">
        <f>1/12</f>
        <v>8.3333333333333329E-2</v>
      </c>
      <c r="M73" s="187">
        <f t="shared" si="21"/>
        <v>27.25</v>
      </c>
      <c r="N73" s="193"/>
      <c r="O73" s="189">
        <f t="shared" si="22"/>
        <v>28</v>
      </c>
      <c r="P73" s="498"/>
      <c r="Q73" s="498"/>
    </row>
    <row r="74" spans="1:17" s="34" customFormat="1" ht="113.5" customHeight="1">
      <c r="A74" s="192">
        <v>6</v>
      </c>
      <c r="B74" s="480" t="s">
        <v>765</v>
      </c>
      <c r="C74" s="481"/>
      <c r="D74" s="481"/>
      <c r="E74" s="481"/>
      <c r="F74" s="183" t="s">
        <v>105</v>
      </c>
      <c r="G74" s="183"/>
      <c r="H74" s="491" t="str">
        <f>$D$33</f>
        <v>SANDSTONE</v>
      </c>
      <c r="I74" s="491" t="e">
        <f>#REF!</f>
        <v>#REF!</v>
      </c>
      <c r="J74" s="187" t="s">
        <v>87</v>
      </c>
      <c r="K74" s="187">
        <f>$Q$33</f>
        <v>327</v>
      </c>
      <c r="L74" s="194">
        <f>1/12</f>
        <v>8.3333333333333329E-2</v>
      </c>
      <c r="M74" s="187">
        <f t="shared" si="21"/>
        <v>27.25</v>
      </c>
      <c r="N74" s="193"/>
      <c r="O74" s="189">
        <f t="shared" si="22"/>
        <v>28</v>
      </c>
      <c r="P74" s="498"/>
      <c r="Q74" s="498"/>
    </row>
    <row r="75" spans="1:17" s="34" customFormat="1" ht="113.5" customHeight="1">
      <c r="A75" s="192">
        <v>7</v>
      </c>
      <c r="B75" s="480" t="s">
        <v>145</v>
      </c>
      <c r="C75" s="480"/>
      <c r="D75" s="480"/>
      <c r="E75" s="480"/>
      <c r="F75" s="559" t="s">
        <v>91</v>
      </c>
      <c r="G75" s="560"/>
      <c r="H75" s="482" t="str">
        <f>$D$27</f>
        <v>HEATHER GREY</v>
      </c>
      <c r="I75" s="483" t="e">
        <f>#REF!</f>
        <v>#REF!</v>
      </c>
      <c r="J75" s="187" t="s">
        <v>87</v>
      </c>
      <c r="K75" s="187">
        <f>$Q$27</f>
        <v>327</v>
      </c>
      <c r="L75" s="362">
        <f t="shared" ref="L75:L78" si="23">1/12*2</f>
        <v>0.16666666666666666</v>
      </c>
      <c r="M75" s="187">
        <f t="shared" si="21"/>
        <v>54.5</v>
      </c>
      <c r="N75" s="193"/>
      <c r="O75" s="189">
        <f>ROUNDUP(N75+M75,0)</f>
        <v>55</v>
      </c>
      <c r="P75" s="496"/>
      <c r="Q75" s="497"/>
    </row>
    <row r="76" spans="1:17" s="34" customFormat="1" ht="113.5" customHeight="1">
      <c r="A76" s="192">
        <v>8</v>
      </c>
      <c r="B76" s="480" t="s">
        <v>145</v>
      </c>
      <c r="C76" s="480"/>
      <c r="D76" s="480"/>
      <c r="E76" s="480"/>
      <c r="F76" s="559"/>
      <c r="G76" s="560"/>
      <c r="H76" s="491" t="str">
        <f>$D$33</f>
        <v>SANDSTONE</v>
      </c>
      <c r="I76" s="491" t="e">
        <f>#REF!</f>
        <v>#REF!</v>
      </c>
      <c r="J76" s="187" t="s">
        <v>87</v>
      </c>
      <c r="K76" s="187">
        <f>$Q$33</f>
        <v>327</v>
      </c>
      <c r="L76" s="362">
        <f t="shared" si="23"/>
        <v>0.16666666666666666</v>
      </c>
      <c r="M76" s="187">
        <f t="shared" si="21"/>
        <v>54.5</v>
      </c>
      <c r="N76" s="193"/>
      <c r="O76" s="189">
        <f t="shared" ref="O76" si="24">ROUNDUP(N76+M76,0)</f>
        <v>55</v>
      </c>
      <c r="P76" s="566"/>
      <c r="Q76" s="567"/>
    </row>
    <row r="77" spans="1:17" s="34" customFormat="1" ht="113.5" hidden="1" customHeight="1">
      <c r="A77" s="192">
        <v>9</v>
      </c>
      <c r="B77" s="511" t="s">
        <v>767</v>
      </c>
      <c r="C77" s="511"/>
      <c r="D77" s="511"/>
      <c r="E77" s="511"/>
      <c r="F77" s="553" t="s">
        <v>170</v>
      </c>
      <c r="G77" s="554"/>
      <c r="H77" s="482" t="str">
        <f>$D$27</f>
        <v>HEATHER GREY</v>
      </c>
      <c r="I77" s="483" t="e">
        <f>#REF!</f>
        <v>#REF!</v>
      </c>
      <c r="J77" s="431" t="s">
        <v>87</v>
      </c>
      <c r="K77" s="187">
        <f>$Q$27</f>
        <v>327</v>
      </c>
      <c r="L77" s="432">
        <f t="shared" si="23"/>
        <v>0.16666666666666666</v>
      </c>
      <c r="M77" s="431">
        <f t="shared" si="21"/>
        <v>54.5</v>
      </c>
      <c r="N77" s="433"/>
      <c r="O77" s="434">
        <f>ROUNDUP(N77+M77,0)</f>
        <v>55</v>
      </c>
      <c r="P77" s="509" t="s">
        <v>768</v>
      </c>
      <c r="Q77" s="510"/>
    </row>
    <row r="78" spans="1:17" s="34" customFormat="1" ht="113.5" hidden="1" customHeight="1">
      <c r="A78" s="192">
        <v>10</v>
      </c>
      <c r="B78" s="511" t="s">
        <v>767</v>
      </c>
      <c r="C78" s="511"/>
      <c r="D78" s="511"/>
      <c r="E78" s="511"/>
      <c r="F78" s="553"/>
      <c r="G78" s="554"/>
      <c r="H78" s="512" t="str">
        <f>$D$33</f>
        <v>SANDSTONE</v>
      </c>
      <c r="I78" s="512" t="e">
        <f>#REF!</f>
        <v>#REF!</v>
      </c>
      <c r="J78" s="431" t="s">
        <v>87</v>
      </c>
      <c r="K78" s="431">
        <f>$Q$33</f>
        <v>327</v>
      </c>
      <c r="L78" s="432">
        <f t="shared" si="23"/>
        <v>0.16666666666666666</v>
      </c>
      <c r="M78" s="431">
        <f t="shared" si="21"/>
        <v>54.5</v>
      </c>
      <c r="N78" s="433"/>
      <c r="O78" s="434">
        <f t="shared" ref="O78" si="25">ROUNDUP(N78+M78,0)</f>
        <v>55</v>
      </c>
      <c r="P78" s="557"/>
      <c r="Q78" s="558"/>
    </row>
    <row r="79" spans="1:17" s="34" customFormat="1" ht="113.5" customHeight="1">
      <c r="A79" s="192">
        <v>11</v>
      </c>
      <c r="B79" s="480" t="s">
        <v>106</v>
      </c>
      <c r="C79" s="481"/>
      <c r="D79" s="481"/>
      <c r="E79" s="481"/>
      <c r="F79" s="183" t="s">
        <v>105</v>
      </c>
      <c r="G79" s="183"/>
      <c r="H79" s="482" t="str">
        <f>$D$27</f>
        <v>HEATHER GREY</v>
      </c>
      <c r="I79" s="483" t="e">
        <f>#REF!</f>
        <v>#REF!</v>
      </c>
      <c r="J79" s="187" t="s">
        <v>87</v>
      </c>
      <c r="K79" s="187">
        <f>$Q$27</f>
        <v>327</v>
      </c>
      <c r="L79" s="194">
        <f>L73*2</f>
        <v>0.16666666666666666</v>
      </c>
      <c r="M79" s="187">
        <f t="shared" si="21"/>
        <v>54.5</v>
      </c>
      <c r="N79" s="193"/>
      <c r="O79" s="189">
        <f t="shared" si="22"/>
        <v>55</v>
      </c>
      <c r="P79" s="498"/>
      <c r="Q79" s="498"/>
    </row>
    <row r="80" spans="1:17" s="34" customFormat="1" ht="113.5" customHeight="1">
      <c r="A80" s="192">
        <v>12</v>
      </c>
      <c r="B80" s="480" t="s">
        <v>106</v>
      </c>
      <c r="C80" s="481"/>
      <c r="D80" s="481"/>
      <c r="E80" s="481"/>
      <c r="F80" s="183" t="s">
        <v>105</v>
      </c>
      <c r="G80" s="183"/>
      <c r="H80" s="491" t="str">
        <f>$D$33</f>
        <v>SANDSTONE</v>
      </c>
      <c r="I80" s="491" t="e">
        <f>#REF!</f>
        <v>#REF!</v>
      </c>
      <c r="J80" s="187" t="s">
        <v>87</v>
      </c>
      <c r="K80" s="187">
        <f>$Q$33</f>
        <v>327</v>
      </c>
      <c r="L80" s="194">
        <f>L74*2</f>
        <v>0.16666666666666666</v>
      </c>
      <c r="M80" s="187">
        <f t="shared" si="21"/>
        <v>54.5</v>
      </c>
      <c r="N80" s="193"/>
      <c r="O80" s="189">
        <f t="shared" si="22"/>
        <v>55</v>
      </c>
      <c r="P80" s="498"/>
      <c r="Q80" s="498"/>
    </row>
    <row r="81" spans="1:17" s="34" customFormat="1" ht="113.5" customHeight="1">
      <c r="A81" s="192">
        <v>13</v>
      </c>
      <c r="B81" s="480" t="s">
        <v>107</v>
      </c>
      <c r="C81" s="481"/>
      <c r="D81" s="481"/>
      <c r="E81" s="481"/>
      <c r="F81" s="183" t="s">
        <v>103</v>
      </c>
      <c r="G81" s="183"/>
      <c r="H81" s="482" t="str">
        <f>$D$27</f>
        <v>HEATHER GREY</v>
      </c>
      <c r="I81" s="483" t="e">
        <f>#REF!</f>
        <v>#REF!</v>
      </c>
      <c r="J81" s="187" t="s">
        <v>87</v>
      </c>
      <c r="K81" s="187">
        <f>$Q$27</f>
        <v>327</v>
      </c>
      <c r="L81" s="194">
        <f>L73</f>
        <v>8.3333333333333329E-2</v>
      </c>
      <c r="M81" s="187">
        <f t="shared" si="21"/>
        <v>27.25</v>
      </c>
      <c r="N81" s="193"/>
      <c r="O81" s="189">
        <f t="shared" si="22"/>
        <v>28</v>
      </c>
      <c r="P81" s="498"/>
      <c r="Q81" s="498"/>
    </row>
    <row r="82" spans="1:17" s="34" customFormat="1" ht="113.5" customHeight="1">
      <c r="A82" s="192">
        <v>14</v>
      </c>
      <c r="B82" s="480" t="s">
        <v>107</v>
      </c>
      <c r="C82" s="481"/>
      <c r="D82" s="481"/>
      <c r="E82" s="481"/>
      <c r="F82" s="183" t="s">
        <v>103</v>
      </c>
      <c r="G82" s="183"/>
      <c r="H82" s="491" t="str">
        <f>$D$33</f>
        <v>SANDSTONE</v>
      </c>
      <c r="I82" s="491" t="e">
        <f>#REF!</f>
        <v>#REF!</v>
      </c>
      <c r="J82" s="187" t="s">
        <v>87</v>
      </c>
      <c r="K82" s="187">
        <f>$Q$33</f>
        <v>327</v>
      </c>
      <c r="L82" s="194">
        <f>L74</f>
        <v>8.3333333333333329E-2</v>
      </c>
      <c r="M82" s="187">
        <f t="shared" si="21"/>
        <v>27.25</v>
      </c>
      <c r="N82" s="193"/>
      <c r="O82" s="189">
        <f t="shared" si="22"/>
        <v>28</v>
      </c>
      <c r="P82" s="498"/>
      <c r="Q82" s="498"/>
    </row>
    <row r="83" spans="1:17" s="15" customFormat="1" ht="27.5">
      <c r="A83" s="92"/>
      <c r="B83" s="92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</row>
    <row r="84" spans="1:17" s="15" customFormat="1" ht="33" customHeight="1">
      <c r="B84" s="87" t="s">
        <v>111</v>
      </c>
      <c r="C84" s="88"/>
      <c r="D84" s="89"/>
      <c r="E84" s="89"/>
      <c r="F84" s="89"/>
      <c r="G84" s="90"/>
      <c r="H84" s="89"/>
      <c r="I84" s="89"/>
      <c r="J84" s="500" t="s">
        <v>112</v>
      </c>
      <c r="K84" s="500"/>
      <c r="L84" s="500"/>
      <c r="M84" s="500"/>
      <c r="N84" s="500"/>
      <c r="O84" s="33"/>
      <c r="P84" s="33"/>
      <c r="Q84" s="34"/>
    </row>
    <row r="85" spans="1:17" s="92" customFormat="1" ht="54.65" customHeight="1">
      <c r="A85" s="92">
        <v>1</v>
      </c>
      <c r="B85" s="94" t="s">
        <v>113</v>
      </c>
      <c r="C85" s="98" t="s">
        <v>114</v>
      </c>
      <c r="D85" s="15"/>
      <c r="E85" s="15"/>
      <c r="F85" s="15"/>
      <c r="G85" s="35"/>
      <c r="H85" s="35"/>
      <c r="I85" s="35"/>
      <c r="J85" s="35"/>
      <c r="K85" s="19"/>
      <c r="L85" s="19"/>
      <c r="M85" s="35"/>
      <c r="N85" s="35"/>
      <c r="O85" s="35"/>
      <c r="P85" s="35"/>
      <c r="Q85" s="35"/>
    </row>
    <row r="86" spans="1:17" s="15" customFormat="1" ht="34.5" hidden="1" customHeight="1">
      <c r="A86" s="92"/>
      <c r="B86" s="501" t="s">
        <v>115</v>
      </c>
      <c r="C86" s="502"/>
      <c r="D86" s="502"/>
      <c r="E86" s="502"/>
      <c r="F86" s="502"/>
      <c r="G86" s="502"/>
      <c r="H86" s="502"/>
      <c r="I86" s="503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59.25" hidden="1" customHeight="1">
      <c r="A87" s="92"/>
      <c r="B87" s="504" t="s">
        <v>73</v>
      </c>
      <c r="C87" s="505"/>
      <c r="D87" s="506" t="s">
        <v>116</v>
      </c>
      <c r="E87" s="507"/>
      <c r="F87" s="507"/>
      <c r="G87" s="507"/>
      <c r="H87" s="507"/>
      <c r="I87" s="508"/>
      <c r="J87" s="35"/>
      <c r="K87" s="35"/>
      <c r="L87" s="35"/>
      <c r="M87" s="35"/>
      <c r="N87" s="35"/>
      <c r="O87" s="35"/>
      <c r="P87" s="35"/>
      <c r="Q87" s="35"/>
    </row>
    <row r="88" spans="1:17" s="15" customFormat="1" ht="78.650000000000006" hidden="1" customHeight="1">
      <c r="A88" s="92"/>
      <c r="B88" s="516" t="str">
        <f>$D$21</f>
        <v>DOVE</v>
      </c>
      <c r="C88" s="516" t="e">
        <f>#REF!</f>
        <v>#REF!</v>
      </c>
      <c r="D88" s="513"/>
      <c r="E88" s="514"/>
      <c r="F88" s="514"/>
      <c r="G88" s="514"/>
      <c r="H88" s="514"/>
      <c r="I88" s="515"/>
      <c r="J88" s="35"/>
      <c r="K88" s="35"/>
      <c r="L88" s="35"/>
      <c r="M88" s="35"/>
      <c r="N88" s="35"/>
      <c r="O88" s="35"/>
    </row>
    <row r="89" spans="1:17" s="15" customFormat="1" ht="78.75" hidden="1" customHeight="1">
      <c r="A89" s="92"/>
      <c r="B89" s="516" t="str">
        <f t="shared" ref="B89" si="26">$D$27</f>
        <v>HEATHER GREY</v>
      </c>
      <c r="C89" s="516"/>
      <c r="D89" s="513"/>
      <c r="E89" s="514"/>
      <c r="F89" s="514"/>
      <c r="G89" s="514"/>
      <c r="H89" s="514"/>
      <c r="I89" s="515"/>
      <c r="J89" s="35"/>
      <c r="K89" s="35"/>
      <c r="L89" s="35"/>
      <c r="M89" s="35"/>
      <c r="N89" s="35"/>
      <c r="O89" s="35"/>
    </row>
    <row r="90" spans="1:17" s="15" customFormat="1" ht="78.75" hidden="1" customHeight="1">
      <c r="A90" s="92"/>
      <c r="B90" s="516" t="str">
        <f>$D$33</f>
        <v>SANDSTONE</v>
      </c>
      <c r="C90" s="516" t="e">
        <f>#REF!</f>
        <v>#REF!</v>
      </c>
      <c r="D90" s="513"/>
      <c r="E90" s="514"/>
      <c r="F90" s="514"/>
      <c r="G90" s="514"/>
      <c r="H90" s="514"/>
      <c r="I90" s="515"/>
      <c r="J90" s="35"/>
      <c r="K90" s="35"/>
      <c r="L90" s="35"/>
      <c r="M90" s="35"/>
      <c r="N90" s="35"/>
      <c r="O90" s="35"/>
    </row>
    <row r="91" spans="1:17" s="15" customFormat="1" ht="78.75" hidden="1" customHeight="1">
      <c r="A91" s="92"/>
      <c r="B91" s="516" t="e">
        <f>#REF!</f>
        <v>#REF!</v>
      </c>
      <c r="C91" s="516" t="e">
        <f>#REF!</f>
        <v>#REF!</v>
      </c>
      <c r="D91" s="513"/>
      <c r="E91" s="514"/>
      <c r="F91" s="514"/>
      <c r="G91" s="514"/>
      <c r="H91" s="514"/>
      <c r="I91" s="515"/>
      <c r="J91" s="35"/>
      <c r="K91" s="35"/>
      <c r="L91" s="35"/>
      <c r="M91" s="35"/>
      <c r="N91" s="35"/>
      <c r="O91" s="35"/>
    </row>
    <row r="92" spans="1:17" s="15" customFormat="1" ht="27.5" hidden="1"/>
    <row r="93" spans="1:17" s="15" customFormat="1" ht="28" hidden="1">
      <c r="A93" s="92"/>
      <c r="B93" s="501"/>
      <c r="C93" s="502"/>
      <c r="D93" s="517"/>
      <c r="E93" s="517"/>
      <c r="F93" s="517"/>
      <c r="G93" s="517"/>
      <c r="H93" s="517"/>
      <c r="I93" s="518"/>
      <c r="J93" s="35"/>
      <c r="K93" s="35"/>
      <c r="L93" s="35"/>
    </row>
    <row r="94" spans="1:17" s="15" customFormat="1" ht="40.5" hidden="1" customHeight="1">
      <c r="A94" s="92"/>
      <c r="B94" s="519"/>
      <c r="C94" s="520"/>
      <c r="D94" s="249" t="s">
        <v>117</v>
      </c>
      <c r="E94" s="249" t="s">
        <v>35</v>
      </c>
      <c r="F94" s="249" t="s">
        <v>36</v>
      </c>
      <c r="G94" s="249" t="s">
        <v>37</v>
      </c>
      <c r="H94" s="249" t="s">
        <v>38</v>
      </c>
      <c r="I94" s="249" t="s">
        <v>39</v>
      </c>
      <c r="J94" s="35"/>
    </row>
    <row r="95" spans="1:17" s="15" customFormat="1" ht="178.5" hidden="1" customHeight="1">
      <c r="A95" s="92"/>
      <c r="B95" s="521" t="s">
        <v>118</v>
      </c>
      <c r="C95" s="521"/>
      <c r="D95" s="522">
        <v>2.2000000000000002</v>
      </c>
      <c r="E95" s="523"/>
      <c r="F95" s="523"/>
      <c r="G95" s="523"/>
      <c r="H95" s="523"/>
      <c r="I95" s="524"/>
      <c r="J95" s="35"/>
    </row>
    <row r="96" spans="1:17" s="15" customFormat="1" ht="12.75" customHeight="1">
      <c r="A96" s="92"/>
      <c r="B96" s="92"/>
      <c r="C96" s="92"/>
      <c r="D96" s="92"/>
      <c r="E96" s="92"/>
      <c r="F96" s="92"/>
      <c r="G96" s="92"/>
      <c r="H96" s="92"/>
      <c r="I96" s="92"/>
      <c r="J96" s="35"/>
      <c r="K96" s="35"/>
      <c r="L96" s="35"/>
      <c r="M96" s="35"/>
      <c r="N96" s="35"/>
      <c r="O96" s="35"/>
      <c r="P96" s="35"/>
      <c r="Q96" s="35"/>
    </row>
    <row r="97" spans="1:17" s="92" customFormat="1" ht="54.65" customHeight="1">
      <c r="A97" s="16">
        <v>2</v>
      </c>
      <c r="B97" s="94" t="s">
        <v>119</v>
      </c>
      <c r="C97" s="541" t="s">
        <v>759</v>
      </c>
      <c r="D97" s="541"/>
      <c r="E97" s="541"/>
      <c r="F97" s="541"/>
      <c r="G97" s="35"/>
      <c r="H97" s="35"/>
      <c r="I97" s="35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28" hidden="1">
      <c r="A98" s="92"/>
      <c r="B98" s="501" t="s">
        <v>115</v>
      </c>
      <c r="C98" s="502"/>
      <c r="D98" s="502"/>
      <c r="E98" s="502"/>
      <c r="F98" s="502"/>
      <c r="G98" s="502"/>
      <c r="H98" s="502"/>
      <c r="I98" s="503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63" hidden="1" customHeight="1">
      <c r="A99" s="92"/>
      <c r="B99" s="504" t="s">
        <v>73</v>
      </c>
      <c r="C99" s="505"/>
      <c r="D99" s="506" t="s">
        <v>116</v>
      </c>
      <c r="E99" s="507"/>
      <c r="F99" s="507"/>
      <c r="G99" s="507"/>
      <c r="H99" s="507"/>
      <c r="I99" s="508"/>
      <c r="J99" s="35"/>
      <c r="K99" s="35"/>
      <c r="L99" s="35"/>
      <c r="M99" s="35"/>
      <c r="N99" s="35"/>
      <c r="O99" s="35"/>
      <c r="P99" s="35"/>
      <c r="Q99" s="35"/>
    </row>
    <row r="100" spans="1:17" s="15" customFormat="1" ht="72" hidden="1" customHeight="1">
      <c r="A100" s="92"/>
      <c r="B100" s="516" t="str">
        <f>$D$21</f>
        <v>DOVE</v>
      </c>
      <c r="C100" s="516" t="e">
        <f>#REF!</f>
        <v>#REF!</v>
      </c>
      <c r="D100" s="513" t="s">
        <v>121</v>
      </c>
      <c r="E100" s="514"/>
      <c r="F100" s="514"/>
      <c r="G100" s="514"/>
      <c r="H100" s="514"/>
      <c r="I100" s="515"/>
      <c r="J100" s="35"/>
      <c r="K100" s="35"/>
      <c r="L100" s="35"/>
      <c r="M100" s="35"/>
      <c r="N100" s="35"/>
      <c r="O100" s="35"/>
    </row>
    <row r="101" spans="1:17" s="15" customFormat="1" ht="54" hidden="1" customHeight="1">
      <c r="A101" s="92"/>
      <c r="B101" s="516" t="str">
        <f t="shared" ref="B101" si="27">$D$27</f>
        <v>HEATHER GREY</v>
      </c>
      <c r="C101" s="516"/>
      <c r="D101" s="513" t="s">
        <v>122</v>
      </c>
      <c r="E101" s="514"/>
      <c r="F101" s="514"/>
      <c r="G101" s="514"/>
      <c r="H101" s="514"/>
      <c r="I101" s="515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516" t="str">
        <f>$D$33</f>
        <v>SANDSTONE</v>
      </c>
      <c r="C102" s="516" t="e">
        <f>#REF!</f>
        <v>#REF!</v>
      </c>
      <c r="D102" s="513" t="s">
        <v>121</v>
      </c>
      <c r="E102" s="514"/>
      <c r="F102" s="514"/>
      <c r="G102" s="514"/>
      <c r="H102" s="514"/>
      <c r="I102" s="515"/>
      <c r="J102" s="35"/>
      <c r="K102" s="35"/>
      <c r="L102" s="35"/>
      <c r="M102" s="35"/>
      <c r="N102" s="35"/>
      <c r="O102" s="35"/>
    </row>
    <row r="103" spans="1:17" s="15" customFormat="1" ht="54" hidden="1" customHeight="1">
      <c r="A103" s="92"/>
      <c r="B103" s="516" t="e">
        <f>#REF!</f>
        <v>#REF!</v>
      </c>
      <c r="C103" s="516" t="e">
        <f>#REF!</f>
        <v>#REF!</v>
      </c>
      <c r="D103" s="513" t="s">
        <v>122</v>
      </c>
      <c r="E103" s="514"/>
      <c r="F103" s="514"/>
      <c r="G103" s="514"/>
      <c r="H103" s="514"/>
      <c r="I103" s="515"/>
      <c r="J103" s="35"/>
      <c r="K103" s="35"/>
      <c r="L103" s="35"/>
      <c r="M103" s="35"/>
      <c r="N103" s="35"/>
      <c r="O103" s="35"/>
    </row>
    <row r="104" spans="1:17" s="15" customFormat="1" ht="54" hidden="1" customHeight="1">
      <c r="A104" s="92"/>
      <c r="B104" s="198"/>
      <c r="C104" s="199"/>
      <c r="D104" s="200"/>
      <c r="E104" s="184"/>
      <c r="F104" s="184"/>
      <c r="G104" s="184"/>
      <c r="H104" s="184"/>
      <c r="I104" s="185"/>
      <c r="J104" s="35"/>
      <c r="K104" s="35"/>
      <c r="L104" s="35"/>
      <c r="M104" s="35"/>
      <c r="N104" s="35"/>
      <c r="O104" s="35"/>
    </row>
    <row r="105" spans="1:17" s="15" customFormat="1" ht="28" hidden="1">
      <c r="A105" s="92"/>
      <c r="B105" s="501" t="s">
        <v>123</v>
      </c>
      <c r="C105" s="502"/>
      <c r="D105" s="517"/>
      <c r="E105" s="517"/>
      <c r="F105" s="517"/>
      <c r="G105" s="517"/>
      <c r="H105" s="517"/>
      <c r="I105" s="518"/>
      <c r="J105" s="35"/>
      <c r="K105" s="35"/>
      <c r="L105" s="35"/>
    </row>
    <row r="106" spans="1:17" s="15" customFormat="1" ht="56.25" hidden="1" customHeight="1">
      <c r="A106" s="92"/>
      <c r="B106" s="519"/>
      <c r="C106" s="520"/>
      <c r="D106" s="249" t="s">
        <v>117</v>
      </c>
      <c r="E106" s="249" t="s">
        <v>35</v>
      </c>
      <c r="F106" s="249" t="s">
        <v>36</v>
      </c>
      <c r="G106" s="249" t="s">
        <v>37</v>
      </c>
      <c r="H106" s="249" t="s">
        <v>38</v>
      </c>
      <c r="I106" s="249" t="s">
        <v>39</v>
      </c>
      <c r="J106" s="35"/>
    </row>
    <row r="107" spans="1:17" s="15" customFormat="1" ht="151.5" hidden="1" customHeight="1">
      <c r="A107" s="92"/>
      <c r="B107" s="521" t="s">
        <v>124</v>
      </c>
      <c r="C107" s="521"/>
      <c r="D107" s="177"/>
      <c r="E107" s="178"/>
      <c r="F107" s="178"/>
      <c r="G107" s="178"/>
      <c r="H107" s="178"/>
      <c r="I107" s="178"/>
      <c r="J107" s="35"/>
    </row>
    <row r="108" spans="1:17" s="15" customFormat="1" ht="27.5">
      <c r="A108" s="92"/>
      <c r="B108" s="92"/>
      <c r="C108" s="92"/>
      <c r="D108" s="92"/>
      <c r="E108" s="92"/>
      <c r="F108" s="92"/>
      <c r="G108" s="92"/>
      <c r="H108" s="92"/>
      <c r="I108" s="92"/>
      <c r="J108" s="35"/>
      <c r="K108" s="35"/>
      <c r="L108" s="35"/>
      <c r="M108" s="35"/>
      <c r="N108" s="35"/>
      <c r="O108" s="35"/>
      <c r="P108" s="35"/>
      <c r="Q108" s="35"/>
    </row>
    <row r="109" spans="1:17" s="92" customFormat="1" ht="48.65" customHeight="1">
      <c r="A109" s="16">
        <v>3</v>
      </c>
      <c r="B109" s="94" t="s">
        <v>125</v>
      </c>
      <c r="C109" s="18" t="s">
        <v>914</v>
      </c>
      <c r="D109" s="18"/>
      <c r="E109" s="18"/>
      <c r="F109" s="18"/>
      <c r="G109" s="35"/>
      <c r="H109" s="35"/>
      <c r="I109" s="35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36.65" customHeight="1">
      <c r="A110" s="92"/>
      <c r="B110" s="504" t="s">
        <v>73</v>
      </c>
      <c r="C110" s="505"/>
      <c r="D110" s="529" t="s">
        <v>915</v>
      </c>
      <c r="E110" s="530"/>
      <c r="F110" s="530"/>
      <c r="G110" s="530"/>
      <c r="H110" s="530"/>
      <c r="I110" s="531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7.150000000000006" customHeight="1">
      <c r="A111" s="92"/>
      <c r="B111" s="516" t="str">
        <f>$D$21</f>
        <v>DOVE</v>
      </c>
      <c r="C111" s="516" t="e">
        <f>#REF!</f>
        <v>#REF!</v>
      </c>
      <c r="D111" s="532" t="s">
        <v>916</v>
      </c>
      <c r="E111" s="533"/>
      <c r="F111" s="533"/>
      <c r="G111" s="533"/>
      <c r="H111" s="533"/>
      <c r="I111" s="534"/>
      <c r="J111" s="35"/>
      <c r="K111" s="35"/>
      <c r="L111" s="35"/>
      <c r="M111" s="35"/>
      <c r="N111" s="35"/>
      <c r="O111" s="35"/>
    </row>
    <row r="112" spans="1:17" s="15" customFormat="1" ht="77.150000000000006" customHeight="1">
      <c r="A112" s="92"/>
      <c r="B112" s="516" t="str">
        <f t="shared" ref="B112" si="28">$D$27</f>
        <v>HEATHER GREY</v>
      </c>
      <c r="C112" s="516"/>
      <c r="D112" s="535"/>
      <c r="E112" s="536"/>
      <c r="F112" s="536"/>
      <c r="G112" s="536"/>
      <c r="H112" s="536"/>
      <c r="I112" s="537"/>
      <c r="J112" s="35"/>
      <c r="K112" s="35"/>
      <c r="L112" s="35"/>
      <c r="M112" s="35"/>
      <c r="N112" s="35"/>
      <c r="O112" s="35"/>
    </row>
    <row r="113" spans="1:17" s="15" customFormat="1" ht="77.150000000000006" customHeight="1">
      <c r="A113" s="92"/>
      <c r="B113" s="516" t="str">
        <f>$D$33</f>
        <v>SANDSTONE</v>
      </c>
      <c r="C113" s="516" t="e">
        <f>#REF!</f>
        <v>#REF!</v>
      </c>
      <c r="D113" s="538"/>
      <c r="E113" s="539"/>
      <c r="F113" s="539"/>
      <c r="G113" s="539"/>
      <c r="H113" s="539"/>
      <c r="I113" s="540"/>
      <c r="J113" s="35"/>
      <c r="K113" s="35"/>
      <c r="L113" s="35"/>
      <c r="M113" s="35"/>
      <c r="N113" s="35"/>
      <c r="O113" s="35"/>
    </row>
    <row r="114" spans="1:17" s="15" customFormat="1" ht="27.5">
      <c r="A114" s="92"/>
      <c r="B114" s="92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</row>
    <row r="115" spans="1:17" s="15" customFormat="1" ht="29.25" customHeight="1">
      <c r="B115" s="500" t="s">
        <v>127</v>
      </c>
      <c r="C115" s="500"/>
      <c r="D115" s="500"/>
      <c r="E115" s="500"/>
      <c r="G115" s="35"/>
      <c r="N115" s="34"/>
      <c r="O115" s="33"/>
      <c r="P115" s="33"/>
      <c r="Q115" s="34"/>
    </row>
    <row r="116" spans="1:17" s="15" customFormat="1" ht="35.25" customHeight="1">
      <c r="A116" s="92">
        <v>1</v>
      </c>
      <c r="B116" s="95" t="s">
        <v>128</v>
      </c>
      <c r="C116" s="92"/>
      <c r="D116" s="92"/>
      <c r="G116" s="35"/>
      <c r="N116" s="34"/>
      <c r="O116" s="33"/>
      <c r="P116" s="33"/>
      <c r="Q116" s="34"/>
    </row>
    <row r="117" spans="1:17" s="15" customFormat="1" ht="35.25" customHeight="1">
      <c r="A117" s="92">
        <v>2</v>
      </c>
      <c r="B117" s="95" t="s">
        <v>129</v>
      </c>
      <c r="C117" s="92"/>
      <c r="D117" s="92"/>
      <c r="G117" s="35"/>
      <c r="N117" s="34"/>
      <c r="O117" s="33"/>
      <c r="P117" s="33"/>
      <c r="Q117" s="34"/>
    </row>
    <row r="118" spans="1:17" s="15" customFormat="1" ht="35.25" customHeight="1">
      <c r="A118" s="92">
        <v>3</v>
      </c>
      <c r="B118" s="95" t="s">
        <v>130</v>
      </c>
      <c r="C118" s="92"/>
      <c r="D118" s="92"/>
      <c r="G118" s="35"/>
      <c r="N118" s="34"/>
      <c r="O118" s="33"/>
      <c r="P118" s="33"/>
      <c r="Q118" s="34"/>
    </row>
    <row r="119" spans="1:17" s="18" customFormat="1" ht="28">
      <c r="A119" s="16"/>
      <c r="B119" s="250" t="s">
        <v>131</v>
      </c>
      <c r="C119" s="251" t="s">
        <v>723</v>
      </c>
      <c r="D119" s="251" t="s">
        <v>117</v>
      </c>
      <c r="E119" s="251" t="s">
        <v>35</v>
      </c>
      <c r="F119" s="251" t="s">
        <v>36</v>
      </c>
      <c r="G119" s="251" t="s">
        <v>37</v>
      </c>
      <c r="H119" s="251" t="s">
        <v>38</v>
      </c>
      <c r="I119" s="251" t="s">
        <v>39</v>
      </c>
      <c r="J119" s="251" t="s">
        <v>40</v>
      </c>
      <c r="M119" s="36"/>
      <c r="N119" s="37"/>
      <c r="O119" s="37"/>
      <c r="P119" s="36"/>
    </row>
    <row r="120" spans="1:17" s="18" customFormat="1" ht="50.15" customHeight="1">
      <c r="A120" s="16"/>
      <c r="B120" s="250" t="s">
        <v>132</v>
      </c>
      <c r="C120" s="189">
        <f>G35</f>
        <v>26</v>
      </c>
      <c r="D120" s="189">
        <f t="shared" ref="D120:I120" si="29">H35</f>
        <v>66</v>
      </c>
      <c r="E120" s="189">
        <f t="shared" si="29"/>
        <v>152</v>
      </c>
      <c r="F120" s="189">
        <f t="shared" si="29"/>
        <v>184</v>
      </c>
      <c r="G120" s="189">
        <f t="shared" si="29"/>
        <v>138</v>
      </c>
      <c r="H120" s="189">
        <f t="shared" si="29"/>
        <v>58</v>
      </c>
      <c r="I120" s="189">
        <f t="shared" si="29"/>
        <v>30</v>
      </c>
      <c r="J120" s="189">
        <f>SUM(C120:I120)</f>
        <v>654</v>
      </c>
      <c r="M120" s="36"/>
      <c r="N120" s="37"/>
      <c r="O120" s="37"/>
      <c r="P120" s="36"/>
    </row>
    <row r="121" spans="1:17" s="96" customFormat="1" ht="408.75" customHeight="1">
      <c r="A121" s="525" t="s">
        <v>917</v>
      </c>
      <c r="B121" s="526"/>
      <c r="C121" s="526"/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</row>
    <row r="122" spans="1:17" s="96" customFormat="1" ht="408.75" customHeight="1">
      <c r="G122" s="97"/>
    </row>
    <row r="123" spans="1:17" s="96" customFormat="1" ht="408.75" customHeight="1">
      <c r="G123" s="97"/>
    </row>
    <row r="124" spans="1:17" s="96" customFormat="1" ht="27.5">
      <c r="G124" s="97"/>
    </row>
    <row r="125" spans="1:17" s="96" customFormat="1" ht="27.5">
      <c r="G125" s="97"/>
    </row>
    <row r="126" spans="1:17" s="96" customFormat="1" ht="27.5">
      <c r="G126" s="97"/>
    </row>
    <row r="127" spans="1:17" s="96" customFormat="1" ht="27.5">
      <c r="G127" s="97"/>
    </row>
    <row r="128" spans="1:1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  <row r="135" spans="7:7" s="96" customFormat="1" ht="27.5">
      <c r="G135" s="97"/>
    </row>
    <row r="136" spans="7:7" s="96" customFormat="1" ht="27.5">
      <c r="G136" s="97"/>
    </row>
    <row r="137" spans="7:7" s="96" customFormat="1" ht="27.5">
      <c r="G137" s="97"/>
    </row>
    <row r="138" spans="7:7" s="96" customFormat="1" ht="27.5">
      <c r="G138" s="97"/>
    </row>
    <row r="139" spans="7:7" s="96" customFormat="1" ht="27.5">
      <c r="G139" s="97"/>
    </row>
    <row r="140" spans="7:7" s="96" customFormat="1" ht="27.5">
      <c r="G140" s="97"/>
    </row>
    <row r="141" spans="7:7" s="96" customFormat="1" ht="27.5">
      <c r="G141" s="97"/>
    </row>
    <row r="142" spans="7:7" s="96" customFormat="1" ht="27.5">
      <c r="G142" s="97"/>
    </row>
    <row r="143" spans="7:7" s="96" customFormat="1" ht="27.5">
      <c r="G143" s="97"/>
    </row>
  </sheetData>
  <mergeCells count="176">
    <mergeCell ref="B115:E115"/>
    <mergeCell ref="A121:Q121"/>
    <mergeCell ref="G18:M18"/>
    <mergeCell ref="A46:C46"/>
    <mergeCell ref="N46:Q46"/>
    <mergeCell ref="B105:I105"/>
    <mergeCell ref="B106:C106"/>
    <mergeCell ref="B107:C107"/>
    <mergeCell ref="B110:C110"/>
    <mergeCell ref="D110:I110"/>
    <mergeCell ref="B111:C111"/>
    <mergeCell ref="D111:I113"/>
    <mergeCell ref="B112:C112"/>
    <mergeCell ref="B113:C113"/>
    <mergeCell ref="B101:C101"/>
    <mergeCell ref="D101:I101"/>
    <mergeCell ref="B102:C102"/>
    <mergeCell ref="D102:I102"/>
    <mergeCell ref="B103:C103"/>
    <mergeCell ref="D103:I103"/>
    <mergeCell ref="C97:F97"/>
    <mergeCell ref="B98:I98"/>
    <mergeCell ref="B99:C99"/>
    <mergeCell ref="D99:I99"/>
    <mergeCell ref="B100:C100"/>
    <mergeCell ref="D100:I100"/>
    <mergeCell ref="B91:C91"/>
    <mergeCell ref="D91:I91"/>
    <mergeCell ref="B93:I93"/>
    <mergeCell ref="B94:C94"/>
    <mergeCell ref="B95:C95"/>
    <mergeCell ref="D95:I95"/>
    <mergeCell ref="B88:C88"/>
    <mergeCell ref="D88:I88"/>
    <mergeCell ref="B89:C89"/>
    <mergeCell ref="D89:I89"/>
    <mergeCell ref="B90:C90"/>
    <mergeCell ref="D90:I90"/>
    <mergeCell ref="B82:E82"/>
    <mergeCell ref="H82:I82"/>
    <mergeCell ref="P82:Q82"/>
    <mergeCell ref="J84:N84"/>
    <mergeCell ref="B86:I86"/>
    <mergeCell ref="B87:C87"/>
    <mergeCell ref="D87:I87"/>
    <mergeCell ref="B81:E81"/>
    <mergeCell ref="H81:I81"/>
    <mergeCell ref="P81:Q81"/>
    <mergeCell ref="B80:E80"/>
    <mergeCell ref="H80:I80"/>
    <mergeCell ref="P80:Q80"/>
    <mergeCell ref="P77:Q78"/>
    <mergeCell ref="B78:E78"/>
    <mergeCell ref="H78:I78"/>
    <mergeCell ref="B79:E79"/>
    <mergeCell ref="H79:I79"/>
    <mergeCell ref="P79:Q79"/>
    <mergeCell ref="B76:E76"/>
    <mergeCell ref="H76:I76"/>
    <mergeCell ref="B77:E77"/>
    <mergeCell ref="F77:F78"/>
    <mergeCell ref="G77:G78"/>
    <mergeCell ref="H77:I77"/>
    <mergeCell ref="B74:E74"/>
    <mergeCell ref="H74:I74"/>
    <mergeCell ref="P74:Q74"/>
    <mergeCell ref="B75:E75"/>
    <mergeCell ref="F75:F76"/>
    <mergeCell ref="G75:G76"/>
    <mergeCell ref="H75:I75"/>
    <mergeCell ref="P75:Q76"/>
    <mergeCell ref="B73:E73"/>
    <mergeCell ref="H73:I73"/>
    <mergeCell ref="P73:Q73"/>
    <mergeCell ref="B70:E70"/>
    <mergeCell ref="H70:I70"/>
    <mergeCell ref="B71:E71"/>
    <mergeCell ref="G71:G72"/>
    <mergeCell ref="H71:I71"/>
    <mergeCell ref="P71:Q72"/>
    <mergeCell ref="B72:E72"/>
    <mergeCell ref="H72:I72"/>
    <mergeCell ref="A68:E68"/>
    <mergeCell ref="H68:I68"/>
    <mergeCell ref="P68:Q68"/>
    <mergeCell ref="B69:E69"/>
    <mergeCell ref="F69:F70"/>
    <mergeCell ref="G69:G70"/>
    <mergeCell ref="H69:I69"/>
    <mergeCell ref="P69:Q70"/>
    <mergeCell ref="B65:E65"/>
    <mergeCell ref="G65:G66"/>
    <mergeCell ref="H65:I65"/>
    <mergeCell ref="P65:Q66"/>
    <mergeCell ref="B66:E66"/>
    <mergeCell ref="H66:I66"/>
    <mergeCell ref="B63:E63"/>
    <mergeCell ref="G63:G64"/>
    <mergeCell ref="H63:I63"/>
    <mergeCell ref="P63:Q64"/>
    <mergeCell ref="B64:E64"/>
    <mergeCell ref="H64:I64"/>
    <mergeCell ref="B61:E61"/>
    <mergeCell ref="F61:F62"/>
    <mergeCell ref="G61:G62"/>
    <mergeCell ref="H61:I61"/>
    <mergeCell ref="P61:Q62"/>
    <mergeCell ref="B62:E62"/>
    <mergeCell ref="H62:I62"/>
    <mergeCell ref="P59:Q60"/>
    <mergeCell ref="B60:E60"/>
    <mergeCell ref="H60:I60"/>
    <mergeCell ref="B58:E58"/>
    <mergeCell ref="H58:I58"/>
    <mergeCell ref="B59:E59"/>
    <mergeCell ref="F59:F60"/>
    <mergeCell ref="G59:G60"/>
    <mergeCell ref="H59:I59"/>
    <mergeCell ref="P55:Q56"/>
    <mergeCell ref="H57:I57"/>
    <mergeCell ref="B56:E56"/>
    <mergeCell ref="H56:I56"/>
    <mergeCell ref="B57:E57"/>
    <mergeCell ref="F57:F58"/>
    <mergeCell ref="G57:G58"/>
    <mergeCell ref="P57:Q58"/>
    <mergeCell ref="B54:E54"/>
    <mergeCell ref="H54:I54"/>
    <mergeCell ref="B55:E55"/>
    <mergeCell ref="F55:F56"/>
    <mergeCell ref="G55:G56"/>
    <mergeCell ref="H55:I55"/>
    <mergeCell ref="B50:C50"/>
    <mergeCell ref="N50:Q50"/>
    <mergeCell ref="A52:E52"/>
    <mergeCell ref="H52:I52"/>
    <mergeCell ref="P52:Q52"/>
    <mergeCell ref="B53:E53"/>
    <mergeCell ref="H53:I53"/>
    <mergeCell ref="P53:Q54"/>
    <mergeCell ref="B44:C44"/>
    <mergeCell ref="N44:Q44"/>
    <mergeCell ref="A47:Q47"/>
    <mergeCell ref="B48:C48"/>
    <mergeCell ref="N48:Q48"/>
    <mergeCell ref="B49:C49"/>
    <mergeCell ref="N49:Q49"/>
    <mergeCell ref="A40:C40"/>
    <mergeCell ref="N40:Q40"/>
    <mergeCell ref="A41:Q41"/>
    <mergeCell ref="B42:C42"/>
    <mergeCell ref="N42:Q42"/>
    <mergeCell ref="B43:C43"/>
    <mergeCell ref="N43:Q43"/>
    <mergeCell ref="N30:P31"/>
    <mergeCell ref="B32:F32"/>
    <mergeCell ref="B37:Q37"/>
    <mergeCell ref="B38:Q38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6" max="16" man="1"/>
    <brk id="82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topLeftCell="A8" zoomScale="85" zoomScaleNormal="85" zoomScaleSheetLayoutView="85" zoomScalePageLayoutView="70" workbookViewId="0">
      <selection activeCell="G9" sqref="G9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9" t="s">
        <v>235</v>
      </c>
      <c r="C4" s="659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60"/>
      <c r="C5" s="660"/>
      <c r="D5" s="273"/>
      <c r="E5"/>
      <c r="F5" s="270"/>
      <c r="G5" s="270"/>
      <c r="H5"/>
    </row>
    <row r="6" spans="1:8" s="265" customFormat="1" ht="17.25" customHeight="1" thickBot="1">
      <c r="A6" s="270"/>
      <c r="B6" s="659" t="s">
        <v>236</v>
      </c>
      <c r="C6" s="659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61"/>
      <c r="C7" s="661"/>
      <c r="D7" s="273"/>
      <c r="E7"/>
      <c r="F7" s="275"/>
      <c r="G7" s="276"/>
      <c r="H7"/>
    </row>
    <row r="8" spans="1:8" s="265" customFormat="1" ht="17.25" customHeight="1" thickBot="1">
      <c r="A8" s="270"/>
      <c r="B8" s="659" t="s">
        <v>238</v>
      </c>
      <c r="C8" s="659"/>
      <c r="D8" s="274" t="str">
        <f>'1. CUTTING DOCKET'!D7</f>
        <v>D15-SPA79A2</v>
      </c>
      <c r="E8" s="277"/>
      <c r="F8" s="271" t="s">
        <v>239</v>
      </c>
      <c r="G8" s="274" t="s">
        <v>888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8" t="s">
        <v>242</v>
      </c>
      <c r="D10" s="658"/>
      <c r="E10" s="658"/>
      <c r="F10" s="658"/>
      <c r="G10" s="280" t="s">
        <v>243</v>
      </c>
      <c r="H10" s="280" t="s">
        <v>244</v>
      </c>
    </row>
    <row r="11" spans="1:8" s="265" customFormat="1" ht="106.9" customHeight="1" thickBot="1">
      <c r="A11" s="655">
        <v>1</v>
      </c>
      <c r="B11" s="282" t="s">
        <v>245</v>
      </c>
      <c r="C11" s="656" t="s">
        <v>253</v>
      </c>
      <c r="D11" s="656"/>
      <c r="E11" s="656"/>
      <c r="F11" s="656"/>
      <c r="G11" s="655"/>
      <c r="H11" s="281"/>
    </row>
    <row r="12" spans="1:8" s="265" customFormat="1" ht="106.9" customHeight="1" thickBot="1">
      <c r="A12" s="655"/>
      <c r="B12" s="282" t="s">
        <v>246</v>
      </c>
      <c r="C12" s="657" t="str">
        <f>'1. CUTTING DOCKET'!G5</f>
        <v>TRIỂN KHAI SẢN XUẤT
THAM KHẢO CÁCH MAY: MẪU SIZE SET MÃ D15-SPA79A2  MÀU WASHED BLACK ĐÃ CHUYỂN CÙNG TNSX D15-SPA79A1 NGÀY 4/6/24</v>
      </c>
      <c r="D12" s="657"/>
      <c r="E12" s="657"/>
      <c r="F12" s="657"/>
      <c r="G12" s="655"/>
      <c r="H12" s="281"/>
    </row>
    <row r="13" spans="1:8" s="265" customFormat="1" ht="106.9" customHeight="1" thickBot="1">
      <c r="A13" s="281">
        <v>2</v>
      </c>
      <c r="B13" s="282" t="s">
        <v>247</v>
      </c>
      <c r="C13" s="653" t="str">
        <f>'1. CUTTING DOCKET'!C105</f>
        <v>KHÔNG IN</v>
      </c>
      <c r="D13" s="653"/>
      <c r="E13" s="653"/>
      <c r="F13" s="653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3" t="str">
        <f>'1. CUTTING DOCKET'!C117</f>
        <v>KHÔNG THÊU</v>
      </c>
      <c r="D14" s="653"/>
      <c r="E14" s="653"/>
      <c r="F14" s="653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3" t="str">
        <f>'1. CUTTING DOCKET'!C129</f>
        <v xml:space="preserve">GARMENT WASH </v>
      </c>
      <c r="D15" s="653"/>
      <c r="E15" s="653"/>
      <c r="F15" s="653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3"/>
      <c r="D16" s="653"/>
      <c r="E16" s="653"/>
      <c r="F16" s="653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54" t="s">
        <v>251</v>
      </c>
      <c r="C18" s="654"/>
      <c r="D18" s="654"/>
      <c r="E18" s="283"/>
      <c r="F18" s="283"/>
      <c r="G18" s="654" t="s">
        <v>252</v>
      </c>
      <c r="H18" s="654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2" t="s">
        <v>738</v>
      </c>
      <c r="C37" s="652"/>
      <c r="D37" s="652"/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  <c r="P37" s="652"/>
      <c r="Q37" s="652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40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 t="s">
        <v>724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736</v>
      </c>
    </row>
    <row r="43" spans="1:17" ht="40" customHeight="1">
      <c r="A43" s="270"/>
      <c r="B43" s="286" t="s">
        <v>734</v>
      </c>
      <c r="C43" s="286"/>
      <c r="D43" s="286"/>
      <c r="E43" s="286" t="s">
        <v>724</v>
      </c>
      <c r="F43" s="286"/>
      <c r="G43" s="286"/>
      <c r="H43" s="286">
        <v>0.25</v>
      </c>
      <c r="M43" s="339">
        <f>ROUND(I43+J43,0)</f>
        <v>0</v>
      </c>
      <c r="N43" s="344" t="s">
        <v>737</v>
      </c>
      <c r="O43" s="344"/>
      <c r="P43" s="344"/>
      <c r="Q43" s="344"/>
    </row>
    <row r="44" spans="1:17" ht="40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40" customHeight="1">
      <c r="A45" s="270"/>
      <c r="B45" s="286"/>
      <c r="C45" s="286"/>
      <c r="D45" s="286"/>
      <c r="E45" s="286" t="s">
        <v>724</v>
      </c>
      <c r="F45" s="286"/>
      <c r="G45" s="286"/>
      <c r="H45" s="286"/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40" customHeight="1">
      <c r="A47" s="270"/>
      <c r="B47" s="286"/>
      <c r="C47" s="286"/>
      <c r="D47" s="286"/>
      <c r="E47" s="286" t="s">
        <v>724</v>
      </c>
      <c r="F47" s="286"/>
      <c r="G47" s="286"/>
      <c r="H47" s="286"/>
      <c r="M47" s="339">
        <f>ROUND(I47+J47,0)</f>
        <v>0</v>
      </c>
    </row>
    <row r="48" spans="1:17" ht="40" customHeight="1">
      <c r="A48" s="270"/>
      <c r="B48" s="286"/>
      <c r="C48" s="286"/>
      <c r="D48" s="286"/>
      <c r="E48" s="286"/>
      <c r="F48" s="286"/>
      <c r="G48" s="286"/>
      <c r="H48" s="286"/>
    </row>
    <row r="49" spans="1:8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8" ht="40" customHeight="1">
      <c r="A50" s="270"/>
      <c r="B50" s="286"/>
      <c r="C50" s="286"/>
      <c r="D50" s="286"/>
      <c r="E50" s="286"/>
      <c r="F50" s="286"/>
      <c r="G50" s="286"/>
      <c r="H50" s="286"/>
    </row>
    <row r="51" spans="1:8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8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8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8" ht="40" customHeight="1">
      <c r="A54" s="270"/>
      <c r="B54" s="286"/>
      <c r="C54" s="286"/>
      <c r="D54" s="286"/>
      <c r="E54" s="286"/>
      <c r="F54" s="286"/>
      <c r="G54" s="286"/>
      <c r="H54" s="286"/>
    </row>
    <row r="55" spans="1:8" ht="40" customHeight="1">
      <c r="A55" s="270"/>
      <c r="B55" s="286"/>
      <c r="C55" s="286"/>
      <c r="D55" s="286"/>
      <c r="E55" s="286"/>
      <c r="F55" s="286"/>
      <c r="G55" s="286"/>
      <c r="H55" s="286"/>
    </row>
    <row r="56" spans="1:8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8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8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8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8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8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8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8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8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D15-SPA79A2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streetshort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2" t="str">
        <f>'1. CUTTING DOCKET'!M11</f>
        <v>100%COTTON SEMI BRUSHED (20/1+20/1+10/2) washing_ 14GG _460GSM</v>
      </c>
      <c r="C7" s="663"/>
      <c r="D7" s="663"/>
      <c r="E7" s="664"/>
    </row>
    <row r="8" spans="1:12" s="77" customFormat="1" ht="409.6" customHeight="1">
      <c r="A8" s="145" t="str">
        <f>'1. CUTTING DOCKET'!D42</f>
        <v>VẢI CHÍNH</v>
      </c>
      <c r="B8" s="665"/>
      <c r="C8" s="666"/>
      <c r="D8" s="666"/>
      <c r="E8" s="667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2" t="e">
        <f>'1. CUTTING DOCKET'!#REF!</f>
        <v>#REF!</v>
      </c>
      <c r="C13" s="663"/>
      <c r="D13" s="66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65"/>
      <c r="C14" s="666"/>
      <c r="D14" s="666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68" t="e">
        <f>'1. CUTTING DOCKET'!#REF!</f>
        <v>#REF!</v>
      </c>
      <c r="C17" s="669"/>
      <c r="D17" s="669"/>
      <c r="E17" s="670"/>
    </row>
    <row r="18" spans="1:5" s="77" customFormat="1" ht="90" customHeight="1">
      <c r="A18" s="144" t="str">
        <f>'1. CUTTING DOCKET'!B60</f>
        <v>NHÃN CHÍNH CHO QUẦN</v>
      </c>
      <c r="B18" s="618" t="str">
        <f>'1. CUTTING DOCKET'!F60</f>
        <v>NỀN TRẮNG CHỮ ĐEN</v>
      </c>
      <c r="C18" s="619"/>
      <c r="D18" s="619"/>
      <c r="E18" s="620"/>
    </row>
    <row r="19" spans="1:5" s="77" customFormat="1" ht="409.6" customHeight="1">
      <c r="A19" s="149" t="s">
        <v>174</v>
      </c>
      <c r="B19" s="671"/>
      <c r="C19" s="672"/>
      <c r="D19" s="672"/>
      <c r="E19" s="672"/>
    </row>
    <row r="20" spans="1:5" s="77" customFormat="1" ht="79.5" customHeight="1">
      <c r="A20" s="144" t="str">
        <f>'1. CUTTING DOCKET'!B63</f>
        <v>NHÃN SIZE CHO QUẦN</v>
      </c>
      <c r="B20" s="618" t="str">
        <f>'1. CUTTING DOCKET'!F63</f>
        <v>NỀN TRẮNG CHỮ ĐEN</v>
      </c>
      <c r="C20" s="619"/>
      <c r="D20" s="619"/>
      <c r="E20" s="620"/>
    </row>
    <row r="21" spans="1:5" s="77" customFormat="1" ht="346.5" customHeight="1">
      <c r="A21" s="145" t="s">
        <v>175</v>
      </c>
      <c r="B21" s="673"/>
      <c r="C21" s="674"/>
      <c r="D21" s="674"/>
      <c r="E21" s="675"/>
    </row>
    <row r="22" spans="1:5" s="77" customFormat="1" ht="35">
      <c r="A22" s="144" t="str">
        <f>'1. CUTTING DOCKET'!B77</f>
        <v>THUN LƯNG 5.5CM</v>
      </c>
      <c r="B22" s="618" t="str">
        <f>'1. CUTTING DOCKET'!F77</f>
        <v>WHITE</v>
      </c>
      <c r="C22" s="619"/>
      <c r="D22" s="619"/>
      <c r="E22" s="259"/>
    </row>
    <row r="23" spans="1:5" s="77" customFormat="1" ht="299.25" customHeight="1">
      <c r="A23" s="149" t="s">
        <v>176</v>
      </c>
      <c r="B23" s="676"/>
      <c r="C23" s="677"/>
      <c r="D23" s="677"/>
      <c r="E23" s="677"/>
    </row>
    <row r="24" spans="1:5" s="77" customFormat="1" ht="101.5" customHeight="1">
      <c r="A24" s="144" t="str">
        <f>'1. CUTTING DOCKET'!B71</f>
        <v>NHÃN THÀNH PHẦN 100% COTTON 1 LÁ</v>
      </c>
      <c r="B24" s="618" t="str">
        <f>'1. CUTTING DOCKET'!F71</f>
        <v>NỀN TRẮNG CHỮ ĐEN</v>
      </c>
      <c r="C24" s="619"/>
      <c r="D24" s="619"/>
      <c r="E24" s="259"/>
    </row>
    <row r="25" spans="1:5" s="77" customFormat="1" ht="362.25" customHeight="1">
      <c r="A25" s="149" t="s">
        <v>177</v>
      </c>
      <c r="B25" s="678" t="s">
        <v>185</v>
      </c>
      <c r="C25" s="679"/>
      <c r="D25" s="679"/>
      <c r="E25" s="260"/>
    </row>
    <row r="26" spans="1:5" s="77" customFormat="1" ht="109.5" customHeight="1">
      <c r="A26" s="144" t="s">
        <v>178</v>
      </c>
      <c r="B26" s="618" t="str">
        <f>'1. CUTTING DOCKET'!F82</f>
        <v>NỀN TRẮNG CHỮ ĐEN</v>
      </c>
      <c r="C26" s="619"/>
      <c r="D26" s="619"/>
      <c r="E26" s="261"/>
    </row>
    <row r="27" spans="1:5" s="77" customFormat="1" ht="282" customHeight="1">
      <c r="A27" s="149" t="s">
        <v>179</v>
      </c>
      <c r="B27" s="680" t="s">
        <v>180</v>
      </c>
      <c r="C27" s="681"/>
      <c r="D27" s="681"/>
      <c r="E27" s="681"/>
    </row>
    <row r="28" spans="1:5" s="77" customFormat="1" ht="93.65" customHeight="1">
      <c r="A28" s="144" t="e">
        <f>'1. CUTTING DOCKET'!#REF!</f>
        <v>#REF!</v>
      </c>
      <c r="B28" s="618" t="e">
        <f>'1. CUTTING DOCKET'!#REF!</f>
        <v>#REF!</v>
      </c>
      <c r="C28" s="619"/>
      <c r="D28" s="619"/>
      <c r="E28" s="261"/>
    </row>
    <row r="29" spans="1:5" s="77" customFormat="1" ht="273" customHeight="1">
      <c r="A29" s="145" t="s">
        <v>181</v>
      </c>
      <c r="B29" s="682"/>
      <c r="C29" s="683"/>
      <c r="D29" s="683"/>
      <c r="E29" s="683"/>
    </row>
    <row r="30" spans="1:5" s="77" customFormat="1" ht="95.25" customHeight="1">
      <c r="A30" s="144" t="str">
        <f>'1. CUTTING DOCKET'!B85</f>
        <v>POLYBAG REGULAR (XXS-M) BAO NHỎ 343MM x 406MM</v>
      </c>
      <c r="B30" s="618" t="str">
        <f>'1. CUTTING DOCKET'!F85</f>
        <v>CLEAR</v>
      </c>
      <c r="C30" s="619"/>
      <c r="D30" s="619"/>
      <c r="E30" s="261"/>
    </row>
    <row r="31" spans="1:5" s="77" customFormat="1" ht="324.75" customHeight="1">
      <c r="A31" s="145"/>
      <c r="B31" s="682"/>
      <c r="C31" s="683"/>
      <c r="D31" s="683"/>
      <c r="E31" s="683"/>
    </row>
    <row r="32" spans="1:5" s="77" customFormat="1" ht="119.5" customHeight="1">
      <c r="A32" s="144" t="s">
        <v>182</v>
      </c>
      <c r="B32" s="618" t="str">
        <f>'1. CUTTING DOCKET'!F88</f>
        <v>NATURAL</v>
      </c>
      <c r="C32" s="619"/>
      <c r="D32" s="619"/>
      <c r="E32" s="261"/>
    </row>
    <row r="33" spans="1:9" s="77" customFormat="1" ht="287.25" customHeight="1">
      <c r="A33" s="145" t="s">
        <v>183</v>
      </c>
      <c r="B33" s="682"/>
      <c r="C33" s="683"/>
      <c r="D33" s="683"/>
      <c r="E33" s="683"/>
    </row>
    <row r="34" spans="1:9" s="77" customFormat="1" ht="71.5" customHeight="1">
      <c r="A34" s="144" t="s">
        <v>108</v>
      </c>
      <c r="B34" s="618" t="s">
        <v>109</v>
      </c>
      <c r="C34" s="619"/>
      <c r="D34" s="619"/>
      <c r="E34" s="261"/>
    </row>
    <row r="35" spans="1:9" s="77" customFormat="1" ht="87" customHeight="1">
      <c r="A35" s="145" t="s">
        <v>184</v>
      </c>
      <c r="B35" s="682"/>
      <c r="C35" s="683"/>
      <c r="D35" s="683"/>
      <c r="E35" s="683"/>
    </row>
    <row r="36" spans="1:9" s="77" customFormat="1" ht="63.65" customHeight="1">
      <c r="A36" s="144" t="s">
        <v>110</v>
      </c>
      <c r="B36" s="618" t="s">
        <v>103</v>
      </c>
      <c r="C36" s="619"/>
      <c r="D36" s="619"/>
      <c r="E36" s="261"/>
    </row>
    <row r="37" spans="1:9" s="77" customFormat="1" ht="97.5" customHeight="1">
      <c r="A37" s="145" t="s">
        <v>184</v>
      </c>
      <c r="B37" s="682"/>
      <c r="C37" s="683"/>
      <c r="D37" s="683"/>
      <c r="E37" s="683"/>
    </row>
    <row r="38" spans="1:9" s="77" customFormat="1" ht="97.5" customHeight="1">
      <c r="A38" s="262" t="e">
        <f>'1. CUTTING DOCKET'!#REF!</f>
        <v>#REF!</v>
      </c>
      <c r="B38" s="684" t="e">
        <f>'1. CUTTING DOCKET'!#REF!</f>
        <v>#REF!</v>
      </c>
      <c r="C38" s="685"/>
      <c r="D38" s="686"/>
      <c r="E38" s="263"/>
    </row>
    <row r="39" spans="1:9" s="77" customFormat="1" ht="221.5" customHeight="1">
      <c r="A39" s="145"/>
      <c r="B39" s="625"/>
      <c r="C39" s="625"/>
      <c r="D39" s="625"/>
      <c r="E39" s="625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87" t="s">
        <v>188</v>
      </c>
      <c r="E1" s="687"/>
      <c r="F1" s="687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88" t="s">
        <v>191</v>
      </c>
      <c r="E2" s="688"/>
      <c r="F2" s="688"/>
      <c r="G2" s="688"/>
      <c r="H2" s="688"/>
      <c r="I2" s="689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93A47-87FC-486D-832F-2D0A11340C40}">
  <sheetPr>
    <pageSetUpPr fitToPage="1"/>
  </sheetPr>
  <dimension ref="A1:S123"/>
  <sheetViews>
    <sheetView view="pageBreakPreview" topLeftCell="B42" zoomScale="50" zoomScaleNormal="10" zoomScaleSheetLayoutView="50" zoomScalePageLayoutView="25" workbookViewId="0">
      <selection activeCell="H42" sqref="H42:H44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1" t="s">
        <v>0</v>
      </c>
      <c r="O1" s="441" t="s">
        <v>0</v>
      </c>
      <c r="P1" s="442" t="s">
        <v>1</v>
      </c>
      <c r="Q1" s="44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1" t="s">
        <v>2</v>
      </c>
      <c r="O2" s="441" t="s">
        <v>2</v>
      </c>
      <c r="P2" s="443" t="s">
        <v>3</v>
      </c>
      <c r="Q2" s="44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1" t="s">
        <v>4</v>
      </c>
      <c r="O3" s="441" t="s">
        <v>4</v>
      </c>
      <c r="P3" s="444" t="s">
        <v>5</v>
      </c>
      <c r="Q3" s="44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5" t="s">
        <v>894</v>
      </c>
      <c r="H5" s="456"/>
      <c r="I5" s="456"/>
      <c r="J5" s="456"/>
      <c r="K5" s="456"/>
      <c r="L5" s="456"/>
      <c r="M5" s="45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8"/>
      <c r="H6" s="459"/>
      <c r="I6" s="459"/>
      <c r="J6" s="459"/>
      <c r="K6" s="459"/>
      <c r="L6" s="459"/>
      <c r="M6" s="46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694</v>
      </c>
      <c r="E7" s="12"/>
      <c r="F7" s="11"/>
      <c r="G7" s="458"/>
      <c r="H7" s="459"/>
      <c r="I7" s="459"/>
      <c r="J7" s="459"/>
      <c r="K7" s="459"/>
      <c r="L7" s="459"/>
      <c r="M7" s="46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4" t="s">
        <v>670</v>
      </c>
      <c r="E8" s="464"/>
      <c r="F8" s="464"/>
      <c r="G8" s="461"/>
      <c r="H8" s="462"/>
      <c r="I8" s="462"/>
      <c r="J8" s="462"/>
      <c r="K8" s="462"/>
      <c r="L8" s="462"/>
      <c r="M8" s="46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5">
        <v>45462</v>
      </c>
      <c r="E11" s="466"/>
      <c r="F11" s="466"/>
      <c r="G11" s="241"/>
      <c r="H11" s="240"/>
      <c r="I11" s="186"/>
      <c r="J11" s="238" t="s">
        <v>20</v>
      </c>
      <c r="K11" s="186"/>
      <c r="L11" s="186"/>
      <c r="M11" s="467" t="s">
        <v>729</v>
      </c>
      <c r="N11" s="467"/>
      <c r="O11" s="467"/>
      <c r="P11" s="467"/>
      <c r="Q11" s="46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68"/>
      <c r="C13" s="468"/>
      <c r="D13" s="468"/>
      <c r="E13" s="468"/>
      <c r="F13" s="468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4" t="s">
        <v>896</v>
      </c>
      <c r="O17" s="454"/>
      <c r="P17" s="454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207">
        <v>16</v>
      </c>
      <c r="H18" s="207">
        <v>35</v>
      </c>
      <c r="I18" s="207">
        <v>77</v>
      </c>
      <c r="J18" s="207">
        <v>95</v>
      </c>
      <c r="K18" s="207">
        <v>70</v>
      </c>
      <c r="L18" s="207">
        <v>31</v>
      </c>
      <c r="M18" s="207">
        <v>16</v>
      </c>
      <c r="N18" s="445" t="s">
        <v>897</v>
      </c>
      <c r="O18" s="445"/>
      <c r="P18" s="445"/>
      <c r="Q18" s="208">
        <f>SUM(E18:P18)</f>
        <v>340</v>
      </c>
    </row>
    <row r="19" spans="2:17" s="204" customFormat="1" ht="65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>
        <f>ROUNDUP(G18*3%,0)</f>
        <v>1</v>
      </c>
      <c r="H19" s="209">
        <f>ROUNDUP(H18*3%,0)-1</f>
        <v>1</v>
      </c>
      <c r="I19" s="209">
        <f>ROUNDUP(I18*3%,0)-1</f>
        <v>2</v>
      </c>
      <c r="J19" s="209">
        <f t="shared" ref="J19:K19" si="0">ROUNDUP(J18*3%,0)-1</f>
        <v>2</v>
      </c>
      <c r="K19" s="209">
        <f t="shared" si="0"/>
        <v>2</v>
      </c>
      <c r="L19" s="209">
        <f t="shared" ref="L19:M19" si="1">ROUNDUP(L18*3%,0)</f>
        <v>1</v>
      </c>
      <c r="M19" s="209">
        <f t="shared" si="1"/>
        <v>1</v>
      </c>
      <c r="N19" s="445"/>
      <c r="O19" s="445"/>
      <c r="P19" s="445"/>
      <c r="Q19" s="208">
        <f>SUM(E19:P19)</f>
        <v>10</v>
      </c>
    </row>
    <row r="20" spans="2:17" s="215" customFormat="1" ht="149.25" customHeight="1">
      <c r="B20" s="446" t="s">
        <v>920</v>
      </c>
      <c r="C20" s="446"/>
      <c r="D20" s="446"/>
      <c r="E20" s="446"/>
      <c r="F20" s="446"/>
      <c r="G20" s="233">
        <v>3</v>
      </c>
      <c r="H20" s="233">
        <v>4</v>
      </c>
      <c r="I20" s="233">
        <v>5</v>
      </c>
      <c r="J20" s="233">
        <v>8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2">SUM(H18:H19)-H20</f>
        <v>32</v>
      </c>
      <c r="I21" s="214">
        <f t="shared" si="2"/>
        <v>74</v>
      </c>
      <c r="J21" s="214">
        <f t="shared" si="2"/>
        <v>89</v>
      </c>
      <c r="K21" s="214">
        <f t="shared" si="2"/>
        <v>67</v>
      </c>
      <c r="L21" s="214">
        <f t="shared" si="2"/>
        <v>28</v>
      </c>
      <c r="M21" s="214">
        <f t="shared" si="2"/>
        <v>15</v>
      </c>
      <c r="N21" s="334"/>
      <c r="O21" s="334"/>
      <c r="P21" s="334"/>
      <c r="Q21" s="214">
        <f t="shared" ref="Q21" si="3">SUM(Q18:Q19)-Q20</f>
        <v>319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7" t="s">
        <v>896</v>
      </c>
      <c r="O23" s="447"/>
      <c r="P23" s="447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527" t="s">
        <v>922</v>
      </c>
      <c r="H24" s="527"/>
      <c r="I24" s="527"/>
      <c r="J24" s="527"/>
      <c r="K24" s="527"/>
      <c r="L24" s="527"/>
      <c r="M24" s="528"/>
      <c r="N24" s="448" t="s">
        <v>898</v>
      </c>
      <c r="O24" s="449"/>
      <c r="P24" s="450"/>
      <c r="Q24" s="208">
        <f>SUM(E24:P24)</f>
        <v>0</v>
      </c>
    </row>
    <row r="25" spans="2:17" s="204" customFormat="1" ht="65" hidden="1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/>
      <c r="H25" s="209">
        <f t="shared" ref="H25:M25" si="4">ROUNDUP(H24*3%,0)</f>
        <v>0</v>
      </c>
      <c r="I25" s="209">
        <f t="shared" si="4"/>
        <v>0</v>
      </c>
      <c r="J25" s="209">
        <f t="shared" si="4"/>
        <v>0</v>
      </c>
      <c r="K25" s="209">
        <f t="shared" si="4"/>
        <v>0</v>
      </c>
      <c r="L25" s="209">
        <f t="shared" si="4"/>
        <v>0</v>
      </c>
      <c r="M25" s="209">
        <f t="shared" si="4"/>
        <v>0</v>
      </c>
      <c r="N25" s="451"/>
      <c r="O25" s="452"/>
      <c r="P25" s="453"/>
      <c r="Q25" s="208">
        <f>SUM(E25:P25)</f>
        <v>0</v>
      </c>
    </row>
    <row r="26" spans="2:17" s="215" customFormat="1" ht="149.25" hidden="1" customHeight="1">
      <c r="B26" s="446" t="s">
        <v>920</v>
      </c>
      <c r="C26" s="446"/>
      <c r="D26" s="446"/>
      <c r="E26" s="446"/>
      <c r="F26" s="446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5">SUM(H24:H25)-H26</f>
        <v>0</v>
      </c>
      <c r="I27" s="214">
        <f t="shared" si="5"/>
        <v>0</v>
      </c>
      <c r="J27" s="214">
        <f t="shared" si="5"/>
        <v>0</v>
      </c>
      <c r="K27" s="214">
        <f t="shared" si="5"/>
        <v>0</v>
      </c>
      <c r="L27" s="214">
        <f t="shared" si="5"/>
        <v>0</v>
      </c>
      <c r="M27" s="214">
        <f t="shared" si="5"/>
        <v>0</v>
      </c>
      <c r="N27" s="334"/>
      <c r="O27" s="334"/>
      <c r="P27" s="334"/>
      <c r="Q27" s="214">
        <f t="shared" ref="Q27" si="6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4" t="s">
        <v>896</v>
      </c>
      <c r="O29" s="454"/>
      <c r="P29" s="454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527" t="s">
        <v>922</v>
      </c>
      <c r="H30" s="527"/>
      <c r="I30" s="527"/>
      <c r="J30" s="527"/>
      <c r="K30" s="527"/>
      <c r="L30" s="527"/>
      <c r="M30" s="528"/>
      <c r="N30" s="474" t="s">
        <v>899</v>
      </c>
      <c r="O30" s="474"/>
      <c r="P30" s="474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/>
      <c r="H31" s="209">
        <f t="shared" ref="H31" si="7">ROUNDUP(H30*3%,0)</f>
        <v>0</v>
      </c>
      <c r="I31" s="209">
        <f t="shared" ref="I31" si="8">ROUNDUP(I30*3%,0)</f>
        <v>0</v>
      </c>
      <c r="J31" s="209">
        <f t="shared" ref="J31" si="9">ROUNDUP(J30*3%,0)</f>
        <v>0</v>
      </c>
      <c r="K31" s="209">
        <f t="shared" ref="K31" si="10">ROUNDUP(K30*3%,0)</f>
        <v>0</v>
      </c>
      <c r="L31" s="209">
        <f t="shared" ref="L31" si="11">ROUNDUP(L30*3%,0)</f>
        <v>0</v>
      </c>
      <c r="M31" s="209">
        <f t="shared" ref="M31" si="12">ROUNDUP(M30*3%,0)</f>
        <v>0</v>
      </c>
      <c r="N31" s="474"/>
      <c r="O31" s="474"/>
      <c r="P31" s="474"/>
      <c r="Q31" s="208">
        <f>SUM(E31:P31)</f>
        <v>0</v>
      </c>
    </row>
    <row r="32" spans="2:17" s="215" customFormat="1" ht="149.25" hidden="1" customHeight="1">
      <c r="B32" s="446" t="s">
        <v>920</v>
      </c>
      <c r="C32" s="446"/>
      <c r="D32" s="446"/>
      <c r="E32" s="446"/>
      <c r="F32" s="446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13">SUM(H30:H31)-H32</f>
        <v>0</v>
      </c>
      <c r="I33" s="214">
        <f t="shared" si="13"/>
        <v>0</v>
      </c>
      <c r="J33" s="214">
        <f t="shared" si="13"/>
        <v>0</v>
      </c>
      <c r="K33" s="214">
        <f t="shared" si="13"/>
        <v>0</v>
      </c>
      <c r="L33" s="214">
        <f t="shared" si="13"/>
        <v>0</v>
      </c>
      <c r="M33" s="214">
        <f t="shared" si="13"/>
        <v>0</v>
      </c>
      <c r="N33" s="334"/>
      <c r="O33" s="334"/>
      <c r="P33" s="334"/>
      <c r="Q33" s="214">
        <f t="shared" ref="Q33" si="14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5">G21++G33+G27</f>
        <v>14</v>
      </c>
      <c r="H35" s="228">
        <f t="shared" si="15"/>
        <v>32</v>
      </c>
      <c r="I35" s="228">
        <f t="shared" si="15"/>
        <v>74</v>
      </c>
      <c r="J35" s="228">
        <f t="shared" si="15"/>
        <v>89</v>
      </c>
      <c r="K35" s="228">
        <f t="shared" si="15"/>
        <v>67</v>
      </c>
      <c r="L35" s="228">
        <f t="shared" si="15"/>
        <v>28</v>
      </c>
      <c r="M35" s="228">
        <f t="shared" si="15"/>
        <v>15</v>
      </c>
      <c r="N35" s="228"/>
      <c r="O35" s="228"/>
      <c r="P35" s="228"/>
      <c r="Q35" s="228">
        <f>Q21++Q33+Q27</f>
        <v>319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75" t="s">
        <v>921</v>
      </c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</row>
    <row r="38" spans="1:19" s="99" customFormat="1" ht="72.75" hidden="1" customHeight="1">
      <c r="B38" s="475" t="s">
        <v>743</v>
      </c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</row>
    <row r="39" spans="1:19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20">
      <c r="A40" s="476" t="s">
        <v>52</v>
      </c>
      <c r="B40" s="476"/>
      <c r="C40" s="476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77" t="s">
        <v>63</v>
      </c>
      <c r="O40" s="477"/>
      <c r="P40" s="477"/>
      <c r="Q40" s="477"/>
    </row>
    <row r="41" spans="1:19" s="440" customFormat="1" ht="87.75" customHeight="1">
      <c r="A41" s="469" t="str">
        <f>UPPER(D21)</f>
        <v>DOVE</v>
      </c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</row>
    <row r="42" spans="1:19" s="128" customFormat="1" ht="156" customHeight="1">
      <c r="A42" s="129">
        <v>1</v>
      </c>
      <c r="B42" s="470" t="str">
        <f>$M$11</f>
        <v>100%COTTON SEMI BRUSHED (20/1+20/1+10/2) washing_ 14GG _460GSM</v>
      </c>
      <c r="C42" s="470"/>
      <c r="D42" s="195" t="s">
        <v>64</v>
      </c>
      <c r="E42" s="414" t="str">
        <f>$N$18</f>
        <v>ASH - BC01</v>
      </c>
      <c r="F42" s="129" t="s">
        <v>36</v>
      </c>
      <c r="G42" s="196">
        <f>$Q$21</f>
        <v>319</v>
      </c>
      <c r="H42" s="253">
        <v>0.63</v>
      </c>
      <c r="I42" s="179">
        <f>H42*G42</f>
        <v>200.97</v>
      </c>
      <c r="J42" s="188">
        <f>I42*2.3%+(I42/40)*0.5+1</f>
        <v>8.1344349999999999</v>
      </c>
      <c r="K42" s="188">
        <v>0</v>
      </c>
      <c r="L42" s="188">
        <v>0</v>
      </c>
      <c r="M42" s="338">
        <f>ROUND(I42+J42,0)</f>
        <v>209</v>
      </c>
      <c r="N42" s="471" t="s">
        <v>923</v>
      </c>
      <c r="O42" s="471"/>
      <c r="P42" s="471"/>
      <c r="Q42" s="471"/>
      <c r="S42" s="128">
        <f>74+135</f>
        <v>209</v>
      </c>
    </row>
    <row r="43" spans="1:19" s="128" customFormat="1" ht="156" customHeight="1">
      <c r="A43" s="129">
        <v>2</v>
      </c>
      <c r="B43" s="470" t="s">
        <v>734</v>
      </c>
      <c r="C43" s="470"/>
      <c r="D43" s="195" t="s">
        <v>735</v>
      </c>
      <c r="E43" s="414" t="str">
        <f>$N$18</f>
        <v>ASH - BC01</v>
      </c>
      <c r="F43" s="129" t="s">
        <v>36</v>
      </c>
      <c r="G43" s="196">
        <f>$Q$21</f>
        <v>319</v>
      </c>
      <c r="H43" s="253">
        <v>0.185</v>
      </c>
      <c r="I43" s="179">
        <f>H43*G43</f>
        <v>59.015000000000001</v>
      </c>
      <c r="J43" s="188">
        <f>I43*2.8%+(I43/50)*0.5</f>
        <v>2.2425699999999997</v>
      </c>
      <c r="K43" s="188">
        <v>0</v>
      </c>
      <c r="L43" s="188">
        <v>0</v>
      </c>
      <c r="M43" s="338">
        <f>ROUND(I43+J43,0)</f>
        <v>61</v>
      </c>
      <c r="N43" s="471" t="s">
        <v>924</v>
      </c>
      <c r="O43" s="471"/>
      <c r="P43" s="471"/>
      <c r="Q43" s="471"/>
    </row>
    <row r="44" spans="1:19" s="128" customFormat="1" ht="66" customHeight="1">
      <c r="A44" s="413">
        <v>3</v>
      </c>
      <c r="B44" s="472" t="s">
        <v>891</v>
      </c>
      <c r="C44" s="472"/>
      <c r="D44" s="414" t="s">
        <v>892</v>
      </c>
      <c r="E44" s="414" t="s">
        <v>109</v>
      </c>
      <c r="F44" s="413" t="s">
        <v>36</v>
      </c>
      <c r="G44" s="196">
        <f>$Q$21</f>
        <v>319</v>
      </c>
      <c r="H44" s="415">
        <v>0.03</v>
      </c>
      <c r="I44" s="416">
        <f>H44*G44</f>
        <v>9.57</v>
      </c>
      <c r="J44" s="417">
        <f>I44*2.8%+(I44/50)*0.5</f>
        <v>0.36365999999999998</v>
      </c>
      <c r="K44" s="417">
        <v>0</v>
      </c>
      <c r="L44" s="417">
        <v>0</v>
      </c>
      <c r="M44" s="418">
        <f>ROUND(I44+J44,0)</f>
        <v>10</v>
      </c>
      <c r="N44" s="473" t="s">
        <v>893</v>
      </c>
      <c r="O44" s="473"/>
      <c r="P44" s="473"/>
      <c r="Q44" s="473"/>
    </row>
    <row r="45" spans="1:19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9" s="40" customFormat="1" ht="55.5" customHeight="1">
      <c r="A46" s="484" t="s">
        <v>70</v>
      </c>
      <c r="B46" s="485"/>
      <c r="C46" s="485"/>
      <c r="D46" s="485"/>
      <c r="E46" s="486"/>
      <c r="F46" s="84" t="s">
        <v>71</v>
      </c>
      <c r="G46" s="84" t="s">
        <v>72</v>
      </c>
      <c r="H46" s="487" t="s">
        <v>73</v>
      </c>
      <c r="I46" s="488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89" t="s">
        <v>79</v>
      </c>
      <c r="Q46" s="490"/>
    </row>
    <row r="47" spans="1:19" s="15" customFormat="1" ht="84.75" customHeight="1">
      <c r="A47" s="192">
        <v>1</v>
      </c>
      <c r="B47" s="481" t="s">
        <v>80</v>
      </c>
      <c r="C47" s="481"/>
      <c r="D47" s="481"/>
      <c r="E47" s="481"/>
      <c r="F47" s="427" t="s">
        <v>897</v>
      </c>
      <c r="G47" s="426" t="s">
        <v>910</v>
      </c>
      <c r="H47" s="482" t="str">
        <f t="shared" ref="H47:H53" si="16">$D$21</f>
        <v>DOVE</v>
      </c>
      <c r="I47" s="483" t="str">
        <f t="shared" ref="I47:I53" si="17">$E$42</f>
        <v>ASH - BC01</v>
      </c>
      <c r="J47" s="187" t="s">
        <v>81</v>
      </c>
      <c r="K47" s="187">
        <f t="shared" ref="K47:K53" si="18">$Q$21</f>
        <v>319</v>
      </c>
      <c r="L47" s="360">
        <f>235/4500</f>
        <v>5.2222222222222225E-2</v>
      </c>
      <c r="M47" s="193">
        <f t="shared" ref="M47" si="19">K47*L47</f>
        <v>16.658888888888889</v>
      </c>
      <c r="N47" s="193"/>
      <c r="O47" s="189">
        <f t="shared" ref="O47:O53" si="20">ROUNDUP(N47+M47,0)</f>
        <v>17</v>
      </c>
      <c r="P47" s="478" t="s">
        <v>913</v>
      </c>
      <c r="Q47" s="479"/>
    </row>
    <row r="48" spans="1:19" s="15" customFormat="1" ht="84.75" customHeight="1">
      <c r="A48" s="192">
        <v>2</v>
      </c>
      <c r="B48" s="480" t="s">
        <v>747</v>
      </c>
      <c r="C48" s="481"/>
      <c r="D48" s="481"/>
      <c r="E48" s="481"/>
      <c r="F48" s="421" t="s">
        <v>91</v>
      </c>
      <c r="G48" s="422" t="s">
        <v>744</v>
      </c>
      <c r="H48" s="482" t="str">
        <f t="shared" si="16"/>
        <v>DOVE</v>
      </c>
      <c r="I48" s="483" t="str">
        <f t="shared" si="17"/>
        <v>ASH - BC01</v>
      </c>
      <c r="J48" s="187" t="s">
        <v>87</v>
      </c>
      <c r="K48" s="187">
        <f t="shared" si="18"/>
        <v>319</v>
      </c>
      <c r="L48" s="187">
        <v>1</v>
      </c>
      <c r="M48" s="187">
        <f t="shared" ref="M48:M52" si="21">L48*K48</f>
        <v>319</v>
      </c>
      <c r="N48" s="193"/>
      <c r="O48" s="189">
        <f t="shared" si="20"/>
        <v>319</v>
      </c>
      <c r="P48" s="478" t="s">
        <v>745</v>
      </c>
      <c r="Q48" s="479"/>
    </row>
    <row r="49" spans="1:17" s="15" customFormat="1" ht="84.75" customHeight="1">
      <c r="A49" s="192">
        <v>3</v>
      </c>
      <c r="B49" s="480" t="s">
        <v>748</v>
      </c>
      <c r="C49" s="481"/>
      <c r="D49" s="481"/>
      <c r="E49" s="481"/>
      <c r="F49" s="421" t="s">
        <v>91</v>
      </c>
      <c r="G49" s="422" t="s">
        <v>746</v>
      </c>
      <c r="H49" s="482" t="str">
        <f t="shared" si="16"/>
        <v>DOVE</v>
      </c>
      <c r="I49" s="483" t="str">
        <f t="shared" si="17"/>
        <v>ASH - BC01</v>
      </c>
      <c r="J49" s="187" t="s">
        <v>87</v>
      </c>
      <c r="K49" s="187">
        <f t="shared" si="18"/>
        <v>319</v>
      </c>
      <c r="L49" s="187">
        <v>1</v>
      </c>
      <c r="M49" s="187">
        <f t="shared" si="21"/>
        <v>319</v>
      </c>
      <c r="N49" s="193"/>
      <c r="O49" s="189">
        <f t="shared" si="20"/>
        <v>319</v>
      </c>
      <c r="P49" s="478" t="s">
        <v>745</v>
      </c>
      <c r="Q49" s="479"/>
    </row>
    <row r="50" spans="1:17" s="15" customFormat="1" ht="84.75" customHeight="1">
      <c r="A50" s="192">
        <v>4</v>
      </c>
      <c r="B50" s="480" t="s">
        <v>760</v>
      </c>
      <c r="C50" s="481"/>
      <c r="D50" s="481"/>
      <c r="E50" s="481"/>
      <c r="F50" s="421" t="s">
        <v>91</v>
      </c>
      <c r="G50" s="422" t="s">
        <v>761</v>
      </c>
      <c r="H50" s="482" t="str">
        <f t="shared" si="16"/>
        <v>DOVE</v>
      </c>
      <c r="I50" s="483" t="str">
        <f t="shared" si="17"/>
        <v>ASH - BC01</v>
      </c>
      <c r="J50" s="187" t="s">
        <v>87</v>
      </c>
      <c r="K50" s="187">
        <f t="shared" si="18"/>
        <v>319</v>
      </c>
      <c r="L50" s="187">
        <v>1</v>
      </c>
      <c r="M50" s="187">
        <f t="shared" si="21"/>
        <v>319</v>
      </c>
      <c r="N50" s="193"/>
      <c r="O50" s="189">
        <f t="shared" si="20"/>
        <v>319</v>
      </c>
      <c r="P50" s="478" t="s">
        <v>745</v>
      </c>
      <c r="Q50" s="479"/>
    </row>
    <row r="51" spans="1:17" s="15" customFormat="1" ht="84.75" customHeight="1">
      <c r="A51" s="192">
        <v>5</v>
      </c>
      <c r="B51" s="480" t="s">
        <v>757</v>
      </c>
      <c r="C51" s="481"/>
      <c r="D51" s="481"/>
      <c r="E51" s="481"/>
      <c r="F51" s="425" t="s">
        <v>91</v>
      </c>
      <c r="G51" s="422"/>
      <c r="H51" s="482" t="str">
        <f t="shared" si="16"/>
        <v>DOVE</v>
      </c>
      <c r="I51" s="483" t="str">
        <f t="shared" si="17"/>
        <v>ASH - BC01</v>
      </c>
      <c r="J51" s="187" t="s">
        <v>87</v>
      </c>
      <c r="K51" s="187">
        <f t="shared" si="18"/>
        <v>319</v>
      </c>
      <c r="L51" s="187">
        <v>1</v>
      </c>
      <c r="M51" s="187">
        <f t="shared" si="21"/>
        <v>319</v>
      </c>
      <c r="N51" s="193"/>
      <c r="O51" s="189">
        <f t="shared" si="20"/>
        <v>319</v>
      </c>
      <c r="P51" s="478" t="s">
        <v>749</v>
      </c>
      <c r="Q51" s="479"/>
    </row>
    <row r="52" spans="1:17" s="15" customFormat="1" ht="84.75" customHeight="1">
      <c r="A52" s="192">
        <v>6</v>
      </c>
      <c r="B52" s="480" t="s">
        <v>751</v>
      </c>
      <c r="C52" s="481"/>
      <c r="D52" s="481"/>
      <c r="E52" s="481"/>
      <c r="F52" s="361" t="s">
        <v>752</v>
      </c>
      <c r="G52" s="422"/>
      <c r="H52" s="482" t="str">
        <f t="shared" si="16"/>
        <v>DOVE</v>
      </c>
      <c r="I52" s="483" t="str">
        <f t="shared" si="17"/>
        <v>ASH - BC01</v>
      </c>
      <c r="J52" s="187" t="s">
        <v>87</v>
      </c>
      <c r="K52" s="187">
        <f t="shared" si="18"/>
        <v>319</v>
      </c>
      <c r="L52" s="187">
        <v>1</v>
      </c>
      <c r="M52" s="187">
        <f t="shared" si="21"/>
        <v>319</v>
      </c>
      <c r="N52" s="193"/>
      <c r="O52" s="189">
        <f t="shared" si="20"/>
        <v>319</v>
      </c>
      <c r="P52" s="478" t="s">
        <v>753</v>
      </c>
      <c r="Q52" s="479"/>
    </row>
    <row r="53" spans="1:17" s="15" customFormat="1" ht="84.75" customHeight="1">
      <c r="A53" s="192">
        <v>7</v>
      </c>
      <c r="B53" s="481" t="s">
        <v>750</v>
      </c>
      <c r="C53" s="481"/>
      <c r="D53" s="481"/>
      <c r="E53" s="481"/>
      <c r="F53" s="361" t="s">
        <v>109</v>
      </c>
      <c r="G53" s="435"/>
      <c r="H53" s="492" t="str">
        <f t="shared" si="16"/>
        <v>DOVE</v>
      </c>
      <c r="I53" s="493" t="str">
        <f t="shared" si="17"/>
        <v>ASH - BC01</v>
      </c>
      <c r="J53" s="436" t="s">
        <v>36</v>
      </c>
      <c r="K53" s="436">
        <f t="shared" si="18"/>
        <v>319</v>
      </c>
      <c r="L53" s="437">
        <v>1.1399999999999999</v>
      </c>
      <c r="M53" s="438">
        <f t="shared" ref="M53" si="22">K53*L53</f>
        <v>363.65999999999997</v>
      </c>
      <c r="N53" s="438"/>
      <c r="O53" s="439">
        <f t="shared" si="20"/>
        <v>364</v>
      </c>
      <c r="P53" s="494" t="s">
        <v>754</v>
      </c>
      <c r="Q53" s="495"/>
    </row>
    <row r="54" spans="1:17" s="26" customFormat="1" ht="39" customHeight="1">
      <c r="B54" s="91" t="s">
        <v>95</v>
      </c>
      <c r="C54" s="27"/>
      <c r="D54" s="27"/>
      <c r="E54" s="27"/>
      <c r="G54" s="28"/>
      <c r="Q54" s="29"/>
    </row>
    <row r="55" spans="1:17" s="40" customFormat="1" ht="60">
      <c r="A55" s="476" t="s">
        <v>70</v>
      </c>
      <c r="B55" s="476"/>
      <c r="C55" s="476"/>
      <c r="D55" s="476"/>
      <c r="E55" s="476"/>
      <c r="F55" s="190" t="s">
        <v>71</v>
      </c>
      <c r="G55" s="190" t="s">
        <v>72</v>
      </c>
      <c r="H55" s="477" t="s">
        <v>73</v>
      </c>
      <c r="I55" s="477"/>
      <c r="J55" s="191" t="s">
        <v>55</v>
      </c>
      <c r="K55" s="190" t="s">
        <v>74</v>
      </c>
      <c r="L55" s="190" t="s">
        <v>75</v>
      </c>
      <c r="M55" s="190" t="s">
        <v>76</v>
      </c>
      <c r="N55" s="190" t="s">
        <v>77</v>
      </c>
      <c r="O55" s="190" t="s">
        <v>78</v>
      </c>
      <c r="P55" s="477" t="s">
        <v>79</v>
      </c>
      <c r="Q55" s="477"/>
    </row>
    <row r="56" spans="1:17" s="34" customFormat="1" ht="84.75" customHeight="1">
      <c r="A56" s="192">
        <v>1</v>
      </c>
      <c r="B56" s="480" t="s">
        <v>755</v>
      </c>
      <c r="C56" s="480"/>
      <c r="D56" s="480"/>
      <c r="E56" s="480"/>
      <c r="F56" s="183" t="s">
        <v>91</v>
      </c>
      <c r="G56" s="423"/>
      <c r="H56" s="491" t="str">
        <f t="shared" ref="H56:H62" si="23">$D$21</f>
        <v>DOVE</v>
      </c>
      <c r="I56" s="491" t="str">
        <f t="shared" ref="I56:I62" si="24">$E$42</f>
        <v>ASH - BC01</v>
      </c>
      <c r="J56" s="187" t="s">
        <v>87</v>
      </c>
      <c r="K56" s="187">
        <f t="shared" ref="K56:K62" si="25">$Q$21</f>
        <v>319</v>
      </c>
      <c r="L56" s="362">
        <f>1+L61</f>
        <v>1.1666666666666667</v>
      </c>
      <c r="M56" s="187">
        <f t="shared" ref="M56:M62" si="26">K56*L56</f>
        <v>372.16666666666669</v>
      </c>
      <c r="N56" s="193"/>
      <c r="O56" s="189">
        <f t="shared" ref="O56:O62" si="27">ROUNDUP(N56+M56,0)</f>
        <v>373</v>
      </c>
      <c r="P56" s="478" t="s">
        <v>758</v>
      </c>
      <c r="Q56" s="479"/>
    </row>
    <row r="57" spans="1:17" s="34" customFormat="1" ht="84.75" customHeight="1">
      <c r="A57" s="192">
        <v>2</v>
      </c>
      <c r="B57" s="499" t="s">
        <v>825</v>
      </c>
      <c r="C57" s="499"/>
      <c r="D57" s="499"/>
      <c r="E57" s="499"/>
      <c r="F57" s="183" t="s">
        <v>103</v>
      </c>
      <c r="G57" s="424" t="s">
        <v>826</v>
      </c>
      <c r="H57" s="491" t="str">
        <f t="shared" si="23"/>
        <v>DOVE</v>
      </c>
      <c r="I57" s="491" t="str">
        <f t="shared" si="24"/>
        <v>ASH - BC01</v>
      </c>
      <c r="J57" s="187" t="s">
        <v>87</v>
      </c>
      <c r="K57" s="187">
        <f t="shared" si="25"/>
        <v>319</v>
      </c>
      <c r="L57" s="187">
        <v>1</v>
      </c>
      <c r="M57" s="187">
        <f t="shared" si="26"/>
        <v>319</v>
      </c>
      <c r="N57" s="193"/>
      <c r="O57" s="189">
        <f t="shared" si="27"/>
        <v>319</v>
      </c>
      <c r="P57" s="478" t="s">
        <v>756</v>
      </c>
      <c r="Q57" s="479"/>
    </row>
    <row r="58" spans="1:17" s="34" customFormat="1" ht="84.75" customHeight="1">
      <c r="A58" s="192">
        <v>3</v>
      </c>
      <c r="B58" s="480" t="s">
        <v>765</v>
      </c>
      <c r="C58" s="481"/>
      <c r="D58" s="481"/>
      <c r="E58" s="481"/>
      <c r="F58" s="183" t="s">
        <v>105</v>
      </c>
      <c r="G58" s="183"/>
      <c r="H58" s="491" t="str">
        <f t="shared" si="23"/>
        <v>DOVE</v>
      </c>
      <c r="I58" s="491" t="str">
        <f t="shared" si="24"/>
        <v>ASH - BC01</v>
      </c>
      <c r="J58" s="187" t="s">
        <v>87</v>
      </c>
      <c r="K58" s="187">
        <f t="shared" si="25"/>
        <v>319</v>
      </c>
      <c r="L58" s="194">
        <f>1/12</f>
        <v>8.3333333333333329E-2</v>
      </c>
      <c r="M58" s="187">
        <f t="shared" si="26"/>
        <v>26.583333333333332</v>
      </c>
      <c r="N58" s="193"/>
      <c r="O58" s="189">
        <f t="shared" si="27"/>
        <v>27</v>
      </c>
      <c r="P58" s="498"/>
      <c r="Q58" s="498"/>
    </row>
    <row r="59" spans="1:17" s="34" customFormat="1" ht="84.75" customHeight="1">
      <c r="A59" s="192">
        <v>4</v>
      </c>
      <c r="B59" s="480" t="s">
        <v>145</v>
      </c>
      <c r="C59" s="480"/>
      <c r="D59" s="480"/>
      <c r="E59" s="480"/>
      <c r="F59" s="183" t="s">
        <v>91</v>
      </c>
      <c r="G59" s="423"/>
      <c r="H59" s="491" t="str">
        <f t="shared" si="23"/>
        <v>DOVE</v>
      </c>
      <c r="I59" s="491" t="str">
        <f t="shared" si="24"/>
        <v>ASH - BC01</v>
      </c>
      <c r="J59" s="187" t="s">
        <v>87</v>
      </c>
      <c r="K59" s="187">
        <f t="shared" si="25"/>
        <v>319</v>
      </c>
      <c r="L59" s="362">
        <f t="shared" ref="L59:L60" si="28">1/12*2</f>
        <v>0.16666666666666666</v>
      </c>
      <c r="M59" s="187">
        <f t="shared" si="26"/>
        <v>53.166666666666664</v>
      </c>
      <c r="N59" s="193"/>
      <c r="O59" s="189">
        <f>ROUNDUP(N59+M59,0)</f>
        <v>54</v>
      </c>
      <c r="P59" s="496"/>
      <c r="Q59" s="497"/>
    </row>
    <row r="60" spans="1:17" s="34" customFormat="1" ht="84.75" hidden="1" customHeight="1">
      <c r="A60" s="192">
        <v>5</v>
      </c>
      <c r="B60" s="511" t="s">
        <v>767</v>
      </c>
      <c r="C60" s="511"/>
      <c r="D60" s="511"/>
      <c r="E60" s="511"/>
      <c r="F60" s="429" t="s">
        <v>170</v>
      </c>
      <c r="G60" s="430"/>
      <c r="H60" s="512" t="str">
        <f t="shared" si="23"/>
        <v>DOVE</v>
      </c>
      <c r="I60" s="512" t="str">
        <f t="shared" si="24"/>
        <v>ASH - BC01</v>
      </c>
      <c r="J60" s="431" t="s">
        <v>87</v>
      </c>
      <c r="K60" s="431">
        <f t="shared" si="25"/>
        <v>319</v>
      </c>
      <c r="L60" s="432">
        <f t="shared" si="28"/>
        <v>0.16666666666666666</v>
      </c>
      <c r="M60" s="431">
        <f t="shared" si="26"/>
        <v>53.166666666666664</v>
      </c>
      <c r="N60" s="433"/>
      <c r="O60" s="434">
        <f>ROUNDUP(N60+M60,0)</f>
        <v>54</v>
      </c>
      <c r="P60" s="509" t="s">
        <v>768</v>
      </c>
      <c r="Q60" s="510"/>
    </row>
    <row r="61" spans="1:17" s="34" customFormat="1" ht="84.75" customHeight="1">
      <c r="A61" s="192">
        <v>6</v>
      </c>
      <c r="B61" s="480" t="s">
        <v>106</v>
      </c>
      <c r="C61" s="481"/>
      <c r="D61" s="481"/>
      <c r="E61" s="481"/>
      <c r="F61" s="183" t="s">
        <v>105</v>
      </c>
      <c r="G61" s="183"/>
      <c r="H61" s="491" t="str">
        <f t="shared" si="23"/>
        <v>DOVE</v>
      </c>
      <c r="I61" s="491" t="str">
        <f t="shared" si="24"/>
        <v>ASH - BC01</v>
      </c>
      <c r="J61" s="187" t="s">
        <v>87</v>
      </c>
      <c r="K61" s="187">
        <f t="shared" si="25"/>
        <v>319</v>
      </c>
      <c r="L61" s="194">
        <f>L58*2</f>
        <v>0.16666666666666666</v>
      </c>
      <c r="M61" s="187">
        <f t="shared" si="26"/>
        <v>53.166666666666664</v>
      </c>
      <c r="N61" s="193"/>
      <c r="O61" s="189">
        <f t="shared" si="27"/>
        <v>54</v>
      </c>
      <c r="P61" s="498"/>
      <c r="Q61" s="498"/>
    </row>
    <row r="62" spans="1:17" s="34" customFormat="1" ht="84.75" customHeight="1">
      <c r="A62" s="192">
        <v>7</v>
      </c>
      <c r="B62" s="480" t="s">
        <v>107</v>
      </c>
      <c r="C62" s="481"/>
      <c r="D62" s="481"/>
      <c r="E62" s="481"/>
      <c r="F62" s="183" t="s">
        <v>103</v>
      </c>
      <c r="G62" s="183"/>
      <c r="H62" s="491" t="str">
        <f t="shared" si="23"/>
        <v>DOVE</v>
      </c>
      <c r="I62" s="491" t="str">
        <f t="shared" si="24"/>
        <v>ASH - BC01</v>
      </c>
      <c r="J62" s="187" t="s">
        <v>87</v>
      </c>
      <c r="K62" s="187">
        <f t="shared" si="25"/>
        <v>319</v>
      </c>
      <c r="L62" s="194">
        <f>L58</f>
        <v>8.3333333333333329E-2</v>
      </c>
      <c r="M62" s="187">
        <f t="shared" si="26"/>
        <v>26.583333333333332</v>
      </c>
      <c r="N62" s="193"/>
      <c r="O62" s="189">
        <f t="shared" si="27"/>
        <v>27</v>
      </c>
      <c r="P62" s="498"/>
      <c r="Q62" s="498"/>
    </row>
    <row r="63" spans="1:17" s="15" customFormat="1" ht="27.5">
      <c r="A63" s="92"/>
      <c r="B63" s="92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</row>
    <row r="64" spans="1:17" s="15" customFormat="1" ht="33" customHeight="1">
      <c r="B64" s="87" t="s">
        <v>111</v>
      </c>
      <c r="C64" s="88"/>
      <c r="D64" s="89"/>
      <c r="E64" s="89"/>
      <c r="F64" s="89"/>
      <c r="G64" s="90"/>
      <c r="H64" s="89"/>
      <c r="I64" s="89"/>
      <c r="J64" s="500" t="s">
        <v>112</v>
      </c>
      <c r="K64" s="500"/>
      <c r="L64" s="500"/>
      <c r="M64" s="500"/>
      <c r="N64" s="500"/>
      <c r="O64" s="33"/>
      <c r="P64" s="33"/>
      <c r="Q64" s="34"/>
    </row>
    <row r="65" spans="1:17" s="92" customFormat="1" ht="54.65" customHeight="1">
      <c r="A65" s="92">
        <v>1</v>
      </c>
      <c r="B65" s="94" t="s">
        <v>113</v>
      </c>
      <c r="C65" s="98" t="s">
        <v>114</v>
      </c>
      <c r="D65" s="15"/>
      <c r="E65" s="15"/>
      <c r="F65" s="15"/>
      <c r="G65" s="35"/>
      <c r="H65" s="35"/>
      <c r="I65" s="35"/>
      <c r="J65" s="35"/>
      <c r="K65" s="19"/>
      <c r="L65" s="19"/>
      <c r="M65" s="35"/>
      <c r="N65" s="35"/>
      <c r="O65" s="35"/>
      <c r="P65" s="35"/>
      <c r="Q65" s="35"/>
    </row>
    <row r="66" spans="1:17" s="15" customFormat="1" ht="34.5" hidden="1" customHeight="1">
      <c r="A66" s="92"/>
      <c r="B66" s="501" t="s">
        <v>115</v>
      </c>
      <c r="C66" s="502"/>
      <c r="D66" s="502"/>
      <c r="E66" s="502"/>
      <c r="F66" s="502"/>
      <c r="G66" s="502"/>
      <c r="H66" s="502"/>
      <c r="I66" s="503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59.25" hidden="1" customHeight="1">
      <c r="A67" s="92"/>
      <c r="B67" s="504" t="s">
        <v>73</v>
      </c>
      <c r="C67" s="505"/>
      <c r="D67" s="506" t="s">
        <v>116</v>
      </c>
      <c r="E67" s="507"/>
      <c r="F67" s="507"/>
      <c r="G67" s="507"/>
      <c r="H67" s="507"/>
      <c r="I67" s="508"/>
      <c r="J67" s="35"/>
      <c r="K67" s="35"/>
      <c r="L67" s="35"/>
      <c r="M67" s="35"/>
      <c r="N67" s="35"/>
      <c r="O67" s="35"/>
      <c r="P67" s="35"/>
      <c r="Q67" s="35"/>
    </row>
    <row r="68" spans="1:17" s="15" customFormat="1" ht="78.650000000000006" hidden="1" customHeight="1">
      <c r="A68" s="92"/>
      <c r="B68" s="516" t="str">
        <f>$D$21</f>
        <v>DOVE</v>
      </c>
      <c r="C68" s="516" t="str">
        <f t="shared" ref="C68:C71" si="29">$E$42</f>
        <v>ASH - BC01</v>
      </c>
      <c r="D68" s="513"/>
      <c r="E68" s="514"/>
      <c r="F68" s="514"/>
      <c r="G68" s="514"/>
      <c r="H68" s="514"/>
      <c r="I68" s="515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516" t="str">
        <f t="shared" ref="B69" si="30">$D$27</f>
        <v>HEATHER GREY</v>
      </c>
      <c r="C69" s="516"/>
      <c r="D69" s="513"/>
      <c r="E69" s="514"/>
      <c r="F69" s="514"/>
      <c r="G69" s="514"/>
      <c r="H69" s="514"/>
      <c r="I69" s="515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516" t="str">
        <f>$D$33</f>
        <v>SANDSTONE</v>
      </c>
      <c r="C70" s="516" t="str">
        <f t="shared" si="29"/>
        <v>ASH - BC01</v>
      </c>
      <c r="D70" s="513"/>
      <c r="E70" s="514"/>
      <c r="F70" s="514"/>
      <c r="G70" s="514"/>
      <c r="H70" s="514"/>
      <c r="I70" s="515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516" t="e">
        <f>#REF!</f>
        <v>#REF!</v>
      </c>
      <c r="C71" s="516" t="str">
        <f t="shared" si="29"/>
        <v>ASH - BC01</v>
      </c>
      <c r="D71" s="513"/>
      <c r="E71" s="514"/>
      <c r="F71" s="514"/>
      <c r="G71" s="514"/>
      <c r="H71" s="514"/>
      <c r="I71" s="515"/>
      <c r="J71" s="35"/>
      <c r="K71" s="35"/>
      <c r="L71" s="35"/>
      <c r="M71" s="35"/>
      <c r="N71" s="35"/>
      <c r="O71" s="35"/>
    </row>
    <row r="72" spans="1:17" s="15" customFormat="1" ht="27.5" hidden="1"/>
    <row r="73" spans="1:17" s="15" customFormat="1" ht="28" hidden="1">
      <c r="A73" s="92"/>
      <c r="B73" s="501"/>
      <c r="C73" s="502"/>
      <c r="D73" s="517"/>
      <c r="E73" s="517"/>
      <c r="F73" s="517"/>
      <c r="G73" s="517"/>
      <c r="H73" s="517"/>
      <c r="I73" s="518"/>
      <c r="J73" s="35"/>
      <c r="K73" s="35"/>
      <c r="L73" s="35"/>
    </row>
    <row r="74" spans="1:17" s="15" customFormat="1" ht="40.5" hidden="1" customHeight="1">
      <c r="A74" s="92"/>
      <c r="B74" s="519"/>
      <c r="C74" s="520"/>
      <c r="D74" s="249" t="s">
        <v>117</v>
      </c>
      <c r="E74" s="249" t="s">
        <v>35</v>
      </c>
      <c r="F74" s="249" t="s">
        <v>36</v>
      </c>
      <c r="G74" s="249" t="s">
        <v>37</v>
      </c>
      <c r="H74" s="249" t="s">
        <v>38</v>
      </c>
      <c r="I74" s="249" t="s">
        <v>39</v>
      </c>
      <c r="J74" s="35"/>
    </row>
    <row r="75" spans="1:17" s="15" customFormat="1" ht="178.5" hidden="1" customHeight="1">
      <c r="A75" s="92"/>
      <c r="B75" s="521" t="s">
        <v>118</v>
      </c>
      <c r="C75" s="521"/>
      <c r="D75" s="522">
        <v>2.2000000000000002</v>
      </c>
      <c r="E75" s="523"/>
      <c r="F75" s="523"/>
      <c r="G75" s="523"/>
      <c r="H75" s="523"/>
      <c r="I75" s="524"/>
      <c r="J75" s="35"/>
    </row>
    <row r="76" spans="1:17" s="15" customFormat="1" ht="12.75" customHeight="1">
      <c r="A76" s="92"/>
      <c r="B76" s="92"/>
      <c r="C76" s="92"/>
      <c r="D76" s="92"/>
      <c r="E76" s="92"/>
      <c r="F76" s="92"/>
      <c r="G76" s="92"/>
      <c r="H76" s="92"/>
      <c r="I76" s="92"/>
      <c r="J76" s="35"/>
      <c r="K76" s="35"/>
      <c r="L76" s="35"/>
      <c r="M76" s="35"/>
      <c r="N76" s="35"/>
      <c r="O76" s="35"/>
      <c r="P76" s="35"/>
      <c r="Q76" s="35"/>
    </row>
    <row r="77" spans="1:17" s="92" customFormat="1" ht="54.65" customHeight="1">
      <c r="A77" s="16">
        <v>2</v>
      </c>
      <c r="B77" s="94" t="s">
        <v>119</v>
      </c>
      <c r="C77" s="541" t="s">
        <v>759</v>
      </c>
      <c r="D77" s="541"/>
      <c r="E77" s="541"/>
      <c r="F77" s="541"/>
      <c r="G77" s="35"/>
      <c r="H77" s="35"/>
      <c r="I77" s="3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28" hidden="1">
      <c r="A78" s="92"/>
      <c r="B78" s="501" t="s">
        <v>115</v>
      </c>
      <c r="C78" s="502"/>
      <c r="D78" s="502"/>
      <c r="E78" s="502"/>
      <c r="F78" s="502"/>
      <c r="G78" s="502"/>
      <c r="H78" s="502"/>
      <c r="I78" s="503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63" hidden="1" customHeight="1">
      <c r="A79" s="92"/>
      <c r="B79" s="504" t="s">
        <v>73</v>
      </c>
      <c r="C79" s="505"/>
      <c r="D79" s="506" t="s">
        <v>116</v>
      </c>
      <c r="E79" s="507"/>
      <c r="F79" s="507"/>
      <c r="G79" s="507"/>
      <c r="H79" s="507"/>
      <c r="I79" s="508"/>
      <c r="J79" s="35"/>
      <c r="K79" s="35"/>
      <c r="L79" s="35"/>
      <c r="M79" s="35"/>
      <c r="N79" s="35"/>
      <c r="O79" s="35"/>
      <c r="P79" s="35"/>
      <c r="Q79" s="35"/>
    </row>
    <row r="80" spans="1:17" s="15" customFormat="1" ht="72" hidden="1" customHeight="1">
      <c r="A80" s="92"/>
      <c r="B80" s="516" t="str">
        <f>$D$21</f>
        <v>DOVE</v>
      </c>
      <c r="C80" s="516" t="str">
        <f t="shared" ref="C80:C83" si="31">$E$42</f>
        <v>ASH - BC01</v>
      </c>
      <c r="D80" s="513" t="s">
        <v>121</v>
      </c>
      <c r="E80" s="514"/>
      <c r="F80" s="514"/>
      <c r="G80" s="514"/>
      <c r="H80" s="514"/>
      <c r="I80" s="515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516" t="str">
        <f t="shared" ref="B81" si="32">$D$27</f>
        <v>HEATHER GREY</v>
      </c>
      <c r="C81" s="516"/>
      <c r="D81" s="513" t="s">
        <v>122</v>
      </c>
      <c r="E81" s="514"/>
      <c r="F81" s="514"/>
      <c r="G81" s="514"/>
      <c r="H81" s="514"/>
      <c r="I81" s="515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516" t="str">
        <f>$D$33</f>
        <v>SANDSTONE</v>
      </c>
      <c r="C82" s="516" t="str">
        <f t="shared" si="31"/>
        <v>ASH - BC01</v>
      </c>
      <c r="D82" s="513" t="s">
        <v>121</v>
      </c>
      <c r="E82" s="514"/>
      <c r="F82" s="514"/>
      <c r="G82" s="514"/>
      <c r="H82" s="514"/>
      <c r="I82" s="515"/>
      <c r="J82" s="35"/>
      <c r="K82" s="35"/>
      <c r="L82" s="35"/>
      <c r="M82" s="35"/>
      <c r="N82" s="35"/>
      <c r="O82" s="35"/>
    </row>
    <row r="83" spans="1:17" s="15" customFormat="1" ht="54" hidden="1" customHeight="1">
      <c r="A83" s="92"/>
      <c r="B83" s="516" t="e">
        <f>#REF!</f>
        <v>#REF!</v>
      </c>
      <c r="C83" s="516" t="str">
        <f t="shared" si="31"/>
        <v>ASH - BC01</v>
      </c>
      <c r="D83" s="513" t="s">
        <v>122</v>
      </c>
      <c r="E83" s="514"/>
      <c r="F83" s="514"/>
      <c r="G83" s="514"/>
      <c r="H83" s="514"/>
      <c r="I83" s="515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198"/>
      <c r="C84" s="199"/>
      <c r="D84" s="200"/>
      <c r="E84" s="184"/>
      <c r="F84" s="184"/>
      <c r="G84" s="184"/>
      <c r="H84" s="184"/>
      <c r="I84" s="185"/>
      <c r="J84" s="35"/>
      <c r="K84" s="35"/>
      <c r="L84" s="35"/>
      <c r="M84" s="35"/>
      <c r="N84" s="35"/>
      <c r="O84" s="35"/>
    </row>
    <row r="85" spans="1:17" s="15" customFormat="1" ht="28" hidden="1">
      <c r="A85" s="92"/>
      <c r="B85" s="501" t="s">
        <v>123</v>
      </c>
      <c r="C85" s="502"/>
      <c r="D85" s="517"/>
      <c r="E85" s="517"/>
      <c r="F85" s="517"/>
      <c r="G85" s="517"/>
      <c r="H85" s="517"/>
      <c r="I85" s="518"/>
      <c r="J85" s="35"/>
      <c r="K85" s="35"/>
      <c r="L85" s="35"/>
    </row>
    <row r="86" spans="1:17" s="15" customFormat="1" ht="56.25" hidden="1" customHeight="1">
      <c r="A86" s="92"/>
      <c r="B86" s="519"/>
      <c r="C86" s="520"/>
      <c r="D86" s="249" t="s">
        <v>117</v>
      </c>
      <c r="E86" s="249" t="s">
        <v>35</v>
      </c>
      <c r="F86" s="249" t="s">
        <v>36</v>
      </c>
      <c r="G86" s="249" t="s">
        <v>37</v>
      </c>
      <c r="H86" s="249" t="s">
        <v>38</v>
      </c>
      <c r="I86" s="249" t="s">
        <v>39</v>
      </c>
      <c r="J86" s="35"/>
    </row>
    <row r="87" spans="1:17" s="15" customFormat="1" ht="151.5" hidden="1" customHeight="1">
      <c r="A87" s="92"/>
      <c r="B87" s="521" t="s">
        <v>124</v>
      </c>
      <c r="C87" s="521"/>
      <c r="D87" s="177"/>
      <c r="E87" s="178"/>
      <c r="F87" s="178"/>
      <c r="G87" s="178"/>
      <c r="H87" s="178"/>
      <c r="I87" s="178"/>
      <c r="J87" s="35"/>
    </row>
    <row r="88" spans="1:17" s="15" customFormat="1" ht="27.5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48.65" customHeight="1">
      <c r="A89" s="16">
        <v>3</v>
      </c>
      <c r="B89" s="94" t="s">
        <v>125</v>
      </c>
      <c r="C89" s="18" t="s">
        <v>914</v>
      </c>
      <c r="D89" s="18"/>
      <c r="E89" s="18"/>
      <c r="F89" s="18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36.65" customHeight="1">
      <c r="A90" s="92"/>
      <c r="B90" s="504" t="s">
        <v>73</v>
      </c>
      <c r="C90" s="505"/>
      <c r="D90" s="529" t="s">
        <v>915</v>
      </c>
      <c r="E90" s="530"/>
      <c r="F90" s="530"/>
      <c r="G90" s="530"/>
      <c r="H90" s="530"/>
      <c r="I90" s="531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77.150000000000006" customHeight="1">
      <c r="A91" s="92"/>
      <c r="B91" s="516" t="str">
        <f>$D$21</f>
        <v>DOVE</v>
      </c>
      <c r="C91" s="516" t="str">
        <f t="shared" ref="C91:C93" si="33">$E$42</f>
        <v>ASH - BC01</v>
      </c>
      <c r="D91" s="532" t="s">
        <v>916</v>
      </c>
      <c r="E91" s="533"/>
      <c r="F91" s="533"/>
      <c r="G91" s="533"/>
      <c r="H91" s="533"/>
      <c r="I91" s="534"/>
      <c r="J91" s="35"/>
      <c r="K91" s="35"/>
      <c r="L91" s="35"/>
      <c r="M91" s="35"/>
      <c r="N91" s="35"/>
      <c r="O91" s="35"/>
    </row>
    <row r="92" spans="1:17" s="15" customFormat="1" ht="77.150000000000006" hidden="1" customHeight="1">
      <c r="A92" s="92"/>
      <c r="B92" s="516" t="str">
        <f t="shared" ref="B92" si="34">$D$27</f>
        <v>HEATHER GREY</v>
      </c>
      <c r="C92" s="516"/>
      <c r="D92" s="535"/>
      <c r="E92" s="536"/>
      <c r="F92" s="536"/>
      <c r="G92" s="536"/>
      <c r="H92" s="536"/>
      <c r="I92" s="537"/>
      <c r="J92" s="35"/>
      <c r="K92" s="35"/>
      <c r="L92" s="35"/>
      <c r="M92" s="35"/>
      <c r="N92" s="35"/>
      <c r="O92" s="35"/>
    </row>
    <row r="93" spans="1:17" s="15" customFormat="1" ht="77.150000000000006" hidden="1" customHeight="1">
      <c r="A93" s="92"/>
      <c r="B93" s="516" t="str">
        <f>$D$33</f>
        <v>SANDSTONE</v>
      </c>
      <c r="C93" s="516" t="str">
        <f t="shared" si="33"/>
        <v>ASH - BC01</v>
      </c>
      <c r="D93" s="538"/>
      <c r="E93" s="539"/>
      <c r="F93" s="539"/>
      <c r="G93" s="539"/>
      <c r="H93" s="539"/>
      <c r="I93" s="540"/>
      <c r="J93" s="35"/>
      <c r="K93" s="35"/>
      <c r="L93" s="35"/>
      <c r="M93" s="35"/>
      <c r="N93" s="35"/>
      <c r="O93" s="35"/>
    </row>
    <row r="94" spans="1:17" s="15" customFormat="1" ht="27.5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500" t="s">
        <v>127</v>
      </c>
      <c r="C95" s="500"/>
      <c r="D95" s="500"/>
      <c r="E95" s="500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128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2</v>
      </c>
      <c r="B97" s="95" t="s">
        <v>129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3</v>
      </c>
      <c r="B98" s="95" t="s">
        <v>130</v>
      </c>
      <c r="C98" s="92"/>
      <c r="D98" s="92"/>
      <c r="G98" s="35"/>
      <c r="N98" s="34"/>
      <c r="O98" s="33"/>
      <c r="P98" s="33"/>
      <c r="Q98" s="34"/>
    </row>
    <row r="99" spans="1:17" s="18" customFormat="1" ht="28">
      <c r="A99" s="16"/>
      <c r="B99" s="250" t="s">
        <v>131</v>
      </c>
      <c r="C99" s="251" t="s">
        <v>723</v>
      </c>
      <c r="D99" s="251" t="s">
        <v>117</v>
      </c>
      <c r="E99" s="251" t="s">
        <v>35</v>
      </c>
      <c r="F99" s="251" t="s">
        <v>36</v>
      </c>
      <c r="G99" s="251" t="s">
        <v>37</v>
      </c>
      <c r="H99" s="251" t="s">
        <v>38</v>
      </c>
      <c r="I99" s="251" t="s">
        <v>39</v>
      </c>
      <c r="J99" s="251" t="s">
        <v>40</v>
      </c>
      <c r="M99" s="36"/>
      <c r="N99" s="37"/>
      <c r="O99" s="37"/>
      <c r="P99" s="36"/>
    </row>
    <row r="100" spans="1:17" s="18" customFormat="1" ht="50.15" customHeight="1">
      <c r="A100" s="16"/>
      <c r="B100" s="250" t="s">
        <v>132</v>
      </c>
      <c r="C100" s="189">
        <f>G35</f>
        <v>14</v>
      </c>
      <c r="D100" s="189">
        <f t="shared" ref="D100:I100" si="35">H35</f>
        <v>32</v>
      </c>
      <c r="E100" s="189">
        <f t="shared" si="35"/>
        <v>74</v>
      </c>
      <c r="F100" s="189">
        <f t="shared" si="35"/>
        <v>89</v>
      </c>
      <c r="G100" s="189">
        <f t="shared" si="35"/>
        <v>67</v>
      </c>
      <c r="H100" s="189">
        <f t="shared" si="35"/>
        <v>28</v>
      </c>
      <c r="I100" s="189">
        <f t="shared" si="35"/>
        <v>15</v>
      </c>
      <c r="J100" s="189">
        <f>SUM(C100:I100)</f>
        <v>319</v>
      </c>
      <c r="M100" s="36"/>
      <c r="N100" s="37"/>
      <c r="O100" s="37"/>
      <c r="P100" s="36"/>
    </row>
    <row r="101" spans="1:17" s="96" customFormat="1" ht="408.75" customHeight="1">
      <c r="A101" s="525" t="s">
        <v>917</v>
      </c>
      <c r="B101" s="526"/>
      <c r="C101" s="526"/>
      <c r="D101" s="526"/>
      <c r="E101" s="526"/>
      <c r="F101" s="526"/>
      <c r="G101" s="526"/>
      <c r="H101" s="526"/>
      <c r="I101" s="526"/>
      <c r="J101" s="526"/>
      <c r="K101" s="526"/>
      <c r="L101" s="526"/>
      <c r="M101" s="526"/>
      <c r="N101" s="526"/>
      <c r="O101" s="526"/>
      <c r="P101" s="526"/>
      <c r="Q101" s="526"/>
    </row>
    <row r="102" spans="1:17" s="96" customFormat="1" ht="408.75" customHeight="1">
      <c r="G102" s="97"/>
    </row>
    <row r="103" spans="1:17" s="96" customFormat="1" ht="408.75" customHeight="1">
      <c r="G103" s="97"/>
    </row>
    <row r="104" spans="1:17" s="96" customFormat="1" ht="27.5">
      <c r="G104" s="97"/>
    </row>
    <row r="105" spans="1:17" s="96" customFormat="1" ht="27.5">
      <c r="G105" s="97"/>
    </row>
    <row r="106" spans="1:17" s="96" customFormat="1" ht="27.5">
      <c r="G106" s="97"/>
    </row>
    <row r="107" spans="1:17" s="96" customFormat="1" ht="27.5">
      <c r="G107" s="97"/>
    </row>
    <row r="108" spans="1:17" s="96" customFormat="1" ht="27.5">
      <c r="G108" s="97"/>
    </row>
    <row r="109" spans="1:17" s="96" customFormat="1" ht="27.5">
      <c r="G109" s="97"/>
    </row>
    <row r="110" spans="1:17" s="96" customFormat="1" ht="27.5">
      <c r="G110" s="97"/>
    </row>
    <row r="111" spans="1:17" s="96" customFormat="1" ht="27.5">
      <c r="G111" s="97"/>
    </row>
    <row r="112" spans="1:17" s="96" customFormat="1" ht="27.5">
      <c r="G112" s="97"/>
    </row>
    <row r="113" spans="7:7" s="96" customFormat="1" ht="27.5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</sheetData>
  <autoFilter ref="A46:Q62" xr:uid="{CC493A47-87FC-486D-832F-2D0A11340C4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20">
    <mergeCell ref="B95:E95"/>
    <mergeCell ref="A101:Q101"/>
    <mergeCell ref="G24:M24"/>
    <mergeCell ref="G30:M30"/>
    <mergeCell ref="B85:I85"/>
    <mergeCell ref="B86:C86"/>
    <mergeCell ref="B87:C87"/>
    <mergeCell ref="B90:C90"/>
    <mergeCell ref="D90:I90"/>
    <mergeCell ref="B91:C91"/>
    <mergeCell ref="D91:I93"/>
    <mergeCell ref="B92:C92"/>
    <mergeCell ref="B93:C93"/>
    <mergeCell ref="B81:C81"/>
    <mergeCell ref="D81:I81"/>
    <mergeCell ref="B82:C82"/>
    <mergeCell ref="D82:I82"/>
    <mergeCell ref="B83:C83"/>
    <mergeCell ref="D83:I83"/>
    <mergeCell ref="C77:F77"/>
    <mergeCell ref="B78:I78"/>
    <mergeCell ref="B79:C79"/>
    <mergeCell ref="D79:I79"/>
    <mergeCell ref="B80:C80"/>
    <mergeCell ref="D80:I80"/>
    <mergeCell ref="B71:C71"/>
    <mergeCell ref="D71:I71"/>
    <mergeCell ref="B73:I73"/>
    <mergeCell ref="B74:C74"/>
    <mergeCell ref="B75:C75"/>
    <mergeCell ref="D75:I75"/>
    <mergeCell ref="B68:C68"/>
    <mergeCell ref="D68:I68"/>
    <mergeCell ref="B69:C69"/>
    <mergeCell ref="D69:I69"/>
    <mergeCell ref="B70:C70"/>
    <mergeCell ref="D70:I70"/>
    <mergeCell ref="J64:N64"/>
    <mergeCell ref="B66:I66"/>
    <mergeCell ref="B67:C67"/>
    <mergeCell ref="D67:I67"/>
    <mergeCell ref="B62:E62"/>
    <mergeCell ref="H62:I62"/>
    <mergeCell ref="P62:Q62"/>
    <mergeCell ref="P60:Q60"/>
    <mergeCell ref="B61:E61"/>
    <mergeCell ref="H61:I61"/>
    <mergeCell ref="P61:Q61"/>
    <mergeCell ref="B60:E60"/>
    <mergeCell ref="H60:I60"/>
    <mergeCell ref="B59:E59"/>
    <mergeCell ref="H59:I59"/>
    <mergeCell ref="P59:Q59"/>
    <mergeCell ref="B58:E58"/>
    <mergeCell ref="H58:I58"/>
    <mergeCell ref="P58:Q58"/>
    <mergeCell ref="B57:E57"/>
    <mergeCell ref="H57:I57"/>
    <mergeCell ref="P57:Q57"/>
    <mergeCell ref="A55:E55"/>
    <mergeCell ref="H55:I55"/>
    <mergeCell ref="P55:Q55"/>
    <mergeCell ref="B56:E56"/>
    <mergeCell ref="H56:I56"/>
    <mergeCell ref="P56:Q56"/>
    <mergeCell ref="B53:E53"/>
    <mergeCell ref="H53:I53"/>
    <mergeCell ref="P53:Q53"/>
    <mergeCell ref="B52:E52"/>
    <mergeCell ref="H52:I52"/>
    <mergeCell ref="P52:Q52"/>
    <mergeCell ref="B51:E51"/>
    <mergeCell ref="H51:I51"/>
    <mergeCell ref="P51:Q51"/>
    <mergeCell ref="P50:Q50"/>
    <mergeCell ref="B50:E50"/>
    <mergeCell ref="H50:I50"/>
    <mergeCell ref="P48:Q48"/>
    <mergeCell ref="B49:E49"/>
    <mergeCell ref="H49:I49"/>
    <mergeCell ref="P49:Q49"/>
    <mergeCell ref="B48:E48"/>
    <mergeCell ref="H48:I48"/>
    <mergeCell ref="A46:E46"/>
    <mergeCell ref="H46:I46"/>
    <mergeCell ref="P46:Q46"/>
    <mergeCell ref="B47:E47"/>
    <mergeCell ref="H47:I47"/>
    <mergeCell ref="P47:Q47"/>
    <mergeCell ref="A41:Q41"/>
    <mergeCell ref="B42:C42"/>
    <mergeCell ref="N42:Q42"/>
    <mergeCell ref="B43:C43"/>
    <mergeCell ref="N43:Q43"/>
    <mergeCell ref="B44:C44"/>
    <mergeCell ref="N44:Q44"/>
    <mergeCell ref="N30:P31"/>
    <mergeCell ref="B32:F32"/>
    <mergeCell ref="B37:Q37"/>
    <mergeCell ref="B38:Q38"/>
    <mergeCell ref="A40:C40"/>
    <mergeCell ref="N40:Q40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18:P19"/>
    <mergeCell ref="B20:F20"/>
    <mergeCell ref="N23:P2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3"/>
  <sheetViews>
    <sheetView view="pageBreakPreview" topLeftCell="A53" zoomScale="50" zoomScaleNormal="10" zoomScaleSheetLayoutView="50" zoomScalePageLayoutView="25" workbookViewId="0">
      <selection activeCell="G58" sqref="F58:G58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1" t="s">
        <v>0</v>
      </c>
      <c r="O1" s="441" t="s">
        <v>0</v>
      </c>
      <c r="P1" s="442" t="s">
        <v>1</v>
      </c>
      <c r="Q1" s="44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1" t="s">
        <v>2</v>
      </c>
      <c r="O2" s="441" t="s">
        <v>2</v>
      </c>
      <c r="P2" s="443" t="s">
        <v>3</v>
      </c>
      <c r="Q2" s="44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1" t="s">
        <v>4</v>
      </c>
      <c r="O3" s="441" t="s">
        <v>4</v>
      </c>
      <c r="P3" s="444" t="s">
        <v>5</v>
      </c>
      <c r="Q3" s="44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5" t="s">
        <v>894</v>
      </c>
      <c r="H5" s="456"/>
      <c r="I5" s="456"/>
      <c r="J5" s="456"/>
      <c r="K5" s="456"/>
      <c r="L5" s="456"/>
      <c r="M5" s="45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8"/>
      <c r="H6" s="459"/>
      <c r="I6" s="459"/>
      <c r="J6" s="459"/>
      <c r="K6" s="459"/>
      <c r="L6" s="459"/>
      <c r="M6" s="46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694</v>
      </c>
      <c r="E7" s="12"/>
      <c r="F7" s="11"/>
      <c r="G7" s="458"/>
      <c r="H7" s="459"/>
      <c r="I7" s="459"/>
      <c r="J7" s="459"/>
      <c r="K7" s="459"/>
      <c r="L7" s="459"/>
      <c r="M7" s="46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4" t="s">
        <v>670</v>
      </c>
      <c r="E8" s="464"/>
      <c r="F8" s="464"/>
      <c r="G8" s="461"/>
      <c r="H8" s="462"/>
      <c r="I8" s="462"/>
      <c r="J8" s="462"/>
      <c r="K8" s="462"/>
      <c r="L8" s="462"/>
      <c r="M8" s="46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5">
        <v>45462</v>
      </c>
      <c r="E11" s="466"/>
      <c r="F11" s="466"/>
      <c r="G11" s="241"/>
      <c r="H11" s="240"/>
      <c r="I11" s="186"/>
      <c r="J11" s="238" t="s">
        <v>20</v>
      </c>
      <c r="K11" s="186"/>
      <c r="L11" s="186"/>
      <c r="M11" s="467" t="s">
        <v>729</v>
      </c>
      <c r="N11" s="467"/>
      <c r="O11" s="467"/>
      <c r="P11" s="467"/>
      <c r="Q11" s="46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68"/>
      <c r="C13" s="468"/>
      <c r="D13" s="468"/>
      <c r="E13" s="468"/>
      <c r="F13" s="468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4" t="s">
        <v>896</v>
      </c>
      <c r="O17" s="454"/>
      <c r="P17" s="454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207">
        <v>16</v>
      </c>
      <c r="H18" s="207">
        <v>35</v>
      </c>
      <c r="I18" s="207">
        <v>77</v>
      </c>
      <c r="J18" s="207">
        <v>95</v>
      </c>
      <c r="K18" s="207">
        <v>70</v>
      </c>
      <c r="L18" s="207">
        <v>31</v>
      </c>
      <c r="M18" s="207">
        <v>16</v>
      </c>
      <c r="N18" s="445" t="s">
        <v>897</v>
      </c>
      <c r="O18" s="445"/>
      <c r="P18" s="445"/>
      <c r="Q18" s="208">
        <f>SUM(E18:P18)</f>
        <v>340</v>
      </c>
    </row>
    <row r="19" spans="2:17" s="204" customFormat="1" ht="65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3</v>
      </c>
      <c r="J19" s="209">
        <f t="shared" si="0"/>
        <v>3</v>
      </c>
      <c r="K19" s="209">
        <f t="shared" si="0"/>
        <v>3</v>
      </c>
      <c r="L19" s="209">
        <f t="shared" si="0"/>
        <v>1</v>
      </c>
      <c r="M19" s="209">
        <f t="shared" si="0"/>
        <v>1</v>
      </c>
      <c r="N19" s="445"/>
      <c r="O19" s="445"/>
      <c r="P19" s="445"/>
      <c r="Q19" s="208">
        <f>SUM(E19:P19)</f>
        <v>14</v>
      </c>
    </row>
    <row r="20" spans="2:17" s="215" customFormat="1" ht="149.25" customHeight="1">
      <c r="B20" s="446" t="s">
        <v>920</v>
      </c>
      <c r="C20" s="446"/>
      <c r="D20" s="446"/>
      <c r="E20" s="446"/>
      <c r="F20" s="446"/>
      <c r="G20" s="233">
        <v>3</v>
      </c>
      <c r="H20" s="233">
        <v>4</v>
      </c>
      <c r="I20" s="233">
        <v>5</v>
      </c>
      <c r="J20" s="233">
        <v>8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1">SUM(H18:H19)-H20</f>
        <v>33</v>
      </c>
      <c r="I21" s="214">
        <f t="shared" si="1"/>
        <v>75</v>
      </c>
      <c r="J21" s="214">
        <f t="shared" si="1"/>
        <v>90</v>
      </c>
      <c r="K21" s="214">
        <f t="shared" si="1"/>
        <v>68</v>
      </c>
      <c r="L21" s="214">
        <f t="shared" si="1"/>
        <v>28</v>
      </c>
      <c r="M21" s="214">
        <f t="shared" si="1"/>
        <v>15</v>
      </c>
      <c r="N21" s="334"/>
      <c r="O21" s="334"/>
      <c r="P21" s="334"/>
      <c r="Q21" s="214">
        <f t="shared" ref="Q21" si="2">SUM(Q18:Q19)-Q20</f>
        <v>323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7" t="s">
        <v>896</v>
      </c>
      <c r="O23" s="447"/>
      <c r="P23" s="447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207">
        <v>15</v>
      </c>
      <c r="H24" s="207">
        <v>35</v>
      </c>
      <c r="I24" s="207">
        <v>77</v>
      </c>
      <c r="J24" s="207">
        <v>95</v>
      </c>
      <c r="K24" s="207">
        <v>70</v>
      </c>
      <c r="L24" s="207">
        <v>31</v>
      </c>
      <c r="M24" s="207">
        <v>16</v>
      </c>
      <c r="N24" s="448" t="s">
        <v>898</v>
      </c>
      <c r="O24" s="449"/>
      <c r="P24" s="450"/>
      <c r="Q24" s="208">
        <f>SUM(E24:P24)</f>
        <v>339</v>
      </c>
    </row>
    <row r="25" spans="2:17" s="204" customFormat="1" ht="65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:M25" si="3">ROUNDUP(H24*3%,0)</f>
        <v>2</v>
      </c>
      <c r="I25" s="209">
        <f t="shared" si="3"/>
        <v>3</v>
      </c>
      <c r="J25" s="209">
        <f t="shared" si="3"/>
        <v>3</v>
      </c>
      <c r="K25" s="209">
        <f t="shared" si="3"/>
        <v>3</v>
      </c>
      <c r="L25" s="209">
        <f t="shared" si="3"/>
        <v>1</v>
      </c>
      <c r="M25" s="209">
        <f t="shared" si="3"/>
        <v>1</v>
      </c>
      <c r="N25" s="451"/>
      <c r="O25" s="452"/>
      <c r="P25" s="453"/>
      <c r="Q25" s="208">
        <f>SUM(E25:P25)</f>
        <v>14</v>
      </c>
    </row>
    <row r="26" spans="2:17" s="215" customFormat="1" ht="149.25" customHeight="1">
      <c r="B26" s="446" t="s">
        <v>920</v>
      </c>
      <c r="C26" s="446"/>
      <c r="D26" s="446"/>
      <c r="E26" s="446"/>
      <c r="F26" s="446"/>
      <c r="G26" s="233">
        <v>3</v>
      </c>
      <c r="H26" s="233">
        <v>4</v>
      </c>
      <c r="I26" s="233">
        <v>5</v>
      </c>
      <c r="J26" s="233">
        <v>8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13</v>
      </c>
      <c r="H27" s="214">
        <f t="shared" ref="H27:M27" si="4">SUM(H24:H25)-H26</f>
        <v>33</v>
      </c>
      <c r="I27" s="214">
        <f t="shared" si="4"/>
        <v>75</v>
      </c>
      <c r="J27" s="214">
        <f t="shared" si="4"/>
        <v>90</v>
      </c>
      <c r="K27" s="214">
        <f t="shared" si="4"/>
        <v>68</v>
      </c>
      <c r="L27" s="214">
        <f t="shared" si="4"/>
        <v>28</v>
      </c>
      <c r="M27" s="214">
        <f t="shared" si="4"/>
        <v>15</v>
      </c>
      <c r="N27" s="334"/>
      <c r="O27" s="334"/>
      <c r="P27" s="334"/>
      <c r="Q27" s="214">
        <f t="shared" ref="Q27" si="5">SUM(Q24:Q25)-Q26</f>
        <v>322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4" t="s">
        <v>896</v>
      </c>
      <c r="O29" s="454"/>
      <c r="P29" s="454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207">
        <v>15</v>
      </c>
      <c r="H30" s="207">
        <v>35</v>
      </c>
      <c r="I30" s="207">
        <v>77</v>
      </c>
      <c r="J30" s="207">
        <v>95</v>
      </c>
      <c r="K30" s="207">
        <v>70</v>
      </c>
      <c r="L30" s="207">
        <v>31</v>
      </c>
      <c r="M30" s="207">
        <v>16</v>
      </c>
      <c r="N30" s="474" t="s">
        <v>899</v>
      </c>
      <c r="O30" s="474"/>
      <c r="P30" s="474"/>
      <c r="Q30" s="208">
        <f>SUM(E30:P30)</f>
        <v>339</v>
      </c>
    </row>
    <row r="31" spans="2:17" s="204" customFormat="1" ht="65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474"/>
      <c r="O31" s="474"/>
      <c r="P31" s="474"/>
      <c r="Q31" s="208">
        <f>SUM(E31:P31)</f>
        <v>19</v>
      </c>
    </row>
    <row r="32" spans="2:17" s="215" customFormat="1" ht="149.25" customHeight="1">
      <c r="B32" s="446" t="s">
        <v>920</v>
      </c>
      <c r="C32" s="446"/>
      <c r="D32" s="446"/>
      <c r="E32" s="446"/>
      <c r="F32" s="446"/>
      <c r="G32" s="233">
        <v>3</v>
      </c>
      <c r="H32" s="233">
        <v>4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7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13</v>
      </c>
      <c r="H33" s="214">
        <f t="shared" ref="H33:M33" si="7">SUM(H30:H31)-H32</f>
        <v>33</v>
      </c>
      <c r="I33" s="214">
        <f t="shared" si="7"/>
        <v>76</v>
      </c>
      <c r="J33" s="214">
        <f t="shared" si="7"/>
        <v>92</v>
      </c>
      <c r="K33" s="214">
        <f t="shared" si="7"/>
        <v>69</v>
      </c>
      <c r="L33" s="214">
        <f t="shared" si="7"/>
        <v>29</v>
      </c>
      <c r="M33" s="214">
        <f t="shared" si="7"/>
        <v>15</v>
      </c>
      <c r="N33" s="334"/>
      <c r="O33" s="334"/>
      <c r="P33" s="334"/>
      <c r="Q33" s="214">
        <f t="shared" ref="Q33" si="8">SUM(Q30:Q31)-Q32</f>
        <v>327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40</v>
      </c>
      <c r="H35" s="228">
        <f t="shared" si="9"/>
        <v>99</v>
      </c>
      <c r="I35" s="228">
        <f t="shared" si="9"/>
        <v>226</v>
      </c>
      <c r="J35" s="228">
        <f t="shared" si="9"/>
        <v>272</v>
      </c>
      <c r="K35" s="228">
        <f t="shared" si="9"/>
        <v>205</v>
      </c>
      <c r="L35" s="228">
        <f t="shared" si="9"/>
        <v>85</v>
      </c>
      <c r="M35" s="228">
        <f t="shared" si="9"/>
        <v>45</v>
      </c>
      <c r="N35" s="228"/>
      <c r="O35" s="228"/>
      <c r="P35" s="228"/>
      <c r="Q35" s="228">
        <f>Q21++Q33+Q27</f>
        <v>972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75" t="s">
        <v>921</v>
      </c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</row>
    <row r="38" spans="1:17" s="99" customFormat="1" ht="72.75" hidden="1" customHeight="1">
      <c r="B38" s="475" t="s">
        <v>743</v>
      </c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76" t="s">
        <v>52</v>
      </c>
      <c r="B40" s="476"/>
      <c r="C40" s="476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77" t="s">
        <v>63</v>
      </c>
      <c r="O40" s="477"/>
      <c r="P40" s="477"/>
      <c r="Q40" s="477"/>
    </row>
    <row r="41" spans="1:17" s="34" customFormat="1" ht="45.75" customHeight="1">
      <c r="A41" s="542" t="str">
        <f>UPPER(D21)</f>
        <v>DOVE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</row>
    <row r="42" spans="1:17" s="128" customFormat="1" ht="156" customHeight="1">
      <c r="A42" s="129">
        <v>1</v>
      </c>
      <c r="B42" s="470" t="str">
        <f>$M$11</f>
        <v>100%COTTON SEMI BRUSHED (20/1+20/1+10/2) washing_ 14GG _460GSM</v>
      </c>
      <c r="C42" s="470"/>
      <c r="D42" s="195" t="s">
        <v>64</v>
      </c>
      <c r="E42" s="414" t="str">
        <f>$N$18</f>
        <v>ASH - BC01</v>
      </c>
      <c r="F42" s="129" t="s">
        <v>36</v>
      </c>
      <c r="G42" s="196">
        <f>$Q$21</f>
        <v>323</v>
      </c>
      <c r="H42" s="253">
        <v>0.63</v>
      </c>
      <c r="I42" s="179">
        <f>H42*G42</f>
        <v>203.49</v>
      </c>
      <c r="J42" s="188">
        <f>I42*4.2%+(I42/50)*0.5</f>
        <v>10.581480000000001</v>
      </c>
      <c r="K42" s="188">
        <v>0</v>
      </c>
      <c r="L42" s="188">
        <v>0</v>
      </c>
      <c r="M42" s="338">
        <f>ROUND(I42+J42,0)</f>
        <v>214</v>
      </c>
      <c r="N42" s="473" t="s">
        <v>904</v>
      </c>
      <c r="O42" s="473"/>
      <c r="P42" s="473"/>
      <c r="Q42" s="473"/>
    </row>
    <row r="43" spans="1:17" s="128" customFormat="1" ht="156" customHeight="1">
      <c r="A43" s="129">
        <v>2</v>
      </c>
      <c r="B43" s="470" t="s">
        <v>734</v>
      </c>
      <c r="C43" s="470"/>
      <c r="D43" s="195" t="s">
        <v>735</v>
      </c>
      <c r="E43" s="414" t="str">
        <f>$N$18</f>
        <v>ASH - BC01</v>
      </c>
      <c r="F43" s="129" t="s">
        <v>36</v>
      </c>
      <c r="G43" s="196">
        <f>$Q$21</f>
        <v>323</v>
      </c>
      <c r="H43" s="253">
        <v>0.185</v>
      </c>
      <c r="I43" s="179">
        <f>H43*G43</f>
        <v>59.755000000000003</v>
      </c>
      <c r="J43" s="188">
        <f>I43*2.8%+(I43/50)*0.5</f>
        <v>2.2706900000000001</v>
      </c>
      <c r="K43" s="188">
        <v>0</v>
      </c>
      <c r="L43" s="188">
        <v>0</v>
      </c>
      <c r="M43" s="338">
        <f>ROUND(I43+J43,0)</f>
        <v>62</v>
      </c>
      <c r="N43" s="471" t="s">
        <v>905</v>
      </c>
      <c r="O43" s="471"/>
      <c r="P43" s="471"/>
      <c r="Q43" s="471"/>
    </row>
    <row r="44" spans="1:17" s="128" customFormat="1" ht="66" customHeight="1">
      <c r="A44" s="413">
        <v>3</v>
      </c>
      <c r="B44" s="472" t="s">
        <v>891</v>
      </c>
      <c r="C44" s="472"/>
      <c r="D44" s="414" t="s">
        <v>892</v>
      </c>
      <c r="E44" s="414" t="s">
        <v>109</v>
      </c>
      <c r="F44" s="413" t="s">
        <v>36</v>
      </c>
      <c r="G44" s="196">
        <f>$Q$21</f>
        <v>323</v>
      </c>
      <c r="H44" s="415">
        <v>0.03</v>
      </c>
      <c r="I44" s="416">
        <f>H44*G44</f>
        <v>9.69</v>
      </c>
      <c r="J44" s="417">
        <f>I44*2.8%+(I44/50)*0.5</f>
        <v>0.36821999999999994</v>
      </c>
      <c r="K44" s="417">
        <v>0</v>
      </c>
      <c r="L44" s="417">
        <v>0</v>
      </c>
      <c r="M44" s="418">
        <f>ROUND(I44+J44,0)</f>
        <v>10</v>
      </c>
      <c r="N44" s="473" t="s">
        <v>893</v>
      </c>
      <c r="O44" s="473"/>
      <c r="P44" s="473"/>
      <c r="Q44" s="473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0">
      <c r="A46" s="476" t="s">
        <v>52</v>
      </c>
      <c r="B46" s="476"/>
      <c r="C46" s="476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77" t="s">
        <v>63</v>
      </c>
      <c r="O46" s="477"/>
      <c r="P46" s="477"/>
      <c r="Q46" s="477"/>
    </row>
    <row r="47" spans="1:17" s="34" customFormat="1" ht="51.75" customHeight="1">
      <c r="A47" s="542" t="str">
        <f>UPPER(D27)</f>
        <v>HEATHER GREY</v>
      </c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</row>
    <row r="48" spans="1:17" s="128" customFormat="1" ht="156" customHeight="1">
      <c r="A48" s="129">
        <v>1</v>
      </c>
      <c r="B48" s="470" t="str">
        <f>$M$11</f>
        <v>100%COTTON SEMI BRUSHED (20/1+20/1+10/2) washing_ 14GG _460GSM</v>
      </c>
      <c r="C48" s="470"/>
      <c r="D48" s="195" t="s">
        <v>64</v>
      </c>
      <c r="E48" s="414" t="str">
        <f>$N$24</f>
        <v>HEATHER GREY - BC06</v>
      </c>
      <c r="F48" s="129" t="s">
        <v>36</v>
      </c>
      <c r="G48" s="196">
        <f>$Q$27</f>
        <v>322</v>
      </c>
      <c r="H48" s="253">
        <v>0.63</v>
      </c>
      <c r="I48" s="179">
        <f t="shared" ref="I48" si="10">G48*H48</f>
        <v>202.86</v>
      </c>
      <c r="J48" s="188">
        <f>I48*4.2%+(I48/50)*0.5</f>
        <v>10.548719999999999</v>
      </c>
      <c r="K48" s="188">
        <v>0</v>
      </c>
      <c r="L48" s="188">
        <v>0</v>
      </c>
      <c r="M48" s="338">
        <f>ROUND(I48+J48,0)</f>
        <v>213</v>
      </c>
      <c r="N48" s="473" t="s">
        <v>906</v>
      </c>
      <c r="O48" s="473"/>
      <c r="P48" s="473"/>
      <c r="Q48" s="473"/>
    </row>
    <row r="49" spans="1:17" s="128" customFormat="1" ht="133.5" customHeight="1">
      <c r="A49" s="129">
        <v>2</v>
      </c>
      <c r="B49" s="470" t="s">
        <v>734</v>
      </c>
      <c r="C49" s="470"/>
      <c r="D49" s="195" t="s">
        <v>735</v>
      </c>
      <c r="E49" s="414" t="str">
        <f>$N$24</f>
        <v>HEATHER GREY - BC06</v>
      </c>
      <c r="F49" s="129" t="s">
        <v>36</v>
      </c>
      <c r="G49" s="196">
        <f>$Q$27</f>
        <v>322</v>
      </c>
      <c r="H49" s="253">
        <v>0.185</v>
      </c>
      <c r="I49" s="179">
        <f>H49*G49</f>
        <v>59.57</v>
      </c>
      <c r="J49" s="188">
        <f>I49*2.8%+(I49/50)*0.5</f>
        <v>2.2636599999999998</v>
      </c>
      <c r="K49" s="188">
        <v>0</v>
      </c>
      <c r="L49" s="188">
        <v>0</v>
      </c>
      <c r="M49" s="338">
        <f>ROUND(I49+J49,0)</f>
        <v>62</v>
      </c>
      <c r="N49" s="471" t="s">
        <v>907</v>
      </c>
      <c r="O49" s="471"/>
      <c r="P49" s="471"/>
      <c r="Q49" s="471"/>
    </row>
    <row r="50" spans="1:17" s="128" customFormat="1" ht="66" customHeight="1">
      <c r="A50" s="413">
        <v>3</v>
      </c>
      <c r="B50" s="472" t="s">
        <v>891</v>
      </c>
      <c r="C50" s="472"/>
      <c r="D50" s="414" t="s">
        <v>892</v>
      </c>
      <c r="E50" s="414" t="s">
        <v>109</v>
      </c>
      <c r="F50" s="413" t="s">
        <v>36</v>
      </c>
      <c r="G50" s="196">
        <f>$Q$27</f>
        <v>322</v>
      </c>
      <c r="H50" s="415">
        <v>0.03</v>
      </c>
      <c r="I50" s="416">
        <f>H50*G50</f>
        <v>9.66</v>
      </c>
      <c r="J50" s="417">
        <f>I50*2.8%+(I50/50)*0.5</f>
        <v>0.36708000000000002</v>
      </c>
      <c r="K50" s="417">
        <v>0</v>
      </c>
      <c r="L50" s="417">
        <v>0</v>
      </c>
      <c r="M50" s="418">
        <f>ROUND(I50+J50,0)</f>
        <v>10</v>
      </c>
      <c r="N50" s="473" t="s">
        <v>893</v>
      </c>
      <c r="O50" s="473"/>
      <c r="P50" s="473"/>
      <c r="Q50" s="473"/>
    </row>
    <row r="51" spans="1:17" s="34" customFormat="1" ht="51.75" customHeight="1">
      <c r="A51" s="542" t="str">
        <f>UPPER(D30)</f>
        <v>SANDSTONE</v>
      </c>
      <c r="B51" s="542"/>
      <c r="C51" s="542"/>
      <c r="D51" s="542"/>
      <c r="E51" s="542"/>
      <c r="F51" s="542"/>
      <c r="G51" s="542"/>
      <c r="H51" s="542"/>
      <c r="I51" s="542"/>
      <c r="J51" s="542"/>
      <c r="K51" s="542"/>
      <c r="L51" s="542"/>
      <c r="M51" s="542"/>
      <c r="N51" s="542"/>
      <c r="O51" s="542"/>
      <c r="P51" s="542"/>
      <c r="Q51" s="542"/>
    </row>
    <row r="52" spans="1:17" s="128" customFormat="1" ht="156" customHeight="1">
      <c r="A52" s="129">
        <v>1</v>
      </c>
      <c r="B52" s="470" t="str">
        <f>$M$11</f>
        <v>100%COTTON SEMI BRUSHED (20/1+20/1+10/2) washing_ 14GG _460GSM</v>
      </c>
      <c r="C52" s="470"/>
      <c r="D52" s="195" t="s">
        <v>64</v>
      </c>
      <c r="E52" s="414" t="str">
        <f>$N$30</f>
        <v>OATLMEAL - BC0279</v>
      </c>
      <c r="F52" s="129" t="s">
        <v>36</v>
      </c>
      <c r="G52" s="196">
        <f>$Q$33</f>
        <v>327</v>
      </c>
      <c r="H52" s="253">
        <v>0.63</v>
      </c>
      <c r="I52" s="179">
        <f t="shared" ref="I52" si="11">G52*H52</f>
        <v>206.01</v>
      </c>
      <c r="J52" s="188">
        <f>I52*4.2%+(I52/50)*0.5</f>
        <v>10.71252</v>
      </c>
      <c r="K52" s="188">
        <v>0</v>
      </c>
      <c r="L52" s="188">
        <v>0</v>
      </c>
      <c r="M52" s="338">
        <f>ROUND(I52+J52,0)</f>
        <v>217</v>
      </c>
      <c r="N52" s="471" t="s">
        <v>908</v>
      </c>
      <c r="O52" s="471"/>
      <c r="P52" s="471"/>
      <c r="Q52" s="471"/>
    </row>
    <row r="53" spans="1:17" s="128" customFormat="1" ht="115.5" customHeight="1">
      <c r="A53" s="129">
        <v>2</v>
      </c>
      <c r="B53" s="470" t="s">
        <v>734</v>
      </c>
      <c r="C53" s="470"/>
      <c r="D53" s="195" t="s">
        <v>735</v>
      </c>
      <c r="E53" s="414" t="str">
        <f>$N$30</f>
        <v>OATLMEAL - BC0279</v>
      </c>
      <c r="F53" s="129" t="s">
        <v>36</v>
      </c>
      <c r="G53" s="196">
        <f>$Q$33</f>
        <v>327</v>
      </c>
      <c r="H53" s="253">
        <v>0.185</v>
      </c>
      <c r="I53" s="179">
        <f>H53*G53</f>
        <v>60.494999999999997</v>
      </c>
      <c r="J53" s="188">
        <f>I53*2.8%+(I53/50)*0.5</f>
        <v>2.2988099999999996</v>
      </c>
      <c r="K53" s="188">
        <v>0</v>
      </c>
      <c r="L53" s="188">
        <v>0</v>
      </c>
      <c r="M53" s="338">
        <f>ROUND(I53+J53,0)</f>
        <v>63</v>
      </c>
      <c r="N53" s="471" t="s">
        <v>909</v>
      </c>
      <c r="O53" s="471"/>
      <c r="P53" s="471"/>
      <c r="Q53" s="471"/>
    </row>
    <row r="54" spans="1:17" s="128" customFormat="1" ht="66" customHeight="1">
      <c r="A54" s="413">
        <v>3</v>
      </c>
      <c r="B54" s="472" t="s">
        <v>891</v>
      </c>
      <c r="C54" s="472"/>
      <c r="D54" s="414" t="s">
        <v>892</v>
      </c>
      <c r="E54" s="414" t="s">
        <v>109</v>
      </c>
      <c r="F54" s="413" t="s">
        <v>36</v>
      </c>
      <c r="G54" s="196">
        <f>$Q$33</f>
        <v>327</v>
      </c>
      <c r="H54" s="415">
        <v>0.03</v>
      </c>
      <c r="I54" s="416">
        <f>H54*G54</f>
        <v>9.81</v>
      </c>
      <c r="J54" s="417">
        <f>I54*2.8%+(I54/50)*0.5</f>
        <v>0.37278</v>
      </c>
      <c r="K54" s="417">
        <v>0</v>
      </c>
      <c r="L54" s="417">
        <v>0</v>
      </c>
      <c r="M54" s="418">
        <f>ROUND(I54+J54,0)</f>
        <v>10</v>
      </c>
      <c r="N54" s="473" t="s">
        <v>893</v>
      </c>
      <c r="O54" s="473"/>
      <c r="P54" s="473"/>
      <c r="Q54" s="473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84" t="s">
        <v>70</v>
      </c>
      <c r="B56" s="485"/>
      <c r="C56" s="485"/>
      <c r="D56" s="485"/>
      <c r="E56" s="486"/>
      <c r="F56" s="84" t="s">
        <v>71</v>
      </c>
      <c r="G56" s="84" t="s">
        <v>72</v>
      </c>
      <c r="H56" s="487" t="s">
        <v>73</v>
      </c>
      <c r="I56" s="488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9" t="s">
        <v>79</v>
      </c>
      <c r="Q56" s="490"/>
    </row>
    <row r="57" spans="1:17" s="15" customFormat="1" ht="81.75" customHeight="1">
      <c r="A57" s="192">
        <v>1</v>
      </c>
      <c r="B57" s="481" t="s">
        <v>80</v>
      </c>
      <c r="C57" s="481"/>
      <c r="D57" s="481"/>
      <c r="E57" s="481"/>
      <c r="F57" s="427" t="s">
        <v>897</v>
      </c>
      <c r="G57" s="426" t="s">
        <v>910</v>
      </c>
      <c r="H57" s="482" t="str">
        <f>$D$21</f>
        <v>DOVE</v>
      </c>
      <c r="I57" s="483" t="str">
        <f t="shared" ref="I57:I79" si="12">$E$42</f>
        <v>ASH - BC01</v>
      </c>
      <c r="J57" s="187" t="s">
        <v>81</v>
      </c>
      <c r="K57" s="187">
        <f>$Q$21</f>
        <v>323</v>
      </c>
      <c r="L57" s="360">
        <f>235/4500</f>
        <v>5.2222222222222225E-2</v>
      </c>
      <c r="M57" s="193">
        <f t="shared" ref="M57:M59" si="13">K57*L57</f>
        <v>16.867777777777778</v>
      </c>
      <c r="N57" s="193"/>
      <c r="O57" s="189">
        <f t="shared" ref="O57" si="14">ROUNDUP(N57+M57,0)</f>
        <v>17</v>
      </c>
      <c r="P57" s="478" t="s">
        <v>913</v>
      </c>
      <c r="Q57" s="479"/>
    </row>
    <row r="58" spans="1:17" s="15" customFormat="1" ht="81.75" customHeight="1">
      <c r="A58" s="192">
        <v>2</v>
      </c>
      <c r="B58" s="481" t="s">
        <v>80</v>
      </c>
      <c r="C58" s="481"/>
      <c r="D58" s="481"/>
      <c r="E58" s="481"/>
      <c r="F58" s="427" t="s">
        <v>898</v>
      </c>
      <c r="G58" s="426" t="s">
        <v>911</v>
      </c>
      <c r="H58" s="482" t="str">
        <f t="shared" ref="H58" si="15">$D$27</f>
        <v>HEATHER GREY</v>
      </c>
      <c r="I58" s="483"/>
      <c r="J58" s="187" t="s">
        <v>81</v>
      </c>
      <c r="K58" s="187">
        <f>$Q$27</f>
        <v>322</v>
      </c>
      <c r="L58" s="360">
        <f>235/4500</f>
        <v>5.2222222222222225E-2</v>
      </c>
      <c r="M58" s="193">
        <f t="shared" si="13"/>
        <v>16.815555555555555</v>
      </c>
      <c r="N58" s="193"/>
      <c r="O58" s="189">
        <f t="shared" ref="O58" si="16">ROUNDUP(N58+M58,0)</f>
        <v>17</v>
      </c>
      <c r="P58" s="546"/>
      <c r="Q58" s="547"/>
    </row>
    <row r="59" spans="1:17" s="15" customFormat="1" ht="81.75" customHeight="1">
      <c r="A59" s="192">
        <v>3</v>
      </c>
      <c r="B59" s="481" t="s">
        <v>80</v>
      </c>
      <c r="C59" s="481"/>
      <c r="D59" s="481"/>
      <c r="E59" s="481"/>
      <c r="F59" s="427" t="s">
        <v>899</v>
      </c>
      <c r="G59" s="426" t="s">
        <v>912</v>
      </c>
      <c r="H59" s="482" t="str">
        <f>$D$33</f>
        <v>SANDSTONE</v>
      </c>
      <c r="I59" s="483" t="str">
        <f t="shared" si="12"/>
        <v>ASH - BC01</v>
      </c>
      <c r="J59" s="187" t="s">
        <v>81</v>
      </c>
      <c r="K59" s="187">
        <f>$Q$33</f>
        <v>327</v>
      </c>
      <c r="L59" s="360">
        <f>235/4500</f>
        <v>5.2222222222222225E-2</v>
      </c>
      <c r="M59" s="193">
        <f t="shared" si="13"/>
        <v>17.076666666666668</v>
      </c>
      <c r="N59" s="193"/>
      <c r="O59" s="189">
        <f t="shared" ref="O59" si="17">ROUNDUP(N59+M59,0)</f>
        <v>18</v>
      </c>
      <c r="P59" s="546"/>
      <c r="Q59" s="547"/>
    </row>
    <row r="60" spans="1:17" s="15" customFormat="1" ht="59.5" customHeight="1">
      <c r="A60" s="192">
        <v>4</v>
      </c>
      <c r="B60" s="480" t="s">
        <v>747</v>
      </c>
      <c r="C60" s="481"/>
      <c r="D60" s="481"/>
      <c r="E60" s="481"/>
      <c r="F60" s="543" t="s">
        <v>91</v>
      </c>
      <c r="G60" s="548" t="s">
        <v>744</v>
      </c>
      <c r="H60" s="482" t="str">
        <f>$D$21</f>
        <v>DOVE</v>
      </c>
      <c r="I60" s="483" t="str">
        <f t="shared" si="12"/>
        <v>ASH - BC01</v>
      </c>
      <c r="J60" s="187" t="s">
        <v>87</v>
      </c>
      <c r="K60" s="187">
        <f>$Q$21</f>
        <v>323</v>
      </c>
      <c r="L60" s="187">
        <v>1</v>
      </c>
      <c r="M60" s="187">
        <f t="shared" ref="M60:M73" si="18">L60*K60</f>
        <v>323</v>
      </c>
      <c r="N60" s="193"/>
      <c r="O60" s="189">
        <f t="shared" ref="O60:O72" si="19">ROUNDUP(N60+M60,0)</f>
        <v>323</v>
      </c>
      <c r="P60" s="478" t="s">
        <v>745</v>
      </c>
      <c r="Q60" s="479"/>
    </row>
    <row r="61" spans="1:17" s="15" customFormat="1" ht="59.5" customHeight="1">
      <c r="A61" s="192">
        <v>5</v>
      </c>
      <c r="B61" s="480" t="s">
        <v>747</v>
      </c>
      <c r="C61" s="481"/>
      <c r="D61" s="481"/>
      <c r="E61" s="481"/>
      <c r="F61" s="544"/>
      <c r="G61" s="549"/>
      <c r="H61" s="482" t="str">
        <f t="shared" ref="H61" si="20">$D$27</f>
        <v>HEATHER GREY</v>
      </c>
      <c r="I61" s="483"/>
      <c r="J61" s="187" t="s">
        <v>87</v>
      </c>
      <c r="K61" s="187">
        <f>$Q$27</f>
        <v>322</v>
      </c>
      <c r="L61" s="187">
        <v>1</v>
      </c>
      <c r="M61" s="187">
        <f t="shared" si="18"/>
        <v>322</v>
      </c>
      <c r="N61" s="193"/>
      <c r="O61" s="189">
        <f t="shared" si="19"/>
        <v>322</v>
      </c>
      <c r="P61" s="546"/>
      <c r="Q61" s="547"/>
    </row>
    <row r="62" spans="1:17" s="15" customFormat="1" ht="59.5" customHeight="1">
      <c r="A62" s="192">
        <v>6</v>
      </c>
      <c r="B62" s="480" t="s">
        <v>747</v>
      </c>
      <c r="C62" s="481"/>
      <c r="D62" s="481"/>
      <c r="E62" s="481"/>
      <c r="F62" s="545"/>
      <c r="G62" s="549"/>
      <c r="H62" s="482" t="str">
        <f>$D$33</f>
        <v>SANDSTONE</v>
      </c>
      <c r="I62" s="483" t="str">
        <f t="shared" si="12"/>
        <v>ASH - BC01</v>
      </c>
      <c r="J62" s="187" t="s">
        <v>87</v>
      </c>
      <c r="K62" s="187">
        <f>$Q$33</f>
        <v>327</v>
      </c>
      <c r="L62" s="187">
        <v>1</v>
      </c>
      <c r="M62" s="187">
        <f t="shared" si="18"/>
        <v>327</v>
      </c>
      <c r="N62" s="193"/>
      <c r="O62" s="189">
        <f t="shared" ref="O62" si="21">ROUNDUP(N62+M62,0)</f>
        <v>327</v>
      </c>
      <c r="P62" s="551"/>
      <c r="Q62" s="552"/>
    </row>
    <row r="63" spans="1:17" s="15" customFormat="1" ht="59.5" customHeight="1">
      <c r="A63" s="192">
        <v>7</v>
      </c>
      <c r="B63" s="480" t="s">
        <v>748</v>
      </c>
      <c r="C63" s="481"/>
      <c r="D63" s="481"/>
      <c r="E63" s="481"/>
      <c r="F63" s="543" t="s">
        <v>91</v>
      </c>
      <c r="G63" s="548" t="s">
        <v>746</v>
      </c>
      <c r="H63" s="482" t="str">
        <f>$D$21</f>
        <v>DOVE</v>
      </c>
      <c r="I63" s="483" t="str">
        <f t="shared" si="12"/>
        <v>ASH - BC01</v>
      </c>
      <c r="J63" s="187" t="s">
        <v>87</v>
      </c>
      <c r="K63" s="187">
        <f>$Q$21</f>
        <v>323</v>
      </c>
      <c r="L63" s="187">
        <v>1</v>
      </c>
      <c r="M63" s="187">
        <f t="shared" si="18"/>
        <v>323</v>
      </c>
      <c r="N63" s="193"/>
      <c r="O63" s="189">
        <f t="shared" si="19"/>
        <v>323</v>
      </c>
      <c r="P63" s="478" t="s">
        <v>745</v>
      </c>
      <c r="Q63" s="479"/>
    </row>
    <row r="64" spans="1:17" s="15" customFormat="1" ht="59.5" customHeight="1">
      <c r="A64" s="192">
        <v>8</v>
      </c>
      <c r="B64" s="480" t="s">
        <v>748</v>
      </c>
      <c r="C64" s="481"/>
      <c r="D64" s="481"/>
      <c r="E64" s="481"/>
      <c r="F64" s="544"/>
      <c r="G64" s="549"/>
      <c r="H64" s="482" t="str">
        <f t="shared" ref="H64" si="22">$D$27</f>
        <v>HEATHER GREY</v>
      </c>
      <c r="I64" s="483"/>
      <c r="J64" s="187" t="s">
        <v>87</v>
      </c>
      <c r="K64" s="187">
        <f>$Q$27</f>
        <v>322</v>
      </c>
      <c r="L64" s="187">
        <v>1</v>
      </c>
      <c r="M64" s="187">
        <f t="shared" si="18"/>
        <v>322</v>
      </c>
      <c r="N64" s="193"/>
      <c r="O64" s="189">
        <f t="shared" si="19"/>
        <v>322</v>
      </c>
      <c r="P64" s="546"/>
      <c r="Q64" s="547"/>
    </row>
    <row r="65" spans="1:17" s="15" customFormat="1" ht="59.5" customHeight="1">
      <c r="A65" s="192">
        <v>9</v>
      </c>
      <c r="B65" s="480" t="s">
        <v>748</v>
      </c>
      <c r="C65" s="481"/>
      <c r="D65" s="481"/>
      <c r="E65" s="481"/>
      <c r="F65" s="545"/>
      <c r="G65" s="549"/>
      <c r="H65" s="482" t="str">
        <f>$D$33</f>
        <v>SANDSTONE</v>
      </c>
      <c r="I65" s="483" t="str">
        <f t="shared" si="12"/>
        <v>ASH - BC01</v>
      </c>
      <c r="J65" s="187" t="s">
        <v>87</v>
      </c>
      <c r="K65" s="187">
        <f>$Q$33</f>
        <v>327</v>
      </c>
      <c r="L65" s="187">
        <v>1</v>
      </c>
      <c r="M65" s="187">
        <f t="shared" si="18"/>
        <v>327</v>
      </c>
      <c r="N65" s="193"/>
      <c r="O65" s="189">
        <f t="shared" ref="O65:O67" si="23">ROUNDUP(N65+M65,0)</f>
        <v>327</v>
      </c>
      <c r="P65" s="551"/>
      <c r="Q65" s="552"/>
    </row>
    <row r="66" spans="1:17" s="15" customFormat="1" ht="59.5" customHeight="1">
      <c r="A66" s="192">
        <v>10</v>
      </c>
      <c r="B66" s="480" t="s">
        <v>760</v>
      </c>
      <c r="C66" s="481"/>
      <c r="D66" s="481"/>
      <c r="E66" s="481"/>
      <c r="F66" s="543" t="s">
        <v>91</v>
      </c>
      <c r="G66" s="548" t="s">
        <v>761</v>
      </c>
      <c r="H66" s="482" t="str">
        <f>$D$21</f>
        <v>DOVE</v>
      </c>
      <c r="I66" s="483" t="str">
        <f t="shared" si="12"/>
        <v>ASH - BC01</v>
      </c>
      <c r="J66" s="187" t="s">
        <v>87</v>
      </c>
      <c r="K66" s="187">
        <f>$Q$21</f>
        <v>323</v>
      </c>
      <c r="L66" s="187">
        <v>1</v>
      </c>
      <c r="M66" s="187">
        <f t="shared" ref="M66:M68" si="24">L66*K66</f>
        <v>323</v>
      </c>
      <c r="N66" s="193"/>
      <c r="O66" s="189">
        <f t="shared" si="23"/>
        <v>323</v>
      </c>
      <c r="P66" s="478" t="s">
        <v>745</v>
      </c>
      <c r="Q66" s="479"/>
    </row>
    <row r="67" spans="1:17" s="15" customFormat="1" ht="59.5" customHeight="1">
      <c r="A67" s="192">
        <v>11</v>
      </c>
      <c r="B67" s="480" t="s">
        <v>760</v>
      </c>
      <c r="C67" s="481"/>
      <c r="D67" s="481"/>
      <c r="E67" s="481"/>
      <c r="F67" s="544"/>
      <c r="G67" s="549"/>
      <c r="H67" s="482" t="str">
        <f t="shared" ref="H67" si="25">$D$27</f>
        <v>HEATHER GREY</v>
      </c>
      <c r="I67" s="483"/>
      <c r="J67" s="187" t="s">
        <v>87</v>
      </c>
      <c r="K67" s="187">
        <f>$Q$27</f>
        <v>322</v>
      </c>
      <c r="L67" s="187">
        <v>1</v>
      </c>
      <c r="M67" s="187">
        <f t="shared" si="24"/>
        <v>322</v>
      </c>
      <c r="N67" s="193"/>
      <c r="O67" s="189">
        <f t="shared" si="23"/>
        <v>322</v>
      </c>
      <c r="P67" s="546"/>
      <c r="Q67" s="547"/>
    </row>
    <row r="68" spans="1:17" s="15" customFormat="1" ht="59.5" customHeight="1">
      <c r="A68" s="192">
        <v>12</v>
      </c>
      <c r="B68" s="480" t="s">
        <v>760</v>
      </c>
      <c r="C68" s="481"/>
      <c r="D68" s="481"/>
      <c r="E68" s="481"/>
      <c r="F68" s="545"/>
      <c r="G68" s="549"/>
      <c r="H68" s="482" t="str">
        <f>$D$33</f>
        <v>SANDSTONE</v>
      </c>
      <c r="I68" s="483" t="str">
        <f t="shared" si="12"/>
        <v>ASH - BC01</v>
      </c>
      <c r="J68" s="187" t="s">
        <v>87</v>
      </c>
      <c r="K68" s="187">
        <f>$Q$33</f>
        <v>327</v>
      </c>
      <c r="L68" s="187">
        <v>1</v>
      </c>
      <c r="M68" s="187">
        <f t="shared" si="24"/>
        <v>327</v>
      </c>
      <c r="N68" s="193"/>
      <c r="O68" s="189">
        <f t="shared" ref="O68" si="26">ROUNDUP(N68+M68,0)</f>
        <v>327</v>
      </c>
      <c r="P68" s="551"/>
      <c r="Q68" s="552"/>
    </row>
    <row r="69" spans="1:17" s="26" customFormat="1" ht="37" customHeight="1" thickBot="1">
      <c r="B69" s="87" t="s">
        <v>69</v>
      </c>
      <c r="C69" s="27"/>
      <c r="D69" s="27"/>
      <c r="E69" s="27"/>
      <c r="G69" s="28"/>
      <c r="Q69" s="29"/>
    </row>
    <row r="70" spans="1:17" s="40" customFormat="1" ht="55.5" customHeight="1">
      <c r="A70" s="484" t="s">
        <v>70</v>
      </c>
      <c r="B70" s="485"/>
      <c r="C70" s="485"/>
      <c r="D70" s="485"/>
      <c r="E70" s="486"/>
      <c r="F70" s="84" t="s">
        <v>71</v>
      </c>
      <c r="G70" s="84" t="s">
        <v>72</v>
      </c>
      <c r="H70" s="487" t="s">
        <v>73</v>
      </c>
      <c r="I70" s="488"/>
      <c r="J70" s="85" t="s">
        <v>55</v>
      </c>
      <c r="K70" s="84" t="s">
        <v>74</v>
      </c>
      <c r="L70" s="84" t="s">
        <v>75</v>
      </c>
      <c r="M70" s="86" t="s">
        <v>76</v>
      </c>
      <c r="N70" s="86" t="s">
        <v>77</v>
      </c>
      <c r="O70" s="86" t="s">
        <v>78</v>
      </c>
      <c r="P70" s="489" t="s">
        <v>79</v>
      </c>
      <c r="Q70" s="490"/>
    </row>
    <row r="71" spans="1:17" s="15" customFormat="1" ht="59.5" customHeight="1">
      <c r="A71" s="192">
        <v>13</v>
      </c>
      <c r="B71" s="480" t="s">
        <v>757</v>
      </c>
      <c r="C71" s="481"/>
      <c r="D71" s="481"/>
      <c r="E71" s="481"/>
      <c r="F71" s="550" t="s">
        <v>91</v>
      </c>
      <c r="G71" s="548"/>
      <c r="H71" s="482" t="str">
        <f>$D$21</f>
        <v>DOVE</v>
      </c>
      <c r="I71" s="483" t="str">
        <f t="shared" si="12"/>
        <v>ASH - BC01</v>
      </c>
      <c r="J71" s="187" t="s">
        <v>87</v>
      </c>
      <c r="K71" s="187">
        <f>$Q$21</f>
        <v>323</v>
      </c>
      <c r="L71" s="187">
        <v>1</v>
      </c>
      <c r="M71" s="187">
        <f t="shared" si="18"/>
        <v>323</v>
      </c>
      <c r="N71" s="193"/>
      <c r="O71" s="189">
        <f t="shared" si="19"/>
        <v>323</v>
      </c>
      <c r="P71" s="478" t="s">
        <v>749</v>
      </c>
      <c r="Q71" s="479"/>
    </row>
    <row r="72" spans="1:17" s="15" customFormat="1" ht="59.5" customHeight="1">
      <c r="A72" s="192">
        <v>14</v>
      </c>
      <c r="B72" s="480" t="s">
        <v>757</v>
      </c>
      <c r="C72" s="481"/>
      <c r="D72" s="481"/>
      <c r="E72" s="481"/>
      <c r="F72" s="544"/>
      <c r="G72" s="549"/>
      <c r="H72" s="482" t="str">
        <f t="shared" ref="H72" si="27">$D$27</f>
        <v>HEATHER GREY</v>
      </c>
      <c r="I72" s="483"/>
      <c r="J72" s="187" t="s">
        <v>87</v>
      </c>
      <c r="K72" s="187">
        <f>$Q$27</f>
        <v>322</v>
      </c>
      <c r="L72" s="187">
        <v>1</v>
      </c>
      <c r="M72" s="187">
        <f t="shared" si="18"/>
        <v>322</v>
      </c>
      <c r="N72" s="193"/>
      <c r="O72" s="189">
        <f t="shared" si="19"/>
        <v>322</v>
      </c>
      <c r="P72" s="546"/>
      <c r="Q72" s="547"/>
    </row>
    <row r="73" spans="1:17" s="15" customFormat="1" ht="59.5" customHeight="1">
      <c r="A73" s="192">
        <v>15</v>
      </c>
      <c r="B73" s="480" t="s">
        <v>757</v>
      </c>
      <c r="C73" s="481"/>
      <c r="D73" s="481"/>
      <c r="E73" s="481"/>
      <c r="F73" s="544"/>
      <c r="G73" s="549"/>
      <c r="H73" s="482" t="str">
        <f>$D$33</f>
        <v>SANDSTONE</v>
      </c>
      <c r="I73" s="483" t="str">
        <f t="shared" si="12"/>
        <v>ASH - BC01</v>
      </c>
      <c r="J73" s="187" t="s">
        <v>87</v>
      </c>
      <c r="K73" s="187">
        <f>$Q$33</f>
        <v>327</v>
      </c>
      <c r="L73" s="187">
        <v>1</v>
      </c>
      <c r="M73" s="187">
        <f t="shared" si="18"/>
        <v>327</v>
      </c>
      <c r="N73" s="193"/>
      <c r="O73" s="189">
        <f t="shared" ref="O73:O75" si="28">ROUNDUP(N73+M73,0)</f>
        <v>327</v>
      </c>
      <c r="P73" s="551"/>
      <c r="Q73" s="552"/>
    </row>
    <row r="74" spans="1:17" s="15" customFormat="1" ht="74.25" customHeight="1">
      <c r="A74" s="192">
        <v>16</v>
      </c>
      <c r="B74" s="480" t="s">
        <v>751</v>
      </c>
      <c r="C74" s="481"/>
      <c r="D74" s="481"/>
      <c r="E74" s="481"/>
      <c r="F74" s="361" t="s">
        <v>752</v>
      </c>
      <c r="G74" s="548"/>
      <c r="H74" s="482" t="str">
        <f>$D$21</f>
        <v>DOVE</v>
      </c>
      <c r="I74" s="483" t="str">
        <f t="shared" si="12"/>
        <v>ASH - BC01</v>
      </c>
      <c r="J74" s="187" t="s">
        <v>87</v>
      </c>
      <c r="K74" s="187">
        <f>$Q$21</f>
        <v>323</v>
      </c>
      <c r="L74" s="187">
        <v>1</v>
      </c>
      <c r="M74" s="187">
        <f t="shared" ref="M74:M76" si="29">L74*K74</f>
        <v>323</v>
      </c>
      <c r="N74" s="193"/>
      <c r="O74" s="189">
        <f t="shared" si="28"/>
        <v>323</v>
      </c>
      <c r="P74" s="478" t="s">
        <v>753</v>
      </c>
      <c r="Q74" s="479"/>
    </row>
    <row r="75" spans="1:17" s="15" customFormat="1" ht="59.5" customHeight="1">
      <c r="A75" s="192">
        <v>17</v>
      </c>
      <c r="B75" s="480" t="s">
        <v>751</v>
      </c>
      <c r="C75" s="481"/>
      <c r="D75" s="481"/>
      <c r="E75" s="481"/>
      <c r="F75" s="361" t="s">
        <v>752</v>
      </c>
      <c r="G75" s="549"/>
      <c r="H75" s="482" t="str">
        <f t="shared" ref="H75" si="30">$D$27</f>
        <v>HEATHER GREY</v>
      </c>
      <c r="I75" s="483"/>
      <c r="J75" s="187" t="s">
        <v>87</v>
      </c>
      <c r="K75" s="187">
        <f>$Q$27</f>
        <v>322</v>
      </c>
      <c r="L75" s="187">
        <v>1</v>
      </c>
      <c r="M75" s="187">
        <f t="shared" si="29"/>
        <v>322</v>
      </c>
      <c r="N75" s="193"/>
      <c r="O75" s="189">
        <f t="shared" si="28"/>
        <v>322</v>
      </c>
      <c r="P75" s="546"/>
      <c r="Q75" s="547"/>
    </row>
    <row r="76" spans="1:17" s="15" customFormat="1" ht="59.5" customHeight="1">
      <c r="A76" s="192">
        <v>18</v>
      </c>
      <c r="B76" s="480" t="s">
        <v>751</v>
      </c>
      <c r="C76" s="481"/>
      <c r="D76" s="481"/>
      <c r="E76" s="481"/>
      <c r="F76" s="361" t="s">
        <v>752</v>
      </c>
      <c r="G76" s="549"/>
      <c r="H76" s="482" t="str">
        <f>$D$33</f>
        <v>SANDSTONE</v>
      </c>
      <c r="I76" s="483" t="str">
        <f t="shared" si="12"/>
        <v>ASH - BC01</v>
      </c>
      <c r="J76" s="187" t="s">
        <v>87</v>
      </c>
      <c r="K76" s="187">
        <f>$Q$33</f>
        <v>327</v>
      </c>
      <c r="L76" s="187">
        <v>1</v>
      </c>
      <c r="M76" s="187">
        <f t="shared" si="29"/>
        <v>327</v>
      </c>
      <c r="N76" s="193"/>
      <c r="O76" s="189">
        <f t="shared" ref="O76" si="31">ROUNDUP(N76+M76,0)</f>
        <v>327</v>
      </c>
      <c r="P76" s="551"/>
      <c r="Q76" s="552"/>
    </row>
    <row r="77" spans="1:17" s="15" customFormat="1" ht="59.5" customHeight="1">
      <c r="A77" s="192">
        <v>19</v>
      </c>
      <c r="B77" s="481" t="s">
        <v>750</v>
      </c>
      <c r="C77" s="481"/>
      <c r="D77" s="481"/>
      <c r="E77" s="481"/>
      <c r="F77" s="361" t="s">
        <v>109</v>
      </c>
      <c r="G77" s="548"/>
      <c r="H77" s="482" t="str">
        <f>$D$21</f>
        <v>DOVE</v>
      </c>
      <c r="I77" s="483" t="str">
        <f t="shared" si="12"/>
        <v>ASH - BC01</v>
      </c>
      <c r="J77" s="187" t="s">
        <v>36</v>
      </c>
      <c r="K77" s="187">
        <f>$Q$21</f>
        <v>323</v>
      </c>
      <c r="L77" s="194">
        <v>1.1399999999999999</v>
      </c>
      <c r="M77" s="193">
        <f t="shared" ref="M77:M79" si="32">K77*L77</f>
        <v>368.21999999999997</v>
      </c>
      <c r="N77" s="193"/>
      <c r="O77" s="189">
        <f t="shared" ref="O77:O78" si="33">ROUNDUP(N77+M77,0)</f>
        <v>369</v>
      </c>
      <c r="P77" s="478" t="s">
        <v>754</v>
      </c>
      <c r="Q77" s="479"/>
    </row>
    <row r="78" spans="1:17" s="15" customFormat="1" ht="59.5" customHeight="1">
      <c r="A78" s="192">
        <v>20</v>
      </c>
      <c r="B78" s="481" t="s">
        <v>750</v>
      </c>
      <c r="C78" s="481"/>
      <c r="D78" s="481"/>
      <c r="E78" s="481"/>
      <c r="F78" s="361" t="s">
        <v>109</v>
      </c>
      <c r="G78" s="549"/>
      <c r="H78" s="482" t="str">
        <f t="shared" ref="H78" si="34">$D$27</f>
        <v>HEATHER GREY</v>
      </c>
      <c r="I78" s="483"/>
      <c r="J78" s="187" t="s">
        <v>36</v>
      </c>
      <c r="K78" s="187">
        <f>$Q$27</f>
        <v>322</v>
      </c>
      <c r="L78" s="194">
        <v>1.1399999999999999</v>
      </c>
      <c r="M78" s="193">
        <f t="shared" si="32"/>
        <v>367.08</v>
      </c>
      <c r="N78" s="193"/>
      <c r="O78" s="189">
        <f t="shared" si="33"/>
        <v>368</v>
      </c>
      <c r="P78" s="546"/>
      <c r="Q78" s="547"/>
    </row>
    <row r="79" spans="1:17" s="15" customFormat="1" ht="59.5" customHeight="1">
      <c r="A79" s="192">
        <v>21</v>
      </c>
      <c r="B79" s="481" t="s">
        <v>750</v>
      </c>
      <c r="C79" s="481"/>
      <c r="D79" s="481"/>
      <c r="E79" s="481"/>
      <c r="F79" s="361" t="s">
        <v>109</v>
      </c>
      <c r="G79" s="549"/>
      <c r="H79" s="482" t="str">
        <f>$D$33</f>
        <v>SANDSTONE</v>
      </c>
      <c r="I79" s="483" t="str">
        <f t="shared" si="12"/>
        <v>ASH - BC01</v>
      </c>
      <c r="J79" s="187" t="s">
        <v>36</v>
      </c>
      <c r="K79" s="187">
        <f>$Q$33</f>
        <v>327</v>
      </c>
      <c r="L79" s="194">
        <v>1.1399999999999999</v>
      </c>
      <c r="M79" s="193">
        <f t="shared" si="32"/>
        <v>372.78</v>
      </c>
      <c r="N79" s="193"/>
      <c r="O79" s="189">
        <f t="shared" ref="O79" si="35">ROUNDUP(N79+M79,0)</f>
        <v>373</v>
      </c>
      <c r="P79" s="551"/>
      <c r="Q79" s="552"/>
    </row>
    <row r="80" spans="1:17" s="26" customFormat="1" ht="39" customHeight="1">
      <c r="B80" s="91" t="s">
        <v>95</v>
      </c>
      <c r="C80" s="27"/>
      <c r="D80" s="27"/>
      <c r="E80" s="27"/>
      <c r="G80" s="31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76" t="s">
        <v>70</v>
      </c>
      <c r="B81" s="476"/>
      <c r="C81" s="476"/>
      <c r="D81" s="476"/>
      <c r="E81" s="476"/>
      <c r="F81" s="190" t="s">
        <v>71</v>
      </c>
      <c r="G81" s="190" t="s">
        <v>72</v>
      </c>
      <c r="H81" s="477" t="s">
        <v>73</v>
      </c>
      <c r="I81" s="477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77" t="s">
        <v>79</v>
      </c>
      <c r="Q81" s="477"/>
    </row>
    <row r="82" spans="1:17" s="34" customFormat="1" ht="51.75" customHeight="1">
      <c r="A82" s="192">
        <v>1</v>
      </c>
      <c r="B82" s="480" t="s">
        <v>755</v>
      </c>
      <c r="C82" s="480"/>
      <c r="D82" s="480"/>
      <c r="E82" s="480"/>
      <c r="F82" s="559" t="s">
        <v>91</v>
      </c>
      <c r="G82" s="560"/>
      <c r="H82" s="491" t="str">
        <f>$D$21</f>
        <v>DOVE</v>
      </c>
      <c r="I82" s="491" t="str">
        <f>$E$42</f>
        <v>ASH - BC01</v>
      </c>
      <c r="J82" s="187" t="s">
        <v>87</v>
      </c>
      <c r="K82" s="187">
        <f>$Q$21</f>
        <v>323</v>
      </c>
      <c r="L82" s="362">
        <f>1+L97</f>
        <v>1.1666666666666667</v>
      </c>
      <c r="M82" s="187">
        <f t="shared" ref="M82:M102" si="36">K82*L82</f>
        <v>376.83333333333337</v>
      </c>
      <c r="N82" s="193"/>
      <c r="O82" s="189">
        <f t="shared" ref="O82:O101" si="37">ROUNDUP(N82+M82,0)</f>
        <v>377</v>
      </c>
      <c r="P82" s="478" t="s">
        <v>758</v>
      </c>
      <c r="Q82" s="479"/>
    </row>
    <row r="83" spans="1:17" s="34" customFormat="1" ht="51.75" customHeight="1">
      <c r="A83" s="192">
        <v>2</v>
      </c>
      <c r="B83" s="480" t="s">
        <v>755</v>
      </c>
      <c r="C83" s="480"/>
      <c r="D83" s="480"/>
      <c r="E83" s="480"/>
      <c r="F83" s="559"/>
      <c r="G83" s="560"/>
      <c r="H83" s="491" t="str">
        <f t="shared" ref="H83" si="38">$D$27</f>
        <v>HEATHER GREY</v>
      </c>
      <c r="I83" s="491"/>
      <c r="J83" s="187" t="s">
        <v>87</v>
      </c>
      <c r="K83" s="187">
        <f>$Q$27</f>
        <v>322</v>
      </c>
      <c r="L83" s="362">
        <f>1+L98</f>
        <v>1.1666666666666667</v>
      </c>
      <c r="M83" s="187">
        <f t="shared" si="36"/>
        <v>375.66666666666669</v>
      </c>
      <c r="N83" s="193"/>
      <c r="O83" s="189">
        <f t="shared" si="37"/>
        <v>376</v>
      </c>
      <c r="P83" s="546"/>
      <c r="Q83" s="547"/>
    </row>
    <row r="84" spans="1:17" s="34" customFormat="1" ht="51.75" customHeight="1">
      <c r="A84" s="192">
        <v>3</v>
      </c>
      <c r="B84" s="480" t="s">
        <v>755</v>
      </c>
      <c r="C84" s="480"/>
      <c r="D84" s="480"/>
      <c r="E84" s="480"/>
      <c r="F84" s="559"/>
      <c r="G84" s="560"/>
      <c r="H84" s="491" t="str">
        <f>$D$33</f>
        <v>SANDSTONE</v>
      </c>
      <c r="I84" s="491" t="str">
        <f>$E$42</f>
        <v>ASH - BC01</v>
      </c>
      <c r="J84" s="187" t="s">
        <v>87</v>
      </c>
      <c r="K84" s="187">
        <f>$Q$33</f>
        <v>327</v>
      </c>
      <c r="L84" s="362">
        <f>1+L99</f>
        <v>1.1666666666666667</v>
      </c>
      <c r="M84" s="187">
        <f t="shared" si="36"/>
        <v>381.5</v>
      </c>
      <c r="N84" s="193"/>
      <c r="O84" s="189">
        <f t="shared" ref="O84" si="39">ROUNDUP(N84+M84,0)</f>
        <v>382</v>
      </c>
      <c r="P84" s="551"/>
      <c r="Q84" s="552"/>
    </row>
    <row r="85" spans="1:17" s="34" customFormat="1" ht="64.5" customHeight="1">
      <c r="A85" s="192">
        <v>4</v>
      </c>
      <c r="B85" s="499" t="s">
        <v>825</v>
      </c>
      <c r="C85" s="499"/>
      <c r="D85" s="499"/>
      <c r="E85" s="499"/>
      <c r="F85" s="183" t="s">
        <v>103</v>
      </c>
      <c r="G85" s="561" t="s">
        <v>826</v>
      </c>
      <c r="H85" s="491" t="str">
        <f>$D$21</f>
        <v>DOVE</v>
      </c>
      <c r="I85" s="491" t="str">
        <f>$E$42</f>
        <v>ASH - BC01</v>
      </c>
      <c r="J85" s="187" t="s">
        <v>87</v>
      </c>
      <c r="K85" s="187">
        <f>$Q$21</f>
        <v>323</v>
      </c>
      <c r="L85" s="187">
        <v>1</v>
      </c>
      <c r="M85" s="187">
        <f t="shared" si="36"/>
        <v>323</v>
      </c>
      <c r="N85" s="193"/>
      <c r="O85" s="189">
        <f t="shared" si="37"/>
        <v>323</v>
      </c>
      <c r="P85" s="478" t="s">
        <v>756</v>
      </c>
      <c r="Q85" s="479"/>
    </row>
    <row r="86" spans="1:17" s="34" customFormat="1" ht="64.5" customHeight="1">
      <c r="A86" s="192">
        <v>5</v>
      </c>
      <c r="B86" s="499" t="s">
        <v>825</v>
      </c>
      <c r="C86" s="499"/>
      <c r="D86" s="499"/>
      <c r="E86" s="499"/>
      <c r="F86" s="183" t="s">
        <v>103</v>
      </c>
      <c r="G86" s="562"/>
      <c r="H86" s="491" t="str">
        <f t="shared" ref="H86" si="40">$D$27</f>
        <v>HEATHER GREY</v>
      </c>
      <c r="I86" s="491"/>
      <c r="J86" s="187" t="s">
        <v>87</v>
      </c>
      <c r="K86" s="187">
        <f>$Q$27</f>
        <v>322</v>
      </c>
      <c r="L86" s="187">
        <v>1</v>
      </c>
      <c r="M86" s="187">
        <f t="shared" si="36"/>
        <v>322</v>
      </c>
      <c r="N86" s="193"/>
      <c r="O86" s="189">
        <f t="shared" si="37"/>
        <v>322</v>
      </c>
      <c r="P86" s="546"/>
      <c r="Q86" s="547"/>
    </row>
    <row r="87" spans="1:17" s="34" customFormat="1" ht="64.5" customHeight="1">
      <c r="A87" s="192">
        <v>6</v>
      </c>
      <c r="B87" s="499" t="s">
        <v>825</v>
      </c>
      <c r="C87" s="499"/>
      <c r="D87" s="499"/>
      <c r="E87" s="499"/>
      <c r="F87" s="183" t="s">
        <v>103</v>
      </c>
      <c r="G87" s="563"/>
      <c r="H87" s="491" t="str">
        <f>$D$33</f>
        <v>SANDSTONE</v>
      </c>
      <c r="I87" s="491" t="str">
        <f>$E$42</f>
        <v>ASH - BC01</v>
      </c>
      <c r="J87" s="187" t="s">
        <v>87</v>
      </c>
      <c r="K87" s="187">
        <f>$Q$33</f>
        <v>327</v>
      </c>
      <c r="L87" s="187">
        <v>1</v>
      </c>
      <c r="M87" s="187">
        <f t="shared" si="36"/>
        <v>327</v>
      </c>
      <c r="N87" s="193"/>
      <c r="O87" s="189">
        <f t="shared" ref="O87" si="41">ROUNDUP(N87+M87,0)</f>
        <v>327</v>
      </c>
      <c r="P87" s="551"/>
      <c r="Q87" s="552"/>
    </row>
    <row r="88" spans="1:17" s="34" customFormat="1" ht="42.75" customHeight="1">
      <c r="A88" s="192">
        <v>7</v>
      </c>
      <c r="B88" s="480" t="s">
        <v>765</v>
      </c>
      <c r="C88" s="481"/>
      <c r="D88" s="481"/>
      <c r="E88" s="481"/>
      <c r="F88" s="183" t="s">
        <v>105</v>
      </c>
      <c r="G88" s="183"/>
      <c r="H88" s="491" t="str">
        <f>$D$21</f>
        <v>DOVE</v>
      </c>
      <c r="I88" s="491" t="str">
        <f>$E$42</f>
        <v>ASH - BC01</v>
      </c>
      <c r="J88" s="187" t="s">
        <v>87</v>
      </c>
      <c r="K88" s="187">
        <f>$Q$21</f>
        <v>323</v>
      </c>
      <c r="L88" s="194">
        <f>1/12</f>
        <v>8.3333333333333329E-2</v>
      </c>
      <c r="M88" s="187">
        <f t="shared" si="36"/>
        <v>26.916666666666664</v>
      </c>
      <c r="N88" s="193"/>
      <c r="O88" s="189">
        <f t="shared" si="37"/>
        <v>27</v>
      </c>
      <c r="P88" s="498"/>
      <c r="Q88" s="498"/>
    </row>
    <row r="89" spans="1:17" s="34" customFormat="1" ht="42.75" customHeight="1">
      <c r="A89" s="192">
        <v>8</v>
      </c>
      <c r="B89" s="480" t="s">
        <v>765</v>
      </c>
      <c r="C89" s="481"/>
      <c r="D89" s="481"/>
      <c r="E89" s="481"/>
      <c r="F89" s="183" t="s">
        <v>105</v>
      </c>
      <c r="G89" s="183"/>
      <c r="H89" s="491" t="str">
        <f t="shared" ref="H89" si="42">$D$27</f>
        <v>HEATHER GREY</v>
      </c>
      <c r="I89" s="491"/>
      <c r="J89" s="187" t="s">
        <v>87</v>
      </c>
      <c r="K89" s="187">
        <f>$Q$27</f>
        <v>322</v>
      </c>
      <c r="L89" s="194">
        <f>1/12</f>
        <v>8.3333333333333329E-2</v>
      </c>
      <c r="M89" s="187">
        <f t="shared" si="36"/>
        <v>26.833333333333332</v>
      </c>
      <c r="N89" s="193"/>
      <c r="O89" s="189">
        <f t="shared" si="37"/>
        <v>27</v>
      </c>
      <c r="P89" s="498"/>
      <c r="Q89" s="498"/>
    </row>
    <row r="90" spans="1:17" s="34" customFormat="1" ht="42.75" customHeight="1">
      <c r="A90" s="192">
        <v>9</v>
      </c>
      <c r="B90" s="480" t="s">
        <v>765</v>
      </c>
      <c r="C90" s="481"/>
      <c r="D90" s="481"/>
      <c r="E90" s="481"/>
      <c r="F90" s="183" t="s">
        <v>105</v>
      </c>
      <c r="G90" s="183"/>
      <c r="H90" s="491" t="str">
        <f>$D$33</f>
        <v>SANDSTONE</v>
      </c>
      <c r="I90" s="491" t="str">
        <f>$E$42</f>
        <v>ASH - BC01</v>
      </c>
      <c r="J90" s="187" t="s">
        <v>87</v>
      </c>
      <c r="K90" s="187">
        <f>$Q$33</f>
        <v>327</v>
      </c>
      <c r="L90" s="194">
        <f>1/12</f>
        <v>8.3333333333333329E-2</v>
      </c>
      <c r="M90" s="187">
        <f t="shared" si="36"/>
        <v>27.25</v>
      </c>
      <c r="N90" s="193"/>
      <c r="O90" s="189">
        <f t="shared" ref="O90" si="43">ROUNDUP(N90+M90,0)</f>
        <v>28</v>
      </c>
      <c r="P90" s="498"/>
      <c r="Q90" s="498"/>
    </row>
    <row r="91" spans="1:17" s="34" customFormat="1" ht="51.75" customHeight="1">
      <c r="A91" s="192">
        <v>10</v>
      </c>
      <c r="B91" s="480" t="s">
        <v>145</v>
      </c>
      <c r="C91" s="480"/>
      <c r="D91" s="480"/>
      <c r="E91" s="480"/>
      <c r="F91" s="559" t="s">
        <v>91</v>
      </c>
      <c r="G91" s="560"/>
      <c r="H91" s="491" t="str">
        <f>$D$21</f>
        <v>DOVE</v>
      </c>
      <c r="I91" s="491" t="str">
        <f>$E$42</f>
        <v>ASH - BC01</v>
      </c>
      <c r="J91" s="187" t="s">
        <v>87</v>
      </c>
      <c r="K91" s="187">
        <f>$Q$21</f>
        <v>323</v>
      </c>
      <c r="L91" s="362">
        <f t="shared" ref="L91:L96" si="44">1/12*2</f>
        <v>0.16666666666666666</v>
      </c>
      <c r="M91" s="187">
        <f t="shared" ref="M91:M93" si="45">K91*L91</f>
        <v>53.833333333333329</v>
      </c>
      <c r="N91" s="193"/>
      <c r="O91" s="189">
        <f>ROUNDUP(N91+M91,0)</f>
        <v>54</v>
      </c>
      <c r="P91" s="496"/>
      <c r="Q91" s="497"/>
    </row>
    <row r="92" spans="1:17" s="34" customFormat="1" ht="51.75" customHeight="1">
      <c r="A92" s="192">
        <v>11</v>
      </c>
      <c r="B92" s="480" t="s">
        <v>145</v>
      </c>
      <c r="C92" s="480"/>
      <c r="D92" s="480"/>
      <c r="E92" s="480"/>
      <c r="F92" s="559"/>
      <c r="G92" s="560"/>
      <c r="H92" s="491" t="str">
        <f t="shared" ref="H92" si="46">$D$27</f>
        <v>HEATHER GREY</v>
      </c>
      <c r="I92" s="491"/>
      <c r="J92" s="187" t="s">
        <v>87</v>
      </c>
      <c r="K92" s="187">
        <f>$Q$27</f>
        <v>322</v>
      </c>
      <c r="L92" s="362">
        <f t="shared" si="44"/>
        <v>0.16666666666666666</v>
      </c>
      <c r="M92" s="187">
        <f t="shared" si="45"/>
        <v>53.666666666666664</v>
      </c>
      <c r="N92" s="193"/>
      <c r="O92" s="189">
        <f>ROUNDUP(N92+M92,0)</f>
        <v>54</v>
      </c>
      <c r="P92" s="564"/>
      <c r="Q92" s="565"/>
    </row>
    <row r="93" spans="1:17" s="34" customFormat="1" ht="51.75" customHeight="1">
      <c r="A93" s="192">
        <v>12</v>
      </c>
      <c r="B93" s="480" t="s">
        <v>145</v>
      </c>
      <c r="C93" s="480"/>
      <c r="D93" s="480"/>
      <c r="E93" s="480"/>
      <c r="F93" s="559"/>
      <c r="G93" s="560"/>
      <c r="H93" s="491" t="str">
        <f>$D$33</f>
        <v>SANDSTONE</v>
      </c>
      <c r="I93" s="491" t="str">
        <f>$E$42</f>
        <v>ASH - BC01</v>
      </c>
      <c r="J93" s="187" t="s">
        <v>87</v>
      </c>
      <c r="K93" s="187">
        <f>$Q$33</f>
        <v>327</v>
      </c>
      <c r="L93" s="362">
        <f t="shared" si="44"/>
        <v>0.16666666666666666</v>
      </c>
      <c r="M93" s="187">
        <f t="shared" si="45"/>
        <v>54.5</v>
      </c>
      <c r="N93" s="193"/>
      <c r="O93" s="189">
        <f t="shared" ref="O93" si="47">ROUNDUP(N93+M93,0)</f>
        <v>55</v>
      </c>
      <c r="P93" s="566"/>
      <c r="Q93" s="567"/>
    </row>
    <row r="94" spans="1:17" s="34" customFormat="1" ht="51.75" customHeight="1">
      <c r="A94" s="428">
        <v>10</v>
      </c>
      <c r="B94" s="511" t="s">
        <v>767</v>
      </c>
      <c r="C94" s="511"/>
      <c r="D94" s="511"/>
      <c r="E94" s="511"/>
      <c r="F94" s="553" t="s">
        <v>170</v>
      </c>
      <c r="G94" s="554"/>
      <c r="H94" s="512" t="str">
        <f>$D$21</f>
        <v>DOVE</v>
      </c>
      <c r="I94" s="512" t="str">
        <f>$E$42</f>
        <v>ASH - BC01</v>
      </c>
      <c r="J94" s="431" t="s">
        <v>87</v>
      </c>
      <c r="K94" s="431">
        <f>$Q$21</f>
        <v>323</v>
      </c>
      <c r="L94" s="432">
        <f t="shared" si="44"/>
        <v>0.16666666666666666</v>
      </c>
      <c r="M94" s="431">
        <f t="shared" ref="M94:M96" si="48">K94*L94</f>
        <v>53.833333333333329</v>
      </c>
      <c r="N94" s="433"/>
      <c r="O94" s="434">
        <f>ROUNDUP(N94+M94,0)</f>
        <v>54</v>
      </c>
      <c r="P94" s="509" t="s">
        <v>768</v>
      </c>
      <c r="Q94" s="510"/>
    </row>
    <row r="95" spans="1:17" s="34" customFormat="1" ht="51.75" customHeight="1">
      <c r="A95" s="428">
        <v>11</v>
      </c>
      <c r="B95" s="511" t="s">
        <v>767</v>
      </c>
      <c r="C95" s="511"/>
      <c r="D95" s="511"/>
      <c r="E95" s="511"/>
      <c r="F95" s="553"/>
      <c r="G95" s="554"/>
      <c r="H95" s="512" t="str">
        <f t="shared" ref="H95" si="49">$D$27</f>
        <v>HEATHER GREY</v>
      </c>
      <c r="I95" s="512"/>
      <c r="J95" s="431" t="s">
        <v>87</v>
      </c>
      <c r="K95" s="431">
        <f>$Q$27</f>
        <v>322</v>
      </c>
      <c r="L95" s="432">
        <f t="shared" si="44"/>
        <v>0.16666666666666666</v>
      </c>
      <c r="M95" s="431">
        <f t="shared" si="48"/>
        <v>53.666666666666664</v>
      </c>
      <c r="N95" s="433"/>
      <c r="O95" s="434">
        <f>ROUNDUP(N95+M95,0)</f>
        <v>54</v>
      </c>
      <c r="P95" s="555"/>
      <c r="Q95" s="556"/>
    </row>
    <row r="96" spans="1:17" s="34" customFormat="1" ht="51.75" customHeight="1">
      <c r="A96" s="428">
        <v>12</v>
      </c>
      <c r="B96" s="511" t="s">
        <v>767</v>
      </c>
      <c r="C96" s="511"/>
      <c r="D96" s="511"/>
      <c r="E96" s="511"/>
      <c r="F96" s="553"/>
      <c r="G96" s="554"/>
      <c r="H96" s="512" t="str">
        <f>$D$33</f>
        <v>SANDSTONE</v>
      </c>
      <c r="I96" s="512" t="str">
        <f>$E$42</f>
        <v>ASH - BC01</v>
      </c>
      <c r="J96" s="431" t="s">
        <v>87</v>
      </c>
      <c r="K96" s="431">
        <f>$Q$33</f>
        <v>327</v>
      </c>
      <c r="L96" s="432">
        <f t="shared" si="44"/>
        <v>0.16666666666666666</v>
      </c>
      <c r="M96" s="431">
        <f t="shared" si="48"/>
        <v>54.5</v>
      </c>
      <c r="N96" s="433"/>
      <c r="O96" s="434">
        <f t="shared" ref="O96" si="50">ROUNDUP(N96+M96,0)</f>
        <v>55</v>
      </c>
      <c r="P96" s="557"/>
      <c r="Q96" s="558"/>
    </row>
    <row r="97" spans="1:17" s="34" customFormat="1" ht="42.75" customHeight="1">
      <c r="A97" s="192">
        <v>13</v>
      </c>
      <c r="B97" s="480" t="s">
        <v>106</v>
      </c>
      <c r="C97" s="481"/>
      <c r="D97" s="481"/>
      <c r="E97" s="481"/>
      <c r="F97" s="183" t="s">
        <v>105</v>
      </c>
      <c r="G97" s="183"/>
      <c r="H97" s="491" t="str">
        <f>$D$21</f>
        <v>DOVE</v>
      </c>
      <c r="I97" s="491" t="str">
        <f>$E$42</f>
        <v>ASH - BC01</v>
      </c>
      <c r="J97" s="187" t="s">
        <v>87</v>
      </c>
      <c r="K97" s="187">
        <f>$Q$21</f>
        <v>323</v>
      </c>
      <c r="L97" s="194">
        <f>L88*2</f>
        <v>0.16666666666666666</v>
      </c>
      <c r="M97" s="187">
        <f t="shared" si="36"/>
        <v>53.833333333333329</v>
      </c>
      <c r="N97" s="193"/>
      <c r="O97" s="189">
        <f t="shared" si="37"/>
        <v>54</v>
      </c>
      <c r="P97" s="498"/>
      <c r="Q97" s="498"/>
    </row>
    <row r="98" spans="1:17" s="34" customFormat="1" ht="42.75" customHeight="1">
      <c r="A98" s="192">
        <v>14</v>
      </c>
      <c r="B98" s="480" t="s">
        <v>106</v>
      </c>
      <c r="C98" s="481"/>
      <c r="D98" s="481"/>
      <c r="E98" s="481"/>
      <c r="F98" s="183" t="s">
        <v>105</v>
      </c>
      <c r="G98" s="183"/>
      <c r="H98" s="491" t="str">
        <f t="shared" ref="H98" si="51">$D$27</f>
        <v>HEATHER GREY</v>
      </c>
      <c r="I98" s="491"/>
      <c r="J98" s="187" t="s">
        <v>87</v>
      </c>
      <c r="K98" s="187">
        <f>$Q$27</f>
        <v>322</v>
      </c>
      <c r="L98" s="194">
        <f>L89*2</f>
        <v>0.16666666666666666</v>
      </c>
      <c r="M98" s="187">
        <f t="shared" si="36"/>
        <v>53.666666666666664</v>
      </c>
      <c r="N98" s="193"/>
      <c r="O98" s="189">
        <f t="shared" si="37"/>
        <v>54</v>
      </c>
      <c r="P98" s="498"/>
      <c r="Q98" s="498"/>
    </row>
    <row r="99" spans="1:17" s="34" customFormat="1" ht="42.75" customHeight="1">
      <c r="A99" s="192">
        <v>15</v>
      </c>
      <c r="B99" s="480" t="s">
        <v>106</v>
      </c>
      <c r="C99" s="481"/>
      <c r="D99" s="481"/>
      <c r="E99" s="481"/>
      <c r="F99" s="183" t="s">
        <v>105</v>
      </c>
      <c r="G99" s="183"/>
      <c r="H99" s="491" t="str">
        <f>$D$33</f>
        <v>SANDSTONE</v>
      </c>
      <c r="I99" s="491" t="str">
        <f>$E$42</f>
        <v>ASH - BC01</v>
      </c>
      <c r="J99" s="187" t="s">
        <v>87</v>
      </c>
      <c r="K99" s="187">
        <f>$Q$33</f>
        <v>327</v>
      </c>
      <c r="L99" s="194">
        <f>L90*2</f>
        <v>0.16666666666666666</v>
      </c>
      <c r="M99" s="187">
        <f t="shared" si="36"/>
        <v>54.5</v>
      </c>
      <c r="N99" s="193"/>
      <c r="O99" s="189">
        <f t="shared" ref="O99" si="52">ROUNDUP(N99+M99,0)</f>
        <v>55</v>
      </c>
      <c r="P99" s="498"/>
      <c r="Q99" s="498"/>
    </row>
    <row r="100" spans="1:17" s="34" customFormat="1" ht="42.75" customHeight="1">
      <c r="A100" s="192">
        <v>16</v>
      </c>
      <c r="B100" s="480" t="s">
        <v>107</v>
      </c>
      <c r="C100" s="481"/>
      <c r="D100" s="481"/>
      <c r="E100" s="481"/>
      <c r="F100" s="183" t="s">
        <v>103</v>
      </c>
      <c r="G100" s="183"/>
      <c r="H100" s="491" t="str">
        <f>$D$21</f>
        <v>DOVE</v>
      </c>
      <c r="I100" s="491" t="str">
        <f>$E$42</f>
        <v>ASH - BC01</v>
      </c>
      <c r="J100" s="187" t="s">
        <v>87</v>
      </c>
      <c r="K100" s="187">
        <f>$Q$21</f>
        <v>323</v>
      </c>
      <c r="L100" s="194">
        <f>L88</f>
        <v>8.3333333333333329E-2</v>
      </c>
      <c r="M100" s="187">
        <f t="shared" si="36"/>
        <v>26.916666666666664</v>
      </c>
      <c r="N100" s="193"/>
      <c r="O100" s="189">
        <f t="shared" si="37"/>
        <v>27</v>
      </c>
      <c r="P100" s="498"/>
      <c r="Q100" s="498"/>
    </row>
    <row r="101" spans="1:17" s="34" customFormat="1" ht="42.75" customHeight="1">
      <c r="A101" s="192">
        <v>17</v>
      </c>
      <c r="B101" s="480" t="s">
        <v>107</v>
      </c>
      <c r="C101" s="481"/>
      <c r="D101" s="481"/>
      <c r="E101" s="481"/>
      <c r="F101" s="183" t="s">
        <v>103</v>
      </c>
      <c r="G101" s="183"/>
      <c r="H101" s="491" t="str">
        <f t="shared" ref="H101" si="53">$D$27</f>
        <v>HEATHER GREY</v>
      </c>
      <c r="I101" s="491"/>
      <c r="J101" s="187" t="s">
        <v>87</v>
      </c>
      <c r="K101" s="187">
        <f>$Q$27</f>
        <v>322</v>
      </c>
      <c r="L101" s="194">
        <f>L89</f>
        <v>8.3333333333333329E-2</v>
      </c>
      <c r="M101" s="187">
        <f t="shared" si="36"/>
        <v>26.833333333333332</v>
      </c>
      <c r="N101" s="193"/>
      <c r="O101" s="189">
        <f t="shared" si="37"/>
        <v>27</v>
      </c>
      <c r="P101" s="498"/>
      <c r="Q101" s="498"/>
    </row>
    <row r="102" spans="1:17" s="34" customFormat="1" ht="42.75" customHeight="1">
      <c r="A102" s="192">
        <v>18</v>
      </c>
      <c r="B102" s="480" t="s">
        <v>107</v>
      </c>
      <c r="C102" s="481"/>
      <c r="D102" s="481"/>
      <c r="E102" s="481"/>
      <c r="F102" s="183" t="s">
        <v>103</v>
      </c>
      <c r="G102" s="183"/>
      <c r="H102" s="491" t="str">
        <f>$D$33</f>
        <v>SANDSTONE</v>
      </c>
      <c r="I102" s="491" t="str">
        <f>$E$42</f>
        <v>ASH - BC01</v>
      </c>
      <c r="J102" s="187" t="s">
        <v>87</v>
      </c>
      <c r="K102" s="187">
        <f>$Q$33</f>
        <v>327</v>
      </c>
      <c r="L102" s="194">
        <f>L90</f>
        <v>8.3333333333333329E-2</v>
      </c>
      <c r="M102" s="187">
        <f t="shared" si="36"/>
        <v>27.25</v>
      </c>
      <c r="N102" s="193"/>
      <c r="O102" s="189">
        <f t="shared" ref="O102" si="54">ROUNDUP(N102+M102,0)</f>
        <v>28</v>
      </c>
      <c r="P102" s="498"/>
      <c r="Q102" s="498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500" t="s">
        <v>112</v>
      </c>
      <c r="K104" s="500"/>
      <c r="L104" s="500"/>
      <c r="M104" s="500"/>
      <c r="N104" s="500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501" t="s">
        <v>115</v>
      </c>
      <c r="C106" s="502"/>
      <c r="D106" s="502"/>
      <c r="E106" s="502"/>
      <c r="F106" s="502"/>
      <c r="G106" s="502"/>
      <c r="H106" s="502"/>
      <c r="I106" s="503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504" t="s">
        <v>73</v>
      </c>
      <c r="C107" s="505"/>
      <c r="D107" s="506" t="s">
        <v>116</v>
      </c>
      <c r="E107" s="507"/>
      <c r="F107" s="507"/>
      <c r="G107" s="507"/>
      <c r="H107" s="507"/>
      <c r="I107" s="508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516" t="str">
        <f>$D$21</f>
        <v>DOVE</v>
      </c>
      <c r="C108" s="516" t="str">
        <f t="shared" ref="C108:C111" si="55">$E$42</f>
        <v>ASH - BC01</v>
      </c>
      <c r="D108" s="513"/>
      <c r="E108" s="514"/>
      <c r="F108" s="514"/>
      <c r="G108" s="514"/>
      <c r="H108" s="514"/>
      <c r="I108" s="515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516" t="str">
        <f t="shared" ref="B109" si="56">$D$27</f>
        <v>HEATHER GREY</v>
      </c>
      <c r="C109" s="516"/>
      <c r="D109" s="513"/>
      <c r="E109" s="514"/>
      <c r="F109" s="514"/>
      <c r="G109" s="514"/>
      <c r="H109" s="514"/>
      <c r="I109" s="515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516" t="str">
        <f>$D$33</f>
        <v>SANDSTONE</v>
      </c>
      <c r="C110" s="516" t="str">
        <f t="shared" si="55"/>
        <v>ASH - BC01</v>
      </c>
      <c r="D110" s="513"/>
      <c r="E110" s="514"/>
      <c r="F110" s="514"/>
      <c r="G110" s="514"/>
      <c r="H110" s="514"/>
      <c r="I110" s="515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516" t="e">
        <f>#REF!</f>
        <v>#REF!</v>
      </c>
      <c r="C111" s="516" t="str">
        <f t="shared" si="55"/>
        <v>ASH - BC01</v>
      </c>
      <c r="D111" s="513"/>
      <c r="E111" s="514"/>
      <c r="F111" s="514"/>
      <c r="G111" s="514"/>
      <c r="H111" s="514"/>
      <c r="I111" s="515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501"/>
      <c r="C113" s="502"/>
      <c r="D113" s="517"/>
      <c r="E113" s="517"/>
      <c r="F113" s="517"/>
      <c r="G113" s="517"/>
      <c r="H113" s="517"/>
      <c r="I113" s="518"/>
      <c r="J113" s="35"/>
      <c r="K113" s="35"/>
      <c r="L113" s="35"/>
    </row>
    <row r="114" spans="1:17" s="15" customFormat="1" ht="40.5" hidden="1" customHeight="1">
      <c r="A114" s="92"/>
      <c r="B114" s="519"/>
      <c r="C114" s="520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521" t="s">
        <v>118</v>
      </c>
      <c r="C115" s="521"/>
      <c r="D115" s="522">
        <v>2.2000000000000002</v>
      </c>
      <c r="E115" s="523"/>
      <c r="F115" s="523"/>
      <c r="G115" s="523"/>
      <c r="H115" s="523"/>
      <c r="I115" s="524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541" t="s">
        <v>759</v>
      </c>
      <c r="D117" s="541"/>
      <c r="E117" s="541"/>
      <c r="F117" s="541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501" t="s">
        <v>115</v>
      </c>
      <c r="C118" s="502"/>
      <c r="D118" s="502"/>
      <c r="E118" s="502"/>
      <c r="F118" s="502"/>
      <c r="G118" s="502"/>
      <c r="H118" s="502"/>
      <c r="I118" s="503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504" t="s">
        <v>73</v>
      </c>
      <c r="C119" s="505"/>
      <c r="D119" s="506" t="s">
        <v>116</v>
      </c>
      <c r="E119" s="507"/>
      <c r="F119" s="507"/>
      <c r="G119" s="507"/>
      <c r="H119" s="507"/>
      <c r="I119" s="508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516" t="str">
        <f>$D$21</f>
        <v>DOVE</v>
      </c>
      <c r="C120" s="516" t="str">
        <f t="shared" ref="C120:C123" si="57">$E$42</f>
        <v>ASH - BC01</v>
      </c>
      <c r="D120" s="513" t="s">
        <v>121</v>
      </c>
      <c r="E120" s="514"/>
      <c r="F120" s="514"/>
      <c r="G120" s="514"/>
      <c r="H120" s="514"/>
      <c r="I120" s="515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516" t="str">
        <f t="shared" ref="B121" si="58">$D$27</f>
        <v>HEATHER GREY</v>
      </c>
      <c r="C121" s="516"/>
      <c r="D121" s="513" t="s">
        <v>122</v>
      </c>
      <c r="E121" s="514"/>
      <c r="F121" s="514"/>
      <c r="G121" s="514"/>
      <c r="H121" s="514"/>
      <c r="I121" s="515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516" t="str">
        <f>$D$33</f>
        <v>SANDSTONE</v>
      </c>
      <c r="C122" s="516" t="str">
        <f t="shared" si="57"/>
        <v>ASH - BC01</v>
      </c>
      <c r="D122" s="513" t="s">
        <v>121</v>
      </c>
      <c r="E122" s="514"/>
      <c r="F122" s="514"/>
      <c r="G122" s="514"/>
      <c r="H122" s="514"/>
      <c r="I122" s="515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516" t="e">
        <f>#REF!</f>
        <v>#REF!</v>
      </c>
      <c r="C123" s="516" t="str">
        <f t="shared" si="57"/>
        <v>ASH - BC01</v>
      </c>
      <c r="D123" s="513" t="s">
        <v>122</v>
      </c>
      <c r="E123" s="514"/>
      <c r="F123" s="514"/>
      <c r="G123" s="514"/>
      <c r="H123" s="514"/>
      <c r="I123" s="515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501" t="s">
        <v>123</v>
      </c>
      <c r="C125" s="502"/>
      <c r="D125" s="517"/>
      <c r="E125" s="517"/>
      <c r="F125" s="517"/>
      <c r="G125" s="517"/>
      <c r="H125" s="517"/>
      <c r="I125" s="518"/>
      <c r="J125" s="35"/>
      <c r="K125" s="35"/>
      <c r="L125" s="35"/>
    </row>
    <row r="126" spans="1:17" s="15" customFormat="1" ht="56.25" hidden="1" customHeight="1">
      <c r="A126" s="92"/>
      <c r="B126" s="519"/>
      <c r="C126" s="520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521" t="s">
        <v>124</v>
      </c>
      <c r="C127" s="521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914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504" t="s">
        <v>73</v>
      </c>
      <c r="C130" s="505"/>
      <c r="D130" s="529" t="s">
        <v>915</v>
      </c>
      <c r="E130" s="530"/>
      <c r="F130" s="530"/>
      <c r="G130" s="530"/>
      <c r="H130" s="530"/>
      <c r="I130" s="531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516" t="str">
        <f>$D$21</f>
        <v>DOVE</v>
      </c>
      <c r="C131" s="516" t="str">
        <f t="shared" ref="C131:C133" si="59">$E$42</f>
        <v>ASH - BC01</v>
      </c>
      <c r="D131" s="532" t="s">
        <v>916</v>
      </c>
      <c r="E131" s="533"/>
      <c r="F131" s="533"/>
      <c r="G131" s="533"/>
      <c r="H131" s="533"/>
      <c r="I131" s="534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516" t="str">
        <f t="shared" ref="B132" si="60">$D$27</f>
        <v>HEATHER GREY</v>
      </c>
      <c r="C132" s="516"/>
      <c r="D132" s="535"/>
      <c r="E132" s="536"/>
      <c r="F132" s="536"/>
      <c r="G132" s="536"/>
      <c r="H132" s="536"/>
      <c r="I132" s="537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516" t="str">
        <f>$D$33</f>
        <v>SANDSTONE</v>
      </c>
      <c r="C133" s="516" t="str">
        <f t="shared" si="59"/>
        <v>ASH - BC01</v>
      </c>
      <c r="D133" s="538"/>
      <c r="E133" s="539"/>
      <c r="F133" s="539"/>
      <c r="G133" s="539"/>
      <c r="H133" s="539"/>
      <c r="I133" s="540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500" t="s">
        <v>127</v>
      </c>
      <c r="C135" s="500"/>
      <c r="D135" s="500"/>
      <c r="E135" s="500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40</v>
      </c>
      <c r="D140" s="189">
        <f t="shared" ref="D140:I140" si="61">H35</f>
        <v>99</v>
      </c>
      <c r="E140" s="189">
        <f t="shared" si="61"/>
        <v>226</v>
      </c>
      <c r="F140" s="189">
        <f t="shared" si="61"/>
        <v>272</v>
      </c>
      <c r="G140" s="189">
        <f t="shared" si="61"/>
        <v>205</v>
      </c>
      <c r="H140" s="189">
        <f t="shared" si="61"/>
        <v>85</v>
      </c>
      <c r="I140" s="189">
        <f t="shared" si="61"/>
        <v>45</v>
      </c>
      <c r="J140" s="189">
        <f>SUM(C140:I140)</f>
        <v>972</v>
      </c>
      <c r="M140" s="36"/>
      <c r="N140" s="37"/>
      <c r="O140" s="37"/>
      <c r="P140" s="36"/>
    </row>
    <row r="141" spans="1:17" s="96" customFormat="1" ht="408.75" customHeight="1">
      <c r="A141" s="525" t="s">
        <v>917</v>
      </c>
      <c r="B141" s="526"/>
      <c r="C141" s="526"/>
      <c r="D141" s="526"/>
      <c r="E141" s="526"/>
      <c r="F141" s="526"/>
      <c r="G141" s="526"/>
      <c r="H141" s="526"/>
      <c r="I141" s="526"/>
      <c r="J141" s="526"/>
      <c r="K141" s="526"/>
      <c r="L141" s="526"/>
      <c r="M141" s="526"/>
      <c r="N141" s="526"/>
      <c r="O141" s="526"/>
      <c r="P141" s="526"/>
      <c r="Q141" s="526"/>
    </row>
    <row r="142" spans="1:17" s="96" customFormat="1" ht="408.75" customHeight="1">
      <c r="G142" s="97"/>
    </row>
    <row r="143" spans="1:17" s="96" customFormat="1" ht="408.75" customHeight="1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6">
    <mergeCell ref="P60:Q62"/>
    <mergeCell ref="P63:Q65"/>
    <mergeCell ref="A47:Q47"/>
    <mergeCell ref="B61:E61"/>
    <mergeCell ref="B60:E60"/>
    <mergeCell ref="H60:I60"/>
    <mergeCell ref="B63:E63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72:E72"/>
    <mergeCell ref="H72:I72"/>
    <mergeCell ref="B79:E79"/>
    <mergeCell ref="H79:I79"/>
    <mergeCell ref="B78:E78"/>
    <mergeCell ref="B77:E77"/>
    <mergeCell ref="P101:Q101"/>
    <mergeCell ref="P102:Q102"/>
    <mergeCell ref="P88:Q88"/>
    <mergeCell ref="P89:Q89"/>
    <mergeCell ref="P90:Q90"/>
    <mergeCell ref="P71:Q73"/>
    <mergeCell ref="G74:G76"/>
    <mergeCell ref="P74:Q76"/>
    <mergeCell ref="B75:E75"/>
    <mergeCell ref="H75:I75"/>
    <mergeCell ref="B76:E76"/>
    <mergeCell ref="H76:I76"/>
    <mergeCell ref="G91:G93"/>
    <mergeCell ref="P91:Q93"/>
    <mergeCell ref="B92:E92"/>
    <mergeCell ref="H92:I92"/>
    <mergeCell ref="B93:E93"/>
    <mergeCell ref="H93:I93"/>
    <mergeCell ref="P81:Q81"/>
    <mergeCell ref="P77:Q79"/>
    <mergeCell ref="B84:E84"/>
    <mergeCell ref="H84:I84"/>
    <mergeCell ref="B87:E87"/>
    <mergeCell ref="F82:F84"/>
    <mergeCell ref="G82:G84"/>
    <mergeCell ref="G85:G87"/>
    <mergeCell ref="B82:E82"/>
    <mergeCell ref="H82:I82"/>
    <mergeCell ref="B83:E83"/>
    <mergeCell ref="H83:I83"/>
    <mergeCell ref="F94:F96"/>
    <mergeCell ref="G94:G96"/>
    <mergeCell ref="P94:Q96"/>
    <mergeCell ref="B91:E91"/>
    <mergeCell ref="H91:I91"/>
    <mergeCell ref="F91:F93"/>
    <mergeCell ref="B94:E94"/>
    <mergeCell ref="H94:I94"/>
    <mergeCell ref="P82:Q84"/>
    <mergeCell ref="A141:Q141"/>
    <mergeCell ref="C117:F117"/>
    <mergeCell ref="B114:C114"/>
    <mergeCell ref="B115:C115"/>
    <mergeCell ref="B113:I113"/>
    <mergeCell ref="B135:E135"/>
    <mergeCell ref="B106:I106"/>
    <mergeCell ref="B125:I125"/>
    <mergeCell ref="B118:I118"/>
    <mergeCell ref="B120:C120"/>
    <mergeCell ref="B121:C121"/>
    <mergeCell ref="B122:C122"/>
    <mergeCell ref="B123:C123"/>
    <mergeCell ref="B119:C119"/>
    <mergeCell ref="D119:I119"/>
    <mergeCell ref="D120:I120"/>
    <mergeCell ref="B127:C127"/>
    <mergeCell ref="B133:C133"/>
    <mergeCell ref="D107:I107"/>
    <mergeCell ref="B108:C108"/>
    <mergeCell ref="D108:I108"/>
    <mergeCell ref="B109:C109"/>
    <mergeCell ref="D109:I109"/>
    <mergeCell ref="B110:C110"/>
    <mergeCell ref="P97:Q97"/>
    <mergeCell ref="P98:Q98"/>
    <mergeCell ref="P99:Q99"/>
    <mergeCell ref="P100:Q100"/>
    <mergeCell ref="B98:E98"/>
    <mergeCell ref="H71:I71"/>
    <mergeCell ref="H64:I64"/>
    <mergeCell ref="H78:I78"/>
    <mergeCell ref="A81:E81"/>
    <mergeCell ref="H81:I81"/>
    <mergeCell ref="B65:E65"/>
    <mergeCell ref="H65:I65"/>
    <mergeCell ref="B64:E64"/>
    <mergeCell ref="A70:E70"/>
    <mergeCell ref="H70:I70"/>
    <mergeCell ref="P70:Q70"/>
    <mergeCell ref="H98:I98"/>
    <mergeCell ref="B97:E97"/>
    <mergeCell ref="H97:I97"/>
    <mergeCell ref="H87:I87"/>
    <mergeCell ref="B96:E96"/>
    <mergeCell ref="H96:I96"/>
    <mergeCell ref="H95:I95"/>
    <mergeCell ref="P85:Q87"/>
    <mergeCell ref="J104:N104"/>
    <mergeCell ref="H74:I74"/>
    <mergeCell ref="B73:E73"/>
    <mergeCell ref="B71:E71"/>
    <mergeCell ref="B74:E74"/>
    <mergeCell ref="H99:I99"/>
    <mergeCell ref="B102:E102"/>
    <mergeCell ref="H102:I102"/>
    <mergeCell ref="B95:E95"/>
    <mergeCell ref="B90:E90"/>
    <mergeCell ref="H90:I90"/>
    <mergeCell ref="B101:E101"/>
    <mergeCell ref="H101:I101"/>
    <mergeCell ref="H100:I100"/>
    <mergeCell ref="B100:E100"/>
    <mergeCell ref="B99:E99"/>
    <mergeCell ref="B89:E89"/>
    <mergeCell ref="B85:E85"/>
    <mergeCell ref="B86:E86"/>
    <mergeCell ref="H86:I86"/>
    <mergeCell ref="H88:I88"/>
    <mergeCell ref="H85:I85"/>
    <mergeCell ref="B88:E88"/>
    <mergeCell ref="H89:I89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20:F20"/>
    <mergeCell ref="B26:F26"/>
    <mergeCell ref="B32:F32"/>
    <mergeCell ref="B43:C43"/>
    <mergeCell ref="N43:Q43"/>
    <mergeCell ref="B37:Q37"/>
    <mergeCell ref="D115:I115"/>
    <mergeCell ref="B130:C130"/>
    <mergeCell ref="D130:I130"/>
    <mergeCell ref="B131:C131"/>
    <mergeCell ref="B132:C132"/>
    <mergeCell ref="F63:F65"/>
    <mergeCell ref="P57:Q59"/>
    <mergeCell ref="G63:G65"/>
    <mergeCell ref="F71:F73"/>
    <mergeCell ref="G71:G73"/>
    <mergeCell ref="G77:G79"/>
    <mergeCell ref="H77:I77"/>
    <mergeCell ref="H73:I73"/>
    <mergeCell ref="H63:I63"/>
    <mergeCell ref="F60:F62"/>
    <mergeCell ref="G60:G62"/>
    <mergeCell ref="B58:E58"/>
    <mergeCell ref="B57:E57"/>
    <mergeCell ref="B59:E59"/>
    <mergeCell ref="H56:I56"/>
    <mergeCell ref="H59:I59"/>
    <mergeCell ref="D110:I110"/>
    <mergeCell ref="B111:C111"/>
    <mergeCell ref="D111:I111"/>
    <mergeCell ref="B126:C126"/>
    <mergeCell ref="D121:I121"/>
    <mergeCell ref="D122:I122"/>
    <mergeCell ref="D123:I123"/>
    <mergeCell ref="B107:C107"/>
    <mergeCell ref="D131:I133"/>
    <mergeCell ref="B44:C44"/>
    <mergeCell ref="N44:Q44"/>
    <mergeCell ref="B50:C50"/>
    <mergeCell ref="N50:Q50"/>
    <mergeCell ref="B54:C54"/>
    <mergeCell ref="N54:Q54"/>
    <mergeCell ref="H61:I61"/>
    <mergeCell ref="B62:E62"/>
    <mergeCell ref="H62:I62"/>
    <mergeCell ref="H57:I57"/>
    <mergeCell ref="N48:Q48"/>
    <mergeCell ref="A56:E56"/>
    <mergeCell ref="H58:I58"/>
    <mergeCell ref="B48:C48"/>
    <mergeCell ref="A51:Q51"/>
    <mergeCell ref="B52:C52"/>
    <mergeCell ref="N52:Q52"/>
    <mergeCell ref="P56:Q56"/>
    <mergeCell ref="A46:C46"/>
    <mergeCell ref="N46:Q46"/>
    <mergeCell ref="B49:C49"/>
    <mergeCell ref="N49:Q49"/>
    <mergeCell ref="B53:C53"/>
    <mergeCell ref="N53:Q5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8" max="16" man="1"/>
    <brk id="102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41" t="s">
        <v>0</v>
      </c>
      <c r="N1" s="441" t="s">
        <v>0</v>
      </c>
      <c r="O1" s="442" t="s">
        <v>1</v>
      </c>
      <c r="P1" s="442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41" t="s">
        <v>2</v>
      </c>
      <c r="N2" s="441" t="s">
        <v>2</v>
      </c>
      <c r="O2" s="443" t="s">
        <v>3</v>
      </c>
      <c r="P2" s="443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41" t="s">
        <v>4</v>
      </c>
      <c r="N3" s="441" t="s">
        <v>4</v>
      </c>
      <c r="O3" s="444" t="s">
        <v>5</v>
      </c>
      <c r="P3" s="442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55" t="s">
        <v>133</v>
      </c>
      <c r="H5" s="456"/>
      <c r="I5" s="456"/>
      <c r="J5" s="456"/>
      <c r="K5" s="456"/>
      <c r="L5" s="457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58"/>
      <c r="H6" s="459"/>
      <c r="I6" s="459"/>
      <c r="J6" s="459"/>
      <c r="K6" s="459"/>
      <c r="L6" s="460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58"/>
      <c r="H7" s="459"/>
      <c r="I7" s="459"/>
      <c r="J7" s="459"/>
      <c r="K7" s="459"/>
      <c r="L7" s="460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64" t="s">
        <v>13</v>
      </c>
      <c r="E8" s="464"/>
      <c r="F8" s="464"/>
      <c r="G8" s="461"/>
      <c r="H8" s="462"/>
      <c r="I8" s="462"/>
      <c r="J8" s="462"/>
      <c r="K8" s="462"/>
      <c r="L8" s="463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65">
        <v>44964</v>
      </c>
      <c r="E11" s="466"/>
      <c r="F11" s="466"/>
      <c r="G11" s="241"/>
      <c r="H11" s="240"/>
      <c r="I11" s="186"/>
      <c r="J11" s="186" t="s">
        <v>20</v>
      </c>
      <c r="K11" s="186"/>
      <c r="L11" s="467" t="s">
        <v>21</v>
      </c>
      <c r="M11" s="467"/>
      <c r="N11" s="467"/>
      <c r="O11" s="467"/>
      <c r="P11" s="467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468"/>
      <c r="C13" s="468"/>
      <c r="D13" s="468"/>
      <c r="E13" s="468"/>
      <c r="F13" s="468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75" t="s">
        <v>47</v>
      </c>
      <c r="E28" s="575"/>
      <c r="F28" s="57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75" t="str">
        <f>+D28</f>
        <v>WASHED BURGUNDY</v>
      </c>
      <c r="E29" s="575"/>
      <c r="F29" s="57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76" t="str">
        <f>+D29</f>
        <v>WASHED BURGUNDY</v>
      </c>
      <c r="E30" s="576"/>
      <c r="F30" s="576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77" t="s">
        <v>50</v>
      </c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7"/>
    </row>
    <row r="44" spans="1:16" s="4" customFormat="1" ht="59.15" customHeight="1" thickBot="1">
      <c r="B44" s="87" t="s">
        <v>51</v>
      </c>
      <c r="C44" s="24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</row>
    <row r="45" spans="1:16" s="25" customFormat="1" ht="100.5" thickBot="1">
      <c r="A45" s="579" t="s">
        <v>52</v>
      </c>
      <c r="B45" s="580"/>
      <c r="C45" s="580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81" t="s">
        <v>63</v>
      </c>
      <c r="N45" s="582"/>
      <c r="O45" s="582"/>
      <c r="P45" s="583"/>
    </row>
    <row r="46" spans="1:16" s="34" customFormat="1" ht="45.75" hidden="1" customHeight="1">
      <c r="A46" s="568" t="str">
        <f>D18</f>
        <v>BLACK</v>
      </c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70"/>
    </row>
    <row r="47" spans="1:16" s="128" customFormat="1" ht="120" hidden="1" customHeight="1">
      <c r="A47" s="129">
        <v>1</v>
      </c>
      <c r="B47" s="470" t="str">
        <f>$L$11</f>
        <v>100% DRY COTTON FLEECE 410GSM</v>
      </c>
      <c r="C47" s="470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71"/>
      <c r="N47" s="572"/>
      <c r="O47" s="572"/>
      <c r="P47" s="573"/>
    </row>
    <row r="48" spans="1:16" s="128" customFormat="1" ht="89.25" hidden="1" customHeight="1">
      <c r="A48" s="129">
        <v>2</v>
      </c>
      <c r="B48" s="470" t="s">
        <v>65</v>
      </c>
      <c r="C48" s="470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71"/>
      <c r="N48" s="572"/>
      <c r="O48" s="572"/>
      <c r="P48" s="573"/>
    </row>
    <row r="49" spans="1:16" s="128" customFormat="1" ht="129" hidden="1" customHeight="1">
      <c r="A49" s="129">
        <v>3</v>
      </c>
      <c r="B49" s="574" t="s">
        <v>67</v>
      </c>
      <c r="C49" s="574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71"/>
      <c r="N49" s="572"/>
      <c r="O49" s="572"/>
      <c r="P49" s="573"/>
    </row>
    <row r="50" spans="1:16" s="34" customFormat="1" ht="51.75" customHeight="1">
      <c r="A50" s="584" t="str">
        <f>D23</f>
        <v>GREY HEATHER</v>
      </c>
      <c r="B50" s="585"/>
      <c r="C50" s="585"/>
      <c r="D50" s="585"/>
      <c r="E50" s="585"/>
      <c r="F50" s="585"/>
      <c r="G50" s="585"/>
      <c r="H50" s="585"/>
      <c r="I50" s="585"/>
      <c r="J50" s="585"/>
      <c r="K50" s="585"/>
      <c r="L50" s="585"/>
      <c r="M50" s="585"/>
      <c r="N50" s="585"/>
      <c r="O50" s="585"/>
      <c r="P50" s="586"/>
    </row>
    <row r="51" spans="1:16" s="128" customFormat="1" ht="186.75" customHeight="1">
      <c r="A51" s="129">
        <v>1</v>
      </c>
      <c r="B51" s="470" t="str">
        <f>$L$11</f>
        <v>100% DRY COTTON FLEECE 410GSM</v>
      </c>
      <c r="C51" s="470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71" t="s">
        <v>138</v>
      </c>
      <c r="N51" s="572"/>
      <c r="O51" s="572"/>
      <c r="P51" s="573"/>
    </row>
    <row r="52" spans="1:16" s="128" customFormat="1" ht="186.75" customHeight="1">
      <c r="A52" s="129">
        <v>2</v>
      </c>
      <c r="B52" s="470" t="s">
        <v>65</v>
      </c>
      <c r="C52" s="470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71" t="s">
        <v>139</v>
      </c>
      <c r="N52" s="572"/>
      <c r="O52" s="572"/>
      <c r="P52" s="573"/>
    </row>
    <row r="53" spans="1:16" s="128" customFormat="1" ht="186.75" customHeight="1">
      <c r="A53" s="129">
        <v>3</v>
      </c>
      <c r="B53" s="574" t="s">
        <v>67</v>
      </c>
      <c r="C53" s="574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71" t="s">
        <v>140</v>
      </c>
      <c r="N53" s="572"/>
      <c r="O53" s="572"/>
      <c r="P53" s="573"/>
    </row>
    <row r="54" spans="1:16" s="34" customFormat="1" ht="51.75" hidden="1" customHeight="1">
      <c r="A54" s="584" t="str">
        <f>D28</f>
        <v>WASHED BURGUNDY</v>
      </c>
      <c r="B54" s="585"/>
      <c r="C54" s="585"/>
      <c r="D54" s="585"/>
      <c r="E54" s="585"/>
      <c r="F54" s="585"/>
      <c r="G54" s="585"/>
      <c r="H54" s="585"/>
      <c r="I54" s="585"/>
      <c r="J54" s="585"/>
      <c r="K54" s="585"/>
      <c r="L54" s="585"/>
      <c r="M54" s="585"/>
      <c r="N54" s="585"/>
      <c r="O54" s="585"/>
      <c r="P54" s="586"/>
    </row>
    <row r="55" spans="1:16" s="128" customFormat="1" ht="96.75" hidden="1" customHeight="1">
      <c r="A55" s="129">
        <v>1</v>
      </c>
      <c r="B55" s="470" t="str">
        <f>$L$11</f>
        <v>100% DRY COTTON FLEECE 410GSM</v>
      </c>
      <c r="C55" s="470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71"/>
      <c r="N55" s="572"/>
      <c r="O55" s="572"/>
      <c r="P55" s="573"/>
    </row>
    <row r="56" spans="1:16" s="128" customFormat="1" ht="70.5" hidden="1" customHeight="1">
      <c r="A56" s="129">
        <v>2</v>
      </c>
      <c r="B56" s="470" t="s">
        <v>65</v>
      </c>
      <c r="C56" s="470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71"/>
      <c r="N56" s="572"/>
      <c r="O56" s="572"/>
      <c r="P56" s="573"/>
    </row>
    <row r="57" spans="1:16" s="128" customFormat="1" ht="125.25" hidden="1" customHeight="1">
      <c r="A57" s="129">
        <v>3</v>
      </c>
      <c r="B57" s="574" t="s">
        <v>67</v>
      </c>
      <c r="C57" s="574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71"/>
      <c r="N57" s="572"/>
      <c r="O57" s="572"/>
      <c r="P57" s="573"/>
    </row>
    <row r="58" spans="1:16" s="34" customFormat="1" ht="51.75" hidden="1" customHeight="1">
      <c r="A58" s="584" t="str">
        <f>D33</f>
        <v>LIME</v>
      </c>
      <c r="B58" s="585"/>
      <c r="C58" s="585"/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6"/>
    </row>
    <row r="59" spans="1:16" s="128" customFormat="1" ht="96.75" hidden="1" customHeight="1">
      <c r="A59" s="129">
        <v>1</v>
      </c>
      <c r="B59" s="470" t="str">
        <f>$L$11</f>
        <v>100% DRY COTTON FLEECE 410GSM</v>
      </c>
      <c r="C59" s="470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71"/>
      <c r="N59" s="572"/>
      <c r="O59" s="572"/>
      <c r="P59" s="573"/>
    </row>
    <row r="60" spans="1:16" s="128" customFormat="1" ht="70.5" hidden="1" customHeight="1">
      <c r="A60" s="129">
        <v>2</v>
      </c>
      <c r="B60" s="470" t="s">
        <v>65</v>
      </c>
      <c r="C60" s="470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71"/>
      <c r="N60" s="572"/>
      <c r="O60" s="572"/>
      <c r="P60" s="573"/>
    </row>
    <row r="61" spans="1:16" s="128" customFormat="1" ht="125.25" hidden="1" customHeight="1">
      <c r="A61" s="129">
        <v>3</v>
      </c>
      <c r="B61" s="574" t="s">
        <v>67</v>
      </c>
      <c r="C61" s="574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71"/>
      <c r="N61" s="572"/>
      <c r="O61" s="572"/>
      <c r="P61" s="573"/>
    </row>
    <row r="62" spans="1:16" s="34" customFormat="1" ht="21.75" customHeight="1">
      <c r="A62" s="584"/>
      <c r="B62" s="585"/>
      <c r="C62" s="585"/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6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84" t="s">
        <v>70</v>
      </c>
      <c r="B64" s="485"/>
      <c r="C64" s="485"/>
      <c r="D64" s="485"/>
      <c r="E64" s="486"/>
      <c r="F64" s="84" t="s">
        <v>71</v>
      </c>
      <c r="G64" s="84" t="s">
        <v>72</v>
      </c>
      <c r="H64" s="487" t="s">
        <v>73</v>
      </c>
      <c r="I64" s="488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81" t="s">
        <v>80</v>
      </c>
      <c r="C65" s="481"/>
      <c r="D65" s="481"/>
      <c r="E65" s="481"/>
      <c r="F65" s="183" t="str">
        <f>H65</f>
        <v>BLACK</v>
      </c>
      <c r="G65" s="246"/>
      <c r="H65" s="482" t="str">
        <f>$D$18</f>
        <v>BLACK</v>
      </c>
      <c r="I65" s="483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81" t="s">
        <v>80</v>
      </c>
      <c r="C66" s="481"/>
      <c r="D66" s="481"/>
      <c r="E66" s="481"/>
      <c r="F66" s="183" t="str">
        <f t="shared" ref="F66:F68" si="18">H66</f>
        <v>GREY HEATHER</v>
      </c>
      <c r="G66" s="246" t="s">
        <v>141</v>
      </c>
      <c r="H66" s="482" t="str">
        <f>$D$23</f>
        <v>GREY HEATHER</v>
      </c>
      <c r="I66" s="483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81" t="s">
        <v>80</v>
      </c>
      <c r="C67" s="481"/>
      <c r="D67" s="481"/>
      <c r="E67" s="481"/>
      <c r="F67" s="183" t="str">
        <f t="shared" si="18"/>
        <v>WASHED BURGUNDY</v>
      </c>
      <c r="G67" s="246"/>
      <c r="H67" s="482" t="str">
        <f>$D$28</f>
        <v>WASHED BURGUNDY</v>
      </c>
      <c r="I67" s="483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81" t="s">
        <v>80</v>
      </c>
      <c r="C68" s="481"/>
      <c r="D68" s="481"/>
      <c r="E68" s="481"/>
      <c r="F68" s="183" t="str">
        <f t="shared" si="18"/>
        <v>LIME</v>
      </c>
      <c r="G68" s="246"/>
      <c r="H68" s="482" t="str">
        <f>$D$33</f>
        <v>LIME</v>
      </c>
      <c r="I68" s="483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81" t="s">
        <v>82</v>
      </c>
      <c r="C69" s="481"/>
      <c r="D69" s="481"/>
      <c r="E69" s="481"/>
      <c r="F69" s="550" t="s">
        <v>42</v>
      </c>
      <c r="G69" s="548" t="s">
        <v>83</v>
      </c>
      <c r="H69" s="588" t="str">
        <f t="shared" ref="H69" si="19">$D$18</f>
        <v>BLACK</v>
      </c>
      <c r="I69" s="589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81" t="s">
        <v>82</v>
      </c>
      <c r="C70" s="481"/>
      <c r="D70" s="481"/>
      <c r="E70" s="481"/>
      <c r="F70" s="559" t="s">
        <v>42</v>
      </c>
      <c r="G70" s="560" t="s">
        <v>83</v>
      </c>
      <c r="H70" s="491" t="str">
        <f t="shared" ref="H70" si="21">$D$23</f>
        <v>GREY HEATHER</v>
      </c>
      <c r="I70" s="491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81" t="s">
        <v>82</v>
      </c>
      <c r="C71" s="481"/>
      <c r="D71" s="481"/>
      <c r="E71" s="481"/>
      <c r="F71" s="544" t="s">
        <v>42</v>
      </c>
      <c r="G71" s="549" t="s">
        <v>83</v>
      </c>
      <c r="H71" s="590" t="str">
        <f t="shared" ref="H71" si="23">$D$28</f>
        <v>WASHED BURGUNDY</v>
      </c>
      <c r="I71" s="591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81" t="s">
        <v>82</v>
      </c>
      <c r="C72" s="481"/>
      <c r="D72" s="481"/>
      <c r="E72" s="481"/>
      <c r="F72" s="545" t="s">
        <v>42</v>
      </c>
      <c r="G72" s="587" t="s">
        <v>83</v>
      </c>
      <c r="H72" s="482" t="str">
        <f t="shared" ref="H72" si="25">$D$33</f>
        <v>LIME</v>
      </c>
      <c r="I72" s="483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80" t="s">
        <v>84</v>
      </c>
      <c r="C73" s="481"/>
      <c r="D73" s="481"/>
      <c r="E73" s="481"/>
      <c r="F73" s="550" t="s">
        <v>85</v>
      </c>
      <c r="G73" s="548" t="s">
        <v>86</v>
      </c>
      <c r="H73" s="588" t="str">
        <f t="shared" ref="H73" si="27">$D$18</f>
        <v>BLACK</v>
      </c>
      <c r="I73" s="589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80" t="s">
        <v>84</v>
      </c>
      <c r="C74" s="481"/>
      <c r="D74" s="481"/>
      <c r="E74" s="481"/>
      <c r="F74" s="559"/>
      <c r="G74" s="560"/>
      <c r="H74" s="491" t="str">
        <f t="shared" ref="H74" si="30">$D$23</f>
        <v>GREY HEATHER</v>
      </c>
      <c r="I74" s="491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80" t="s">
        <v>84</v>
      </c>
      <c r="C75" s="481"/>
      <c r="D75" s="481"/>
      <c r="E75" s="481"/>
      <c r="F75" s="544"/>
      <c r="G75" s="549"/>
      <c r="H75" s="590" t="str">
        <f t="shared" ref="H75" si="32">$D$28</f>
        <v>WASHED BURGUNDY</v>
      </c>
      <c r="I75" s="591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80" t="s">
        <v>84</v>
      </c>
      <c r="C76" s="481"/>
      <c r="D76" s="481"/>
      <c r="E76" s="481"/>
      <c r="F76" s="545"/>
      <c r="G76" s="587"/>
      <c r="H76" s="482" t="str">
        <f t="shared" ref="H76" si="34">$D$33</f>
        <v>LIME</v>
      </c>
      <c r="I76" s="483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80" t="s">
        <v>88</v>
      </c>
      <c r="C77" s="481"/>
      <c r="D77" s="481"/>
      <c r="E77" s="481"/>
      <c r="F77" s="550" t="s">
        <v>85</v>
      </c>
      <c r="G77" s="548" t="s">
        <v>89</v>
      </c>
      <c r="H77" s="588" t="str">
        <f t="shared" ref="H77" si="36">$D$18</f>
        <v>BLACK</v>
      </c>
      <c r="I77" s="589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80" t="s">
        <v>88</v>
      </c>
      <c r="C78" s="481"/>
      <c r="D78" s="481"/>
      <c r="E78" s="481"/>
      <c r="F78" s="559"/>
      <c r="G78" s="560"/>
      <c r="H78" s="491" t="str">
        <f t="shared" ref="H78" si="38">$D$23</f>
        <v>GREY HEATHER</v>
      </c>
      <c r="I78" s="491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80" t="s">
        <v>88</v>
      </c>
      <c r="C79" s="481"/>
      <c r="D79" s="481"/>
      <c r="E79" s="481"/>
      <c r="F79" s="544"/>
      <c r="G79" s="549"/>
      <c r="H79" s="590" t="str">
        <f t="shared" ref="H79" si="40">$D$28</f>
        <v>WASHED BURGUNDY</v>
      </c>
      <c r="I79" s="591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80" t="s">
        <v>88</v>
      </c>
      <c r="C80" s="481"/>
      <c r="D80" s="481"/>
      <c r="E80" s="481"/>
      <c r="F80" s="545"/>
      <c r="G80" s="587"/>
      <c r="H80" s="482" t="str">
        <f t="shared" ref="H80" si="42">$D$33</f>
        <v>LIME</v>
      </c>
      <c r="I80" s="483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80" t="s">
        <v>90</v>
      </c>
      <c r="C81" s="481"/>
      <c r="D81" s="481"/>
      <c r="E81" s="481"/>
      <c r="F81" s="550" t="s">
        <v>91</v>
      </c>
      <c r="G81" s="548"/>
      <c r="H81" s="588" t="str">
        <f t="shared" ref="H81" si="44">$D$18</f>
        <v>BLACK</v>
      </c>
      <c r="I81" s="589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80" t="s">
        <v>90</v>
      </c>
      <c r="C82" s="481"/>
      <c r="D82" s="481"/>
      <c r="E82" s="481"/>
      <c r="F82" s="559"/>
      <c r="G82" s="560"/>
      <c r="H82" s="491" t="str">
        <f t="shared" ref="H82" si="46">$D$23</f>
        <v>GREY HEATHER</v>
      </c>
      <c r="I82" s="491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80" t="s">
        <v>90</v>
      </c>
      <c r="C83" s="481"/>
      <c r="D83" s="481"/>
      <c r="E83" s="481"/>
      <c r="F83" s="544"/>
      <c r="G83" s="549"/>
      <c r="H83" s="590" t="str">
        <f t="shared" ref="H83" si="48">$D$28</f>
        <v>WASHED BURGUNDY</v>
      </c>
      <c r="I83" s="591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80" t="s">
        <v>90</v>
      </c>
      <c r="C84" s="481"/>
      <c r="D84" s="481"/>
      <c r="E84" s="481"/>
      <c r="F84" s="545"/>
      <c r="G84" s="587"/>
      <c r="H84" s="482" t="str">
        <f t="shared" ref="H84" si="50">$D$33</f>
        <v>LIME</v>
      </c>
      <c r="I84" s="483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81" t="s">
        <v>92</v>
      </c>
      <c r="C85" s="481"/>
      <c r="D85" s="481"/>
      <c r="E85" s="481"/>
      <c r="F85" s="550" t="s">
        <v>93</v>
      </c>
      <c r="G85" s="548" t="s">
        <v>94</v>
      </c>
      <c r="H85" s="588" t="str">
        <f t="shared" ref="H85" si="52">$D$18</f>
        <v>BLACK</v>
      </c>
      <c r="I85" s="589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81" t="s">
        <v>92</v>
      </c>
      <c r="C86" s="481"/>
      <c r="D86" s="481"/>
      <c r="E86" s="481"/>
      <c r="F86" s="559"/>
      <c r="G86" s="560"/>
      <c r="H86" s="491" t="str">
        <f t="shared" ref="H86" si="55">$D$23</f>
        <v>GREY HEATHER</v>
      </c>
      <c r="I86" s="491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81" t="s">
        <v>92</v>
      </c>
      <c r="C87" s="481"/>
      <c r="D87" s="481"/>
      <c r="E87" s="481"/>
      <c r="F87" s="544"/>
      <c r="G87" s="549"/>
      <c r="H87" s="590" t="str">
        <f t="shared" ref="H87" si="57">$D$28</f>
        <v>WASHED BURGUNDY</v>
      </c>
      <c r="I87" s="591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81" t="s">
        <v>92</v>
      </c>
      <c r="C88" s="481"/>
      <c r="D88" s="481"/>
      <c r="E88" s="481"/>
      <c r="F88" s="545"/>
      <c r="G88" s="587"/>
      <c r="H88" s="482" t="str">
        <f t="shared" ref="H88" si="59">$D$33</f>
        <v>LIME</v>
      </c>
      <c r="I88" s="483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84" t="s">
        <v>70</v>
      </c>
      <c r="B90" s="485"/>
      <c r="C90" s="485"/>
      <c r="D90" s="485"/>
      <c r="E90" s="486"/>
      <c r="F90" s="84" t="s">
        <v>71</v>
      </c>
      <c r="G90" s="84" t="s">
        <v>72</v>
      </c>
      <c r="H90" s="487" t="s">
        <v>73</v>
      </c>
      <c r="I90" s="488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80" t="s">
        <v>96</v>
      </c>
      <c r="C91" s="481"/>
      <c r="D91" s="481"/>
      <c r="E91" s="481"/>
      <c r="F91" s="550" t="s">
        <v>91</v>
      </c>
      <c r="G91" s="548" t="s">
        <v>97</v>
      </c>
      <c r="H91" s="482" t="str">
        <f t="shared" ref="H91" si="61">$D$18</f>
        <v>BLACK</v>
      </c>
      <c r="I91" s="483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80" t="s">
        <v>96</v>
      </c>
      <c r="C92" s="481"/>
      <c r="D92" s="481"/>
      <c r="E92" s="481"/>
      <c r="F92" s="544"/>
      <c r="G92" s="549"/>
      <c r="H92" s="482" t="str">
        <f t="shared" ref="H92" si="66">$D$23</f>
        <v>GREY HEATHER</v>
      </c>
      <c r="I92" s="483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80" t="s">
        <v>96</v>
      </c>
      <c r="C93" s="481"/>
      <c r="D93" s="481"/>
      <c r="E93" s="481"/>
      <c r="F93" s="544"/>
      <c r="G93" s="549"/>
      <c r="H93" s="482" t="str">
        <f t="shared" ref="H93" si="68">$D$28</f>
        <v>WASHED BURGUNDY</v>
      </c>
      <c r="I93" s="483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80" t="s">
        <v>96</v>
      </c>
      <c r="C94" s="481"/>
      <c r="D94" s="481"/>
      <c r="E94" s="481"/>
      <c r="F94" s="545"/>
      <c r="G94" s="587"/>
      <c r="H94" s="482" t="str">
        <f t="shared" ref="H94" si="70">$D$33</f>
        <v>LIME</v>
      </c>
      <c r="I94" s="483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519" t="s">
        <v>98</v>
      </c>
      <c r="C95" s="592"/>
      <c r="D95" s="592"/>
      <c r="E95" s="520"/>
      <c r="F95" s="550" t="s">
        <v>91</v>
      </c>
      <c r="G95" s="548" t="s">
        <v>97</v>
      </c>
      <c r="H95" s="482" t="str">
        <f t="shared" ref="H95:H123" si="72">$D$18</f>
        <v>BLACK</v>
      </c>
      <c r="I95" s="483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19" t="s">
        <v>98</v>
      </c>
      <c r="C96" s="592"/>
      <c r="D96" s="592"/>
      <c r="E96" s="520"/>
      <c r="F96" s="544"/>
      <c r="G96" s="549"/>
      <c r="H96" s="482" t="str">
        <f t="shared" ref="H96:H124" si="73">$D$23</f>
        <v>GREY HEATHER</v>
      </c>
      <c r="I96" s="483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519" t="s">
        <v>98</v>
      </c>
      <c r="C97" s="592"/>
      <c r="D97" s="592"/>
      <c r="E97" s="520"/>
      <c r="F97" s="544"/>
      <c r="G97" s="549"/>
      <c r="H97" s="482" t="str">
        <f t="shared" ref="H97:H121" si="74">$D$28</f>
        <v>WASHED BURGUNDY</v>
      </c>
      <c r="I97" s="483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519" t="s">
        <v>98</v>
      </c>
      <c r="C98" s="592"/>
      <c r="D98" s="592"/>
      <c r="E98" s="520"/>
      <c r="F98" s="545"/>
      <c r="G98" s="587"/>
      <c r="H98" s="482" t="str">
        <f t="shared" ref="H98:H122" si="76">$D$33</f>
        <v>LIME</v>
      </c>
      <c r="I98" s="483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519" t="s">
        <v>99</v>
      </c>
      <c r="C99" s="592"/>
      <c r="D99" s="592"/>
      <c r="E99" s="520"/>
      <c r="F99" s="550" t="s">
        <v>100</v>
      </c>
      <c r="G99" s="548" t="s">
        <v>101</v>
      </c>
      <c r="H99" s="482" t="str">
        <f t="shared" si="72"/>
        <v>BLACK</v>
      </c>
      <c r="I99" s="483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19" t="s">
        <v>99</v>
      </c>
      <c r="C100" s="592"/>
      <c r="D100" s="592"/>
      <c r="E100" s="520"/>
      <c r="F100" s="544"/>
      <c r="G100" s="549"/>
      <c r="H100" s="482" t="str">
        <f t="shared" si="73"/>
        <v>GREY HEATHER</v>
      </c>
      <c r="I100" s="483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519" t="s">
        <v>99</v>
      </c>
      <c r="C101" s="592"/>
      <c r="D101" s="592"/>
      <c r="E101" s="520"/>
      <c r="F101" s="544"/>
      <c r="G101" s="549"/>
      <c r="H101" s="482" t="str">
        <f t="shared" si="74"/>
        <v>WASHED BURGUNDY</v>
      </c>
      <c r="I101" s="483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519" t="s">
        <v>99</v>
      </c>
      <c r="C102" s="592"/>
      <c r="D102" s="592"/>
      <c r="E102" s="520"/>
      <c r="F102" s="545"/>
      <c r="G102" s="587"/>
      <c r="H102" s="482" t="str">
        <f t="shared" si="76"/>
        <v>LIME</v>
      </c>
      <c r="I102" s="483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519" t="s">
        <v>102</v>
      </c>
      <c r="C103" s="592"/>
      <c r="D103" s="592"/>
      <c r="E103" s="520"/>
      <c r="F103" s="183" t="s">
        <v>103</v>
      </c>
      <c r="G103" s="183"/>
      <c r="H103" s="482" t="str">
        <f t="shared" si="72"/>
        <v>BLACK</v>
      </c>
      <c r="I103" s="483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19" t="s">
        <v>102</v>
      </c>
      <c r="C104" s="592"/>
      <c r="D104" s="592"/>
      <c r="E104" s="520"/>
      <c r="F104" s="183" t="s">
        <v>103</v>
      </c>
      <c r="G104" s="183"/>
      <c r="H104" s="482" t="str">
        <f t="shared" si="73"/>
        <v>GREY HEATHER</v>
      </c>
      <c r="I104" s="483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519" t="s">
        <v>102</v>
      </c>
      <c r="C105" s="592"/>
      <c r="D105" s="592"/>
      <c r="E105" s="520"/>
      <c r="F105" s="183" t="s">
        <v>103</v>
      </c>
      <c r="G105" s="183"/>
      <c r="H105" s="482" t="str">
        <f t="shared" si="74"/>
        <v>WASHED BURGUNDY</v>
      </c>
      <c r="I105" s="483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519" t="s">
        <v>102</v>
      </c>
      <c r="C106" s="592"/>
      <c r="D106" s="592"/>
      <c r="E106" s="520"/>
      <c r="F106" s="183" t="s">
        <v>103</v>
      </c>
      <c r="G106" s="183"/>
      <c r="H106" s="482" t="str">
        <f t="shared" si="76"/>
        <v>LIME</v>
      </c>
      <c r="I106" s="483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80" t="s">
        <v>104</v>
      </c>
      <c r="C107" s="481"/>
      <c r="D107" s="481"/>
      <c r="E107" s="481"/>
      <c r="F107" s="183" t="s">
        <v>105</v>
      </c>
      <c r="G107" s="183"/>
      <c r="H107" s="482" t="str">
        <f t="shared" si="72"/>
        <v>BLACK</v>
      </c>
      <c r="I107" s="483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80" t="s">
        <v>104</v>
      </c>
      <c r="C108" s="481"/>
      <c r="D108" s="481"/>
      <c r="E108" s="481"/>
      <c r="F108" s="183" t="s">
        <v>105</v>
      </c>
      <c r="G108" s="183"/>
      <c r="H108" s="482" t="str">
        <f t="shared" si="73"/>
        <v>GREY HEATHER</v>
      </c>
      <c r="I108" s="483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80" t="s">
        <v>104</v>
      </c>
      <c r="C109" s="481"/>
      <c r="D109" s="481"/>
      <c r="E109" s="481"/>
      <c r="F109" s="183" t="s">
        <v>105</v>
      </c>
      <c r="G109" s="183"/>
      <c r="H109" s="482" t="str">
        <f t="shared" si="74"/>
        <v>WASHED BURGUNDY</v>
      </c>
      <c r="I109" s="483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80" t="s">
        <v>104</v>
      </c>
      <c r="C110" s="481"/>
      <c r="D110" s="481"/>
      <c r="E110" s="481"/>
      <c r="F110" s="183" t="s">
        <v>105</v>
      </c>
      <c r="G110" s="183"/>
      <c r="H110" s="482" t="str">
        <f t="shared" si="76"/>
        <v>LIME</v>
      </c>
      <c r="I110" s="483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80" t="s">
        <v>106</v>
      </c>
      <c r="C111" s="481"/>
      <c r="D111" s="481"/>
      <c r="E111" s="481"/>
      <c r="F111" s="183" t="s">
        <v>105</v>
      </c>
      <c r="G111" s="183"/>
      <c r="H111" s="482" t="str">
        <f t="shared" si="72"/>
        <v>BLACK</v>
      </c>
      <c r="I111" s="483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80" t="s">
        <v>106</v>
      </c>
      <c r="C112" s="481"/>
      <c r="D112" s="481"/>
      <c r="E112" s="481"/>
      <c r="F112" s="183" t="s">
        <v>105</v>
      </c>
      <c r="G112" s="183"/>
      <c r="H112" s="482" t="str">
        <f t="shared" si="73"/>
        <v>GREY HEATHER</v>
      </c>
      <c r="I112" s="483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80" t="s">
        <v>106</v>
      </c>
      <c r="C113" s="481"/>
      <c r="D113" s="481"/>
      <c r="E113" s="481"/>
      <c r="F113" s="183" t="s">
        <v>105</v>
      </c>
      <c r="G113" s="183"/>
      <c r="H113" s="482" t="str">
        <f t="shared" si="74"/>
        <v>WASHED BURGUNDY</v>
      </c>
      <c r="I113" s="483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80" t="s">
        <v>106</v>
      </c>
      <c r="C114" s="481"/>
      <c r="D114" s="481"/>
      <c r="E114" s="481"/>
      <c r="F114" s="183" t="s">
        <v>105</v>
      </c>
      <c r="G114" s="183"/>
      <c r="H114" s="482" t="str">
        <f t="shared" si="76"/>
        <v>LIME</v>
      </c>
      <c r="I114" s="483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80" t="s">
        <v>107</v>
      </c>
      <c r="C115" s="481"/>
      <c r="D115" s="481"/>
      <c r="E115" s="481"/>
      <c r="F115" s="183" t="s">
        <v>103</v>
      </c>
      <c r="G115" s="183"/>
      <c r="H115" s="482" t="str">
        <f t="shared" si="72"/>
        <v>BLACK</v>
      </c>
      <c r="I115" s="483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80" t="s">
        <v>107</v>
      </c>
      <c r="C116" s="481"/>
      <c r="D116" s="481"/>
      <c r="E116" s="481"/>
      <c r="F116" s="183" t="s">
        <v>103</v>
      </c>
      <c r="G116" s="183"/>
      <c r="H116" s="482" t="str">
        <f t="shared" si="73"/>
        <v>GREY HEATHER</v>
      </c>
      <c r="I116" s="483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80" t="s">
        <v>107</v>
      </c>
      <c r="C117" s="481"/>
      <c r="D117" s="481"/>
      <c r="E117" s="481"/>
      <c r="F117" s="183" t="s">
        <v>103</v>
      </c>
      <c r="G117" s="183"/>
      <c r="H117" s="482" t="str">
        <f t="shared" si="74"/>
        <v>WASHED BURGUNDY</v>
      </c>
      <c r="I117" s="483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80" t="s">
        <v>107</v>
      </c>
      <c r="C118" s="481"/>
      <c r="D118" s="481"/>
      <c r="E118" s="481"/>
      <c r="F118" s="183" t="s">
        <v>103</v>
      </c>
      <c r="G118" s="183"/>
      <c r="H118" s="482" t="str">
        <f t="shared" si="76"/>
        <v>LIME</v>
      </c>
      <c r="I118" s="483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519" t="s">
        <v>108</v>
      </c>
      <c r="C119" s="592"/>
      <c r="D119" s="592"/>
      <c r="E119" s="520"/>
      <c r="F119" s="183" t="s">
        <v>109</v>
      </c>
      <c r="G119" s="183"/>
      <c r="H119" s="482" t="str">
        <f t="shared" si="72"/>
        <v>BLACK</v>
      </c>
      <c r="I119" s="483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80" t="s">
        <v>108</v>
      </c>
      <c r="C120" s="481"/>
      <c r="D120" s="481"/>
      <c r="E120" s="481"/>
      <c r="F120" s="183" t="s">
        <v>109</v>
      </c>
      <c r="G120" s="183"/>
      <c r="H120" s="482" t="str">
        <f t="shared" si="73"/>
        <v>GREY HEATHER</v>
      </c>
      <c r="I120" s="483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80" t="s">
        <v>108</v>
      </c>
      <c r="C121" s="481"/>
      <c r="D121" s="481"/>
      <c r="E121" s="481"/>
      <c r="F121" s="183" t="s">
        <v>109</v>
      </c>
      <c r="G121" s="183"/>
      <c r="H121" s="482" t="str">
        <f t="shared" si="74"/>
        <v>WASHED BURGUNDY</v>
      </c>
      <c r="I121" s="483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80" t="s">
        <v>108</v>
      </c>
      <c r="C122" s="481"/>
      <c r="D122" s="481"/>
      <c r="E122" s="481"/>
      <c r="F122" s="183" t="s">
        <v>109</v>
      </c>
      <c r="G122" s="183"/>
      <c r="H122" s="482" t="str">
        <f t="shared" si="76"/>
        <v>LIME</v>
      </c>
      <c r="I122" s="483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80" t="s">
        <v>110</v>
      </c>
      <c r="C123" s="481"/>
      <c r="D123" s="481"/>
      <c r="E123" s="481"/>
      <c r="F123" s="183" t="s">
        <v>103</v>
      </c>
      <c r="G123" s="183"/>
      <c r="H123" s="482" t="str">
        <f t="shared" si="72"/>
        <v>BLACK</v>
      </c>
      <c r="I123" s="483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19" t="s">
        <v>110</v>
      </c>
      <c r="C124" s="592"/>
      <c r="D124" s="592"/>
      <c r="E124" s="520"/>
      <c r="F124" s="183" t="s">
        <v>103</v>
      </c>
      <c r="G124" s="183"/>
      <c r="H124" s="482" t="str">
        <f t="shared" si="73"/>
        <v>GREY HEATHER</v>
      </c>
      <c r="I124" s="483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519" t="s">
        <v>110</v>
      </c>
      <c r="C125" s="592"/>
      <c r="D125" s="592"/>
      <c r="E125" s="520"/>
      <c r="F125" s="183" t="s">
        <v>103</v>
      </c>
      <c r="G125" s="183"/>
      <c r="H125" s="482" t="str">
        <f>$D$28</f>
        <v>WASHED BURGUNDY</v>
      </c>
      <c r="I125" s="483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519" t="s">
        <v>110</v>
      </c>
      <c r="C126" s="592"/>
      <c r="D126" s="592"/>
      <c r="E126" s="520"/>
      <c r="F126" s="183" t="s">
        <v>103</v>
      </c>
      <c r="G126" s="183"/>
      <c r="H126" s="482" t="str">
        <f>$D$33</f>
        <v>LIME</v>
      </c>
      <c r="I126" s="483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80" t="s">
        <v>145</v>
      </c>
      <c r="C127" s="481"/>
      <c r="D127" s="481"/>
      <c r="E127" s="481"/>
      <c r="F127" s="593" t="s">
        <v>146</v>
      </c>
      <c r="G127" s="183"/>
      <c r="H127" s="594" t="s">
        <v>147</v>
      </c>
      <c r="I127" s="483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80" t="s">
        <v>145</v>
      </c>
      <c r="C128" s="481"/>
      <c r="D128" s="481"/>
      <c r="E128" s="481"/>
      <c r="F128" s="593"/>
      <c r="G128" s="183"/>
      <c r="H128" s="594" t="s">
        <v>148</v>
      </c>
      <c r="I128" s="483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80" t="s">
        <v>145</v>
      </c>
      <c r="C129" s="481"/>
      <c r="D129" s="481"/>
      <c r="E129" s="481"/>
      <c r="F129" s="593"/>
      <c r="G129" s="183"/>
      <c r="H129" s="594" t="s">
        <v>149</v>
      </c>
      <c r="I129" s="483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80" t="s">
        <v>145</v>
      </c>
      <c r="C130" s="481"/>
      <c r="D130" s="481"/>
      <c r="E130" s="481"/>
      <c r="F130" s="593"/>
      <c r="G130" s="183"/>
      <c r="H130" s="594">
        <v>41</v>
      </c>
      <c r="I130" s="483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80" t="s">
        <v>145</v>
      </c>
      <c r="C131" s="481"/>
      <c r="D131" s="481"/>
      <c r="E131" s="481"/>
      <c r="F131" s="593"/>
      <c r="G131" s="183"/>
      <c r="H131" s="482">
        <v>42</v>
      </c>
      <c r="I131" s="483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500" t="s">
        <v>112</v>
      </c>
      <c r="K133" s="500"/>
      <c r="L133" s="500"/>
      <c r="M133" s="50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01" t="s">
        <v>115</v>
      </c>
      <c r="C135" s="502"/>
      <c r="D135" s="502"/>
      <c r="E135" s="502"/>
      <c r="F135" s="502"/>
      <c r="G135" s="502"/>
      <c r="H135" s="502"/>
      <c r="I135" s="503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95" t="s">
        <v>151</v>
      </c>
      <c r="E136" s="595"/>
      <c r="F136" s="595" t="s">
        <v>152</v>
      </c>
      <c r="G136" s="595"/>
      <c r="H136" s="595"/>
      <c r="I136" s="595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96" t="s">
        <v>153</v>
      </c>
      <c r="D137" s="598" t="s">
        <v>154</v>
      </c>
      <c r="E137" s="599"/>
      <c r="F137" s="600" t="s">
        <v>155</v>
      </c>
      <c r="G137" s="600"/>
      <c r="H137" s="600"/>
      <c r="I137" s="600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97"/>
      <c r="D138" s="513" t="s">
        <v>156</v>
      </c>
      <c r="E138" s="515"/>
      <c r="F138" s="600" t="s">
        <v>157</v>
      </c>
      <c r="G138" s="600"/>
      <c r="H138" s="600"/>
      <c r="I138" s="600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501"/>
      <c r="C140" s="502"/>
      <c r="D140" s="517"/>
      <c r="E140" s="517"/>
      <c r="F140" s="517"/>
      <c r="G140" s="517"/>
      <c r="H140" s="517"/>
      <c r="I140" s="518"/>
      <c r="J140" s="35"/>
      <c r="K140" s="35"/>
    </row>
    <row r="141" spans="1:16" s="15" customFormat="1" ht="28" hidden="1">
      <c r="A141" s="92"/>
      <c r="B141" s="519"/>
      <c r="C141" s="520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21" t="s">
        <v>158</v>
      </c>
      <c r="C142" s="521"/>
      <c r="D142" s="257"/>
      <c r="E142" s="257">
        <v>2.2000000000000002</v>
      </c>
      <c r="F142" s="522">
        <v>3</v>
      </c>
      <c r="G142" s="523"/>
      <c r="H142" s="523"/>
      <c r="I142" s="52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541" t="s">
        <v>120</v>
      </c>
      <c r="D144" s="541"/>
      <c r="E144" s="541"/>
      <c r="F144" s="54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501" t="s">
        <v>115</v>
      </c>
      <c r="C145" s="502"/>
      <c r="D145" s="502"/>
      <c r="E145" s="502"/>
      <c r="F145" s="502"/>
      <c r="G145" s="502"/>
      <c r="H145" s="502"/>
      <c r="I145" s="503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506" t="s">
        <v>116</v>
      </c>
      <c r="F146" s="507"/>
      <c r="G146" s="507"/>
      <c r="H146" s="507"/>
      <c r="I146" s="50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513" t="s">
        <v>122</v>
      </c>
      <c r="F147" s="514"/>
      <c r="G147" s="514"/>
      <c r="H147" s="514"/>
      <c r="I147" s="51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513" t="s">
        <v>163</v>
      </c>
      <c r="F148" s="514"/>
      <c r="G148" s="514"/>
      <c r="H148" s="514"/>
      <c r="I148" s="51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513" t="s">
        <v>122</v>
      </c>
      <c r="F149" s="514"/>
      <c r="G149" s="514"/>
      <c r="H149" s="514"/>
      <c r="I149" s="51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513" t="s">
        <v>122</v>
      </c>
      <c r="F150" s="514"/>
      <c r="G150" s="514"/>
      <c r="H150" s="514"/>
      <c r="I150" s="515"/>
      <c r="J150" s="35"/>
      <c r="K150" s="35"/>
      <c r="L150" s="35"/>
      <c r="M150" s="35"/>
      <c r="N150" s="35"/>
    </row>
    <row r="151" spans="1:16" s="15" customFormat="1" ht="28">
      <c r="A151" s="92"/>
      <c r="B151" s="501" t="s">
        <v>123</v>
      </c>
      <c r="C151" s="502"/>
      <c r="D151" s="517"/>
      <c r="E151" s="517"/>
      <c r="F151" s="517"/>
      <c r="G151" s="517"/>
      <c r="H151" s="517"/>
      <c r="I151" s="518"/>
      <c r="J151" s="35"/>
      <c r="K151" s="35"/>
    </row>
    <row r="152" spans="1:16" s="15" customFormat="1" ht="56.25" customHeight="1">
      <c r="A152" s="92"/>
      <c r="B152" s="519"/>
      <c r="C152" s="520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606" t="s">
        <v>164</v>
      </c>
      <c r="C153" s="60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606" t="s">
        <v>165</v>
      </c>
      <c r="C154" s="60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504" t="s">
        <v>166</v>
      </c>
      <c r="D157" s="608"/>
      <c r="E157" s="608"/>
      <c r="F157" s="608"/>
      <c r="G157" s="608"/>
      <c r="H157" s="608"/>
      <c r="I157" s="505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513" t="s">
        <v>167</v>
      </c>
      <c r="D158" s="514"/>
      <c r="E158" s="514"/>
      <c r="F158" s="514"/>
      <c r="G158" s="514"/>
      <c r="H158" s="514"/>
      <c r="I158" s="51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513" t="s">
        <v>168</v>
      </c>
      <c r="D159" s="514"/>
      <c r="E159" s="514"/>
      <c r="F159" s="514"/>
      <c r="G159" s="514"/>
      <c r="H159" s="514"/>
      <c r="I159" s="51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601" t="s">
        <v>167</v>
      </c>
      <c r="D160" s="602"/>
      <c r="E160" s="602"/>
      <c r="F160" s="602"/>
      <c r="G160" s="602"/>
      <c r="H160" s="602"/>
      <c r="I160" s="60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35"/>
      <c r="D161" s="536"/>
      <c r="E161" s="536"/>
      <c r="F161" s="536"/>
      <c r="G161" s="536"/>
      <c r="H161" s="536"/>
      <c r="I161" s="53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38"/>
      <c r="D162" s="539"/>
      <c r="E162" s="539"/>
      <c r="F162" s="539"/>
      <c r="G162" s="539"/>
      <c r="H162" s="539"/>
      <c r="I162" s="540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00" t="s">
        <v>127</v>
      </c>
      <c r="C164" s="500"/>
      <c r="D164" s="500"/>
      <c r="E164" s="50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604"/>
      <c r="B170" s="605"/>
      <c r="C170" s="605"/>
      <c r="D170" s="605"/>
      <c r="E170" s="605"/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0D08-E264-43C4-80BC-3552EEE82ECC}">
  <sheetPr>
    <pageSetUpPr fitToPage="1"/>
  </sheetPr>
  <dimension ref="A1:Q163"/>
  <sheetViews>
    <sheetView view="pageBreakPreview" topLeftCell="A26" zoomScale="50" zoomScaleNormal="10" zoomScaleSheetLayoutView="50" zoomScalePageLayoutView="25" workbookViewId="0">
      <selection activeCell="G58" sqref="F58:G58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1" t="s">
        <v>0</v>
      </c>
      <c r="O1" s="441" t="s">
        <v>0</v>
      </c>
      <c r="P1" s="442" t="s">
        <v>1</v>
      </c>
      <c r="Q1" s="44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1" t="s">
        <v>2</v>
      </c>
      <c r="O2" s="441" t="s">
        <v>2</v>
      </c>
      <c r="P2" s="443" t="s">
        <v>3</v>
      </c>
      <c r="Q2" s="44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1" t="s">
        <v>4</v>
      </c>
      <c r="O3" s="441" t="s">
        <v>4</v>
      </c>
      <c r="P3" s="444" t="s">
        <v>5</v>
      </c>
      <c r="Q3" s="44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5" t="s">
        <v>894</v>
      </c>
      <c r="H5" s="456"/>
      <c r="I5" s="456"/>
      <c r="J5" s="456"/>
      <c r="K5" s="456"/>
      <c r="L5" s="456"/>
      <c r="M5" s="45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8"/>
      <c r="H6" s="459"/>
      <c r="I6" s="459"/>
      <c r="J6" s="459"/>
      <c r="K6" s="459"/>
      <c r="L6" s="459"/>
      <c r="M6" s="46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895</v>
      </c>
      <c r="E7" s="12"/>
      <c r="F7" s="11"/>
      <c r="G7" s="458"/>
      <c r="H7" s="459"/>
      <c r="I7" s="459"/>
      <c r="J7" s="459"/>
      <c r="K7" s="459"/>
      <c r="L7" s="459"/>
      <c r="M7" s="46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4" t="s">
        <v>670</v>
      </c>
      <c r="E8" s="464"/>
      <c r="F8" s="464"/>
      <c r="G8" s="461"/>
      <c r="H8" s="462"/>
      <c r="I8" s="462"/>
      <c r="J8" s="462"/>
      <c r="K8" s="462"/>
      <c r="L8" s="462"/>
      <c r="M8" s="46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5">
        <v>45460</v>
      </c>
      <c r="E11" s="466"/>
      <c r="F11" s="466"/>
      <c r="G11" s="241"/>
      <c r="H11" s="240"/>
      <c r="I11" s="186"/>
      <c r="J11" s="238" t="s">
        <v>20</v>
      </c>
      <c r="K11" s="186"/>
      <c r="L11" s="186"/>
      <c r="M11" s="467" t="s">
        <v>729</v>
      </c>
      <c r="N11" s="467"/>
      <c r="O11" s="467"/>
      <c r="P11" s="467"/>
      <c r="Q11" s="46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68"/>
      <c r="C13" s="468"/>
      <c r="D13" s="468"/>
      <c r="E13" s="468"/>
      <c r="F13" s="468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4" t="s">
        <v>896</v>
      </c>
      <c r="O17" s="454"/>
      <c r="P17" s="454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207">
        <v>2</v>
      </c>
      <c r="H18" s="207">
        <v>3</v>
      </c>
      <c r="I18" s="207">
        <v>4</v>
      </c>
      <c r="J18" s="207">
        <v>6</v>
      </c>
      <c r="K18" s="207">
        <v>4</v>
      </c>
      <c r="L18" s="207">
        <v>3</v>
      </c>
      <c r="M18" s="207">
        <v>1</v>
      </c>
      <c r="N18" s="445" t="s">
        <v>897</v>
      </c>
      <c r="O18" s="445"/>
      <c r="P18" s="445"/>
      <c r="Q18" s="208">
        <f>SUM(E18:P18)</f>
        <v>23</v>
      </c>
    </row>
    <row r="19" spans="2:17" s="204" customFormat="1" ht="65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 t="shared" si="0"/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45"/>
      <c r="O19" s="445"/>
      <c r="P19" s="445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3</v>
      </c>
      <c r="H21" s="214">
        <f t="shared" ref="H21:M21" si="1">SUM(H18:H20)</f>
        <v>4</v>
      </c>
      <c r="I21" s="214">
        <f t="shared" si="1"/>
        <v>5</v>
      </c>
      <c r="J21" s="214">
        <f t="shared" si="1"/>
        <v>8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213">
        <f>SUM(Q18:Q20)</f>
        <v>31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7" t="s">
        <v>896</v>
      </c>
      <c r="O23" s="447"/>
      <c r="P23" s="447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207">
        <v>2</v>
      </c>
      <c r="H24" s="207">
        <v>3</v>
      </c>
      <c r="I24" s="207">
        <v>4</v>
      </c>
      <c r="J24" s="207">
        <v>6</v>
      </c>
      <c r="K24" s="207">
        <v>4</v>
      </c>
      <c r="L24" s="207">
        <v>3</v>
      </c>
      <c r="M24" s="207">
        <v>1</v>
      </c>
      <c r="N24" s="448" t="s">
        <v>898</v>
      </c>
      <c r="O24" s="449"/>
      <c r="P24" s="450"/>
      <c r="Q24" s="208">
        <f>SUM(E24:P24)</f>
        <v>23</v>
      </c>
    </row>
    <row r="25" spans="2:17" s="204" customFormat="1" ht="65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51"/>
      <c r="O25" s="452"/>
      <c r="P25" s="453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3</v>
      </c>
      <c r="H27" s="214">
        <f t="shared" ref="H27:M27" si="3">SUM(H24:H26)</f>
        <v>4</v>
      </c>
      <c r="I27" s="214">
        <f t="shared" si="3"/>
        <v>5</v>
      </c>
      <c r="J27" s="214">
        <f t="shared" si="3"/>
        <v>8</v>
      </c>
      <c r="K27" s="214">
        <f t="shared" si="3"/>
        <v>5</v>
      </c>
      <c r="L27" s="214">
        <f t="shared" si="3"/>
        <v>4</v>
      </c>
      <c r="M27" s="214">
        <f t="shared" si="3"/>
        <v>2</v>
      </c>
      <c r="N27" s="213"/>
      <c r="O27" s="213"/>
      <c r="P27" s="213"/>
      <c r="Q27" s="213">
        <f>SUM(Q24:Q26)</f>
        <v>31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4" t="s">
        <v>896</v>
      </c>
      <c r="O29" s="454"/>
      <c r="P29" s="454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207">
        <v>2</v>
      </c>
      <c r="H30" s="207">
        <v>3</v>
      </c>
      <c r="I30" s="207">
        <v>4</v>
      </c>
      <c r="J30" s="207">
        <v>6</v>
      </c>
      <c r="K30" s="207">
        <v>4</v>
      </c>
      <c r="L30" s="207">
        <v>3</v>
      </c>
      <c r="M30" s="207">
        <v>1</v>
      </c>
      <c r="N30" s="474" t="s">
        <v>899</v>
      </c>
      <c r="O30" s="474"/>
      <c r="P30" s="474"/>
      <c r="Q30" s="208">
        <f>SUM(E30:P30)</f>
        <v>23</v>
      </c>
    </row>
    <row r="31" spans="2:17" s="204" customFormat="1" ht="65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74"/>
      <c r="O31" s="474"/>
      <c r="P31" s="474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4" customFormat="1" ht="45">
      <c r="B33" s="222" t="s">
        <v>44</v>
      </c>
      <c r="C33" s="223"/>
      <c r="D33" s="609" t="str">
        <f>+D31</f>
        <v>SANDSTONE</v>
      </c>
      <c r="E33" s="609"/>
      <c r="F33" s="609"/>
      <c r="G33" s="214">
        <f>SUM(G30:G32)</f>
        <v>3</v>
      </c>
      <c r="H33" s="214">
        <f t="shared" ref="H33:M33" si="5">SUM(H30:H32)</f>
        <v>4</v>
      </c>
      <c r="I33" s="214">
        <f t="shared" si="5"/>
        <v>5</v>
      </c>
      <c r="J33" s="214">
        <f t="shared" si="5"/>
        <v>8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221"/>
      <c r="O33" s="221"/>
      <c r="P33" s="221"/>
      <c r="Q33" s="363">
        <f>SUM(Q30:Q32)</f>
        <v>31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6">G21++G33+G27</f>
        <v>9</v>
      </c>
      <c r="H35" s="228">
        <f t="shared" si="6"/>
        <v>12</v>
      </c>
      <c r="I35" s="228">
        <f t="shared" si="6"/>
        <v>15</v>
      </c>
      <c r="J35" s="228">
        <f t="shared" si="6"/>
        <v>24</v>
      </c>
      <c r="K35" s="228">
        <f t="shared" si="6"/>
        <v>15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93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75" t="s">
        <v>900</v>
      </c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</row>
    <row r="38" spans="1:17" s="99" customFormat="1" ht="72.75" customHeight="1">
      <c r="B38" s="475" t="s">
        <v>743</v>
      </c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76" t="s">
        <v>52</v>
      </c>
      <c r="B40" s="476"/>
      <c r="C40" s="476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77" t="s">
        <v>63</v>
      </c>
      <c r="O40" s="477"/>
      <c r="P40" s="477"/>
      <c r="Q40" s="477"/>
    </row>
    <row r="41" spans="1:17" s="34" customFormat="1" ht="45.75" customHeight="1">
      <c r="A41" s="542" t="str">
        <f>UPPER(D21)</f>
        <v>DOVE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</row>
    <row r="42" spans="1:17" s="128" customFormat="1" ht="156" customHeight="1">
      <c r="A42" s="129">
        <v>1</v>
      </c>
      <c r="B42" s="470" t="str">
        <f>$M$11</f>
        <v>100%COTTON SEMI BRUSHED (20/1+20/1+10/2) washing_ 14GG _460GSM</v>
      </c>
      <c r="C42" s="470"/>
      <c r="D42" s="195" t="s">
        <v>64</v>
      </c>
      <c r="E42" s="414" t="str">
        <f>$N$18</f>
        <v>ASH - BC01</v>
      </c>
      <c r="F42" s="129" t="s">
        <v>36</v>
      </c>
      <c r="G42" s="196">
        <f>$Q$21</f>
        <v>31</v>
      </c>
      <c r="H42" s="253">
        <v>0.63</v>
      </c>
      <c r="I42" s="179">
        <f>H42*G42</f>
        <v>19.53</v>
      </c>
      <c r="J42" s="188">
        <f>I42*4.2%+(I42/50)*0.5</f>
        <v>1.01556</v>
      </c>
      <c r="K42" s="188">
        <v>0</v>
      </c>
      <c r="L42" s="188">
        <v>0</v>
      </c>
      <c r="M42" s="338">
        <f>ROUND(I42+J42,0)</f>
        <v>21</v>
      </c>
      <c r="N42" s="473" t="s">
        <v>904</v>
      </c>
      <c r="O42" s="473"/>
      <c r="P42" s="473"/>
      <c r="Q42" s="473"/>
    </row>
    <row r="43" spans="1:17" s="128" customFormat="1" ht="156" customHeight="1">
      <c r="A43" s="129">
        <v>2</v>
      </c>
      <c r="B43" s="470" t="s">
        <v>734</v>
      </c>
      <c r="C43" s="470"/>
      <c r="D43" s="195" t="s">
        <v>735</v>
      </c>
      <c r="E43" s="414" t="str">
        <f>$N$18</f>
        <v>ASH - BC01</v>
      </c>
      <c r="F43" s="129" t="s">
        <v>36</v>
      </c>
      <c r="G43" s="196">
        <f>$Q$21</f>
        <v>31</v>
      </c>
      <c r="H43" s="253">
        <v>0.185</v>
      </c>
      <c r="I43" s="179">
        <f>H43*G43</f>
        <v>5.7350000000000003</v>
      </c>
      <c r="J43" s="188">
        <f>I43*2.8%+(I43/50)*0.5</f>
        <v>0.21793000000000001</v>
      </c>
      <c r="K43" s="188">
        <v>0</v>
      </c>
      <c r="L43" s="188">
        <v>0</v>
      </c>
      <c r="M43" s="338">
        <f>ROUND(I43+J43,0)</f>
        <v>6</v>
      </c>
      <c r="N43" s="471" t="s">
        <v>905</v>
      </c>
      <c r="O43" s="471"/>
      <c r="P43" s="471"/>
      <c r="Q43" s="471"/>
    </row>
    <row r="44" spans="1:17" s="128" customFormat="1" ht="66" customHeight="1">
      <c r="A44" s="413">
        <v>3</v>
      </c>
      <c r="B44" s="472" t="s">
        <v>891</v>
      </c>
      <c r="C44" s="472"/>
      <c r="D44" s="414" t="s">
        <v>892</v>
      </c>
      <c r="E44" s="414" t="s">
        <v>109</v>
      </c>
      <c r="F44" s="413" t="s">
        <v>36</v>
      </c>
      <c r="G44" s="196">
        <f>$Q$21</f>
        <v>31</v>
      </c>
      <c r="H44" s="415">
        <v>0.03</v>
      </c>
      <c r="I44" s="416">
        <f>H44*G44</f>
        <v>0.92999999999999994</v>
      </c>
      <c r="J44" s="417">
        <f>I44*2.8%+(I44/50)*0.5</f>
        <v>3.5339999999999996E-2</v>
      </c>
      <c r="K44" s="417">
        <v>0</v>
      </c>
      <c r="L44" s="417">
        <v>0</v>
      </c>
      <c r="M44" s="418">
        <f>ROUND(I44+J44,0)</f>
        <v>1</v>
      </c>
      <c r="N44" s="473" t="s">
        <v>893</v>
      </c>
      <c r="O44" s="473"/>
      <c r="P44" s="473"/>
      <c r="Q44" s="473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0">
      <c r="A46" s="476" t="s">
        <v>52</v>
      </c>
      <c r="B46" s="476"/>
      <c r="C46" s="476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77" t="s">
        <v>63</v>
      </c>
      <c r="O46" s="477"/>
      <c r="P46" s="477"/>
      <c r="Q46" s="477"/>
    </row>
    <row r="47" spans="1:17" s="34" customFormat="1" ht="51.75" customHeight="1">
      <c r="A47" s="542" t="str">
        <f>UPPER(D27)</f>
        <v>HEATHER GREY</v>
      </c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</row>
    <row r="48" spans="1:17" s="128" customFormat="1" ht="156" customHeight="1">
      <c r="A48" s="129">
        <v>1</v>
      </c>
      <c r="B48" s="470" t="str">
        <f>$M$11</f>
        <v>100%COTTON SEMI BRUSHED (20/1+20/1+10/2) washing_ 14GG _460GSM</v>
      </c>
      <c r="C48" s="470"/>
      <c r="D48" s="195" t="s">
        <v>64</v>
      </c>
      <c r="E48" s="414" t="str">
        <f>$N$24</f>
        <v>HEATHER GREY - BC06</v>
      </c>
      <c r="F48" s="129" t="s">
        <v>36</v>
      </c>
      <c r="G48" s="196">
        <f>$Q$27</f>
        <v>31</v>
      </c>
      <c r="H48" s="253">
        <v>0.63</v>
      </c>
      <c r="I48" s="179">
        <f t="shared" ref="I48" si="7">G48*H48</f>
        <v>19.53</v>
      </c>
      <c r="J48" s="188">
        <f>I48*4.2%+(I48/50)*0.5</f>
        <v>1.01556</v>
      </c>
      <c r="K48" s="188">
        <v>0</v>
      </c>
      <c r="L48" s="188">
        <v>0</v>
      </c>
      <c r="M48" s="338">
        <f>ROUND(I48+J48,0)</f>
        <v>21</v>
      </c>
      <c r="N48" s="473" t="s">
        <v>906</v>
      </c>
      <c r="O48" s="473"/>
      <c r="P48" s="473"/>
      <c r="Q48" s="473"/>
    </row>
    <row r="49" spans="1:17" s="128" customFormat="1" ht="133.5" customHeight="1">
      <c r="A49" s="129">
        <v>2</v>
      </c>
      <c r="B49" s="470" t="s">
        <v>734</v>
      </c>
      <c r="C49" s="470"/>
      <c r="D49" s="195" t="s">
        <v>735</v>
      </c>
      <c r="E49" s="414" t="str">
        <f>$N$24</f>
        <v>HEATHER GREY - BC06</v>
      </c>
      <c r="F49" s="129" t="s">
        <v>36</v>
      </c>
      <c r="G49" s="196">
        <f>$Q$27</f>
        <v>31</v>
      </c>
      <c r="H49" s="253">
        <v>0.185</v>
      </c>
      <c r="I49" s="179">
        <f>H49*G49</f>
        <v>5.7350000000000003</v>
      </c>
      <c r="J49" s="188">
        <f>I49*2.8%+(I49/50)*0.5</f>
        <v>0.21793000000000001</v>
      </c>
      <c r="K49" s="188">
        <v>0</v>
      </c>
      <c r="L49" s="188">
        <v>0</v>
      </c>
      <c r="M49" s="338">
        <f>ROUND(I49+J49,0)</f>
        <v>6</v>
      </c>
      <c r="N49" s="471" t="s">
        <v>907</v>
      </c>
      <c r="O49" s="471"/>
      <c r="P49" s="471"/>
      <c r="Q49" s="471"/>
    </row>
    <row r="50" spans="1:17" s="128" customFormat="1" ht="66" customHeight="1">
      <c r="A50" s="413">
        <v>3</v>
      </c>
      <c r="B50" s="472" t="s">
        <v>891</v>
      </c>
      <c r="C50" s="472"/>
      <c r="D50" s="414" t="s">
        <v>892</v>
      </c>
      <c r="E50" s="414" t="s">
        <v>109</v>
      </c>
      <c r="F50" s="413" t="s">
        <v>36</v>
      </c>
      <c r="G50" s="196">
        <f>$Q$27</f>
        <v>31</v>
      </c>
      <c r="H50" s="415">
        <v>0.03</v>
      </c>
      <c r="I50" s="416">
        <f>H50*G50</f>
        <v>0.92999999999999994</v>
      </c>
      <c r="J50" s="417">
        <f>I50*2.8%+(I50/50)*0.5</f>
        <v>3.5339999999999996E-2</v>
      </c>
      <c r="K50" s="417">
        <v>0</v>
      </c>
      <c r="L50" s="417">
        <v>0</v>
      </c>
      <c r="M50" s="418">
        <f>ROUND(I50+J50,0)</f>
        <v>1</v>
      </c>
      <c r="N50" s="473" t="s">
        <v>893</v>
      </c>
      <c r="O50" s="473"/>
      <c r="P50" s="473"/>
      <c r="Q50" s="473"/>
    </row>
    <row r="51" spans="1:17" s="34" customFormat="1" ht="51.75" customHeight="1">
      <c r="A51" s="542" t="str">
        <f>UPPER(D30)</f>
        <v>SANDSTONE</v>
      </c>
      <c r="B51" s="542"/>
      <c r="C51" s="542"/>
      <c r="D51" s="542"/>
      <c r="E51" s="542"/>
      <c r="F51" s="542"/>
      <c r="G51" s="542"/>
      <c r="H51" s="542"/>
      <c r="I51" s="542"/>
      <c r="J51" s="542"/>
      <c r="K51" s="542"/>
      <c r="L51" s="542"/>
      <c r="M51" s="542"/>
      <c r="N51" s="542"/>
      <c r="O51" s="542"/>
      <c r="P51" s="542"/>
      <c r="Q51" s="542"/>
    </row>
    <row r="52" spans="1:17" s="128" customFormat="1" ht="156" customHeight="1">
      <c r="A52" s="129">
        <v>1</v>
      </c>
      <c r="B52" s="470" t="str">
        <f>$M$11</f>
        <v>100%COTTON SEMI BRUSHED (20/1+20/1+10/2) washing_ 14GG _460GSM</v>
      </c>
      <c r="C52" s="470"/>
      <c r="D52" s="195" t="s">
        <v>64</v>
      </c>
      <c r="E52" s="414" t="str">
        <f>$N$30</f>
        <v>OATLMEAL - BC0279</v>
      </c>
      <c r="F52" s="129" t="s">
        <v>36</v>
      </c>
      <c r="G52" s="196">
        <f>$Q$33</f>
        <v>31</v>
      </c>
      <c r="H52" s="253">
        <v>0.63</v>
      </c>
      <c r="I52" s="179">
        <f t="shared" ref="I52" si="8">G52*H52</f>
        <v>19.53</v>
      </c>
      <c r="J52" s="188">
        <f>I52*4.2%+(I52/50)*0.5</f>
        <v>1.01556</v>
      </c>
      <c r="K52" s="188">
        <v>0</v>
      </c>
      <c r="L52" s="188">
        <v>0</v>
      </c>
      <c r="M52" s="338">
        <f>ROUND(I52+J52,0)</f>
        <v>21</v>
      </c>
      <c r="N52" s="471" t="s">
        <v>908</v>
      </c>
      <c r="O52" s="471"/>
      <c r="P52" s="471"/>
      <c r="Q52" s="471"/>
    </row>
    <row r="53" spans="1:17" s="128" customFormat="1" ht="115.5" customHeight="1">
      <c r="A53" s="129">
        <v>2</v>
      </c>
      <c r="B53" s="470" t="s">
        <v>734</v>
      </c>
      <c r="C53" s="470"/>
      <c r="D53" s="195" t="s">
        <v>735</v>
      </c>
      <c r="E53" s="414" t="str">
        <f>$N$30</f>
        <v>OATLMEAL - BC0279</v>
      </c>
      <c r="F53" s="129" t="s">
        <v>36</v>
      </c>
      <c r="G53" s="196">
        <f>$Q$33</f>
        <v>31</v>
      </c>
      <c r="H53" s="253">
        <v>0.185</v>
      </c>
      <c r="I53" s="179">
        <f>H53*G53</f>
        <v>5.7350000000000003</v>
      </c>
      <c r="J53" s="188">
        <f>I53*2.8%+(I53/50)*0.5</f>
        <v>0.21793000000000001</v>
      </c>
      <c r="K53" s="188">
        <v>0</v>
      </c>
      <c r="L53" s="188">
        <v>0</v>
      </c>
      <c r="M53" s="338">
        <f>ROUND(I53+J53,0)</f>
        <v>6</v>
      </c>
      <c r="N53" s="471" t="s">
        <v>909</v>
      </c>
      <c r="O53" s="471"/>
      <c r="P53" s="471"/>
      <c r="Q53" s="471"/>
    </row>
    <row r="54" spans="1:17" s="128" customFormat="1" ht="66" customHeight="1">
      <c r="A54" s="413">
        <v>3</v>
      </c>
      <c r="B54" s="472" t="s">
        <v>891</v>
      </c>
      <c r="C54" s="472"/>
      <c r="D54" s="414" t="s">
        <v>892</v>
      </c>
      <c r="E54" s="414" t="s">
        <v>109</v>
      </c>
      <c r="F54" s="413" t="s">
        <v>36</v>
      </c>
      <c r="G54" s="196">
        <f>$Q$33</f>
        <v>31</v>
      </c>
      <c r="H54" s="415">
        <v>0.03</v>
      </c>
      <c r="I54" s="416">
        <f>H54*G54</f>
        <v>0.92999999999999994</v>
      </c>
      <c r="J54" s="417">
        <f>I54*2.8%+(I54/50)*0.5</f>
        <v>3.5339999999999996E-2</v>
      </c>
      <c r="K54" s="417">
        <v>0</v>
      </c>
      <c r="L54" s="417">
        <v>0</v>
      </c>
      <c r="M54" s="418">
        <f>ROUND(I54+J54,0)</f>
        <v>1</v>
      </c>
      <c r="N54" s="473" t="s">
        <v>893</v>
      </c>
      <c r="O54" s="473"/>
      <c r="P54" s="473"/>
      <c r="Q54" s="473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84" t="s">
        <v>70</v>
      </c>
      <c r="B56" s="485"/>
      <c r="C56" s="485"/>
      <c r="D56" s="485"/>
      <c r="E56" s="486"/>
      <c r="F56" s="84" t="s">
        <v>71</v>
      </c>
      <c r="G56" s="84" t="s">
        <v>72</v>
      </c>
      <c r="H56" s="487" t="s">
        <v>73</v>
      </c>
      <c r="I56" s="488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9" t="s">
        <v>79</v>
      </c>
      <c r="Q56" s="490"/>
    </row>
    <row r="57" spans="1:17" s="15" customFormat="1" ht="81.75" customHeight="1">
      <c r="A57" s="192">
        <v>1</v>
      </c>
      <c r="B57" s="481" t="s">
        <v>80</v>
      </c>
      <c r="C57" s="481"/>
      <c r="D57" s="481"/>
      <c r="E57" s="481"/>
      <c r="F57" s="427" t="s">
        <v>897</v>
      </c>
      <c r="G57" s="426" t="s">
        <v>910</v>
      </c>
      <c r="H57" s="482" t="str">
        <f>$D$21</f>
        <v>DOVE</v>
      </c>
      <c r="I57" s="483" t="str">
        <f t="shared" ref="I57:I79" si="9">$E$42</f>
        <v>ASH - BC01</v>
      </c>
      <c r="J57" s="187" t="s">
        <v>81</v>
      </c>
      <c r="K57" s="187">
        <f>$Q$21</f>
        <v>31</v>
      </c>
      <c r="L57" s="360">
        <f>235/4500</f>
        <v>5.2222222222222225E-2</v>
      </c>
      <c r="M57" s="193">
        <f t="shared" ref="M57:M59" si="10">K57*L57</f>
        <v>1.618888888888889</v>
      </c>
      <c r="N57" s="193"/>
      <c r="O57" s="189">
        <f t="shared" ref="O57:O79" si="11">ROUNDUP(N57+M57,0)</f>
        <v>2</v>
      </c>
      <c r="P57" s="478" t="s">
        <v>913</v>
      </c>
      <c r="Q57" s="479"/>
    </row>
    <row r="58" spans="1:17" s="15" customFormat="1" ht="81.75" customHeight="1">
      <c r="A58" s="192">
        <v>2</v>
      </c>
      <c r="B58" s="481" t="s">
        <v>80</v>
      </c>
      <c r="C58" s="481"/>
      <c r="D58" s="481"/>
      <c r="E58" s="481"/>
      <c r="F58" s="427" t="s">
        <v>898</v>
      </c>
      <c r="G58" s="426" t="s">
        <v>911</v>
      </c>
      <c r="H58" s="482" t="str">
        <f t="shared" ref="H58" si="12">$D$27</f>
        <v>HEATHER GREY</v>
      </c>
      <c r="I58" s="483"/>
      <c r="J58" s="187" t="s">
        <v>81</v>
      </c>
      <c r="K58" s="187">
        <f>$Q$27</f>
        <v>31</v>
      </c>
      <c r="L58" s="360">
        <f>235/4500</f>
        <v>5.2222222222222225E-2</v>
      </c>
      <c r="M58" s="193">
        <f t="shared" si="10"/>
        <v>1.618888888888889</v>
      </c>
      <c r="N58" s="193"/>
      <c r="O58" s="189">
        <f t="shared" si="11"/>
        <v>2</v>
      </c>
      <c r="P58" s="546"/>
      <c r="Q58" s="547"/>
    </row>
    <row r="59" spans="1:17" s="15" customFormat="1" ht="81.75" customHeight="1">
      <c r="A59" s="192">
        <v>3</v>
      </c>
      <c r="B59" s="481" t="s">
        <v>80</v>
      </c>
      <c r="C59" s="481"/>
      <c r="D59" s="481"/>
      <c r="E59" s="481"/>
      <c r="F59" s="427" t="s">
        <v>899</v>
      </c>
      <c r="G59" s="426" t="s">
        <v>912</v>
      </c>
      <c r="H59" s="482" t="str">
        <f>$D$33</f>
        <v>SANDSTONE</v>
      </c>
      <c r="I59" s="483" t="str">
        <f t="shared" si="9"/>
        <v>ASH - BC01</v>
      </c>
      <c r="J59" s="187" t="s">
        <v>81</v>
      </c>
      <c r="K59" s="187">
        <f>$Q$33</f>
        <v>31</v>
      </c>
      <c r="L59" s="360">
        <f>235/4500</f>
        <v>5.2222222222222225E-2</v>
      </c>
      <c r="M59" s="193">
        <f t="shared" si="10"/>
        <v>1.618888888888889</v>
      </c>
      <c r="N59" s="193"/>
      <c r="O59" s="189">
        <f t="shared" si="11"/>
        <v>2</v>
      </c>
      <c r="P59" s="546"/>
      <c r="Q59" s="547"/>
    </row>
    <row r="60" spans="1:17" s="15" customFormat="1" ht="59.5" customHeight="1">
      <c r="A60" s="192">
        <v>4</v>
      </c>
      <c r="B60" s="480" t="s">
        <v>747</v>
      </c>
      <c r="C60" s="481"/>
      <c r="D60" s="481"/>
      <c r="E60" s="481"/>
      <c r="F60" s="543" t="s">
        <v>91</v>
      </c>
      <c r="G60" s="548" t="s">
        <v>744</v>
      </c>
      <c r="H60" s="482" t="str">
        <f>$D$21</f>
        <v>DOVE</v>
      </c>
      <c r="I60" s="483" t="str">
        <f t="shared" si="9"/>
        <v>ASH - BC01</v>
      </c>
      <c r="J60" s="187" t="s">
        <v>87</v>
      </c>
      <c r="K60" s="187">
        <f>$Q$21</f>
        <v>31</v>
      </c>
      <c r="L60" s="187">
        <v>1</v>
      </c>
      <c r="M60" s="187">
        <f t="shared" ref="M60:M76" si="13">L60*K60</f>
        <v>31</v>
      </c>
      <c r="N60" s="193"/>
      <c r="O60" s="189">
        <f t="shared" si="11"/>
        <v>31</v>
      </c>
      <c r="P60" s="478" t="s">
        <v>745</v>
      </c>
      <c r="Q60" s="479"/>
    </row>
    <row r="61" spans="1:17" s="15" customFormat="1" ht="59.5" customHeight="1">
      <c r="A61" s="192">
        <v>5</v>
      </c>
      <c r="B61" s="480" t="s">
        <v>747</v>
      </c>
      <c r="C61" s="481"/>
      <c r="D61" s="481"/>
      <c r="E61" s="481"/>
      <c r="F61" s="544"/>
      <c r="G61" s="549"/>
      <c r="H61" s="482" t="str">
        <f t="shared" ref="H61" si="14">$D$27</f>
        <v>HEATHER GREY</v>
      </c>
      <c r="I61" s="483"/>
      <c r="J61" s="187" t="s">
        <v>87</v>
      </c>
      <c r="K61" s="187">
        <f>$Q$27</f>
        <v>31</v>
      </c>
      <c r="L61" s="187">
        <v>1</v>
      </c>
      <c r="M61" s="187">
        <f t="shared" si="13"/>
        <v>31</v>
      </c>
      <c r="N61" s="193"/>
      <c r="O61" s="189">
        <f t="shared" si="11"/>
        <v>31</v>
      </c>
      <c r="P61" s="546"/>
      <c r="Q61" s="547"/>
    </row>
    <row r="62" spans="1:17" s="15" customFormat="1" ht="59.5" customHeight="1">
      <c r="A62" s="192">
        <v>6</v>
      </c>
      <c r="B62" s="480" t="s">
        <v>747</v>
      </c>
      <c r="C62" s="481"/>
      <c r="D62" s="481"/>
      <c r="E62" s="481"/>
      <c r="F62" s="545"/>
      <c r="G62" s="549"/>
      <c r="H62" s="482" t="str">
        <f>$D$33</f>
        <v>SANDSTONE</v>
      </c>
      <c r="I62" s="483" t="str">
        <f t="shared" si="9"/>
        <v>ASH - BC01</v>
      </c>
      <c r="J62" s="187" t="s">
        <v>87</v>
      </c>
      <c r="K62" s="187">
        <f>$Q$33</f>
        <v>31</v>
      </c>
      <c r="L62" s="187">
        <v>1</v>
      </c>
      <c r="M62" s="187">
        <f t="shared" si="13"/>
        <v>31</v>
      </c>
      <c r="N62" s="193"/>
      <c r="O62" s="189">
        <f t="shared" si="11"/>
        <v>31</v>
      </c>
      <c r="P62" s="551"/>
      <c r="Q62" s="552"/>
    </row>
    <row r="63" spans="1:17" s="15" customFormat="1" ht="59.5" customHeight="1">
      <c r="A63" s="192">
        <v>7</v>
      </c>
      <c r="B63" s="480" t="s">
        <v>748</v>
      </c>
      <c r="C63" s="481"/>
      <c r="D63" s="481"/>
      <c r="E63" s="481"/>
      <c r="F63" s="543" t="s">
        <v>91</v>
      </c>
      <c r="G63" s="548" t="s">
        <v>746</v>
      </c>
      <c r="H63" s="482" t="str">
        <f>$D$21</f>
        <v>DOVE</v>
      </c>
      <c r="I63" s="483" t="str">
        <f t="shared" si="9"/>
        <v>ASH - BC01</v>
      </c>
      <c r="J63" s="187" t="s">
        <v>87</v>
      </c>
      <c r="K63" s="187">
        <f>$Q$21</f>
        <v>31</v>
      </c>
      <c r="L63" s="187">
        <v>1</v>
      </c>
      <c r="M63" s="187">
        <f t="shared" si="13"/>
        <v>31</v>
      </c>
      <c r="N63" s="193"/>
      <c r="O63" s="189">
        <f t="shared" si="11"/>
        <v>31</v>
      </c>
      <c r="P63" s="478" t="s">
        <v>745</v>
      </c>
      <c r="Q63" s="479"/>
    </row>
    <row r="64" spans="1:17" s="15" customFormat="1" ht="59.5" customHeight="1">
      <c r="A64" s="192">
        <v>8</v>
      </c>
      <c r="B64" s="480" t="s">
        <v>748</v>
      </c>
      <c r="C64" s="481"/>
      <c r="D64" s="481"/>
      <c r="E64" s="481"/>
      <c r="F64" s="544"/>
      <c r="G64" s="549"/>
      <c r="H64" s="482" t="str">
        <f t="shared" ref="H64" si="15">$D$27</f>
        <v>HEATHER GREY</v>
      </c>
      <c r="I64" s="483"/>
      <c r="J64" s="187" t="s">
        <v>87</v>
      </c>
      <c r="K64" s="187">
        <f>$Q$27</f>
        <v>31</v>
      </c>
      <c r="L64" s="187">
        <v>1</v>
      </c>
      <c r="M64" s="187">
        <f t="shared" si="13"/>
        <v>31</v>
      </c>
      <c r="N64" s="193"/>
      <c r="O64" s="189">
        <f t="shared" si="11"/>
        <v>31</v>
      </c>
      <c r="P64" s="546"/>
      <c r="Q64" s="547"/>
    </row>
    <row r="65" spans="1:17" s="15" customFormat="1" ht="59.5" customHeight="1">
      <c r="A65" s="192">
        <v>9</v>
      </c>
      <c r="B65" s="480" t="s">
        <v>748</v>
      </c>
      <c r="C65" s="481"/>
      <c r="D65" s="481"/>
      <c r="E65" s="481"/>
      <c r="F65" s="545"/>
      <c r="G65" s="549"/>
      <c r="H65" s="482" t="str">
        <f>$D$33</f>
        <v>SANDSTONE</v>
      </c>
      <c r="I65" s="483" t="str">
        <f t="shared" si="9"/>
        <v>ASH - BC01</v>
      </c>
      <c r="J65" s="187" t="s">
        <v>87</v>
      </c>
      <c r="K65" s="187">
        <f>$Q$33</f>
        <v>31</v>
      </c>
      <c r="L65" s="187">
        <v>1</v>
      </c>
      <c r="M65" s="187">
        <f t="shared" si="13"/>
        <v>31</v>
      </c>
      <c r="N65" s="193"/>
      <c r="O65" s="189">
        <f t="shared" si="11"/>
        <v>31</v>
      </c>
      <c r="P65" s="551"/>
      <c r="Q65" s="552"/>
    </row>
    <row r="66" spans="1:17" s="15" customFormat="1" ht="59.5" customHeight="1">
      <c r="A66" s="192">
        <v>10</v>
      </c>
      <c r="B66" s="480" t="s">
        <v>760</v>
      </c>
      <c r="C66" s="481"/>
      <c r="D66" s="481"/>
      <c r="E66" s="481"/>
      <c r="F66" s="543" t="s">
        <v>91</v>
      </c>
      <c r="G66" s="548" t="s">
        <v>761</v>
      </c>
      <c r="H66" s="482" t="str">
        <f>$D$21</f>
        <v>DOVE</v>
      </c>
      <c r="I66" s="483" t="str">
        <f t="shared" si="9"/>
        <v>ASH - BC01</v>
      </c>
      <c r="J66" s="187" t="s">
        <v>87</v>
      </c>
      <c r="K66" s="187">
        <f>$Q$21</f>
        <v>31</v>
      </c>
      <c r="L66" s="187">
        <v>1</v>
      </c>
      <c r="M66" s="187">
        <f t="shared" si="13"/>
        <v>31</v>
      </c>
      <c r="N66" s="193"/>
      <c r="O66" s="189">
        <f t="shared" si="11"/>
        <v>31</v>
      </c>
      <c r="P66" s="478" t="s">
        <v>745</v>
      </c>
      <c r="Q66" s="479"/>
    </row>
    <row r="67" spans="1:17" s="15" customFormat="1" ht="59.5" customHeight="1">
      <c r="A67" s="192">
        <v>11</v>
      </c>
      <c r="B67" s="480" t="s">
        <v>760</v>
      </c>
      <c r="C67" s="481"/>
      <c r="D67" s="481"/>
      <c r="E67" s="481"/>
      <c r="F67" s="544"/>
      <c r="G67" s="549"/>
      <c r="H67" s="482" t="str">
        <f t="shared" ref="H67" si="16">$D$27</f>
        <v>HEATHER GREY</v>
      </c>
      <c r="I67" s="483"/>
      <c r="J67" s="187" t="s">
        <v>87</v>
      </c>
      <c r="K67" s="187">
        <f>$Q$27</f>
        <v>31</v>
      </c>
      <c r="L67" s="187">
        <v>1</v>
      </c>
      <c r="M67" s="187">
        <f t="shared" si="13"/>
        <v>31</v>
      </c>
      <c r="N67" s="193"/>
      <c r="O67" s="189">
        <f t="shared" si="11"/>
        <v>31</v>
      </c>
      <c r="P67" s="546"/>
      <c r="Q67" s="547"/>
    </row>
    <row r="68" spans="1:17" s="15" customFormat="1" ht="59.5" customHeight="1">
      <c r="A68" s="192">
        <v>12</v>
      </c>
      <c r="B68" s="480" t="s">
        <v>760</v>
      </c>
      <c r="C68" s="481"/>
      <c r="D68" s="481"/>
      <c r="E68" s="481"/>
      <c r="F68" s="545"/>
      <c r="G68" s="549"/>
      <c r="H68" s="482" t="str">
        <f>$D$33</f>
        <v>SANDSTONE</v>
      </c>
      <c r="I68" s="483" t="str">
        <f t="shared" si="9"/>
        <v>ASH - BC01</v>
      </c>
      <c r="J68" s="187" t="s">
        <v>87</v>
      </c>
      <c r="K68" s="187">
        <f>$Q$33</f>
        <v>31</v>
      </c>
      <c r="L68" s="187">
        <v>1</v>
      </c>
      <c r="M68" s="187">
        <f t="shared" si="13"/>
        <v>31</v>
      </c>
      <c r="N68" s="193"/>
      <c r="O68" s="189">
        <f t="shared" si="11"/>
        <v>31</v>
      </c>
      <c r="P68" s="551"/>
      <c r="Q68" s="552"/>
    </row>
    <row r="69" spans="1:17" s="26" customFormat="1" ht="37" customHeight="1" thickBot="1">
      <c r="B69" s="87" t="s">
        <v>69</v>
      </c>
      <c r="C69" s="27"/>
      <c r="D69" s="27"/>
      <c r="E69" s="27"/>
      <c r="G69" s="28"/>
      <c r="Q69" s="29"/>
    </row>
    <row r="70" spans="1:17" s="40" customFormat="1" ht="55.5" customHeight="1">
      <c r="A70" s="484" t="s">
        <v>70</v>
      </c>
      <c r="B70" s="485"/>
      <c r="C70" s="485"/>
      <c r="D70" s="485"/>
      <c r="E70" s="486"/>
      <c r="F70" s="84" t="s">
        <v>71</v>
      </c>
      <c r="G70" s="84" t="s">
        <v>72</v>
      </c>
      <c r="H70" s="487" t="s">
        <v>73</v>
      </c>
      <c r="I70" s="488"/>
      <c r="J70" s="85" t="s">
        <v>55</v>
      </c>
      <c r="K70" s="84" t="s">
        <v>74</v>
      </c>
      <c r="L70" s="84" t="s">
        <v>75</v>
      </c>
      <c r="M70" s="86" t="s">
        <v>76</v>
      </c>
      <c r="N70" s="86" t="s">
        <v>77</v>
      </c>
      <c r="O70" s="86" t="s">
        <v>78</v>
      </c>
      <c r="P70" s="489" t="s">
        <v>79</v>
      </c>
      <c r="Q70" s="490"/>
    </row>
    <row r="71" spans="1:17" s="15" customFormat="1" ht="59.5" customHeight="1">
      <c r="A71" s="192">
        <v>13</v>
      </c>
      <c r="B71" s="480" t="s">
        <v>757</v>
      </c>
      <c r="C71" s="481"/>
      <c r="D71" s="481"/>
      <c r="E71" s="481"/>
      <c r="F71" s="550" t="s">
        <v>91</v>
      </c>
      <c r="G71" s="548"/>
      <c r="H71" s="482" t="str">
        <f>$D$21</f>
        <v>DOVE</v>
      </c>
      <c r="I71" s="483" t="str">
        <f t="shared" si="9"/>
        <v>ASH - BC01</v>
      </c>
      <c r="J71" s="187" t="s">
        <v>87</v>
      </c>
      <c r="K71" s="187">
        <f>$Q$21</f>
        <v>31</v>
      </c>
      <c r="L71" s="187">
        <v>1</v>
      </c>
      <c r="M71" s="187">
        <f t="shared" si="13"/>
        <v>31</v>
      </c>
      <c r="N71" s="193"/>
      <c r="O71" s="189">
        <f t="shared" si="11"/>
        <v>31</v>
      </c>
      <c r="P71" s="478" t="s">
        <v>749</v>
      </c>
      <c r="Q71" s="479"/>
    </row>
    <row r="72" spans="1:17" s="15" customFormat="1" ht="59.5" customHeight="1">
      <c r="A72" s="192">
        <v>14</v>
      </c>
      <c r="B72" s="480" t="s">
        <v>757</v>
      </c>
      <c r="C72" s="481"/>
      <c r="D72" s="481"/>
      <c r="E72" s="481"/>
      <c r="F72" s="544"/>
      <c r="G72" s="549"/>
      <c r="H72" s="482" t="str">
        <f t="shared" ref="H72" si="17">$D$27</f>
        <v>HEATHER GREY</v>
      </c>
      <c r="I72" s="483"/>
      <c r="J72" s="187" t="s">
        <v>87</v>
      </c>
      <c r="K72" s="187">
        <f>$Q$27</f>
        <v>31</v>
      </c>
      <c r="L72" s="187">
        <v>1</v>
      </c>
      <c r="M72" s="187">
        <f t="shared" si="13"/>
        <v>31</v>
      </c>
      <c r="N72" s="193"/>
      <c r="O72" s="189">
        <f t="shared" si="11"/>
        <v>31</v>
      </c>
      <c r="P72" s="546"/>
      <c r="Q72" s="547"/>
    </row>
    <row r="73" spans="1:17" s="15" customFormat="1" ht="59.5" customHeight="1">
      <c r="A73" s="192">
        <v>15</v>
      </c>
      <c r="B73" s="480" t="s">
        <v>757</v>
      </c>
      <c r="C73" s="481"/>
      <c r="D73" s="481"/>
      <c r="E73" s="481"/>
      <c r="F73" s="544"/>
      <c r="G73" s="549"/>
      <c r="H73" s="482" t="str">
        <f>$D$33</f>
        <v>SANDSTONE</v>
      </c>
      <c r="I73" s="483" t="str">
        <f t="shared" si="9"/>
        <v>ASH - BC01</v>
      </c>
      <c r="J73" s="187" t="s">
        <v>87</v>
      </c>
      <c r="K73" s="187">
        <f>$Q$33</f>
        <v>31</v>
      </c>
      <c r="L73" s="187">
        <v>1</v>
      </c>
      <c r="M73" s="187">
        <f t="shared" si="13"/>
        <v>31</v>
      </c>
      <c r="N73" s="193"/>
      <c r="O73" s="189">
        <f t="shared" si="11"/>
        <v>31</v>
      </c>
      <c r="P73" s="551"/>
      <c r="Q73" s="552"/>
    </row>
    <row r="74" spans="1:17" s="15" customFormat="1" ht="74.25" customHeight="1">
      <c r="A74" s="192">
        <v>16</v>
      </c>
      <c r="B74" s="480" t="s">
        <v>751</v>
      </c>
      <c r="C74" s="481"/>
      <c r="D74" s="481"/>
      <c r="E74" s="481"/>
      <c r="F74" s="361" t="s">
        <v>752</v>
      </c>
      <c r="G74" s="548"/>
      <c r="H74" s="482" t="str">
        <f>$D$21</f>
        <v>DOVE</v>
      </c>
      <c r="I74" s="483" t="str">
        <f t="shared" si="9"/>
        <v>ASH - BC01</v>
      </c>
      <c r="J74" s="187" t="s">
        <v>87</v>
      </c>
      <c r="K74" s="187">
        <f>$Q$21</f>
        <v>31</v>
      </c>
      <c r="L74" s="187">
        <v>1</v>
      </c>
      <c r="M74" s="187">
        <f t="shared" si="13"/>
        <v>31</v>
      </c>
      <c r="N74" s="193"/>
      <c r="O74" s="189">
        <f t="shared" si="11"/>
        <v>31</v>
      </c>
      <c r="P74" s="478" t="s">
        <v>753</v>
      </c>
      <c r="Q74" s="479"/>
    </row>
    <row r="75" spans="1:17" s="15" customFormat="1" ht="59.5" customHeight="1">
      <c r="A75" s="192">
        <v>17</v>
      </c>
      <c r="B75" s="480" t="s">
        <v>751</v>
      </c>
      <c r="C75" s="481"/>
      <c r="D75" s="481"/>
      <c r="E75" s="481"/>
      <c r="F75" s="361" t="s">
        <v>752</v>
      </c>
      <c r="G75" s="549"/>
      <c r="H75" s="482" t="str">
        <f t="shared" ref="H75" si="18">$D$27</f>
        <v>HEATHER GREY</v>
      </c>
      <c r="I75" s="483"/>
      <c r="J75" s="187" t="s">
        <v>87</v>
      </c>
      <c r="K75" s="187">
        <f>$Q$27</f>
        <v>31</v>
      </c>
      <c r="L75" s="187">
        <v>1</v>
      </c>
      <c r="M75" s="187">
        <f t="shared" si="13"/>
        <v>31</v>
      </c>
      <c r="N75" s="193"/>
      <c r="O75" s="189">
        <f t="shared" si="11"/>
        <v>31</v>
      </c>
      <c r="P75" s="546"/>
      <c r="Q75" s="547"/>
    </row>
    <row r="76" spans="1:17" s="15" customFormat="1" ht="59.5" customHeight="1">
      <c r="A76" s="192">
        <v>18</v>
      </c>
      <c r="B76" s="480" t="s">
        <v>751</v>
      </c>
      <c r="C76" s="481"/>
      <c r="D76" s="481"/>
      <c r="E76" s="481"/>
      <c r="F76" s="361" t="s">
        <v>752</v>
      </c>
      <c r="G76" s="549"/>
      <c r="H76" s="482" t="str">
        <f>$D$33</f>
        <v>SANDSTONE</v>
      </c>
      <c r="I76" s="483" t="str">
        <f t="shared" si="9"/>
        <v>ASH - BC01</v>
      </c>
      <c r="J76" s="187" t="s">
        <v>87</v>
      </c>
      <c r="K76" s="187">
        <f>$Q$33</f>
        <v>31</v>
      </c>
      <c r="L76" s="187">
        <v>1</v>
      </c>
      <c r="M76" s="187">
        <f t="shared" si="13"/>
        <v>31</v>
      </c>
      <c r="N76" s="193"/>
      <c r="O76" s="189">
        <f t="shared" si="11"/>
        <v>31</v>
      </c>
      <c r="P76" s="551"/>
      <c r="Q76" s="552"/>
    </row>
    <row r="77" spans="1:17" s="15" customFormat="1" ht="59.5" customHeight="1">
      <c r="A77" s="192">
        <v>19</v>
      </c>
      <c r="B77" s="481" t="s">
        <v>750</v>
      </c>
      <c r="C77" s="481"/>
      <c r="D77" s="481"/>
      <c r="E77" s="481"/>
      <c r="F77" s="361" t="s">
        <v>109</v>
      </c>
      <c r="G77" s="548"/>
      <c r="H77" s="482" t="str">
        <f>$D$21</f>
        <v>DOVE</v>
      </c>
      <c r="I77" s="483" t="str">
        <f t="shared" si="9"/>
        <v>ASH - BC01</v>
      </c>
      <c r="J77" s="187" t="s">
        <v>36</v>
      </c>
      <c r="K77" s="187">
        <f>$Q$21</f>
        <v>31</v>
      </c>
      <c r="L77" s="194">
        <v>1.1399999999999999</v>
      </c>
      <c r="M77" s="193">
        <f t="shared" ref="M77:M79" si="19">K77*L77</f>
        <v>35.339999999999996</v>
      </c>
      <c r="N77" s="193"/>
      <c r="O77" s="189">
        <f t="shared" si="11"/>
        <v>36</v>
      </c>
      <c r="P77" s="478" t="s">
        <v>754</v>
      </c>
      <c r="Q77" s="479"/>
    </row>
    <row r="78" spans="1:17" s="15" customFormat="1" ht="59.5" customHeight="1">
      <c r="A78" s="192">
        <v>20</v>
      </c>
      <c r="B78" s="481" t="s">
        <v>750</v>
      </c>
      <c r="C78" s="481"/>
      <c r="D78" s="481"/>
      <c r="E78" s="481"/>
      <c r="F78" s="361" t="s">
        <v>109</v>
      </c>
      <c r="G78" s="549"/>
      <c r="H78" s="482" t="str">
        <f t="shared" ref="H78" si="20">$D$27</f>
        <v>HEATHER GREY</v>
      </c>
      <c r="I78" s="483"/>
      <c r="J78" s="187" t="s">
        <v>36</v>
      </c>
      <c r="K78" s="187">
        <f>$Q$27</f>
        <v>31</v>
      </c>
      <c r="L78" s="194">
        <v>1.1399999999999999</v>
      </c>
      <c r="M78" s="193">
        <f t="shared" si="19"/>
        <v>35.339999999999996</v>
      </c>
      <c r="N78" s="193"/>
      <c r="O78" s="189">
        <f t="shared" si="11"/>
        <v>36</v>
      </c>
      <c r="P78" s="546"/>
      <c r="Q78" s="547"/>
    </row>
    <row r="79" spans="1:17" s="15" customFormat="1" ht="59.5" customHeight="1">
      <c r="A79" s="192">
        <v>21</v>
      </c>
      <c r="B79" s="481" t="s">
        <v>750</v>
      </c>
      <c r="C79" s="481"/>
      <c r="D79" s="481"/>
      <c r="E79" s="481"/>
      <c r="F79" s="361" t="s">
        <v>109</v>
      </c>
      <c r="G79" s="549"/>
      <c r="H79" s="482" t="str">
        <f>$D$33</f>
        <v>SANDSTONE</v>
      </c>
      <c r="I79" s="483" t="str">
        <f t="shared" si="9"/>
        <v>ASH - BC01</v>
      </c>
      <c r="J79" s="187" t="s">
        <v>36</v>
      </c>
      <c r="K79" s="187">
        <f>$Q$33</f>
        <v>31</v>
      </c>
      <c r="L79" s="194">
        <v>1.1399999999999999</v>
      </c>
      <c r="M79" s="193">
        <f t="shared" si="19"/>
        <v>35.339999999999996</v>
      </c>
      <c r="N79" s="193"/>
      <c r="O79" s="189">
        <f t="shared" si="11"/>
        <v>36</v>
      </c>
      <c r="P79" s="551"/>
      <c r="Q79" s="552"/>
    </row>
    <row r="80" spans="1:17" s="26" customFormat="1" ht="39" customHeight="1">
      <c r="B80" s="91" t="s">
        <v>95</v>
      </c>
      <c r="C80" s="27"/>
      <c r="D80" s="27"/>
      <c r="E80" s="27"/>
      <c r="G80" s="31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76" t="s">
        <v>70</v>
      </c>
      <c r="B81" s="476"/>
      <c r="C81" s="476"/>
      <c r="D81" s="476"/>
      <c r="E81" s="476"/>
      <c r="F81" s="190" t="s">
        <v>71</v>
      </c>
      <c r="G81" s="190" t="s">
        <v>72</v>
      </c>
      <c r="H81" s="477" t="s">
        <v>73</v>
      </c>
      <c r="I81" s="477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77" t="s">
        <v>79</v>
      </c>
      <c r="Q81" s="477"/>
    </row>
    <row r="82" spans="1:17" s="34" customFormat="1" ht="51.75" customHeight="1">
      <c r="A82" s="192">
        <v>1</v>
      </c>
      <c r="B82" s="480" t="s">
        <v>755</v>
      </c>
      <c r="C82" s="480"/>
      <c r="D82" s="480"/>
      <c r="E82" s="480"/>
      <c r="F82" s="559" t="s">
        <v>91</v>
      </c>
      <c r="G82" s="560"/>
      <c r="H82" s="491" t="str">
        <f>$D$21</f>
        <v>DOVE</v>
      </c>
      <c r="I82" s="491" t="str">
        <f>$E$42</f>
        <v>ASH - BC01</v>
      </c>
      <c r="J82" s="187" t="s">
        <v>87</v>
      </c>
      <c r="K82" s="187">
        <f>$Q$21</f>
        <v>31</v>
      </c>
      <c r="L82" s="362">
        <f>1+L97</f>
        <v>1.1666666666666667</v>
      </c>
      <c r="M82" s="187">
        <f t="shared" ref="M82:M102" si="21">K82*L82</f>
        <v>36.166666666666671</v>
      </c>
      <c r="N82" s="193"/>
      <c r="O82" s="189">
        <f t="shared" ref="O82:O102" si="22">ROUNDUP(N82+M82,0)</f>
        <v>37</v>
      </c>
      <c r="P82" s="478" t="s">
        <v>758</v>
      </c>
      <c r="Q82" s="479"/>
    </row>
    <row r="83" spans="1:17" s="34" customFormat="1" ht="51.75" customHeight="1">
      <c r="A83" s="192">
        <v>2</v>
      </c>
      <c r="B83" s="480" t="s">
        <v>755</v>
      </c>
      <c r="C83" s="480"/>
      <c r="D83" s="480"/>
      <c r="E83" s="480"/>
      <c r="F83" s="559"/>
      <c r="G83" s="560"/>
      <c r="H83" s="491" t="str">
        <f t="shared" ref="H83" si="23">$D$27</f>
        <v>HEATHER GREY</v>
      </c>
      <c r="I83" s="491"/>
      <c r="J83" s="187" t="s">
        <v>87</v>
      </c>
      <c r="K83" s="187">
        <f>$Q$27</f>
        <v>31</v>
      </c>
      <c r="L83" s="362">
        <f>1+L98</f>
        <v>1.1666666666666667</v>
      </c>
      <c r="M83" s="187">
        <f t="shared" si="21"/>
        <v>36.166666666666671</v>
      </c>
      <c r="N83" s="193"/>
      <c r="O83" s="189">
        <f t="shared" si="22"/>
        <v>37</v>
      </c>
      <c r="P83" s="546"/>
      <c r="Q83" s="547"/>
    </row>
    <row r="84" spans="1:17" s="34" customFormat="1" ht="51.75" customHeight="1">
      <c r="A84" s="192">
        <v>3</v>
      </c>
      <c r="B84" s="480" t="s">
        <v>755</v>
      </c>
      <c r="C84" s="480"/>
      <c r="D84" s="480"/>
      <c r="E84" s="480"/>
      <c r="F84" s="559"/>
      <c r="G84" s="560"/>
      <c r="H84" s="491" t="str">
        <f>$D$33</f>
        <v>SANDSTONE</v>
      </c>
      <c r="I84" s="491" t="str">
        <f>$E$42</f>
        <v>ASH - BC01</v>
      </c>
      <c r="J84" s="187" t="s">
        <v>87</v>
      </c>
      <c r="K84" s="187">
        <f>$Q$33</f>
        <v>31</v>
      </c>
      <c r="L84" s="362">
        <f>1+L99</f>
        <v>1.1666666666666667</v>
      </c>
      <c r="M84" s="187">
        <f t="shared" si="21"/>
        <v>36.166666666666671</v>
      </c>
      <c r="N84" s="193"/>
      <c r="O84" s="189">
        <f t="shared" si="22"/>
        <v>37</v>
      </c>
      <c r="P84" s="551"/>
      <c r="Q84" s="552"/>
    </row>
    <row r="85" spans="1:17" s="34" customFormat="1" ht="64.5" customHeight="1">
      <c r="A85" s="192">
        <v>4</v>
      </c>
      <c r="B85" s="499" t="s">
        <v>825</v>
      </c>
      <c r="C85" s="499"/>
      <c r="D85" s="499"/>
      <c r="E85" s="499"/>
      <c r="F85" s="183" t="s">
        <v>103</v>
      </c>
      <c r="G85" s="561" t="s">
        <v>826</v>
      </c>
      <c r="H85" s="491" t="str">
        <f>$D$21</f>
        <v>DOVE</v>
      </c>
      <c r="I85" s="491" t="str">
        <f>$E$42</f>
        <v>ASH - BC01</v>
      </c>
      <c r="J85" s="187" t="s">
        <v>87</v>
      </c>
      <c r="K85" s="187">
        <f>$Q$21</f>
        <v>31</v>
      </c>
      <c r="L85" s="187">
        <v>1</v>
      </c>
      <c r="M85" s="187">
        <f t="shared" si="21"/>
        <v>31</v>
      </c>
      <c r="N85" s="193"/>
      <c r="O85" s="189">
        <f t="shared" si="22"/>
        <v>31</v>
      </c>
      <c r="P85" s="478" t="s">
        <v>756</v>
      </c>
      <c r="Q85" s="479"/>
    </row>
    <row r="86" spans="1:17" s="34" customFormat="1" ht="64.5" customHeight="1">
      <c r="A86" s="192">
        <v>5</v>
      </c>
      <c r="B86" s="499" t="s">
        <v>825</v>
      </c>
      <c r="C86" s="499"/>
      <c r="D86" s="499"/>
      <c r="E86" s="499"/>
      <c r="F86" s="183" t="s">
        <v>103</v>
      </c>
      <c r="G86" s="562"/>
      <c r="H86" s="491" t="str">
        <f t="shared" ref="H86" si="24">$D$27</f>
        <v>HEATHER GREY</v>
      </c>
      <c r="I86" s="491"/>
      <c r="J86" s="187" t="s">
        <v>87</v>
      </c>
      <c r="K86" s="187">
        <f>$Q$27</f>
        <v>31</v>
      </c>
      <c r="L86" s="187">
        <v>1</v>
      </c>
      <c r="M86" s="187">
        <f t="shared" si="21"/>
        <v>31</v>
      </c>
      <c r="N86" s="193"/>
      <c r="O86" s="189">
        <f t="shared" si="22"/>
        <v>31</v>
      </c>
      <c r="P86" s="546"/>
      <c r="Q86" s="547"/>
    </row>
    <row r="87" spans="1:17" s="34" customFormat="1" ht="64.5" customHeight="1">
      <c r="A87" s="192">
        <v>6</v>
      </c>
      <c r="B87" s="499" t="s">
        <v>825</v>
      </c>
      <c r="C87" s="499"/>
      <c r="D87" s="499"/>
      <c r="E87" s="499"/>
      <c r="F87" s="183" t="s">
        <v>103</v>
      </c>
      <c r="G87" s="563"/>
      <c r="H87" s="491" t="str">
        <f>$D$33</f>
        <v>SANDSTONE</v>
      </c>
      <c r="I87" s="491" t="str">
        <f>$E$42</f>
        <v>ASH - BC01</v>
      </c>
      <c r="J87" s="187" t="s">
        <v>87</v>
      </c>
      <c r="K87" s="187">
        <f>$Q$33</f>
        <v>31</v>
      </c>
      <c r="L87" s="187">
        <v>1</v>
      </c>
      <c r="M87" s="187">
        <f t="shared" si="21"/>
        <v>31</v>
      </c>
      <c r="N87" s="193"/>
      <c r="O87" s="189">
        <f t="shared" si="22"/>
        <v>31</v>
      </c>
      <c r="P87" s="551"/>
      <c r="Q87" s="552"/>
    </row>
    <row r="88" spans="1:17" s="34" customFormat="1" ht="42.75" customHeight="1">
      <c r="A88" s="192">
        <v>7</v>
      </c>
      <c r="B88" s="480" t="s">
        <v>765</v>
      </c>
      <c r="C88" s="481"/>
      <c r="D88" s="481"/>
      <c r="E88" s="481"/>
      <c r="F88" s="183" t="s">
        <v>105</v>
      </c>
      <c r="G88" s="183"/>
      <c r="H88" s="491" t="str">
        <f>$D$21</f>
        <v>DOVE</v>
      </c>
      <c r="I88" s="491" t="str">
        <f>$E$42</f>
        <v>ASH - BC01</v>
      </c>
      <c r="J88" s="187" t="s">
        <v>87</v>
      </c>
      <c r="K88" s="187">
        <f>$Q$21</f>
        <v>31</v>
      </c>
      <c r="L88" s="194">
        <f>1/12</f>
        <v>8.3333333333333329E-2</v>
      </c>
      <c r="M88" s="187">
        <f t="shared" si="21"/>
        <v>2.583333333333333</v>
      </c>
      <c r="N88" s="193"/>
      <c r="O88" s="189">
        <f t="shared" si="22"/>
        <v>3</v>
      </c>
      <c r="P88" s="498"/>
      <c r="Q88" s="498"/>
    </row>
    <row r="89" spans="1:17" s="34" customFormat="1" ht="42.75" customHeight="1">
      <c r="A89" s="192">
        <v>8</v>
      </c>
      <c r="B89" s="480" t="s">
        <v>765</v>
      </c>
      <c r="C89" s="481"/>
      <c r="D89" s="481"/>
      <c r="E89" s="481"/>
      <c r="F89" s="183" t="s">
        <v>105</v>
      </c>
      <c r="G89" s="183"/>
      <c r="H89" s="491" t="str">
        <f t="shared" ref="H89" si="25">$D$27</f>
        <v>HEATHER GREY</v>
      </c>
      <c r="I89" s="491"/>
      <c r="J89" s="187" t="s">
        <v>87</v>
      </c>
      <c r="K89" s="187">
        <f>$Q$27</f>
        <v>31</v>
      </c>
      <c r="L89" s="194">
        <f>1/12</f>
        <v>8.3333333333333329E-2</v>
      </c>
      <c r="M89" s="187">
        <f t="shared" si="21"/>
        <v>2.583333333333333</v>
      </c>
      <c r="N89" s="193"/>
      <c r="O89" s="189">
        <f t="shared" si="22"/>
        <v>3</v>
      </c>
      <c r="P89" s="498"/>
      <c r="Q89" s="498"/>
    </row>
    <row r="90" spans="1:17" s="34" customFormat="1" ht="42.75" customHeight="1">
      <c r="A90" s="192">
        <v>9</v>
      </c>
      <c r="B90" s="480" t="s">
        <v>765</v>
      </c>
      <c r="C90" s="481"/>
      <c r="D90" s="481"/>
      <c r="E90" s="481"/>
      <c r="F90" s="183" t="s">
        <v>105</v>
      </c>
      <c r="G90" s="183"/>
      <c r="H90" s="491" t="str">
        <f>$D$33</f>
        <v>SANDSTONE</v>
      </c>
      <c r="I90" s="491" t="str">
        <f>$E$42</f>
        <v>ASH - BC01</v>
      </c>
      <c r="J90" s="187" t="s">
        <v>87</v>
      </c>
      <c r="K90" s="187">
        <f>$Q$33</f>
        <v>31</v>
      </c>
      <c r="L90" s="194">
        <f>1/12</f>
        <v>8.3333333333333329E-2</v>
      </c>
      <c r="M90" s="187">
        <f t="shared" si="21"/>
        <v>2.583333333333333</v>
      </c>
      <c r="N90" s="193"/>
      <c r="O90" s="189">
        <f t="shared" si="22"/>
        <v>3</v>
      </c>
      <c r="P90" s="498"/>
      <c r="Q90" s="498"/>
    </row>
    <row r="91" spans="1:17" s="34" customFormat="1" ht="51.75" customHeight="1">
      <c r="A91" s="192">
        <v>10</v>
      </c>
      <c r="B91" s="480" t="s">
        <v>145</v>
      </c>
      <c r="C91" s="480"/>
      <c r="D91" s="480"/>
      <c r="E91" s="480"/>
      <c r="F91" s="559" t="s">
        <v>91</v>
      </c>
      <c r="G91" s="560"/>
      <c r="H91" s="491" t="str">
        <f>$D$21</f>
        <v>DOVE</v>
      </c>
      <c r="I91" s="491" t="str">
        <f>$E$42</f>
        <v>ASH - BC01</v>
      </c>
      <c r="J91" s="187" t="s">
        <v>87</v>
      </c>
      <c r="K91" s="187">
        <f>$Q$21</f>
        <v>31</v>
      </c>
      <c r="L91" s="362">
        <f t="shared" ref="L91:L96" si="26">1/12*2</f>
        <v>0.16666666666666666</v>
      </c>
      <c r="M91" s="187">
        <f t="shared" si="21"/>
        <v>5.1666666666666661</v>
      </c>
      <c r="N91" s="193"/>
      <c r="O91" s="189">
        <f>ROUNDUP(N91+M91,0)</f>
        <v>6</v>
      </c>
      <c r="P91" s="496"/>
      <c r="Q91" s="497"/>
    </row>
    <row r="92" spans="1:17" s="34" customFormat="1" ht="51.75" customHeight="1">
      <c r="A92" s="192">
        <v>11</v>
      </c>
      <c r="B92" s="480" t="s">
        <v>145</v>
      </c>
      <c r="C92" s="480"/>
      <c r="D92" s="480"/>
      <c r="E92" s="480"/>
      <c r="F92" s="559"/>
      <c r="G92" s="560"/>
      <c r="H92" s="491" t="str">
        <f t="shared" ref="H92" si="27">$D$27</f>
        <v>HEATHER GREY</v>
      </c>
      <c r="I92" s="491"/>
      <c r="J92" s="187" t="s">
        <v>87</v>
      </c>
      <c r="K92" s="187">
        <f>$Q$27</f>
        <v>31</v>
      </c>
      <c r="L92" s="362">
        <f t="shared" si="26"/>
        <v>0.16666666666666666</v>
      </c>
      <c r="M92" s="187">
        <f t="shared" si="21"/>
        <v>5.1666666666666661</v>
      </c>
      <c r="N92" s="193"/>
      <c r="O92" s="189">
        <f>ROUNDUP(N92+M92,0)</f>
        <v>6</v>
      </c>
      <c r="P92" s="564"/>
      <c r="Q92" s="565"/>
    </row>
    <row r="93" spans="1:17" s="34" customFormat="1" ht="51.75" customHeight="1">
      <c r="A93" s="192">
        <v>12</v>
      </c>
      <c r="B93" s="480" t="s">
        <v>145</v>
      </c>
      <c r="C93" s="480"/>
      <c r="D93" s="480"/>
      <c r="E93" s="480"/>
      <c r="F93" s="559"/>
      <c r="G93" s="560"/>
      <c r="H93" s="491" t="str">
        <f>$D$33</f>
        <v>SANDSTONE</v>
      </c>
      <c r="I93" s="491" t="str">
        <f>$E$42</f>
        <v>ASH - BC01</v>
      </c>
      <c r="J93" s="187" t="s">
        <v>87</v>
      </c>
      <c r="K93" s="187">
        <f>$Q$33</f>
        <v>31</v>
      </c>
      <c r="L93" s="362">
        <f t="shared" si="26"/>
        <v>0.16666666666666666</v>
      </c>
      <c r="M93" s="187">
        <f t="shared" si="21"/>
        <v>5.1666666666666661</v>
      </c>
      <c r="N93" s="193"/>
      <c r="O93" s="189">
        <f t="shared" ref="O93" si="28">ROUNDUP(N93+M93,0)</f>
        <v>6</v>
      </c>
      <c r="P93" s="566"/>
      <c r="Q93" s="567"/>
    </row>
    <row r="94" spans="1:17" s="34" customFormat="1" ht="51.75" customHeight="1">
      <c r="A94" s="428">
        <v>10</v>
      </c>
      <c r="B94" s="511" t="s">
        <v>767</v>
      </c>
      <c r="C94" s="511"/>
      <c r="D94" s="511"/>
      <c r="E94" s="511"/>
      <c r="F94" s="553" t="s">
        <v>170</v>
      </c>
      <c r="G94" s="554"/>
      <c r="H94" s="512" t="str">
        <f>$D$21</f>
        <v>DOVE</v>
      </c>
      <c r="I94" s="512" t="str">
        <f>$E$42</f>
        <v>ASH - BC01</v>
      </c>
      <c r="J94" s="431" t="s">
        <v>87</v>
      </c>
      <c r="K94" s="431">
        <f>$Q$21</f>
        <v>31</v>
      </c>
      <c r="L94" s="432">
        <f t="shared" si="26"/>
        <v>0.16666666666666666</v>
      </c>
      <c r="M94" s="431">
        <f t="shared" si="21"/>
        <v>5.1666666666666661</v>
      </c>
      <c r="N94" s="433"/>
      <c r="O94" s="434">
        <f>ROUNDUP(N94+M94,0)</f>
        <v>6</v>
      </c>
      <c r="P94" s="509" t="s">
        <v>768</v>
      </c>
      <c r="Q94" s="510"/>
    </row>
    <row r="95" spans="1:17" s="34" customFormat="1" ht="51.75" customHeight="1">
      <c r="A95" s="428">
        <v>11</v>
      </c>
      <c r="B95" s="511" t="s">
        <v>767</v>
      </c>
      <c r="C95" s="511"/>
      <c r="D95" s="511"/>
      <c r="E95" s="511"/>
      <c r="F95" s="553"/>
      <c r="G95" s="554"/>
      <c r="H95" s="512" t="str">
        <f t="shared" ref="H95" si="29">$D$27</f>
        <v>HEATHER GREY</v>
      </c>
      <c r="I95" s="512"/>
      <c r="J95" s="431" t="s">
        <v>87</v>
      </c>
      <c r="K95" s="431">
        <f>$Q$27</f>
        <v>31</v>
      </c>
      <c r="L95" s="432">
        <f t="shared" si="26"/>
        <v>0.16666666666666666</v>
      </c>
      <c r="M95" s="431">
        <f t="shared" si="21"/>
        <v>5.1666666666666661</v>
      </c>
      <c r="N95" s="433"/>
      <c r="O95" s="434">
        <f>ROUNDUP(N95+M95,0)</f>
        <v>6</v>
      </c>
      <c r="P95" s="555"/>
      <c r="Q95" s="556"/>
    </row>
    <row r="96" spans="1:17" s="34" customFormat="1" ht="51.75" customHeight="1">
      <c r="A96" s="428">
        <v>12</v>
      </c>
      <c r="B96" s="511" t="s">
        <v>767</v>
      </c>
      <c r="C96" s="511"/>
      <c r="D96" s="511"/>
      <c r="E96" s="511"/>
      <c r="F96" s="553"/>
      <c r="G96" s="554"/>
      <c r="H96" s="512" t="str">
        <f>$D$33</f>
        <v>SANDSTONE</v>
      </c>
      <c r="I96" s="512" t="str">
        <f>$E$42</f>
        <v>ASH - BC01</v>
      </c>
      <c r="J96" s="431" t="s">
        <v>87</v>
      </c>
      <c r="K96" s="431">
        <f>$Q$33</f>
        <v>31</v>
      </c>
      <c r="L96" s="432">
        <f t="shared" si="26"/>
        <v>0.16666666666666666</v>
      </c>
      <c r="M96" s="431">
        <f t="shared" si="21"/>
        <v>5.1666666666666661</v>
      </c>
      <c r="N96" s="433"/>
      <c r="O96" s="434">
        <f t="shared" ref="O96" si="30">ROUNDUP(N96+M96,0)</f>
        <v>6</v>
      </c>
      <c r="P96" s="557"/>
      <c r="Q96" s="558"/>
    </row>
    <row r="97" spans="1:17" s="34" customFormat="1" ht="42.75" customHeight="1">
      <c r="A97" s="192">
        <v>13</v>
      </c>
      <c r="B97" s="480" t="s">
        <v>106</v>
      </c>
      <c r="C97" s="481"/>
      <c r="D97" s="481"/>
      <c r="E97" s="481"/>
      <c r="F97" s="183" t="s">
        <v>105</v>
      </c>
      <c r="G97" s="183"/>
      <c r="H97" s="491" t="str">
        <f>$D$21</f>
        <v>DOVE</v>
      </c>
      <c r="I97" s="491" t="str">
        <f>$E$42</f>
        <v>ASH - BC01</v>
      </c>
      <c r="J97" s="187" t="s">
        <v>87</v>
      </c>
      <c r="K97" s="187">
        <f>$Q$21</f>
        <v>31</v>
      </c>
      <c r="L97" s="194">
        <f>L88*2</f>
        <v>0.16666666666666666</v>
      </c>
      <c r="M97" s="187">
        <f t="shared" si="21"/>
        <v>5.1666666666666661</v>
      </c>
      <c r="N97" s="193"/>
      <c r="O97" s="189">
        <f t="shared" si="22"/>
        <v>6</v>
      </c>
      <c r="P97" s="498"/>
      <c r="Q97" s="498"/>
    </row>
    <row r="98" spans="1:17" s="34" customFormat="1" ht="42.75" customHeight="1">
      <c r="A98" s="192">
        <v>14</v>
      </c>
      <c r="B98" s="480" t="s">
        <v>106</v>
      </c>
      <c r="C98" s="481"/>
      <c r="D98" s="481"/>
      <c r="E98" s="481"/>
      <c r="F98" s="183" t="s">
        <v>105</v>
      </c>
      <c r="G98" s="183"/>
      <c r="H98" s="491" t="str">
        <f t="shared" ref="H98" si="31">$D$27</f>
        <v>HEATHER GREY</v>
      </c>
      <c r="I98" s="491"/>
      <c r="J98" s="187" t="s">
        <v>87</v>
      </c>
      <c r="K98" s="187">
        <f>$Q$27</f>
        <v>31</v>
      </c>
      <c r="L98" s="194">
        <f>L89*2</f>
        <v>0.16666666666666666</v>
      </c>
      <c r="M98" s="187">
        <f t="shared" si="21"/>
        <v>5.1666666666666661</v>
      </c>
      <c r="N98" s="193"/>
      <c r="O98" s="189">
        <f t="shared" si="22"/>
        <v>6</v>
      </c>
      <c r="P98" s="498"/>
      <c r="Q98" s="498"/>
    </row>
    <row r="99" spans="1:17" s="34" customFormat="1" ht="42.75" customHeight="1">
      <c r="A99" s="192">
        <v>15</v>
      </c>
      <c r="B99" s="480" t="s">
        <v>106</v>
      </c>
      <c r="C99" s="481"/>
      <c r="D99" s="481"/>
      <c r="E99" s="481"/>
      <c r="F99" s="183" t="s">
        <v>105</v>
      </c>
      <c r="G99" s="183"/>
      <c r="H99" s="491" t="str">
        <f>$D$33</f>
        <v>SANDSTONE</v>
      </c>
      <c r="I99" s="491" t="str">
        <f>$E$42</f>
        <v>ASH - BC01</v>
      </c>
      <c r="J99" s="187" t="s">
        <v>87</v>
      </c>
      <c r="K99" s="187">
        <f>$Q$33</f>
        <v>31</v>
      </c>
      <c r="L99" s="194">
        <f>L90*2</f>
        <v>0.16666666666666666</v>
      </c>
      <c r="M99" s="187">
        <f t="shared" si="21"/>
        <v>5.1666666666666661</v>
      </c>
      <c r="N99" s="193"/>
      <c r="O99" s="189">
        <f t="shared" si="22"/>
        <v>6</v>
      </c>
      <c r="P99" s="498"/>
      <c r="Q99" s="498"/>
    </row>
    <row r="100" spans="1:17" s="34" customFormat="1" ht="42.75" customHeight="1">
      <c r="A100" s="192">
        <v>16</v>
      </c>
      <c r="B100" s="480" t="s">
        <v>107</v>
      </c>
      <c r="C100" s="481"/>
      <c r="D100" s="481"/>
      <c r="E100" s="481"/>
      <c r="F100" s="183" t="s">
        <v>103</v>
      </c>
      <c r="G100" s="183"/>
      <c r="H100" s="491" t="str">
        <f>$D$21</f>
        <v>DOVE</v>
      </c>
      <c r="I100" s="491" t="str">
        <f>$E$42</f>
        <v>ASH - BC01</v>
      </c>
      <c r="J100" s="187" t="s">
        <v>87</v>
      </c>
      <c r="K100" s="187">
        <f>$Q$21</f>
        <v>31</v>
      </c>
      <c r="L100" s="194">
        <f>L88</f>
        <v>8.3333333333333329E-2</v>
      </c>
      <c r="M100" s="187">
        <f t="shared" si="21"/>
        <v>2.583333333333333</v>
      </c>
      <c r="N100" s="193"/>
      <c r="O100" s="189">
        <f t="shared" si="22"/>
        <v>3</v>
      </c>
      <c r="P100" s="498"/>
      <c r="Q100" s="498"/>
    </row>
    <row r="101" spans="1:17" s="34" customFormat="1" ht="42.75" customHeight="1">
      <c r="A101" s="192">
        <v>17</v>
      </c>
      <c r="B101" s="480" t="s">
        <v>107</v>
      </c>
      <c r="C101" s="481"/>
      <c r="D101" s="481"/>
      <c r="E101" s="481"/>
      <c r="F101" s="183" t="s">
        <v>103</v>
      </c>
      <c r="G101" s="183"/>
      <c r="H101" s="491" t="str">
        <f t="shared" ref="H101" si="32">$D$27</f>
        <v>HEATHER GREY</v>
      </c>
      <c r="I101" s="491"/>
      <c r="J101" s="187" t="s">
        <v>87</v>
      </c>
      <c r="K101" s="187">
        <f>$Q$27</f>
        <v>31</v>
      </c>
      <c r="L101" s="194">
        <f>L89</f>
        <v>8.3333333333333329E-2</v>
      </c>
      <c r="M101" s="187">
        <f t="shared" si="21"/>
        <v>2.583333333333333</v>
      </c>
      <c r="N101" s="193"/>
      <c r="O101" s="189">
        <f t="shared" si="22"/>
        <v>3</v>
      </c>
      <c r="P101" s="498"/>
      <c r="Q101" s="498"/>
    </row>
    <row r="102" spans="1:17" s="34" customFormat="1" ht="42.75" customHeight="1">
      <c r="A102" s="192">
        <v>18</v>
      </c>
      <c r="B102" s="480" t="s">
        <v>107</v>
      </c>
      <c r="C102" s="481"/>
      <c r="D102" s="481"/>
      <c r="E102" s="481"/>
      <c r="F102" s="183" t="s">
        <v>103</v>
      </c>
      <c r="G102" s="183"/>
      <c r="H102" s="491" t="str">
        <f>$D$33</f>
        <v>SANDSTONE</v>
      </c>
      <c r="I102" s="491" t="str">
        <f>$E$42</f>
        <v>ASH - BC01</v>
      </c>
      <c r="J102" s="187" t="s">
        <v>87</v>
      </c>
      <c r="K102" s="187">
        <f>$Q$33</f>
        <v>31</v>
      </c>
      <c r="L102" s="194">
        <f>L90</f>
        <v>8.3333333333333329E-2</v>
      </c>
      <c r="M102" s="187">
        <f t="shared" si="21"/>
        <v>2.583333333333333</v>
      </c>
      <c r="N102" s="193"/>
      <c r="O102" s="189">
        <f t="shared" si="22"/>
        <v>3</v>
      </c>
      <c r="P102" s="498"/>
      <c r="Q102" s="498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500" t="s">
        <v>112</v>
      </c>
      <c r="K104" s="500"/>
      <c r="L104" s="500"/>
      <c r="M104" s="500"/>
      <c r="N104" s="500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501" t="s">
        <v>115</v>
      </c>
      <c r="C106" s="502"/>
      <c r="D106" s="502"/>
      <c r="E106" s="502"/>
      <c r="F106" s="502"/>
      <c r="G106" s="502"/>
      <c r="H106" s="502"/>
      <c r="I106" s="503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504" t="s">
        <v>73</v>
      </c>
      <c r="C107" s="505"/>
      <c r="D107" s="506" t="s">
        <v>116</v>
      </c>
      <c r="E107" s="507"/>
      <c r="F107" s="507"/>
      <c r="G107" s="507"/>
      <c r="H107" s="507"/>
      <c r="I107" s="508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516" t="str">
        <f>$D$21</f>
        <v>DOVE</v>
      </c>
      <c r="C108" s="516" t="str">
        <f t="shared" ref="C108:C111" si="33">$E$42</f>
        <v>ASH - BC01</v>
      </c>
      <c r="D108" s="513"/>
      <c r="E108" s="514"/>
      <c r="F108" s="514"/>
      <c r="G108" s="514"/>
      <c r="H108" s="514"/>
      <c r="I108" s="515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516" t="str">
        <f t="shared" ref="B109" si="34">$D$27</f>
        <v>HEATHER GREY</v>
      </c>
      <c r="C109" s="516"/>
      <c r="D109" s="513"/>
      <c r="E109" s="514"/>
      <c r="F109" s="514"/>
      <c r="G109" s="514"/>
      <c r="H109" s="514"/>
      <c r="I109" s="515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516" t="str">
        <f>$D$33</f>
        <v>SANDSTONE</v>
      </c>
      <c r="C110" s="516" t="str">
        <f t="shared" si="33"/>
        <v>ASH - BC01</v>
      </c>
      <c r="D110" s="513"/>
      <c r="E110" s="514"/>
      <c r="F110" s="514"/>
      <c r="G110" s="514"/>
      <c r="H110" s="514"/>
      <c r="I110" s="515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516" t="e">
        <f>#REF!</f>
        <v>#REF!</v>
      </c>
      <c r="C111" s="516" t="str">
        <f t="shared" si="33"/>
        <v>ASH - BC01</v>
      </c>
      <c r="D111" s="513"/>
      <c r="E111" s="514"/>
      <c r="F111" s="514"/>
      <c r="G111" s="514"/>
      <c r="H111" s="514"/>
      <c r="I111" s="515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501"/>
      <c r="C113" s="502"/>
      <c r="D113" s="517"/>
      <c r="E113" s="517"/>
      <c r="F113" s="517"/>
      <c r="G113" s="517"/>
      <c r="H113" s="517"/>
      <c r="I113" s="518"/>
      <c r="J113" s="35"/>
      <c r="K113" s="35"/>
      <c r="L113" s="35"/>
    </row>
    <row r="114" spans="1:17" s="15" customFormat="1" ht="40.5" hidden="1" customHeight="1">
      <c r="A114" s="92"/>
      <c r="B114" s="519"/>
      <c r="C114" s="520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521" t="s">
        <v>118</v>
      </c>
      <c r="C115" s="521"/>
      <c r="D115" s="522">
        <v>2.2000000000000002</v>
      </c>
      <c r="E115" s="523"/>
      <c r="F115" s="523"/>
      <c r="G115" s="523"/>
      <c r="H115" s="523"/>
      <c r="I115" s="524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541" t="s">
        <v>759</v>
      </c>
      <c r="D117" s="541"/>
      <c r="E117" s="541"/>
      <c r="F117" s="541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501" t="s">
        <v>115</v>
      </c>
      <c r="C118" s="502"/>
      <c r="D118" s="502"/>
      <c r="E118" s="502"/>
      <c r="F118" s="502"/>
      <c r="G118" s="502"/>
      <c r="H118" s="502"/>
      <c r="I118" s="503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504" t="s">
        <v>73</v>
      </c>
      <c r="C119" s="505"/>
      <c r="D119" s="506" t="s">
        <v>116</v>
      </c>
      <c r="E119" s="507"/>
      <c r="F119" s="507"/>
      <c r="G119" s="507"/>
      <c r="H119" s="507"/>
      <c r="I119" s="508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516" t="str">
        <f>$D$21</f>
        <v>DOVE</v>
      </c>
      <c r="C120" s="516" t="str">
        <f t="shared" ref="C120:C123" si="35">$E$42</f>
        <v>ASH - BC01</v>
      </c>
      <c r="D120" s="513" t="s">
        <v>121</v>
      </c>
      <c r="E120" s="514"/>
      <c r="F120" s="514"/>
      <c r="G120" s="514"/>
      <c r="H120" s="514"/>
      <c r="I120" s="515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516" t="str">
        <f t="shared" ref="B121" si="36">$D$27</f>
        <v>HEATHER GREY</v>
      </c>
      <c r="C121" s="516"/>
      <c r="D121" s="513" t="s">
        <v>122</v>
      </c>
      <c r="E121" s="514"/>
      <c r="F121" s="514"/>
      <c r="G121" s="514"/>
      <c r="H121" s="514"/>
      <c r="I121" s="515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516" t="str">
        <f>$D$33</f>
        <v>SANDSTONE</v>
      </c>
      <c r="C122" s="516" t="str">
        <f t="shared" si="35"/>
        <v>ASH - BC01</v>
      </c>
      <c r="D122" s="513" t="s">
        <v>121</v>
      </c>
      <c r="E122" s="514"/>
      <c r="F122" s="514"/>
      <c r="G122" s="514"/>
      <c r="H122" s="514"/>
      <c r="I122" s="515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516" t="e">
        <f>#REF!</f>
        <v>#REF!</v>
      </c>
      <c r="C123" s="516" t="str">
        <f t="shared" si="35"/>
        <v>ASH - BC01</v>
      </c>
      <c r="D123" s="513" t="s">
        <v>122</v>
      </c>
      <c r="E123" s="514"/>
      <c r="F123" s="514"/>
      <c r="G123" s="514"/>
      <c r="H123" s="514"/>
      <c r="I123" s="515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501" t="s">
        <v>123</v>
      </c>
      <c r="C125" s="502"/>
      <c r="D125" s="517"/>
      <c r="E125" s="517"/>
      <c r="F125" s="517"/>
      <c r="G125" s="517"/>
      <c r="H125" s="517"/>
      <c r="I125" s="518"/>
      <c r="J125" s="35"/>
      <c r="K125" s="35"/>
      <c r="L125" s="35"/>
    </row>
    <row r="126" spans="1:17" s="15" customFormat="1" ht="56.25" hidden="1" customHeight="1">
      <c r="A126" s="92"/>
      <c r="B126" s="519"/>
      <c r="C126" s="520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521" t="s">
        <v>124</v>
      </c>
      <c r="C127" s="521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914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504" t="s">
        <v>73</v>
      </c>
      <c r="C130" s="505"/>
      <c r="D130" s="529" t="s">
        <v>915</v>
      </c>
      <c r="E130" s="530"/>
      <c r="F130" s="530"/>
      <c r="G130" s="530"/>
      <c r="H130" s="530"/>
      <c r="I130" s="531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516" t="str">
        <f>$D$21</f>
        <v>DOVE</v>
      </c>
      <c r="C131" s="516" t="str">
        <f t="shared" ref="C131:C133" si="37">$E$42</f>
        <v>ASH - BC01</v>
      </c>
      <c r="D131" s="532" t="s">
        <v>916</v>
      </c>
      <c r="E131" s="533"/>
      <c r="F131" s="533"/>
      <c r="G131" s="533"/>
      <c r="H131" s="533"/>
      <c r="I131" s="534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516" t="str">
        <f t="shared" ref="B132" si="38">$D$27</f>
        <v>HEATHER GREY</v>
      </c>
      <c r="C132" s="516"/>
      <c r="D132" s="535"/>
      <c r="E132" s="536"/>
      <c r="F132" s="536"/>
      <c r="G132" s="536"/>
      <c r="H132" s="536"/>
      <c r="I132" s="537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516" t="str">
        <f>$D$33</f>
        <v>SANDSTONE</v>
      </c>
      <c r="C133" s="516" t="str">
        <f t="shared" si="37"/>
        <v>ASH - BC01</v>
      </c>
      <c r="D133" s="538"/>
      <c r="E133" s="539"/>
      <c r="F133" s="539"/>
      <c r="G133" s="539"/>
      <c r="H133" s="539"/>
      <c r="I133" s="540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500" t="s">
        <v>127</v>
      </c>
      <c r="C135" s="500"/>
      <c r="D135" s="500"/>
      <c r="E135" s="500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9</v>
      </c>
      <c r="D140" s="189">
        <f t="shared" ref="D140:I140" si="39">H35</f>
        <v>12</v>
      </c>
      <c r="E140" s="189">
        <f t="shared" si="39"/>
        <v>15</v>
      </c>
      <c r="F140" s="189">
        <f t="shared" si="39"/>
        <v>24</v>
      </c>
      <c r="G140" s="189">
        <f t="shared" si="39"/>
        <v>15</v>
      </c>
      <c r="H140" s="189">
        <f t="shared" si="39"/>
        <v>12</v>
      </c>
      <c r="I140" s="189">
        <f t="shared" si="39"/>
        <v>6</v>
      </c>
      <c r="J140" s="189">
        <f>SUM(C140:I140)</f>
        <v>93</v>
      </c>
      <c r="M140" s="36"/>
      <c r="N140" s="37"/>
      <c r="O140" s="37"/>
      <c r="P140" s="36"/>
    </row>
    <row r="141" spans="1:17" s="96" customFormat="1" ht="408.75" customHeight="1">
      <c r="A141" s="525" t="s">
        <v>917</v>
      </c>
      <c r="B141" s="526"/>
      <c r="C141" s="526"/>
      <c r="D141" s="526"/>
      <c r="E141" s="526"/>
      <c r="F141" s="526"/>
      <c r="G141" s="526"/>
      <c r="H141" s="526"/>
      <c r="I141" s="526"/>
      <c r="J141" s="526"/>
      <c r="K141" s="526"/>
      <c r="L141" s="526"/>
      <c r="M141" s="526"/>
      <c r="N141" s="526"/>
      <c r="O141" s="526"/>
      <c r="P141" s="526"/>
      <c r="Q141" s="526"/>
    </row>
    <row r="142" spans="1:17" s="96" customFormat="1" ht="408.75" customHeight="1">
      <c r="G142" s="97"/>
    </row>
    <row r="143" spans="1:17" s="96" customFormat="1" ht="408.75" customHeight="1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4">
    <mergeCell ref="B135:E135"/>
    <mergeCell ref="A141:Q141"/>
    <mergeCell ref="B125:I125"/>
    <mergeCell ref="B126:C126"/>
    <mergeCell ref="B127:C127"/>
    <mergeCell ref="B130:C130"/>
    <mergeCell ref="D130:I130"/>
    <mergeCell ref="B131:C131"/>
    <mergeCell ref="D131:I133"/>
    <mergeCell ref="B132:C132"/>
    <mergeCell ref="B133:C133"/>
    <mergeCell ref="B121:C121"/>
    <mergeCell ref="D121:I121"/>
    <mergeCell ref="B122:C122"/>
    <mergeCell ref="D122:I122"/>
    <mergeCell ref="B123:C123"/>
    <mergeCell ref="D123:I123"/>
    <mergeCell ref="C117:F117"/>
    <mergeCell ref="B118:I118"/>
    <mergeCell ref="B119:C119"/>
    <mergeCell ref="D119:I119"/>
    <mergeCell ref="B120:C120"/>
    <mergeCell ref="D120:I120"/>
    <mergeCell ref="B111:C111"/>
    <mergeCell ref="D111:I111"/>
    <mergeCell ref="B113:I113"/>
    <mergeCell ref="B114:C114"/>
    <mergeCell ref="B115:C115"/>
    <mergeCell ref="D115:I115"/>
    <mergeCell ref="B108:C108"/>
    <mergeCell ref="D108:I108"/>
    <mergeCell ref="B109:C109"/>
    <mergeCell ref="D109:I109"/>
    <mergeCell ref="B110:C110"/>
    <mergeCell ref="D110:I110"/>
    <mergeCell ref="B102:E102"/>
    <mergeCell ref="H102:I102"/>
    <mergeCell ref="P102:Q102"/>
    <mergeCell ref="J104:N104"/>
    <mergeCell ref="B106:I106"/>
    <mergeCell ref="B107:C107"/>
    <mergeCell ref="D107:I107"/>
    <mergeCell ref="B100:E100"/>
    <mergeCell ref="H100:I100"/>
    <mergeCell ref="P100:Q100"/>
    <mergeCell ref="B101:E101"/>
    <mergeCell ref="H101:I101"/>
    <mergeCell ref="P101:Q101"/>
    <mergeCell ref="B98:E98"/>
    <mergeCell ref="H98:I98"/>
    <mergeCell ref="P98:Q98"/>
    <mergeCell ref="B99:E99"/>
    <mergeCell ref="H99:I99"/>
    <mergeCell ref="P99:Q99"/>
    <mergeCell ref="P94:Q96"/>
    <mergeCell ref="B95:E95"/>
    <mergeCell ref="H95:I95"/>
    <mergeCell ref="B96:E96"/>
    <mergeCell ref="H96:I96"/>
    <mergeCell ref="B97:E97"/>
    <mergeCell ref="H97:I97"/>
    <mergeCell ref="P97:Q97"/>
    <mergeCell ref="B93:E93"/>
    <mergeCell ref="H93:I93"/>
    <mergeCell ref="B94:E94"/>
    <mergeCell ref="F94:F96"/>
    <mergeCell ref="G94:G96"/>
    <mergeCell ref="H94:I94"/>
    <mergeCell ref="B90:E90"/>
    <mergeCell ref="H90:I90"/>
    <mergeCell ref="P90:Q90"/>
    <mergeCell ref="B91:E91"/>
    <mergeCell ref="F91:F93"/>
    <mergeCell ref="G91:G93"/>
    <mergeCell ref="H91:I91"/>
    <mergeCell ref="P91:Q93"/>
    <mergeCell ref="B92:E92"/>
    <mergeCell ref="H92:I92"/>
    <mergeCell ref="B88:E88"/>
    <mergeCell ref="H88:I88"/>
    <mergeCell ref="P88:Q88"/>
    <mergeCell ref="B89:E89"/>
    <mergeCell ref="H89:I89"/>
    <mergeCell ref="P89:Q89"/>
    <mergeCell ref="B84:E84"/>
    <mergeCell ref="H84:I84"/>
    <mergeCell ref="B85:E85"/>
    <mergeCell ref="G85:G87"/>
    <mergeCell ref="H85:I85"/>
    <mergeCell ref="P85:Q87"/>
    <mergeCell ref="B86:E86"/>
    <mergeCell ref="H86:I86"/>
    <mergeCell ref="B87:E87"/>
    <mergeCell ref="H87:I87"/>
    <mergeCell ref="A81:E81"/>
    <mergeCell ref="H81:I81"/>
    <mergeCell ref="P81:Q81"/>
    <mergeCell ref="B82:E82"/>
    <mergeCell ref="F82:F84"/>
    <mergeCell ref="G82:G84"/>
    <mergeCell ref="H82:I82"/>
    <mergeCell ref="P82:Q84"/>
    <mergeCell ref="B83:E83"/>
    <mergeCell ref="H83:I83"/>
    <mergeCell ref="B77:E77"/>
    <mergeCell ref="G77:G79"/>
    <mergeCell ref="H77:I77"/>
    <mergeCell ref="P77:Q79"/>
    <mergeCell ref="B78:E78"/>
    <mergeCell ref="H78:I78"/>
    <mergeCell ref="B79:E79"/>
    <mergeCell ref="H79:I79"/>
    <mergeCell ref="B73:E73"/>
    <mergeCell ref="H73:I73"/>
    <mergeCell ref="B74:E74"/>
    <mergeCell ref="G74:G76"/>
    <mergeCell ref="H74:I74"/>
    <mergeCell ref="P74:Q76"/>
    <mergeCell ref="B75:E75"/>
    <mergeCell ref="H75:I75"/>
    <mergeCell ref="B76:E76"/>
    <mergeCell ref="H76:I76"/>
    <mergeCell ref="A70:E70"/>
    <mergeCell ref="H70:I70"/>
    <mergeCell ref="P70:Q70"/>
    <mergeCell ref="B71:E71"/>
    <mergeCell ref="F71:F73"/>
    <mergeCell ref="G71:G73"/>
    <mergeCell ref="H71:I71"/>
    <mergeCell ref="P71:Q73"/>
    <mergeCell ref="B72:E72"/>
    <mergeCell ref="H72:I72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A56:E56"/>
    <mergeCell ref="H56:I56"/>
    <mergeCell ref="P56:Q56"/>
    <mergeCell ref="B57:E57"/>
    <mergeCell ref="H57:I57"/>
    <mergeCell ref="P57:Q59"/>
    <mergeCell ref="B58:E58"/>
    <mergeCell ref="H58:I58"/>
    <mergeCell ref="B59:E59"/>
    <mergeCell ref="H59:I59"/>
    <mergeCell ref="A51:Q51"/>
    <mergeCell ref="B52:C52"/>
    <mergeCell ref="N52:Q52"/>
    <mergeCell ref="B53:C53"/>
    <mergeCell ref="N53:Q53"/>
    <mergeCell ref="B54:C54"/>
    <mergeCell ref="N54:Q54"/>
    <mergeCell ref="A47:Q47"/>
    <mergeCell ref="B48:C48"/>
    <mergeCell ref="N48:Q48"/>
    <mergeCell ref="B49:C49"/>
    <mergeCell ref="N49:Q49"/>
    <mergeCell ref="B50:C50"/>
    <mergeCell ref="N50:Q50"/>
    <mergeCell ref="B43:C43"/>
    <mergeCell ref="N43:Q43"/>
    <mergeCell ref="B44:C44"/>
    <mergeCell ref="N44:Q44"/>
    <mergeCell ref="A46:C46"/>
    <mergeCell ref="N46:Q46"/>
    <mergeCell ref="B37:Q37"/>
    <mergeCell ref="B38:Q38"/>
    <mergeCell ref="A40:C40"/>
    <mergeCell ref="N40:Q40"/>
    <mergeCell ref="A41:Q41"/>
    <mergeCell ref="B42:C42"/>
    <mergeCell ref="N42:Q42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18:P19"/>
    <mergeCell ref="N23:P23"/>
    <mergeCell ref="N24:P25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8" max="16" man="1"/>
    <brk id="102" max="16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73"/>
  <sheetViews>
    <sheetView tabSelected="1" view="pageBreakPreview" topLeftCell="A36" zoomScale="25" zoomScaleNormal="40" zoomScaleSheetLayoutView="25" zoomScalePageLayoutView="25" workbookViewId="0">
      <selection activeCell="D11" sqref="D11:F11"/>
    </sheetView>
  </sheetViews>
  <sheetFormatPr defaultColWidth="9.1796875" defaultRowHeight="20"/>
  <cols>
    <col min="1" max="1" width="64.453125" style="79" customWidth="1"/>
    <col min="2" max="2" width="207.1796875" style="80" hidden="1" customWidth="1"/>
    <col min="3" max="4" width="113.3632812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D15-SPA79A2</v>
      </c>
      <c r="C3" s="75" t="str">
        <f>'1. CUTTING DOCKET'!$D$7</f>
        <v>D15-SPA79A2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streetshort</v>
      </c>
      <c r="C4" s="75" t="str">
        <f>'1. CUTTING DOCKET'!$D$8</f>
        <v>streetshort</v>
      </c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10" t="str">
        <f>'1. CUTTING DOCKET'!M11</f>
        <v>100%COTTON SEMI BRUSHED (20/1+20/1+10/2) washing_ 14GG _460GSM</v>
      </c>
      <c r="C7" s="610"/>
      <c r="D7" s="610"/>
      <c r="E7" s="610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10" t="e">
        <f>'1. CUTTING DOCKET'!#REF!</f>
        <v>#REF!</v>
      </c>
      <c r="C11" s="610"/>
      <c r="D11" s="610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15"/>
      <c r="C12" s="615"/>
      <c r="D12" s="615"/>
      <c r="E12" s="147"/>
      <c r="L12" s="78"/>
    </row>
    <row r="13" spans="1:12" s="77" customFormat="1" ht="157.5" customHeight="1">
      <c r="A13" s="144" t="str">
        <f>'1. CUTTING DOCKET'!$B$54</f>
        <v>KEO MÈ</v>
      </c>
      <c r="B13" s="144" t="s">
        <v>109</v>
      </c>
      <c r="C13" s="144" t="s">
        <v>109</v>
      </c>
      <c r="D13" s="144" t="s">
        <v>109</v>
      </c>
      <c r="E13" s="144" t="e">
        <f>'1. CUTTING DOCKET'!#REF!</f>
        <v>#REF!</v>
      </c>
    </row>
    <row r="14" spans="1:12" s="77" customFormat="1" ht="205.5" customHeight="1">
      <c r="A14" s="145" t="str">
        <f>'1. CUTTING DOCKET'!$D$54</f>
        <v>CƠI TÚI</v>
      </c>
      <c r="B14" s="146"/>
      <c r="C14" s="146"/>
      <c r="D14" s="146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90" customHeight="1">
      <c r="A17" s="144" t="str">
        <f>'1. CUTTING DOCKET'!B60</f>
        <v>NHÃN CHÍNH CHO QUẦN</v>
      </c>
      <c r="B17" s="611" t="str">
        <f>'1. CUTTING DOCKET'!F60</f>
        <v>NỀN TRẮNG CHỮ ĐEN</v>
      </c>
      <c r="C17" s="611"/>
      <c r="D17" s="611"/>
      <c r="E17" s="611"/>
    </row>
    <row r="18" spans="1:5" s="77" customFormat="1" ht="409.6" customHeight="1">
      <c r="A18" s="149" t="s">
        <v>889</v>
      </c>
      <c r="B18" s="612" t="s">
        <v>919</v>
      </c>
      <c r="C18" s="612"/>
      <c r="D18" s="612"/>
      <c r="E18" s="612"/>
    </row>
    <row r="19" spans="1:5" s="77" customFormat="1" ht="79.5" customHeight="1">
      <c r="A19" s="144" t="str">
        <f>'1. CUTTING DOCKET'!B63</f>
        <v>NHÃN SIZE CHO QUẦN</v>
      </c>
      <c r="B19" s="611" t="str">
        <f>'1. CUTTING DOCKET'!F63</f>
        <v>NỀN TRẮNG CHỮ ĐEN</v>
      </c>
      <c r="C19" s="611"/>
      <c r="D19" s="611"/>
      <c r="E19" s="611"/>
    </row>
    <row r="20" spans="1:5" s="77" customFormat="1" ht="346.5" customHeight="1">
      <c r="A20" s="149" t="s">
        <v>890</v>
      </c>
      <c r="B20" s="613" t="s">
        <v>919</v>
      </c>
      <c r="C20" s="613"/>
      <c r="D20" s="613"/>
      <c r="E20" s="614"/>
    </row>
    <row r="21" spans="1:5" s="77" customFormat="1" ht="124.5" customHeight="1">
      <c r="A21" s="144" t="str">
        <f>'1. CUTTING DOCKET'!B66</f>
        <v>NHÃN COUNTRY OF ORIGIN- made in vietnam</v>
      </c>
      <c r="B21" s="611" t="str">
        <f>'1. CUTTING DOCKET'!F66</f>
        <v>NỀN TRẮNG CHỮ ĐEN</v>
      </c>
      <c r="C21" s="611"/>
      <c r="D21" s="611"/>
      <c r="E21" s="611"/>
    </row>
    <row r="22" spans="1:5" s="77" customFormat="1" ht="346.5" customHeight="1">
      <c r="A22" s="149" t="s">
        <v>918</v>
      </c>
      <c r="B22" s="613" t="s">
        <v>919</v>
      </c>
      <c r="C22" s="613"/>
      <c r="D22" s="613"/>
      <c r="E22" s="614"/>
    </row>
    <row r="23" spans="1:5" s="77" customFormat="1" ht="131.25" customHeight="1">
      <c r="A23" s="144" t="str">
        <f>'1. CUTTING DOCKET'!B71</f>
        <v>NHÃN THÀNH PHẦN 100% COTTON 1 LÁ</v>
      </c>
      <c r="B23" s="611" t="str">
        <f>'1. CUTTING DOCKET'!F71</f>
        <v>NỀN TRẮNG CHỮ ĐEN</v>
      </c>
      <c r="C23" s="611"/>
      <c r="D23" s="611"/>
      <c r="E23" s="611"/>
    </row>
    <row r="24" spans="1:5" s="77" customFormat="1" ht="362.25" customHeight="1">
      <c r="A24" s="149" t="s">
        <v>762</v>
      </c>
      <c r="B24" s="621" t="s">
        <v>919</v>
      </c>
      <c r="C24" s="621"/>
      <c r="D24" s="621"/>
      <c r="E24" s="182"/>
    </row>
    <row r="25" spans="1:5" s="77" customFormat="1" ht="253.5" customHeight="1">
      <c r="A25" s="144" t="str">
        <f>'1. CUTTING DOCKET'!B75</f>
        <v>DÂY LUỒN 8MM CÓ ĐẦU CHẶN KIM LOẠI
XXS  147CM/XS 152CM/S 157CM/M 162CM/L 167CM/ XL 172CM/2XL 177CM</v>
      </c>
      <c r="B25" s="365" t="str">
        <f>'1. CUTTING DOCKET'!F74</f>
        <v>OFF WHITE</v>
      </c>
      <c r="C25" s="365" t="str">
        <f>'1. CUTTING DOCKET'!F75</f>
        <v>OFF WHITE</v>
      </c>
      <c r="D25" s="365" t="str">
        <f>'1. CUTTING DOCKET'!F76</f>
        <v>OFF WHITE</v>
      </c>
      <c r="E25" s="364"/>
    </row>
    <row r="26" spans="1:5" s="77" customFormat="1" ht="265.5" customHeight="1">
      <c r="A26" s="149" t="s">
        <v>764</v>
      </c>
      <c r="B26" s="366"/>
      <c r="C26" s="366"/>
      <c r="D26" s="366"/>
      <c r="E26" s="366"/>
    </row>
    <row r="27" spans="1:5" s="77" customFormat="1" ht="70.5" customHeight="1">
      <c r="A27" s="144" t="str">
        <f>'1. CUTTING DOCKET'!B77</f>
        <v>THUN LƯNG 5.5CM</v>
      </c>
      <c r="B27" s="365" t="str">
        <f>'1. CUTTING DOCKET'!F77</f>
        <v>WHITE</v>
      </c>
      <c r="C27" s="365" t="str">
        <f>'1. CUTTING DOCKET'!F78</f>
        <v>WHITE</v>
      </c>
      <c r="D27" s="365" t="str">
        <f>'1. CUTTING DOCKET'!F79</f>
        <v>WHITE</v>
      </c>
      <c r="E27" s="364"/>
    </row>
    <row r="28" spans="1:5" s="77" customFormat="1" ht="299.25" customHeight="1">
      <c r="A28" s="149" t="s">
        <v>763</v>
      </c>
      <c r="B28" s="366"/>
      <c r="C28" s="366"/>
      <c r="D28" s="366"/>
      <c r="E28" s="366"/>
    </row>
    <row r="29" spans="1:5" s="77" customFormat="1" ht="160.5" customHeight="1">
      <c r="A29" s="144" t="str">
        <f>'1. CUTTING DOCKET'!B82</f>
        <v>STICKER POLY BAG + 2 MẶT THÙNG CARTON 
6.5CM W x 2.5CM H</v>
      </c>
      <c r="B29" s="618" t="str">
        <f>'1. CUTTING DOCKET'!F82</f>
        <v>NỀN TRẮNG CHỮ ĐEN</v>
      </c>
      <c r="C29" s="619"/>
      <c r="D29" s="619"/>
      <c r="E29" s="620"/>
    </row>
    <row r="30" spans="1:5" s="77" customFormat="1" ht="409.6" customHeight="1">
      <c r="A30" s="149" t="s">
        <v>766</v>
      </c>
      <c r="B30" s="626" t="s">
        <v>180</v>
      </c>
      <c r="C30" s="626"/>
      <c r="D30" s="626"/>
      <c r="E30" s="626"/>
    </row>
    <row r="31" spans="1:5" s="77" customFormat="1" ht="216" customHeight="1">
      <c r="A31" s="144" t="str">
        <f>'1. CUTTING DOCKET'!B85</f>
        <v>POLYBAG REGULAR (XXS-M) BAO NHỎ 343MM x 406MM</v>
      </c>
      <c r="B31" s="618" t="str">
        <f>'1. CUTTING DOCKET'!F85</f>
        <v>CLEAR</v>
      </c>
      <c r="C31" s="619"/>
      <c r="D31" s="619"/>
      <c r="E31" s="620"/>
    </row>
    <row r="32" spans="1:5" s="77" customFormat="1" ht="273" customHeight="1">
      <c r="A32" s="145" t="s">
        <v>827</v>
      </c>
      <c r="B32" s="625"/>
      <c r="C32" s="625"/>
      <c r="D32" s="625"/>
      <c r="E32" s="625"/>
    </row>
    <row r="33" spans="1:19" s="77" customFormat="1" ht="95.25" customHeight="1">
      <c r="A33" s="144" t="s">
        <v>770</v>
      </c>
      <c r="B33" s="618" t="str">
        <f>'1. CUTTING DOCKET'!F88</f>
        <v>NATURAL</v>
      </c>
      <c r="C33" s="619"/>
      <c r="D33" s="619"/>
      <c r="E33" s="620"/>
    </row>
    <row r="34" spans="1:19" s="77" customFormat="1" ht="324.75" customHeight="1">
      <c r="A34" s="145" t="s">
        <v>769</v>
      </c>
      <c r="B34" s="622"/>
      <c r="C34" s="623"/>
      <c r="D34" s="624"/>
      <c r="E34" s="336"/>
    </row>
    <row r="35" spans="1:19" s="77" customFormat="1" ht="119.5" customHeight="1">
      <c r="A35" s="144" t="str">
        <f>'1. CUTTING DOCKET'!B91</f>
        <v>STICKER DÁN THÙNG</v>
      </c>
      <c r="B35" s="616" t="str">
        <f>'1. CUTTING DOCKET'!F91</f>
        <v>NỀN TRẮNG CHỮ ĐEN</v>
      </c>
      <c r="C35" s="617"/>
      <c r="D35" s="617"/>
      <c r="E35" s="337"/>
    </row>
    <row r="36" spans="1:19" s="77" customFormat="1" ht="287.25" customHeight="1">
      <c r="A36" s="145" t="s">
        <v>771</v>
      </c>
      <c r="B36" s="336"/>
      <c r="C36" s="336"/>
      <c r="D36" s="336"/>
      <c r="E36" s="336"/>
    </row>
    <row r="37" spans="1:19" s="77" customFormat="1" ht="119.5" customHeight="1">
      <c r="A37" s="144" t="str">
        <f>'1. CUTTING DOCKET'!B94</f>
        <v>STICKER DÁN THÙNG MÀU CAM</v>
      </c>
      <c r="B37" s="616" t="str">
        <f>'1. CUTTING DOCKET'!F94</f>
        <v>ORANGE</v>
      </c>
      <c r="C37" s="617"/>
      <c r="D37" s="617"/>
      <c r="E37" s="337"/>
    </row>
    <row r="38" spans="1:19" s="77" customFormat="1" ht="287.25" customHeight="1">
      <c r="A38" s="145" t="s">
        <v>772</v>
      </c>
      <c r="B38" s="336"/>
      <c r="C38" s="336"/>
      <c r="D38" s="336"/>
      <c r="E38" s="336"/>
    </row>
    <row r="39" spans="1:19" s="77" customFormat="1" ht="71.5" customHeight="1">
      <c r="A39" s="144" t="str">
        <f>'1. CUTTING DOCKET'!B100</f>
        <v>BIG POLY BAG 100X120</v>
      </c>
      <c r="B39" s="616" t="str">
        <f>'1. CUTTING DOCKET'!F100</f>
        <v>CLEAR</v>
      </c>
      <c r="C39" s="617"/>
      <c r="D39" s="617"/>
      <c r="E39" s="337"/>
    </row>
    <row r="40" spans="1:19" s="77" customFormat="1" ht="87" customHeight="1">
      <c r="A40" s="145" t="s">
        <v>773</v>
      </c>
      <c r="B40" s="336"/>
      <c r="C40" s="336"/>
      <c r="D40" s="336"/>
      <c r="E40" s="336"/>
    </row>
    <row r="41" spans="1:19" s="77" customFormat="1" ht="87" customHeight="1">
      <c r="A41" s="419"/>
      <c r="B41" s="420"/>
      <c r="C41" s="420"/>
      <c r="D41" s="420"/>
      <c r="E41" s="420"/>
    </row>
    <row r="42" spans="1:19" s="77" customFormat="1" ht="87" customHeight="1">
      <c r="A42" s="419"/>
      <c r="B42" s="420"/>
      <c r="C42" s="420"/>
      <c r="D42" s="420"/>
      <c r="E42" s="420"/>
      <c r="S42" s="77">
        <f>74+135</f>
        <v>209</v>
      </c>
    </row>
    <row r="43" spans="1:19" s="77" customFormat="1" ht="87" customHeight="1">
      <c r="A43" s="419"/>
      <c r="B43" s="420"/>
      <c r="C43" s="420"/>
      <c r="D43" s="420"/>
      <c r="E43" s="420"/>
    </row>
    <row r="44" spans="1:19" s="77" customFormat="1" ht="87" customHeight="1">
      <c r="A44" s="419"/>
      <c r="B44" s="420"/>
      <c r="C44" s="420"/>
      <c r="D44" s="420"/>
      <c r="E44" s="420"/>
    </row>
    <row r="45" spans="1:19" s="77" customFormat="1" ht="87" customHeight="1">
      <c r="A45" s="419"/>
      <c r="B45" s="420"/>
      <c r="C45" s="420"/>
      <c r="D45" s="420"/>
      <c r="E45" s="420"/>
    </row>
    <row r="46" spans="1:19" s="77" customFormat="1" ht="157.5" customHeight="1">
      <c r="A46" s="144" t="str">
        <f>'1. CUTTING DOCKET'!B50</f>
        <v>KEO MÈ</v>
      </c>
      <c r="B46" s="144" t="s">
        <v>109</v>
      </c>
      <c r="C46" s="144" t="s">
        <v>42</v>
      </c>
      <c r="D46" s="144" t="s">
        <v>42</v>
      </c>
      <c r="E46" s="144" t="e">
        <f>'1. CUTTING DOCKET'!#REF!</f>
        <v>#REF!</v>
      </c>
    </row>
    <row r="47" spans="1:19" s="77" customFormat="1" ht="409.5" customHeight="1">
      <c r="A47" s="145" t="str">
        <f>'1. CUTTING DOCKET'!D50</f>
        <v>CƠI TÚI</v>
      </c>
      <c r="B47" s="146"/>
      <c r="C47" s="146"/>
      <c r="D47" s="146"/>
      <c r="E47" s="146"/>
      <c r="L47" s="78"/>
    </row>
    <row r="50" spans="1:17" ht="409.5">
      <c r="E50" s="80" t="s">
        <v>724</v>
      </c>
      <c r="J50" s="80">
        <f>I50*8.3%+(I50/50)*0.5</f>
        <v>0</v>
      </c>
      <c r="M50" s="341">
        <f>ROUND(I50+J50,0)</f>
        <v>0</v>
      </c>
      <c r="N50" s="343" t="s">
        <v>736</v>
      </c>
    </row>
    <row r="51" spans="1:17">
      <c r="B51" s="80" t="s">
        <v>734</v>
      </c>
      <c r="E51" s="80" t="s">
        <v>724</v>
      </c>
      <c r="H51" s="80">
        <v>0.25</v>
      </c>
      <c r="M51" s="341">
        <f>ROUND(I51+J51,0)</f>
        <v>0</v>
      </c>
      <c r="N51" s="335" t="s">
        <v>737</v>
      </c>
      <c r="O51" s="335"/>
      <c r="P51" s="335"/>
      <c r="Q51" s="335"/>
    </row>
    <row r="52" spans="1:17">
      <c r="I52" s="80" t="b">
        <v>1</v>
      </c>
    </row>
    <row r="53" spans="1:17">
      <c r="E53" s="80" t="s">
        <v>724</v>
      </c>
      <c r="M53" s="341">
        <f>ROUND(I53+J53,0)</f>
        <v>0</v>
      </c>
    </row>
    <row r="55" spans="1:17">
      <c r="E55" s="80" t="s">
        <v>724</v>
      </c>
      <c r="M55" s="341">
        <f>ROUND(I55+J55,0)</f>
        <v>0</v>
      </c>
    </row>
    <row r="56" spans="1:17">
      <c r="A56" s="79" t="str">
        <f>UPPER(D19)</f>
        <v/>
      </c>
    </row>
    <row r="57" spans="1:17" ht="156" customHeight="1">
      <c r="E57" s="80" t="e">
        <f>#REF!</f>
        <v>#REF!</v>
      </c>
      <c r="H57" s="335">
        <v>0.99</v>
      </c>
    </row>
    <row r="58" spans="1:17">
      <c r="A58" s="79" t="str">
        <f>UPPER(D29)</f>
        <v/>
      </c>
    </row>
    <row r="59" spans="1:17" ht="156" customHeight="1">
      <c r="E59" s="80" t="e">
        <f>#REF!</f>
        <v>#REF!</v>
      </c>
      <c r="G59" s="80">
        <f>$Q$29</f>
        <v>0</v>
      </c>
      <c r="H59" s="335">
        <v>0.99</v>
      </c>
    </row>
    <row r="60" spans="1:17">
      <c r="A60" s="79" t="str">
        <f>UPPER(D33)</f>
        <v/>
      </c>
    </row>
    <row r="61" spans="1:17" ht="156" customHeight="1">
      <c r="E61" s="80" t="e">
        <f>#REF!</f>
        <v>#REF!</v>
      </c>
      <c r="H61" s="335">
        <v>0.99</v>
      </c>
    </row>
    <row r="62" spans="1:17">
      <c r="A62" s="79" t="e">
        <f>UPPER(#REF!)</f>
        <v>#REF!</v>
      </c>
    </row>
    <row r="63" spans="1:17" ht="156" customHeight="1">
      <c r="E63" s="80" t="e">
        <f>#REF!</f>
        <v>#REF!</v>
      </c>
      <c r="G63" s="80">
        <f>$Q$48</f>
        <v>0</v>
      </c>
      <c r="H63" s="335">
        <v>0.99</v>
      </c>
    </row>
    <row r="66" spans="2:17">
      <c r="G66" s="80" t="s">
        <v>724</v>
      </c>
      <c r="L66" s="335"/>
      <c r="P66" s="79" t="s">
        <v>725</v>
      </c>
      <c r="Q66" s="79"/>
    </row>
    <row r="67" spans="2:17">
      <c r="G67" s="80" t="s">
        <v>724</v>
      </c>
      <c r="L67" s="335"/>
      <c r="P67" s="79"/>
      <c r="Q67" s="79"/>
    </row>
    <row r="68" spans="2:17">
      <c r="G68" s="80" t="s">
        <v>724</v>
      </c>
      <c r="L68" s="335"/>
      <c r="P68" s="79"/>
      <c r="Q68" s="79"/>
    </row>
    <row r="69" spans="2:17">
      <c r="G69" s="80" t="s">
        <v>724</v>
      </c>
      <c r="L69" s="335"/>
      <c r="P69" s="79"/>
      <c r="Q69" s="79"/>
    </row>
    <row r="70" spans="2:17">
      <c r="B70" s="80" t="s">
        <v>726</v>
      </c>
    </row>
    <row r="71" spans="2:17">
      <c r="B71" s="80" t="s">
        <v>726</v>
      </c>
    </row>
    <row r="72" spans="2:17">
      <c r="B72" s="80" t="s">
        <v>726</v>
      </c>
    </row>
    <row r="73" spans="2:17">
      <c r="B73" s="80" t="s">
        <v>726</v>
      </c>
    </row>
  </sheetData>
  <mergeCells count="20">
    <mergeCell ref="B39:D39"/>
    <mergeCell ref="B33:E33"/>
    <mergeCell ref="B21:E21"/>
    <mergeCell ref="B22:E22"/>
    <mergeCell ref="B23:E23"/>
    <mergeCell ref="B24:D24"/>
    <mergeCell ref="B34:D34"/>
    <mergeCell ref="B35:D35"/>
    <mergeCell ref="B37:D37"/>
    <mergeCell ref="B32:E32"/>
    <mergeCell ref="B30:E30"/>
    <mergeCell ref="B29:E29"/>
    <mergeCell ref="B31:E31"/>
    <mergeCell ref="B7:E7"/>
    <mergeCell ref="B17:E17"/>
    <mergeCell ref="B18:E18"/>
    <mergeCell ref="B19:E19"/>
    <mergeCell ref="B20:E20"/>
    <mergeCell ref="B11:D11"/>
    <mergeCell ref="B12:D12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5" manualBreakCount="5">
    <brk id="16" max="4" man="1"/>
    <brk id="22" max="4" man="1"/>
    <brk id="28" max="4" man="1"/>
    <brk id="34" max="4" man="1"/>
    <brk id="40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topLeftCell="A26" zoomScale="50" zoomScaleNormal="10" zoomScaleSheetLayoutView="50" zoomScalePageLayoutView="25" workbookViewId="0">
      <selection activeCell="G29" sqref="G29:M29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1" t="s">
        <v>0</v>
      </c>
      <c r="O1" s="441" t="s">
        <v>0</v>
      </c>
      <c r="P1" s="442" t="s">
        <v>1</v>
      </c>
      <c r="Q1" s="44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1" t="s">
        <v>2</v>
      </c>
      <c r="O2" s="441" t="s">
        <v>2</v>
      </c>
      <c r="P2" s="443" t="s">
        <v>3</v>
      </c>
      <c r="Q2" s="44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1" t="s">
        <v>4</v>
      </c>
      <c r="O3" s="441" t="s">
        <v>4</v>
      </c>
      <c r="P3" s="444" t="s">
        <v>5</v>
      </c>
      <c r="Q3" s="44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5" t="s">
        <v>824</v>
      </c>
      <c r="H5" s="456"/>
      <c r="I5" s="456"/>
      <c r="J5" s="456"/>
      <c r="K5" s="456"/>
      <c r="L5" s="456"/>
      <c r="M5" s="45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8"/>
      <c r="H6" s="459"/>
      <c r="I6" s="459"/>
      <c r="J6" s="459"/>
      <c r="K6" s="459"/>
      <c r="L6" s="459"/>
      <c r="M6" s="46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668</v>
      </c>
      <c r="E7" s="12"/>
      <c r="F7" s="11"/>
      <c r="G7" s="458"/>
      <c r="H7" s="459"/>
      <c r="I7" s="459"/>
      <c r="J7" s="459"/>
      <c r="K7" s="459"/>
      <c r="L7" s="459"/>
      <c r="M7" s="46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4" t="s">
        <v>670</v>
      </c>
      <c r="E8" s="464"/>
      <c r="F8" s="464"/>
      <c r="G8" s="461"/>
      <c r="H8" s="462"/>
      <c r="I8" s="462"/>
      <c r="J8" s="462"/>
      <c r="K8" s="462"/>
      <c r="L8" s="462"/>
      <c r="M8" s="46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5">
        <v>45447</v>
      </c>
      <c r="E11" s="466"/>
      <c r="F11" s="466"/>
      <c r="G11" s="241"/>
      <c r="H11" s="240"/>
      <c r="I11" s="186"/>
      <c r="J11" s="238" t="s">
        <v>20</v>
      </c>
      <c r="K11" s="186"/>
      <c r="L11" s="186"/>
      <c r="M11" s="467" t="s">
        <v>729</v>
      </c>
      <c r="N11" s="467"/>
      <c r="O11" s="467"/>
      <c r="P11" s="467"/>
      <c r="Q11" s="46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68"/>
      <c r="C13" s="468"/>
      <c r="D13" s="468"/>
      <c r="E13" s="468"/>
      <c r="F13" s="468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740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669</v>
      </c>
      <c r="D18" s="205" t="s">
        <v>730</v>
      </c>
      <c r="E18" s="627" t="s">
        <v>741</v>
      </c>
      <c r="F18" s="627"/>
      <c r="G18" s="207">
        <v>3</v>
      </c>
      <c r="H18" s="207">
        <v>3</v>
      </c>
      <c r="I18" s="207">
        <v>3</v>
      </c>
      <c r="J18" s="207">
        <v>5</v>
      </c>
      <c r="K18" s="207">
        <v>4</v>
      </c>
      <c r="L18" s="207">
        <v>3</v>
      </c>
      <c r="M18" s="207">
        <v>3</v>
      </c>
      <c r="N18" s="207"/>
      <c r="O18" s="207"/>
      <c r="P18" s="207"/>
      <c r="Q18" s="208">
        <f>SUM(E18:P18)</f>
        <v>24</v>
      </c>
    </row>
    <row r="19" spans="2:17" s="204" customFormat="1" ht="65">
      <c r="B19" s="330" t="s">
        <v>43</v>
      </c>
      <c r="C19" s="331" t="str">
        <f>C18</f>
        <v>DB-KB001</v>
      </c>
      <c r="D19" s="206" t="str">
        <f>+D18</f>
        <v>CLOUD</v>
      </c>
      <c r="E19" s="627" t="s">
        <v>742</v>
      </c>
      <c r="F19" s="627"/>
      <c r="G19" s="209">
        <v>0</v>
      </c>
      <c r="H19" s="209">
        <v>1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3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3</v>
      </c>
      <c r="H20" s="214">
        <f t="shared" ref="H20:M20" si="0">SUM(H18:H19)</f>
        <v>4</v>
      </c>
      <c r="I20" s="214">
        <f t="shared" si="0"/>
        <v>4</v>
      </c>
      <c r="J20" s="214">
        <f t="shared" si="0"/>
        <v>6</v>
      </c>
      <c r="K20" s="214">
        <f t="shared" si="0"/>
        <v>4</v>
      </c>
      <c r="L20" s="214">
        <f t="shared" si="0"/>
        <v>3</v>
      </c>
      <c r="M20" s="214">
        <f t="shared" si="0"/>
        <v>3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678</v>
      </c>
      <c r="D23" s="355" t="s">
        <v>731</v>
      </c>
      <c r="E23" s="627" t="s">
        <v>741</v>
      </c>
      <c r="F23" s="627"/>
      <c r="G23" s="207">
        <v>3</v>
      </c>
      <c r="H23" s="207">
        <v>3</v>
      </c>
      <c r="I23" s="207">
        <v>3</v>
      </c>
      <c r="J23" s="207">
        <v>5</v>
      </c>
      <c r="K23" s="207">
        <v>4</v>
      </c>
      <c r="L23" s="207">
        <v>3</v>
      </c>
      <c r="M23" s="207">
        <v>3</v>
      </c>
      <c r="N23" s="207"/>
      <c r="O23" s="207"/>
      <c r="P23" s="207"/>
      <c r="Q23" s="208">
        <f>SUM(E23:P23)</f>
        <v>24</v>
      </c>
    </row>
    <row r="24" spans="2:17" s="204" customFormat="1" ht="65">
      <c r="B24" s="330" t="s">
        <v>43</v>
      </c>
      <c r="C24" s="331" t="str">
        <f>C23</f>
        <v>DB-KB002</v>
      </c>
      <c r="D24" s="356" t="str">
        <f>+D23</f>
        <v>ETERNITY</v>
      </c>
      <c r="E24" s="627" t="s">
        <v>742</v>
      </c>
      <c r="F24" s="627"/>
      <c r="G24" s="209">
        <v>0</v>
      </c>
      <c r="H24" s="209">
        <v>1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3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3</v>
      </c>
      <c r="H25" s="214">
        <f t="shared" ref="H25:M25" si="1">SUM(H23:H24)</f>
        <v>4</v>
      </c>
      <c r="I25" s="214">
        <f t="shared" si="1"/>
        <v>4</v>
      </c>
      <c r="J25" s="214">
        <f t="shared" si="1"/>
        <v>6</v>
      </c>
      <c r="K25" s="214">
        <f t="shared" si="1"/>
        <v>4</v>
      </c>
      <c r="L25" s="214">
        <f t="shared" si="1"/>
        <v>3</v>
      </c>
      <c r="M25" s="214">
        <f t="shared" si="1"/>
        <v>3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686</v>
      </c>
      <c r="D28" s="358" t="s">
        <v>732</v>
      </c>
      <c r="E28" s="627" t="s">
        <v>741</v>
      </c>
      <c r="F28" s="627"/>
      <c r="G28" s="207">
        <v>2</v>
      </c>
      <c r="H28" s="207">
        <v>3</v>
      </c>
      <c r="I28" s="207">
        <v>3</v>
      </c>
      <c r="J28" s="207">
        <v>5</v>
      </c>
      <c r="K28" s="207">
        <v>4</v>
      </c>
      <c r="L28" s="207">
        <v>3</v>
      </c>
      <c r="M28" s="207">
        <v>1</v>
      </c>
      <c r="N28" s="207"/>
      <c r="O28" s="207"/>
      <c r="P28" s="207"/>
      <c r="Q28" s="208">
        <f>SUM(E28:P28)</f>
        <v>21</v>
      </c>
    </row>
    <row r="29" spans="2:17" s="204" customFormat="1" ht="65">
      <c r="B29" s="330" t="s">
        <v>43</v>
      </c>
      <c r="C29" s="331" t="str">
        <f>C28</f>
        <v>DB-KB003</v>
      </c>
      <c r="D29" s="359" t="str">
        <f>+D28</f>
        <v>MOONLIGHT</v>
      </c>
      <c r="E29" s="627" t="s">
        <v>742</v>
      </c>
      <c r="F29" s="627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2</v>
      </c>
      <c r="H30" s="214">
        <f t="shared" ref="H30:M30" si="2">SUM(H28:H29)</f>
        <v>3</v>
      </c>
      <c r="I30" s="214">
        <f t="shared" si="2"/>
        <v>4</v>
      </c>
      <c r="J30" s="214">
        <f t="shared" si="2"/>
        <v>6</v>
      </c>
      <c r="K30" s="214">
        <f t="shared" si="2"/>
        <v>4</v>
      </c>
      <c r="L30" s="214">
        <f t="shared" si="2"/>
        <v>3</v>
      </c>
      <c r="M30" s="214">
        <f t="shared" si="2"/>
        <v>1</v>
      </c>
      <c r="N30" s="221"/>
      <c r="O30" s="221"/>
      <c r="P30" s="221"/>
      <c r="Q30" s="224">
        <f>SUM(Q28:Q29)</f>
        <v>23</v>
      </c>
    </row>
    <row r="31" spans="2:17" s="204" customFormat="1" ht="45">
      <c r="B31" s="216"/>
      <c r="C31" s="216"/>
      <c r="D31" s="628" t="str">
        <f>+D29</f>
        <v>MOONLIGHT</v>
      </c>
      <c r="E31" s="628"/>
      <c r="F31" s="628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8</v>
      </c>
      <c r="H32" s="228">
        <f t="shared" si="3"/>
        <v>11</v>
      </c>
      <c r="I32" s="228">
        <f t="shared" si="3"/>
        <v>12</v>
      </c>
      <c r="J32" s="228">
        <f t="shared" si="3"/>
        <v>18</v>
      </c>
      <c r="K32" s="228">
        <f t="shared" si="3"/>
        <v>12</v>
      </c>
      <c r="L32" s="228">
        <f t="shared" si="3"/>
        <v>9</v>
      </c>
      <c r="M32" s="228">
        <f t="shared" si="3"/>
        <v>7</v>
      </c>
      <c r="N32" s="228"/>
      <c r="O32" s="228"/>
      <c r="P32" s="228"/>
      <c r="Q32" s="228">
        <f>Q20++Q30+Q25</f>
        <v>77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75" t="s">
        <v>739</v>
      </c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27.5">
      <c r="G39" s="97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</row>
    <row r="44" spans="2:17" s="96" customFormat="1" ht="27.5">
      <c r="G44" s="97"/>
    </row>
    <row r="45" spans="2:17" s="96" customFormat="1" ht="27.5"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7:7" s="96" customFormat="1" ht="27.5">
      <c r="G49" s="97"/>
    </row>
    <row r="50" spans="7:7" s="96" customFormat="1" ht="27.5">
      <c r="G50" s="97"/>
    </row>
    <row r="51" spans="7:7" s="96" customFormat="1" ht="27.5">
      <c r="G51" s="97"/>
    </row>
    <row r="52" spans="7:7" s="96" customFormat="1" ht="27.5">
      <c r="G52" s="97"/>
    </row>
    <row r="53" spans="7:7" s="96" customFormat="1" ht="27.5">
      <c r="G53" s="97"/>
    </row>
    <row r="54" spans="7:7" s="96" customFormat="1" ht="27.5">
      <c r="G54" s="97"/>
    </row>
    <row r="55" spans="7:7" s="96" customFormat="1" ht="27.5">
      <c r="G55" s="97"/>
    </row>
    <row r="56" spans="7:7" s="96" customFormat="1" ht="27.5">
      <c r="G56" s="97"/>
    </row>
  </sheetData>
  <mergeCells count="19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C7813-0BD9-47EE-B7B5-55920B4B5458}">
  <sheetPr>
    <tabColor theme="9" tint="0.59999389629810485"/>
  </sheetPr>
  <dimension ref="A1:Z42"/>
  <sheetViews>
    <sheetView tabSelected="1" zoomScale="85" zoomScaleNormal="85" workbookViewId="0">
      <selection activeCell="D11" sqref="D11:F11"/>
    </sheetView>
  </sheetViews>
  <sheetFormatPr defaultColWidth="9.1796875" defaultRowHeight="13"/>
  <cols>
    <col min="1" max="1" width="23" style="374" customWidth="1"/>
    <col min="2" max="2" width="24.1796875" style="374" customWidth="1"/>
    <col min="3" max="3" width="22" style="374" customWidth="1"/>
    <col min="4" max="4" width="10" style="374" customWidth="1"/>
    <col min="5" max="5" width="7.1796875" style="374" customWidth="1"/>
    <col min="6" max="6" width="8.453125" style="374" customWidth="1"/>
    <col min="7" max="8" width="6.54296875" style="412" hidden="1" customWidth="1"/>
    <col min="9" max="9" width="5.81640625" style="374" customWidth="1"/>
    <col min="10" max="11" width="5.81640625" style="412" hidden="1" customWidth="1"/>
    <col min="12" max="12" width="5.81640625" style="374" customWidth="1"/>
    <col min="13" max="14" width="5.81640625" style="412" hidden="1" customWidth="1"/>
    <col min="15" max="15" width="5.81640625" style="374" customWidth="1"/>
    <col min="16" max="17" width="5.81640625" style="412" hidden="1" customWidth="1"/>
    <col min="18" max="18" width="5.81640625" style="374" customWidth="1"/>
    <col min="19" max="20" width="5.81640625" style="412" hidden="1" customWidth="1"/>
    <col min="21" max="21" width="5.81640625" style="374" customWidth="1"/>
    <col min="22" max="23" width="5.81640625" style="374" hidden="1" customWidth="1"/>
    <col min="24" max="24" width="5.81640625" style="374" customWidth="1"/>
    <col min="25" max="26" width="5.81640625" style="374" hidden="1" customWidth="1"/>
    <col min="27" max="16384" width="9.1796875" style="374"/>
  </cols>
  <sheetData>
    <row r="1" spans="1:26" ht="13.5" customHeight="1">
      <c r="A1" s="637"/>
      <c r="B1" s="638"/>
      <c r="C1" s="367"/>
      <c r="D1" s="368" t="s">
        <v>774</v>
      </c>
      <c r="E1" s="382" t="s">
        <v>866</v>
      </c>
      <c r="F1" s="370"/>
      <c r="G1" s="383"/>
      <c r="H1" s="383"/>
      <c r="I1" s="371"/>
      <c r="J1" s="383"/>
      <c r="K1" s="383"/>
      <c r="L1" s="372" t="s">
        <v>775</v>
      </c>
      <c r="M1" s="383"/>
      <c r="N1" s="383"/>
      <c r="O1" s="643" t="s">
        <v>776</v>
      </c>
      <c r="P1" s="644"/>
      <c r="Q1" s="644"/>
      <c r="R1" s="644"/>
      <c r="S1" s="644"/>
      <c r="T1" s="644"/>
      <c r="U1" s="644"/>
      <c r="V1" s="644"/>
      <c r="W1" s="644"/>
      <c r="X1" s="645"/>
      <c r="Y1" s="373"/>
      <c r="Z1" s="373"/>
    </row>
    <row r="2" spans="1:26" ht="13.5" customHeight="1">
      <c r="A2" s="639"/>
      <c r="B2" s="640"/>
      <c r="C2" s="375"/>
      <c r="D2" s="368" t="s">
        <v>777</v>
      </c>
      <c r="E2" s="384" t="s">
        <v>867</v>
      </c>
      <c r="F2" s="370"/>
      <c r="G2" s="383"/>
      <c r="H2" s="383"/>
      <c r="I2" s="371"/>
      <c r="J2" s="383"/>
      <c r="K2" s="383"/>
      <c r="L2" s="372" t="s">
        <v>778</v>
      </c>
      <c r="M2" s="383"/>
      <c r="N2" s="383"/>
      <c r="O2" s="643" t="s">
        <v>779</v>
      </c>
      <c r="P2" s="644"/>
      <c r="Q2" s="644"/>
      <c r="R2" s="644"/>
      <c r="S2" s="644"/>
      <c r="T2" s="644"/>
      <c r="U2" s="644"/>
      <c r="V2" s="644"/>
      <c r="W2" s="644"/>
      <c r="X2" s="645"/>
      <c r="Y2" s="373"/>
      <c r="Z2" s="373"/>
    </row>
    <row r="3" spans="1:26" ht="13.5" customHeight="1">
      <c r="A3" s="639"/>
      <c r="B3" s="640"/>
      <c r="C3" s="375"/>
      <c r="D3" s="368" t="s">
        <v>780</v>
      </c>
      <c r="E3" s="369" t="s">
        <v>781</v>
      </c>
      <c r="F3" s="370"/>
      <c r="G3" s="383"/>
      <c r="H3" s="383"/>
      <c r="I3" s="371"/>
      <c r="J3" s="383"/>
      <c r="K3" s="383"/>
      <c r="L3" s="372" t="s">
        <v>782</v>
      </c>
      <c r="M3" s="383"/>
      <c r="N3" s="383"/>
      <c r="O3" s="643" t="s">
        <v>828</v>
      </c>
      <c r="P3" s="644"/>
      <c r="Q3" s="644"/>
      <c r="R3" s="644"/>
      <c r="S3" s="644"/>
      <c r="T3" s="644"/>
      <c r="U3" s="644"/>
      <c r="V3" s="644"/>
      <c r="W3" s="644"/>
      <c r="X3" s="645"/>
      <c r="Y3" s="373"/>
      <c r="Z3" s="373"/>
    </row>
    <row r="4" spans="1:26" ht="14.25" customHeight="1">
      <c r="A4" s="641"/>
      <c r="B4" s="642"/>
      <c r="C4" s="376"/>
      <c r="D4" s="646" t="s">
        <v>783</v>
      </c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377"/>
      <c r="Z4" s="377"/>
    </row>
    <row r="5" spans="1:26" s="389" customFormat="1" ht="24" customHeight="1">
      <c r="A5" s="635" t="s">
        <v>784</v>
      </c>
      <c r="B5" s="636"/>
      <c r="C5" s="385"/>
      <c r="D5" s="386" t="s">
        <v>785</v>
      </c>
      <c r="E5" s="386" t="s">
        <v>786</v>
      </c>
      <c r="F5" s="387" t="s">
        <v>787</v>
      </c>
      <c r="G5" s="378" t="s">
        <v>788</v>
      </c>
      <c r="H5" s="379" t="s">
        <v>789</v>
      </c>
      <c r="I5" s="387" t="s">
        <v>790</v>
      </c>
      <c r="J5" s="378" t="s">
        <v>788</v>
      </c>
      <c r="K5" s="379" t="s">
        <v>789</v>
      </c>
      <c r="L5" s="387" t="s">
        <v>791</v>
      </c>
      <c r="M5" s="378" t="s">
        <v>788</v>
      </c>
      <c r="N5" s="379" t="s">
        <v>789</v>
      </c>
      <c r="O5" s="388" t="s">
        <v>792</v>
      </c>
      <c r="P5" s="378" t="s">
        <v>788</v>
      </c>
      <c r="Q5" s="379" t="s">
        <v>789</v>
      </c>
      <c r="R5" s="387" t="s">
        <v>793</v>
      </c>
      <c r="S5" s="378" t="s">
        <v>788</v>
      </c>
      <c r="T5" s="379" t="s">
        <v>789</v>
      </c>
      <c r="U5" s="387" t="s">
        <v>794</v>
      </c>
      <c r="V5" s="378" t="s">
        <v>788</v>
      </c>
      <c r="W5" s="379" t="s">
        <v>789</v>
      </c>
      <c r="X5" s="387" t="s">
        <v>795</v>
      </c>
      <c r="Y5" s="378" t="s">
        <v>788</v>
      </c>
      <c r="Z5" s="379" t="s">
        <v>789</v>
      </c>
    </row>
    <row r="6" spans="1:26" s="389" customFormat="1" ht="21" customHeight="1">
      <c r="A6" s="390" t="s">
        <v>796</v>
      </c>
      <c r="B6" s="391" t="s">
        <v>797</v>
      </c>
      <c r="C6" s="392" t="s">
        <v>798</v>
      </c>
      <c r="D6" s="393" t="s">
        <v>812</v>
      </c>
      <c r="E6" s="394">
        <v>1</v>
      </c>
      <c r="F6" s="395" t="s">
        <v>829</v>
      </c>
      <c r="G6" s="396">
        <v>0</v>
      </c>
      <c r="H6" s="397"/>
      <c r="I6" s="395" t="s">
        <v>830</v>
      </c>
      <c r="J6" s="398">
        <v>-0.5</v>
      </c>
      <c r="K6" s="397"/>
      <c r="L6" s="399" t="s">
        <v>831</v>
      </c>
      <c r="M6" s="398">
        <v>0</v>
      </c>
      <c r="N6" s="397"/>
      <c r="O6" s="388" t="s">
        <v>832</v>
      </c>
      <c r="P6" s="398">
        <v>-0.25</v>
      </c>
      <c r="Q6" s="397"/>
      <c r="R6" s="395" t="s">
        <v>833</v>
      </c>
      <c r="S6" s="398">
        <v>-0.25</v>
      </c>
      <c r="T6" s="397"/>
      <c r="U6" s="395" t="s">
        <v>834</v>
      </c>
      <c r="V6" s="398">
        <v>0</v>
      </c>
      <c r="W6" s="395"/>
      <c r="X6" s="395" t="s">
        <v>835</v>
      </c>
      <c r="Y6" s="398">
        <v>0</v>
      </c>
      <c r="Z6" s="395"/>
    </row>
    <row r="7" spans="1:26" s="389" customFormat="1" ht="21" customHeight="1">
      <c r="A7" s="400" t="s">
        <v>796</v>
      </c>
      <c r="B7" s="401" t="s">
        <v>799</v>
      </c>
      <c r="C7" s="392" t="s">
        <v>868</v>
      </c>
      <c r="D7" s="393" t="s">
        <v>812</v>
      </c>
      <c r="E7" s="394">
        <v>1</v>
      </c>
      <c r="F7" s="395" t="s">
        <v>835</v>
      </c>
      <c r="G7" s="398"/>
      <c r="H7" s="397"/>
      <c r="I7" s="395" t="s">
        <v>836</v>
      </c>
      <c r="J7" s="398"/>
      <c r="K7" s="397"/>
      <c r="L7" s="399" t="s">
        <v>837</v>
      </c>
      <c r="M7" s="398"/>
      <c r="N7" s="397"/>
      <c r="O7" s="388" t="s">
        <v>869</v>
      </c>
      <c r="P7" s="398"/>
      <c r="Q7" s="397"/>
      <c r="R7" s="395" t="s">
        <v>870</v>
      </c>
      <c r="S7" s="398"/>
      <c r="T7" s="397"/>
      <c r="U7" s="395" t="s">
        <v>840</v>
      </c>
      <c r="V7" s="398"/>
      <c r="W7" s="395"/>
      <c r="X7" s="395" t="s">
        <v>841</v>
      </c>
      <c r="Y7" s="398"/>
      <c r="Z7" s="395"/>
    </row>
    <row r="8" spans="1:26" s="389" customFormat="1" ht="21" customHeight="1">
      <c r="A8" s="400" t="s">
        <v>800</v>
      </c>
      <c r="B8" s="401" t="s">
        <v>801</v>
      </c>
      <c r="C8" s="392" t="s">
        <v>802</v>
      </c>
      <c r="D8" s="393" t="s">
        <v>812</v>
      </c>
      <c r="E8" s="394">
        <v>1</v>
      </c>
      <c r="F8" s="394">
        <v>17</v>
      </c>
      <c r="G8" s="398">
        <v>-0.25</v>
      </c>
      <c r="H8" s="397"/>
      <c r="I8" s="394">
        <v>18</v>
      </c>
      <c r="J8" s="398">
        <v>-0.25</v>
      </c>
      <c r="K8" s="402"/>
      <c r="L8" s="394">
        <v>19</v>
      </c>
      <c r="M8" s="403">
        <v>-0.25</v>
      </c>
      <c r="N8" s="402"/>
      <c r="O8" s="404">
        <v>20</v>
      </c>
      <c r="P8" s="405">
        <v>-0.25</v>
      </c>
      <c r="Q8" s="402"/>
      <c r="R8" s="394">
        <v>21</v>
      </c>
      <c r="S8" s="405">
        <v>-0.25</v>
      </c>
      <c r="T8" s="402"/>
      <c r="U8" s="394">
        <v>22</v>
      </c>
      <c r="V8" s="405">
        <v>-0.25</v>
      </c>
      <c r="W8" s="394"/>
      <c r="X8" s="394">
        <v>23</v>
      </c>
      <c r="Y8" s="405">
        <v>-0.25</v>
      </c>
      <c r="Z8" s="394"/>
    </row>
    <row r="9" spans="1:26" s="389" customFormat="1" ht="21" customHeight="1">
      <c r="A9" s="400" t="s">
        <v>803</v>
      </c>
      <c r="B9" s="401" t="s">
        <v>804</v>
      </c>
      <c r="C9" s="392" t="s">
        <v>805</v>
      </c>
      <c r="D9" s="393" t="s">
        <v>812</v>
      </c>
      <c r="E9" s="394">
        <v>1</v>
      </c>
      <c r="F9" s="395" t="s">
        <v>836</v>
      </c>
      <c r="G9" s="398">
        <v>-0.25</v>
      </c>
      <c r="H9" s="397"/>
      <c r="I9" s="395" t="s">
        <v>837</v>
      </c>
      <c r="J9" s="405">
        <v>-0.25</v>
      </c>
      <c r="K9" s="397"/>
      <c r="L9" s="399" t="s">
        <v>838</v>
      </c>
      <c r="M9" s="398">
        <v>-0.25</v>
      </c>
      <c r="N9" s="397"/>
      <c r="O9" s="388" t="s">
        <v>839</v>
      </c>
      <c r="P9" s="405">
        <v>-0.25</v>
      </c>
      <c r="Q9" s="397"/>
      <c r="R9" s="395" t="s">
        <v>840</v>
      </c>
      <c r="S9" s="405">
        <v>-0.25</v>
      </c>
      <c r="T9" s="397"/>
      <c r="U9" s="395" t="s">
        <v>841</v>
      </c>
      <c r="V9" s="398">
        <v>-0.25</v>
      </c>
      <c r="W9" s="395"/>
      <c r="X9" s="395" t="s">
        <v>842</v>
      </c>
      <c r="Y9" s="398">
        <v>-0.25</v>
      </c>
      <c r="Z9" s="395"/>
    </row>
    <row r="10" spans="1:26" s="389" customFormat="1" ht="21" customHeight="1">
      <c r="A10" s="390" t="s">
        <v>843</v>
      </c>
      <c r="B10" s="391" t="s">
        <v>871</v>
      </c>
      <c r="C10" s="392" t="s">
        <v>806</v>
      </c>
      <c r="D10" s="393" t="s">
        <v>812</v>
      </c>
      <c r="E10" s="395" t="s">
        <v>872</v>
      </c>
      <c r="F10" s="395" t="s">
        <v>844</v>
      </c>
      <c r="G10" s="398">
        <v>0.25</v>
      </c>
      <c r="H10" s="397"/>
      <c r="I10" s="395" t="s">
        <v>830</v>
      </c>
      <c r="J10" s="403">
        <v>0</v>
      </c>
      <c r="K10" s="397"/>
      <c r="L10" s="399" t="s">
        <v>849</v>
      </c>
      <c r="M10" s="398">
        <v>0</v>
      </c>
      <c r="N10" s="397"/>
      <c r="O10" s="404">
        <v>14</v>
      </c>
      <c r="P10" s="398">
        <v>0</v>
      </c>
      <c r="Q10" s="397"/>
      <c r="R10" s="395" t="s">
        <v>850</v>
      </c>
      <c r="S10" s="398">
        <v>0</v>
      </c>
      <c r="T10" s="397"/>
      <c r="U10" s="395" t="s">
        <v>831</v>
      </c>
      <c r="V10" s="398">
        <v>0.25</v>
      </c>
      <c r="W10" s="395"/>
      <c r="X10" s="395" t="s">
        <v>873</v>
      </c>
      <c r="Y10" s="398">
        <v>0</v>
      </c>
      <c r="Z10" s="395"/>
    </row>
    <row r="11" spans="1:26" s="389" customFormat="1" ht="21" customHeight="1">
      <c r="A11" s="400" t="s">
        <v>845</v>
      </c>
      <c r="B11" s="401" t="s">
        <v>871</v>
      </c>
      <c r="C11" s="392" t="s">
        <v>807</v>
      </c>
      <c r="D11" s="393" t="s">
        <v>812</v>
      </c>
      <c r="E11" s="395" t="s">
        <v>872</v>
      </c>
      <c r="F11" s="395" t="s">
        <v>851</v>
      </c>
      <c r="G11" s="398">
        <v>-0.25</v>
      </c>
      <c r="H11" s="397"/>
      <c r="I11" s="395" t="s">
        <v>846</v>
      </c>
      <c r="J11" s="398">
        <v>0</v>
      </c>
      <c r="K11" s="397"/>
      <c r="L11" s="399" t="s">
        <v>847</v>
      </c>
      <c r="M11" s="398">
        <v>0</v>
      </c>
      <c r="N11" s="397"/>
      <c r="O11" s="404">
        <v>16</v>
      </c>
      <c r="P11" s="398">
        <v>-0.125</v>
      </c>
      <c r="Q11" s="397"/>
      <c r="R11" s="395" t="s">
        <v>852</v>
      </c>
      <c r="S11" s="398">
        <v>-0.25</v>
      </c>
      <c r="T11" s="397"/>
      <c r="U11" s="395" t="s">
        <v>833</v>
      </c>
      <c r="V11" s="398">
        <v>0</v>
      </c>
      <c r="W11" s="395"/>
      <c r="X11" s="395" t="s">
        <v>848</v>
      </c>
      <c r="Y11" s="398">
        <v>0</v>
      </c>
      <c r="Z11" s="395"/>
    </row>
    <row r="12" spans="1:26" s="389" customFormat="1" ht="21" customHeight="1">
      <c r="A12" s="400" t="s">
        <v>874</v>
      </c>
      <c r="B12" s="401" t="s">
        <v>875</v>
      </c>
      <c r="C12" s="392" t="s">
        <v>876</v>
      </c>
      <c r="D12" s="393" t="s">
        <v>817</v>
      </c>
      <c r="E12" s="394">
        <v>0</v>
      </c>
      <c r="F12" s="395" t="s">
        <v>877</v>
      </c>
      <c r="G12" s="398">
        <v>0</v>
      </c>
      <c r="H12" s="397"/>
      <c r="I12" s="395" t="s">
        <v>877</v>
      </c>
      <c r="J12" s="398">
        <v>0.25</v>
      </c>
      <c r="K12" s="397"/>
      <c r="L12" s="395" t="s">
        <v>877</v>
      </c>
      <c r="M12" s="398">
        <v>0.25</v>
      </c>
      <c r="N12" s="397"/>
      <c r="O12" s="388" t="s">
        <v>878</v>
      </c>
      <c r="P12" s="398">
        <v>0.25</v>
      </c>
      <c r="Q12" s="397"/>
      <c r="R12" s="395" t="s">
        <v>877</v>
      </c>
      <c r="S12" s="398">
        <v>0.25</v>
      </c>
      <c r="T12" s="397"/>
      <c r="U12" s="395" t="s">
        <v>877</v>
      </c>
      <c r="V12" s="398">
        <v>0.25</v>
      </c>
      <c r="W12" s="395"/>
      <c r="X12" s="395" t="s">
        <v>877</v>
      </c>
      <c r="Y12" s="398">
        <v>0.25</v>
      </c>
      <c r="Z12" s="395"/>
    </row>
    <row r="13" spans="1:26" s="389" customFormat="1" ht="21" customHeight="1">
      <c r="A13" s="390" t="s">
        <v>808</v>
      </c>
      <c r="B13" s="391" t="s">
        <v>879</v>
      </c>
      <c r="C13" s="392" t="s">
        <v>809</v>
      </c>
      <c r="D13" s="393" t="s">
        <v>812</v>
      </c>
      <c r="E13" s="395" t="s">
        <v>880</v>
      </c>
      <c r="F13" s="395" t="s">
        <v>830</v>
      </c>
      <c r="G13" s="398">
        <v>-0.25</v>
      </c>
      <c r="H13" s="397"/>
      <c r="I13" s="394">
        <v>14</v>
      </c>
      <c r="J13" s="398">
        <v>-0.25</v>
      </c>
      <c r="K13" s="397"/>
      <c r="L13" s="399" t="s">
        <v>831</v>
      </c>
      <c r="M13" s="398">
        <v>-0.25</v>
      </c>
      <c r="N13" s="397"/>
      <c r="O13" s="404">
        <v>15</v>
      </c>
      <c r="P13" s="398">
        <v>0</v>
      </c>
      <c r="Q13" s="397"/>
      <c r="R13" s="395" t="s">
        <v>846</v>
      </c>
      <c r="S13" s="398">
        <v>0.25</v>
      </c>
      <c r="T13" s="397"/>
      <c r="U13" s="394">
        <v>16</v>
      </c>
      <c r="V13" s="398">
        <v>-0.25</v>
      </c>
      <c r="W13" s="395"/>
      <c r="X13" s="395" t="s">
        <v>833</v>
      </c>
      <c r="Y13" s="398">
        <v>-0.25</v>
      </c>
      <c r="Z13" s="395"/>
    </row>
    <row r="14" spans="1:26" s="389" customFormat="1" ht="21" customHeight="1">
      <c r="A14" s="650" t="s">
        <v>810</v>
      </c>
      <c r="B14" s="651"/>
      <c r="C14" s="406" t="s">
        <v>811</v>
      </c>
      <c r="D14" s="393" t="s">
        <v>812</v>
      </c>
      <c r="E14" s="395" t="s">
        <v>881</v>
      </c>
      <c r="F14" s="395" t="s">
        <v>853</v>
      </c>
      <c r="G14" s="398">
        <v>0</v>
      </c>
      <c r="H14" s="397"/>
      <c r="I14" s="395" t="s">
        <v>873</v>
      </c>
      <c r="J14" s="398">
        <v>0.25</v>
      </c>
      <c r="K14" s="397"/>
      <c r="L14" s="399" t="s">
        <v>882</v>
      </c>
      <c r="M14" s="398">
        <v>0</v>
      </c>
      <c r="N14" s="397"/>
      <c r="O14" s="388" t="s">
        <v>832</v>
      </c>
      <c r="P14" s="398">
        <v>0.5</v>
      </c>
      <c r="Q14" s="397"/>
      <c r="R14" s="395" t="s">
        <v>883</v>
      </c>
      <c r="S14" s="398">
        <v>0.5</v>
      </c>
      <c r="T14" s="397"/>
      <c r="U14" s="395" t="s">
        <v>852</v>
      </c>
      <c r="V14" s="398">
        <v>0.125</v>
      </c>
      <c r="W14" s="395"/>
      <c r="X14" s="395" t="s">
        <v>884</v>
      </c>
      <c r="Y14" s="398">
        <v>0.25</v>
      </c>
      <c r="Z14" s="395"/>
    </row>
    <row r="15" spans="1:26" s="389" customFormat="1" ht="21" customHeight="1">
      <c r="A15" s="650" t="s">
        <v>813</v>
      </c>
      <c r="B15" s="651"/>
      <c r="C15" s="406" t="s">
        <v>814</v>
      </c>
      <c r="D15" s="393" t="s">
        <v>812</v>
      </c>
      <c r="E15" s="394">
        <v>0</v>
      </c>
      <c r="F15" s="395" t="s">
        <v>877</v>
      </c>
      <c r="G15" s="398">
        <v>-0.25</v>
      </c>
      <c r="H15" s="397"/>
      <c r="I15" s="395" t="s">
        <v>877</v>
      </c>
      <c r="J15" s="398">
        <v>0.25</v>
      </c>
      <c r="K15" s="397"/>
      <c r="L15" s="395" t="s">
        <v>877</v>
      </c>
      <c r="M15" s="398">
        <v>0.25</v>
      </c>
      <c r="N15" s="397"/>
      <c r="O15" s="388" t="s">
        <v>878</v>
      </c>
      <c r="P15" s="398">
        <v>0.25</v>
      </c>
      <c r="Q15" s="397"/>
      <c r="R15" s="395" t="s">
        <v>877</v>
      </c>
      <c r="S15" s="398">
        <v>0.25</v>
      </c>
      <c r="T15" s="397"/>
      <c r="U15" s="395" t="s">
        <v>877</v>
      </c>
      <c r="V15" s="398">
        <v>0</v>
      </c>
      <c r="W15" s="395"/>
      <c r="X15" s="395" t="s">
        <v>877</v>
      </c>
      <c r="Y15" s="398">
        <v>0.125</v>
      </c>
      <c r="Z15" s="395"/>
    </row>
    <row r="16" spans="1:26" s="389" customFormat="1" ht="21" customHeight="1">
      <c r="A16" s="650" t="s">
        <v>854</v>
      </c>
      <c r="B16" s="651"/>
      <c r="C16" s="406" t="s">
        <v>864</v>
      </c>
      <c r="D16" s="393" t="s">
        <v>812</v>
      </c>
      <c r="E16" s="395" t="s">
        <v>881</v>
      </c>
      <c r="F16" s="395" t="s">
        <v>883</v>
      </c>
      <c r="G16" s="398">
        <v>0.125</v>
      </c>
      <c r="H16" s="397"/>
      <c r="I16" s="395" t="s">
        <v>852</v>
      </c>
      <c r="J16" s="398">
        <v>0.25</v>
      </c>
      <c r="K16" s="397"/>
      <c r="L16" s="399" t="s">
        <v>884</v>
      </c>
      <c r="M16" s="398">
        <v>0.25</v>
      </c>
      <c r="N16" s="397"/>
      <c r="O16" s="404">
        <v>17</v>
      </c>
      <c r="P16" s="398">
        <v>0</v>
      </c>
      <c r="Q16" s="397"/>
      <c r="R16" s="395" t="s">
        <v>885</v>
      </c>
      <c r="S16" s="398">
        <v>0</v>
      </c>
      <c r="T16" s="397"/>
      <c r="U16" s="395" t="s">
        <v>855</v>
      </c>
      <c r="V16" s="398">
        <v>0.125</v>
      </c>
      <c r="W16" s="395"/>
      <c r="X16" s="395" t="s">
        <v>886</v>
      </c>
      <c r="Y16" s="398">
        <v>0</v>
      </c>
      <c r="Z16" s="395"/>
    </row>
    <row r="17" spans="1:26" s="389" customFormat="1" ht="21" customHeight="1">
      <c r="A17" s="390" t="s">
        <v>815</v>
      </c>
      <c r="B17" s="407"/>
      <c r="C17" s="408" t="s">
        <v>816</v>
      </c>
      <c r="D17" s="393" t="s">
        <v>812</v>
      </c>
      <c r="E17" s="394">
        <v>0</v>
      </c>
      <c r="F17" s="394">
        <v>2</v>
      </c>
      <c r="G17" s="403">
        <v>0</v>
      </c>
      <c r="H17" s="397"/>
      <c r="I17" s="394">
        <v>2</v>
      </c>
      <c r="J17" s="403">
        <v>0</v>
      </c>
      <c r="K17" s="402"/>
      <c r="L17" s="394">
        <v>2</v>
      </c>
      <c r="M17" s="403">
        <v>0</v>
      </c>
      <c r="N17" s="402"/>
      <c r="O17" s="404">
        <v>2</v>
      </c>
      <c r="P17" s="403">
        <v>0</v>
      </c>
      <c r="Q17" s="402"/>
      <c r="R17" s="394">
        <v>2</v>
      </c>
      <c r="S17" s="403">
        <v>0</v>
      </c>
      <c r="T17" s="402"/>
      <c r="U17" s="394">
        <v>2</v>
      </c>
      <c r="V17" s="403">
        <v>0</v>
      </c>
      <c r="W17" s="394"/>
      <c r="X17" s="394">
        <v>2</v>
      </c>
      <c r="Y17" s="403">
        <v>0</v>
      </c>
      <c r="Z17" s="394"/>
    </row>
    <row r="18" spans="1:26" s="389" customFormat="1" ht="21" customHeight="1">
      <c r="A18" s="650" t="s">
        <v>818</v>
      </c>
      <c r="B18" s="651"/>
      <c r="C18" s="406" t="s">
        <v>819</v>
      </c>
      <c r="D18" s="393" t="s">
        <v>812</v>
      </c>
      <c r="E18" s="394">
        <v>0</v>
      </c>
      <c r="F18" s="394">
        <v>6</v>
      </c>
      <c r="G18" s="403">
        <v>0.125</v>
      </c>
      <c r="H18" s="397"/>
      <c r="I18" s="394">
        <v>6</v>
      </c>
      <c r="J18" s="403">
        <v>0</v>
      </c>
      <c r="K18" s="402"/>
      <c r="L18" s="394">
        <v>6</v>
      </c>
      <c r="M18" s="403">
        <v>0.125</v>
      </c>
      <c r="N18" s="402"/>
      <c r="O18" s="404">
        <v>6</v>
      </c>
      <c r="P18" s="403">
        <v>0.125</v>
      </c>
      <c r="Q18" s="402"/>
      <c r="R18" s="394">
        <v>6</v>
      </c>
      <c r="S18" s="403">
        <v>0.125</v>
      </c>
      <c r="T18" s="402"/>
      <c r="U18" s="394">
        <v>6</v>
      </c>
      <c r="V18" s="403">
        <v>0.125</v>
      </c>
      <c r="W18" s="394"/>
      <c r="X18" s="394">
        <v>6</v>
      </c>
      <c r="Y18" s="403">
        <v>0.125</v>
      </c>
      <c r="Z18" s="394"/>
    </row>
    <row r="19" spans="1:26" s="389" customFormat="1" ht="21" customHeight="1">
      <c r="A19" s="650" t="s">
        <v>820</v>
      </c>
      <c r="B19" s="651"/>
      <c r="C19" s="406" t="s">
        <v>821</v>
      </c>
      <c r="D19" s="393" t="s">
        <v>817</v>
      </c>
      <c r="E19" s="394">
        <v>0</v>
      </c>
      <c r="F19" s="395" t="s">
        <v>856</v>
      </c>
      <c r="G19" s="398">
        <v>-0.125</v>
      </c>
      <c r="H19" s="397"/>
      <c r="I19" s="395" t="s">
        <v>856</v>
      </c>
      <c r="J19" s="398">
        <v>0</v>
      </c>
      <c r="K19" s="397"/>
      <c r="L19" s="395" t="s">
        <v>856</v>
      </c>
      <c r="M19" s="398">
        <v>-0.125</v>
      </c>
      <c r="N19" s="397"/>
      <c r="O19" s="388" t="s">
        <v>857</v>
      </c>
      <c r="P19" s="398">
        <v>-0.125</v>
      </c>
      <c r="Q19" s="397"/>
      <c r="R19" s="395" t="s">
        <v>856</v>
      </c>
      <c r="S19" s="398">
        <v>0</v>
      </c>
      <c r="T19" s="397"/>
      <c r="U19" s="395" t="s">
        <v>856</v>
      </c>
      <c r="V19" s="398">
        <v>0</v>
      </c>
      <c r="W19" s="395"/>
      <c r="X19" s="395" t="s">
        <v>856</v>
      </c>
      <c r="Y19" s="398">
        <v>0</v>
      </c>
      <c r="Z19" s="395"/>
    </row>
    <row r="20" spans="1:26" s="389" customFormat="1" ht="21" customHeight="1">
      <c r="A20" s="650" t="s">
        <v>822</v>
      </c>
      <c r="B20" s="651"/>
      <c r="C20" s="406" t="s">
        <v>823</v>
      </c>
      <c r="D20" s="409"/>
      <c r="E20" s="409"/>
      <c r="F20" s="395" t="s">
        <v>858</v>
      </c>
      <c r="G20" s="397"/>
      <c r="H20" s="397"/>
      <c r="I20" s="395" t="s">
        <v>859</v>
      </c>
      <c r="J20" s="397"/>
      <c r="K20" s="397"/>
      <c r="L20" s="399" t="s">
        <v>860</v>
      </c>
      <c r="M20" s="397"/>
      <c r="N20" s="397"/>
      <c r="O20" s="410" t="s">
        <v>887</v>
      </c>
      <c r="P20" s="397"/>
      <c r="Q20" s="397"/>
      <c r="R20" s="395" t="s">
        <v>861</v>
      </c>
      <c r="S20" s="397"/>
      <c r="T20" s="397"/>
      <c r="U20" s="395" t="s">
        <v>862</v>
      </c>
      <c r="V20" s="395"/>
      <c r="W20" s="395"/>
      <c r="X20" s="395" t="s">
        <v>863</v>
      </c>
      <c r="Y20" s="395"/>
      <c r="Z20" s="395"/>
    </row>
    <row r="21" spans="1:26" ht="12.25" customHeight="1">
      <c r="A21" s="648"/>
      <c r="B21" s="649"/>
      <c r="C21" s="371"/>
      <c r="D21" s="380"/>
      <c r="E21" s="380"/>
      <c r="F21" s="380"/>
      <c r="G21" s="411"/>
      <c r="H21" s="411"/>
      <c r="I21" s="380"/>
      <c r="J21" s="411"/>
      <c r="K21" s="411"/>
      <c r="L21" s="380"/>
      <c r="M21" s="411"/>
      <c r="N21" s="411"/>
      <c r="O21" s="381"/>
      <c r="P21" s="411"/>
      <c r="Q21" s="411"/>
      <c r="R21" s="380"/>
      <c r="S21" s="411"/>
      <c r="T21" s="411"/>
      <c r="U21" s="380"/>
      <c r="V21" s="380"/>
      <c r="W21" s="380"/>
      <c r="X21" s="380"/>
      <c r="Y21" s="380"/>
      <c r="Z21" s="380"/>
    </row>
    <row r="42" spans="19:19">
      <c r="S42" s="412">
        <f>74+135</f>
        <v>209</v>
      </c>
    </row>
  </sheetData>
  <mergeCells count="13">
    <mergeCell ref="A21:B21"/>
    <mergeCell ref="A14:B14"/>
    <mergeCell ref="A15:B15"/>
    <mergeCell ref="A16:B16"/>
    <mergeCell ref="A18:B18"/>
    <mergeCell ref="A19:B19"/>
    <mergeCell ref="A20:B20"/>
    <mergeCell ref="A5:B5"/>
    <mergeCell ref="A1:B4"/>
    <mergeCell ref="O1:X1"/>
    <mergeCell ref="O2:X2"/>
    <mergeCell ref="O3:X3"/>
    <mergeCell ref="D4:X4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tabSelected="1" view="pageBreakPreview" zoomScale="55" zoomScaleNormal="55" zoomScalePageLayoutView="50" workbookViewId="0">
      <pane xSplit="2" ySplit="2" topLeftCell="C373" activePane="bottomRight" state="frozen"/>
      <selection activeCell="D11" sqref="D11:F11"/>
      <selection pane="topRight" activeCell="D11" sqref="D11:F11"/>
      <selection pane="bottomLeft" activeCell="D11" sqref="D11:F11"/>
      <selection pane="bottomRight" activeCell="D11" sqref="D11:F11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hidden="1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33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32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32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32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32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32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32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32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32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32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32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32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32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32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32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32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32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32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32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32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32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32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32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32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32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32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32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34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724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736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2.5" hidden="1">
      <c r="A41" s="313"/>
      <c r="B41" s="308" t="s">
        <v>734</v>
      </c>
      <c r="C41" s="309"/>
      <c r="D41" s="309"/>
      <c r="E41" s="310" t="s">
        <v>724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737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S42" s="312">
        <f>74+135</f>
        <v>209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724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724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29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29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29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29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29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29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629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29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29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29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29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29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29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629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29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29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29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29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29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29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629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29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29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29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29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29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29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629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29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29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29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29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29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29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629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29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29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29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29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29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29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629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30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31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31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31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31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31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631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31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31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31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31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31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31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631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31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31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31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31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31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31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631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31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31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31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31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31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31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631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31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31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31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31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31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31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631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31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31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31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31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31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31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631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32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32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32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32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32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32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632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32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32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32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32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32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32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632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32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32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32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32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32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32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632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32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32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32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32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32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32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632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32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32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32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32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32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32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632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32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32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32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32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32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32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632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31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31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31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31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31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31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631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31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31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31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31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31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31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631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31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31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31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31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31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31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631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31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31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31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31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31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31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631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31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31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31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31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31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31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631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31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31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31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31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31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31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631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29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29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29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29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29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29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629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29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29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29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29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29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29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629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29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29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29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29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29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29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629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29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29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29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29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29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29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629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29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29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29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29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29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29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629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29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29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29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29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29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29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629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30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31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31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31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31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31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631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31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31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31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31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31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31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631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31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31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31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31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31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31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631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31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31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31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31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31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31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631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31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31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31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31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31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31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631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31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31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31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31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31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31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631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32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32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32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32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32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32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632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32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32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32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32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32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32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632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32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32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32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32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32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32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632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32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32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32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32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32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32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632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32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32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32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32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32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32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632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32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32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32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32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32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32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632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.5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SPA79A2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8" orientation="landscape" r:id="rId1"/>
  <colBreaks count="1" manualBreakCount="1">
    <brk id="14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19</vt:i4>
      </vt:variant>
    </vt:vector>
  </HeadingPairs>
  <TitlesOfParts>
    <vt:vector size="32" baseType="lpstr">
      <vt:lpstr>1. CUTTING DOCKET (25.6)</vt:lpstr>
      <vt:lpstr>1. CUTTING DOCKET (BC01)</vt:lpstr>
      <vt:lpstr>1. CUTTING DOCKET</vt:lpstr>
      <vt:lpstr>GREY</vt:lpstr>
      <vt:lpstr>1. CUTTING DOCKET (MKT)</vt:lpstr>
      <vt:lpstr>2. TRIM CARD</vt:lpstr>
      <vt:lpstr>DB103_LA VÀ DB103_CLOSET  </vt:lpstr>
      <vt:lpstr>SIZE SET</vt:lpstr>
      <vt:lpstr>DETAIL UPC CODE revised 9.5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'1. CUTTING DOCKET (25.6)'!Print_Area</vt:lpstr>
      <vt:lpstr>'1. CUTTING DOCKET (BC01)'!Print_Area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'1. CUTTING DOCKET (25.6)'!Print_Titles</vt:lpstr>
      <vt:lpstr>'1. CUTTING DOCKET (BC01)'!Print_Titles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2024-06-25T13:04:48Z</cp:lastPrinted>
  <dcterms:created xsi:type="dcterms:W3CDTF">2016-05-06T01:47:29Z</dcterms:created>
  <dcterms:modified xsi:type="dcterms:W3CDTF">2024-06-25T13:06:17Z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