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453" documentId="13_ncr:1_{FA98FA3A-47FF-4352-851D-7EEACFA7FFDF}" xr6:coauthVersionLast="47" xr6:coauthVersionMax="47" xr10:uidLastSave="{4E82DBCA-E896-4E3B-8496-37731EB30701}"/>
  <bookViews>
    <workbookView xWindow="-110" yWindow="-110" windowWidth="19420" windowHeight="10420" tabRatio="753" xr2:uid="{00000000-000D-0000-FFFF-FFFF00000000}"/>
  </bookViews>
  <sheets>
    <sheet name="1. CUTTING DOCKET" sheetId="1" r:id="rId1"/>
    <sheet name="GREY" sheetId="16" state="hidden" r:id="rId2"/>
    <sheet name="1. CUTTING DOCKET (MKT)" sheetId="26" r:id="rId3"/>
    <sheet name="2. TRIM CARD" sheetId="5" r:id="rId4"/>
    <sheet name="fullsize-25-01-2024" sheetId="25" r:id="rId5"/>
    <sheet name="DETAIL UPC CODE revised 9.5" sheetId="22" r:id="rId6"/>
    <sheet name="DB103_LA VÀ DB103_CLOSET  " sheetId="20" state="hidden" r:id="rId7"/>
    <sheet name="MER.QT-04.BM4" sheetId="18" r:id="rId8"/>
    <sheet name="MER.QT-04.BM4 (2)" sheetId="24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5">'[1]Raw material movement'!#REF!</definedName>
    <definedName name="____SCM40">'[1]Raw material movement'!#REF!</definedName>
    <definedName name="___SCM40" localSheetId="5">'[2]Raw material movement'!#REF!</definedName>
    <definedName name="___SCM40">'[2]Raw material movement'!#REF!</definedName>
    <definedName name="__SCM40" localSheetId="5">'[3]Raw material movement'!#REF!</definedName>
    <definedName name="__SCM40">'[3]Raw material movement'!#REF!</definedName>
    <definedName name="_2DATA_DATA2_L" localSheetId="5">'[4]#REF'!#REF!</definedName>
    <definedName name="_2DATA_DATA2_L">'[4]#REF'!#REF!</definedName>
    <definedName name="_DATA_DATA2_L" localSheetId="5">'[5]#REF'!#REF!</definedName>
    <definedName name="_DATA_DATA2_L">'[5]#REF'!#REF!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DOCKET'!$A$53:$R$97</definedName>
    <definedName name="_xlnm._FilterDatabase" localSheetId="2" hidden="1">'1. CUTTING DOCKET (MKT)'!$A$54:$R$95</definedName>
    <definedName name="_xlnm._FilterDatabase" localSheetId="5" hidden="1">'DETAIL UPC CODE revised 9.5'!$A$2:$P$367</definedName>
    <definedName name="_xlnm._FilterDatabase" localSheetId="1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 localSheetId="5">[6]CODE!$A$6:$B$156</definedName>
    <definedName name="CODE">[6]CODE!$A$6:$B$156</definedName>
    <definedName name="DA" localSheetId="5">'[7]Raw material movement'!#REF!</definedName>
    <definedName name="DA">'[8]Raw material movement'!#REF!</definedName>
    <definedName name="df" localSheetId="5">'[2]Raw material movement'!#REF!</definedName>
    <definedName name="df">'[2]Raw material movement'!#REF!</definedName>
    <definedName name="dsdf" localSheetId="5">'[1]Raw material movement'!#REF!</definedName>
    <definedName name="dsdf">'[1]Raw material movement'!#REF!</definedName>
    <definedName name="GDFD" localSheetId="5">'[9]Raw material movement'!#REF!</definedName>
    <definedName name="GDFD">'[10]Raw material movement'!#REF!</definedName>
    <definedName name="IB" localSheetId="5">#REF!</definedName>
    <definedName name="IB">#REF!</definedName>
    <definedName name="INTERNAL_INVOICE" localSheetId="5">[11]UN!#REF!</definedName>
    <definedName name="MAHANG" localSheetId="5">#REF!</definedName>
    <definedName name="MAHANG">#REF!</definedName>
    <definedName name="PRICE" localSheetId="5">#REF!</definedName>
    <definedName name="PRICE">#REF!</definedName>
    <definedName name="_xlnm.Print_Area" localSheetId="0">'1. CUTTING DOCKET'!$A$1:$Q$135</definedName>
    <definedName name="_xlnm.Print_Area" localSheetId="2">'1. CUTTING DOCKET (MKT)'!$A$1:$Q$133</definedName>
    <definedName name="_xlnm.Print_Area" localSheetId="3">'2. TRIM CARD'!$A$1:$E$37</definedName>
    <definedName name="_xlnm.Print_Area" localSheetId="9">'2. TRIM CARD (GREY)'!$A$1:$E$39</definedName>
    <definedName name="_xlnm.Print_Area" localSheetId="6">'DB103_LA VÀ DB103_CLOSET  '!$A$1:$Q$34</definedName>
    <definedName name="_xlnm.Print_Area" localSheetId="5">'DETAIL UPC CODE revised 9.5'!$A$1:$I$367</definedName>
    <definedName name="_xlnm.Print_Area" localSheetId="1">GREY!$A$1:$P$169</definedName>
    <definedName name="_xlnm.Print_Area" localSheetId="7">'MER.QT-04.BM4'!$A$1:$H$19</definedName>
    <definedName name="_xlnm.Print_Area" localSheetId="8">'MER.QT-04.BM4 (2)'!$A$1:$H$19</definedName>
    <definedName name="_xlnm.Print_Titles" localSheetId="0">'1. CUTTING DOCKET'!$1:$15</definedName>
    <definedName name="_xlnm.Print_Titles" localSheetId="2">'1. CUTTING DOCKET (MKT)'!$1:$15</definedName>
    <definedName name="_xlnm.Print_Titles" localSheetId="3">'2. TRIM CARD'!$1:$5</definedName>
    <definedName name="_xlnm.Print_Titles" localSheetId="9">'2. TRIM CARD (GREY)'!$1:$5</definedName>
    <definedName name="_xlnm.Print_Titles" localSheetId="6">'DB103_LA VÀ DB103_CLOSET  '!$1:$15</definedName>
    <definedName name="_xlnm.Print_Titles" localSheetId="5">'DETAIL UPC CODE revised 9.5'!$2:$2</definedName>
    <definedName name="_xlnm.Print_Titles" localSheetId="1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6" i="1" l="1"/>
  <c r="B24" i="5"/>
  <c r="A24" i="5"/>
  <c r="M31" i="1" l="1"/>
  <c r="L31" i="1"/>
  <c r="K31" i="1"/>
  <c r="J31" i="1"/>
  <c r="I31" i="1"/>
  <c r="H31" i="1"/>
  <c r="G31" i="1"/>
  <c r="M25" i="1"/>
  <c r="L25" i="1"/>
  <c r="K25" i="1"/>
  <c r="J25" i="1"/>
  <c r="I25" i="1"/>
  <c r="H25" i="1"/>
  <c r="G25" i="1"/>
  <c r="J19" i="1"/>
  <c r="K19" i="1"/>
  <c r="I19" i="1"/>
  <c r="H19" i="1"/>
  <c r="L19" i="1"/>
  <c r="M19" i="1"/>
  <c r="G19" i="1"/>
  <c r="Q32" i="1"/>
  <c r="Q26" i="1"/>
  <c r="Q20" i="1"/>
  <c r="B116" i="26"/>
  <c r="C115" i="26"/>
  <c r="B104" i="26"/>
  <c r="C103" i="26"/>
  <c r="L95" i="26"/>
  <c r="I95" i="26"/>
  <c r="L94" i="26"/>
  <c r="L93" i="26"/>
  <c r="L92" i="26"/>
  <c r="L77" i="26" s="1"/>
  <c r="L91" i="26"/>
  <c r="L90" i="26"/>
  <c r="L89" i="26"/>
  <c r="L88" i="26"/>
  <c r="L87" i="26"/>
  <c r="H87" i="26"/>
  <c r="M86" i="26"/>
  <c r="O86" i="26" s="1"/>
  <c r="L86" i="26"/>
  <c r="L85" i="26"/>
  <c r="M85" i="26" s="1"/>
  <c r="O85" i="26" s="1"/>
  <c r="O84" i="26"/>
  <c r="M84" i="26"/>
  <c r="L84" i="26"/>
  <c r="L83" i="26"/>
  <c r="L82" i="26"/>
  <c r="L81" i="26"/>
  <c r="I77" i="26"/>
  <c r="L76" i="26"/>
  <c r="L75" i="26"/>
  <c r="I72" i="26"/>
  <c r="I67" i="26"/>
  <c r="H67" i="26"/>
  <c r="H64" i="26"/>
  <c r="L60" i="26"/>
  <c r="L59" i="26"/>
  <c r="L58" i="26"/>
  <c r="H58" i="26"/>
  <c r="F58" i="26"/>
  <c r="L57" i="26"/>
  <c r="F57" i="26"/>
  <c r="L56" i="26"/>
  <c r="L55" i="26"/>
  <c r="E52" i="26"/>
  <c r="E51" i="26"/>
  <c r="B51" i="26"/>
  <c r="A50" i="26"/>
  <c r="E49" i="26"/>
  <c r="E48" i="26"/>
  <c r="F56" i="26" s="1"/>
  <c r="B48" i="26"/>
  <c r="E44" i="26"/>
  <c r="E43" i="26"/>
  <c r="C126" i="26" s="1"/>
  <c r="B43" i="26"/>
  <c r="A42" i="26"/>
  <c r="H33" i="26"/>
  <c r="G33" i="26"/>
  <c r="Q32" i="26"/>
  <c r="M31" i="26"/>
  <c r="M33" i="26" s="1"/>
  <c r="L31" i="26"/>
  <c r="L33" i="26" s="1"/>
  <c r="K31" i="26"/>
  <c r="K33" i="26" s="1"/>
  <c r="J31" i="26"/>
  <c r="J33" i="26" s="1"/>
  <c r="I31" i="26"/>
  <c r="I33" i="26" s="1"/>
  <c r="H31" i="26"/>
  <c r="G31" i="26"/>
  <c r="Q31" i="26" s="1"/>
  <c r="D31" i="26"/>
  <c r="D33" i="26" s="1"/>
  <c r="C31" i="26"/>
  <c r="Q30" i="26"/>
  <c r="Q33" i="26" s="1"/>
  <c r="M27" i="26"/>
  <c r="L27" i="26"/>
  <c r="J27" i="26"/>
  <c r="I27" i="26"/>
  <c r="Q26" i="26"/>
  <c r="Q25" i="26"/>
  <c r="Q27" i="26" s="1"/>
  <c r="M25" i="26"/>
  <c r="L25" i="26"/>
  <c r="K25" i="26"/>
  <c r="K27" i="26" s="1"/>
  <c r="J25" i="26"/>
  <c r="I25" i="26"/>
  <c r="H25" i="26"/>
  <c r="H27" i="26" s="1"/>
  <c r="G25" i="26"/>
  <c r="G27" i="26" s="1"/>
  <c r="G35" i="26" s="1"/>
  <c r="C133" i="26" s="1"/>
  <c r="D25" i="26"/>
  <c r="D27" i="26" s="1"/>
  <c r="C25" i="26"/>
  <c r="Q24" i="26"/>
  <c r="J21" i="26"/>
  <c r="J35" i="26" s="1"/>
  <c r="F133" i="26" s="1"/>
  <c r="I21" i="26"/>
  <c r="I35" i="26" s="1"/>
  <c r="E133" i="26" s="1"/>
  <c r="G21" i="26"/>
  <c r="D21" i="26"/>
  <c r="H70" i="26" s="1"/>
  <c r="Q20" i="26"/>
  <c r="M19" i="26"/>
  <c r="M21" i="26" s="1"/>
  <c r="L19" i="26"/>
  <c r="L21" i="26" s="1"/>
  <c r="K19" i="26"/>
  <c r="K21" i="26" s="1"/>
  <c r="K35" i="26" s="1"/>
  <c r="G133" i="26" s="1"/>
  <c r="J19" i="26"/>
  <c r="I19" i="26"/>
  <c r="H19" i="26"/>
  <c r="H21" i="26" s="1"/>
  <c r="G19" i="26"/>
  <c r="D19" i="26"/>
  <c r="C19" i="26"/>
  <c r="Q18" i="26"/>
  <c r="L35" i="26" l="1"/>
  <c r="H133" i="26" s="1"/>
  <c r="M35" i="26"/>
  <c r="I133" i="26" s="1"/>
  <c r="G48" i="26"/>
  <c r="I48" i="26" s="1"/>
  <c r="K88" i="26"/>
  <c r="M88" i="26" s="1"/>
  <c r="O88" i="26" s="1"/>
  <c r="K65" i="26"/>
  <c r="M65" i="26" s="1"/>
  <c r="O65" i="26" s="1"/>
  <c r="K68" i="26"/>
  <c r="M68" i="26" s="1"/>
  <c r="O68" i="26" s="1"/>
  <c r="K56" i="26"/>
  <c r="M56" i="26" s="1"/>
  <c r="O56" i="26" s="1"/>
  <c r="K71" i="26"/>
  <c r="M71" i="26" s="1"/>
  <c r="O71" i="26" s="1"/>
  <c r="G49" i="26"/>
  <c r="I49" i="26" s="1"/>
  <c r="K91" i="26"/>
  <c r="M91" i="26" s="1"/>
  <c r="O91" i="26" s="1"/>
  <c r="K94" i="26"/>
  <c r="M94" i="26" s="1"/>
  <c r="O94" i="26" s="1"/>
  <c r="K79" i="26"/>
  <c r="M79" i="26" s="1"/>
  <c r="O79" i="26" s="1"/>
  <c r="K76" i="26"/>
  <c r="M76" i="26" s="1"/>
  <c r="O76" i="26" s="1"/>
  <c r="K82" i="26"/>
  <c r="M82" i="26" s="1"/>
  <c r="O82" i="26" s="1"/>
  <c r="K62" i="26"/>
  <c r="M62" i="26" s="1"/>
  <c r="O62" i="26" s="1"/>
  <c r="K59" i="26"/>
  <c r="M59" i="26" s="1"/>
  <c r="O59" i="26" s="1"/>
  <c r="K89" i="26"/>
  <c r="M89" i="26" s="1"/>
  <c r="O89" i="26" s="1"/>
  <c r="K63" i="26"/>
  <c r="M63" i="26" s="1"/>
  <c r="O63" i="26" s="1"/>
  <c r="G52" i="26"/>
  <c r="I52" i="26" s="1"/>
  <c r="K95" i="26"/>
  <c r="M95" i="26" s="1"/>
  <c r="O95" i="26" s="1"/>
  <c r="K77" i="26"/>
  <c r="M77" i="26" s="1"/>
  <c r="O77" i="26" s="1"/>
  <c r="K83" i="26"/>
  <c r="M83" i="26" s="1"/>
  <c r="O83" i="26" s="1"/>
  <c r="K60" i="26"/>
  <c r="M60" i="26" s="1"/>
  <c r="O60" i="26" s="1"/>
  <c r="K66" i="26"/>
  <c r="M66" i="26" s="1"/>
  <c r="O66" i="26" s="1"/>
  <c r="K57" i="26"/>
  <c r="M57" i="26" s="1"/>
  <c r="O57" i="26" s="1"/>
  <c r="K92" i="26"/>
  <c r="M92" i="26" s="1"/>
  <c r="O92" i="26" s="1"/>
  <c r="K80" i="26"/>
  <c r="M80" i="26" s="1"/>
  <c r="O80" i="26" s="1"/>
  <c r="K69" i="26"/>
  <c r="M69" i="26" s="1"/>
  <c r="O69" i="26" s="1"/>
  <c r="G51" i="26"/>
  <c r="I51" i="26" s="1"/>
  <c r="K72" i="26"/>
  <c r="M72" i="26" s="1"/>
  <c r="O72" i="26" s="1"/>
  <c r="H35" i="26"/>
  <c r="D133" i="26" s="1"/>
  <c r="J133" i="26" s="1"/>
  <c r="B102" i="26"/>
  <c r="H65" i="26"/>
  <c r="H94" i="26"/>
  <c r="H62" i="26"/>
  <c r="H88" i="26"/>
  <c r="H59" i="26"/>
  <c r="F59" i="26" s="1"/>
  <c r="B114" i="26"/>
  <c r="H76" i="26"/>
  <c r="H85" i="26"/>
  <c r="B125" i="26"/>
  <c r="H68" i="26"/>
  <c r="H56" i="26"/>
  <c r="A47" i="26"/>
  <c r="H82" i="26"/>
  <c r="H71" i="26"/>
  <c r="H79" i="26"/>
  <c r="H91" i="26"/>
  <c r="B115" i="26"/>
  <c r="H95" i="26"/>
  <c r="H77" i="26"/>
  <c r="H72" i="26"/>
  <c r="B103" i="26"/>
  <c r="B126" i="26"/>
  <c r="H92" i="26"/>
  <c r="H83" i="26"/>
  <c r="H80" i="26"/>
  <c r="H60" i="26"/>
  <c r="F60" i="26" s="1"/>
  <c r="H57" i="26"/>
  <c r="H69" i="26"/>
  <c r="H89" i="26"/>
  <c r="H86" i="26"/>
  <c r="H63" i="26"/>
  <c r="H66" i="26"/>
  <c r="I58" i="26"/>
  <c r="Q19" i="26"/>
  <c r="Q21" i="26" s="1"/>
  <c r="I57" i="26"/>
  <c r="I64" i="26"/>
  <c r="H81" i="26"/>
  <c r="I87" i="26"/>
  <c r="H90" i="26"/>
  <c r="C104" i="26"/>
  <c r="B124" i="26"/>
  <c r="C116" i="26"/>
  <c r="F55" i="26"/>
  <c r="H61" i="26"/>
  <c r="I66" i="26"/>
  <c r="H75" i="26"/>
  <c r="I81" i="26"/>
  <c r="H84" i="26"/>
  <c r="I90" i="26"/>
  <c r="H93" i="26"/>
  <c r="B113" i="26"/>
  <c r="C124" i="26"/>
  <c r="H55" i="26"/>
  <c r="I61" i="26"/>
  <c r="I75" i="26"/>
  <c r="H78" i="26"/>
  <c r="I84" i="26"/>
  <c r="I93" i="26"/>
  <c r="B101" i="26"/>
  <c r="C113" i="26"/>
  <c r="I55" i="26"/>
  <c r="I63" i="26"/>
  <c r="I78" i="26"/>
  <c r="I86" i="26"/>
  <c r="I89" i="26"/>
  <c r="C101" i="26"/>
  <c r="I69" i="26"/>
  <c r="I60" i="26"/>
  <c r="I70" i="26"/>
  <c r="I80" i="26"/>
  <c r="I83" i="26"/>
  <c r="I92" i="26"/>
  <c r="K78" i="26" l="1"/>
  <c r="M78" i="26" s="1"/>
  <c r="O78" i="26" s="1"/>
  <c r="K55" i="26"/>
  <c r="M55" i="26" s="1"/>
  <c r="O55" i="26" s="1"/>
  <c r="Q35" i="26"/>
  <c r="G44" i="26"/>
  <c r="I44" i="26" s="1"/>
  <c r="K93" i="26"/>
  <c r="M93" i="26" s="1"/>
  <c r="O93" i="26" s="1"/>
  <c r="K75" i="26"/>
  <c r="M75" i="26" s="1"/>
  <c r="O75" i="26" s="1"/>
  <c r="K61" i="26"/>
  <c r="M61" i="26" s="1"/>
  <c r="O61" i="26" s="1"/>
  <c r="K90" i="26"/>
  <c r="M90" i="26" s="1"/>
  <c r="O90" i="26" s="1"/>
  <c r="K81" i="26"/>
  <c r="M81" i="26" s="1"/>
  <c r="O81" i="26" s="1"/>
  <c r="K87" i="26"/>
  <c r="M87" i="26" s="1"/>
  <c r="O87" i="26" s="1"/>
  <c r="K64" i="26"/>
  <c r="M64" i="26" s="1"/>
  <c r="O64" i="26" s="1"/>
  <c r="K58" i="26"/>
  <c r="M58" i="26" s="1"/>
  <c r="O58" i="26" s="1"/>
  <c r="G43" i="26"/>
  <c r="I43" i="26" s="1"/>
  <c r="K67" i="26"/>
  <c r="M67" i="26" s="1"/>
  <c r="O67" i="26" s="1"/>
  <c r="K70" i="26"/>
  <c r="M70" i="26" s="1"/>
  <c r="O70" i="26" s="1"/>
  <c r="J52" i="26"/>
  <c r="M52" i="26" s="1"/>
  <c r="J48" i="26"/>
  <c r="M48" i="26" s="1"/>
  <c r="J51" i="26"/>
  <c r="M51" i="26" s="1"/>
  <c r="J49" i="26"/>
  <c r="M49" i="26" s="1"/>
  <c r="J44" i="26" l="1"/>
  <c r="M44" i="26" s="1"/>
  <c r="J43" i="26"/>
  <c r="M43" i="26" s="1"/>
  <c r="L59" i="1" l="1"/>
  <c r="L58" i="1"/>
  <c r="L57" i="1"/>
  <c r="J23" i="25"/>
  <c r="K23" i="25" s="1"/>
  <c r="L23" i="25" s="1"/>
  <c r="H23" i="25"/>
  <c r="G23" i="25" s="1"/>
  <c r="F23" i="25" s="1"/>
  <c r="J22" i="25"/>
  <c r="K22" i="25" s="1"/>
  <c r="L22" i="25" s="1"/>
  <c r="H22" i="25"/>
  <c r="G22" i="25" s="1"/>
  <c r="F22" i="25" s="1"/>
  <c r="J21" i="25"/>
  <c r="K21" i="25" s="1"/>
  <c r="L21" i="25" s="1"/>
  <c r="H21" i="25"/>
  <c r="G21" i="25" s="1"/>
  <c r="F21" i="25" s="1"/>
  <c r="J20" i="25"/>
  <c r="K20" i="25" s="1"/>
  <c r="L20" i="25" s="1"/>
  <c r="H20" i="25"/>
  <c r="G20" i="25" s="1"/>
  <c r="F20" i="25" s="1"/>
  <c r="J19" i="25"/>
  <c r="K19" i="25" s="1"/>
  <c r="L19" i="25" s="1"/>
  <c r="H19" i="25"/>
  <c r="G19" i="25" s="1"/>
  <c r="F19" i="25" s="1"/>
  <c r="J18" i="25"/>
  <c r="K18" i="25" s="1"/>
  <c r="L18" i="25" s="1"/>
  <c r="H18" i="25"/>
  <c r="G18" i="25" s="1"/>
  <c r="F18" i="25" s="1"/>
  <c r="J17" i="25"/>
  <c r="K17" i="25" s="1"/>
  <c r="L17" i="25" s="1"/>
  <c r="H17" i="25"/>
  <c r="G17" i="25" s="1"/>
  <c r="F17" i="25" s="1"/>
  <c r="J16" i="25"/>
  <c r="K16" i="25" s="1"/>
  <c r="L16" i="25" s="1"/>
  <c r="H16" i="25"/>
  <c r="G16" i="25" s="1"/>
  <c r="F16" i="25" s="1"/>
  <c r="J15" i="25"/>
  <c r="K15" i="25" s="1"/>
  <c r="L15" i="25" s="1"/>
  <c r="H15" i="25"/>
  <c r="G15" i="25"/>
  <c r="F15" i="25" s="1"/>
  <c r="J14" i="25"/>
  <c r="K14" i="25" s="1"/>
  <c r="L14" i="25" s="1"/>
  <c r="H14" i="25"/>
  <c r="G14" i="25" s="1"/>
  <c r="F14" i="25" s="1"/>
  <c r="J13" i="25"/>
  <c r="K13" i="25" s="1"/>
  <c r="L13" i="25" s="1"/>
  <c r="H13" i="25"/>
  <c r="G13" i="25" s="1"/>
  <c r="F13" i="25" s="1"/>
  <c r="J12" i="25"/>
  <c r="K12" i="25" s="1"/>
  <c r="L12" i="25" s="1"/>
  <c r="H12" i="25"/>
  <c r="G12" i="25" s="1"/>
  <c r="F12" i="25" s="1"/>
  <c r="J11" i="25"/>
  <c r="K11" i="25" s="1"/>
  <c r="L11" i="25" s="1"/>
  <c r="H11" i="25"/>
  <c r="G11" i="25" s="1"/>
  <c r="F11" i="25" s="1"/>
  <c r="K10" i="25"/>
  <c r="L10" i="25" s="1"/>
  <c r="J10" i="25"/>
  <c r="H10" i="25"/>
  <c r="G10" i="25" s="1"/>
  <c r="F10" i="25" s="1"/>
  <c r="J9" i="25"/>
  <c r="K9" i="25" s="1"/>
  <c r="L9" i="25" s="1"/>
  <c r="H9" i="25"/>
  <c r="G9" i="25" s="1"/>
  <c r="F9" i="25" s="1"/>
  <c r="K8" i="25"/>
  <c r="L8" i="25" s="1"/>
  <c r="J8" i="25"/>
  <c r="H8" i="25"/>
  <c r="G8" i="25" s="1"/>
  <c r="F8" i="25" s="1"/>
  <c r="J7" i="25"/>
  <c r="K7" i="25" s="1"/>
  <c r="L7" i="25" s="1"/>
  <c r="H7" i="25"/>
  <c r="G7" i="25" s="1"/>
  <c r="F7" i="25" s="1"/>
  <c r="J6" i="25"/>
  <c r="K6" i="25" s="1"/>
  <c r="L6" i="25" s="1"/>
  <c r="H6" i="25"/>
  <c r="G6" i="25" s="1"/>
  <c r="F6" i="25" s="1"/>
  <c r="L97" i="1"/>
  <c r="L96" i="1"/>
  <c r="L95" i="1"/>
  <c r="L93" i="1"/>
  <c r="L94" i="1"/>
  <c r="L92" i="1"/>
  <c r="L91" i="1"/>
  <c r="L90" i="1"/>
  <c r="L89" i="1"/>
  <c r="L88" i="1"/>
  <c r="L87" i="1"/>
  <c r="L86" i="1"/>
  <c r="L85" i="1"/>
  <c r="L84" i="1"/>
  <c r="L83" i="1"/>
  <c r="L56" i="1"/>
  <c r="L55" i="1"/>
  <c r="L54" i="1"/>
  <c r="E50" i="1" l="1"/>
  <c r="E49" i="1"/>
  <c r="E47" i="1"/>
  <c r="E46" i="1"/>
  <c r="F55" i="1" s="1"/>
  <c r="E44" i="1"/>
  <c r="E43" i="1"/>
  <c r="I74" i="1" l="1"/>
  <c r="I72" i="1"/>
  <c r="F56" i="1"/>
  <c r="F54" i="1"/>
  <c r="I57" i="1"/>
  <c r="I59" i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N286" i="22" s="1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N263" i="22" s="1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T253" i="22"/>
  <c r="L253" i="22"/>
  <c r="K253" i="22"/>
  <c r="T252" i="22"/>
  <c r="L252" i="22"/>
  <c r="N252" i="22" s="1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N241" i="22" s="1"/>
  <c r="T240" i="22"/>
  <c r="L240" i="22"/>
  <c r="N240" i="22" s="1"/>
  <c r="K240" i="22"/>
  <c r="T239" i="22"/>
  <c r="L239" i="22"/>
  <c r="K239" i="22"/>
  <c r="N239" i="22" s="1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N225" i="22" s="1"/>
  <c r="T224" i="22"/>
  <c r="L224" i="22"/>
  <c r="K224" i="22"/>
  <c r="T223" i="22"/>
  <c r="L223" i="22"/>
  <c r="K223" i="22"/>
  <c r="N223" i="22" s="1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N179" i="22" s="1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T167" i="22"/>
  <c r="L167" i="22"/>
  <c r="N167" i="22" s="1"/>
  <c r="K167" i="22"/>
  <c r="T166" i="22"/>
  <c r="L166" i="22"/>
  <c r="K166" i="22"/>
  <c r="T165" i="22"/>
  <c r="L165" i="22"/>
  <c r="K165" i="22"/>
  <c r="T164" i="22"/>
  <c r="L164" i="22"/>
  <c r="K164" i="22"/>
  <c r="N164" i="22" s="1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T151" i="22"/>
  <c r="L151" i="22"/>
  <c r="N151" i="22" s="1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N141" i="22" s="1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N135" i="22" s="1"/>
  <c r="K135" i="22"/>
  <c r="T134" i="22"/>
  <c r="L134" i="22"/>
  <c r="K134" i="22"/>
  <c r="N134" i="22" s="1"/>
  <c r="T133" i="22"/>
  <c r="L133" i="22"/>
  <c r="K133" i="22"/>
  <c r="T132" i="22"/>
  <c r="L132" i="22"/>
  <c r="K132" i="22"/>
  <c r="N132" i="22" s="1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T126" i="22"/>
  <c r="L126" i="22"/>
  <c r="K126" i="22"/>
  <c r="T125" i="22"/>
  <c r="L125" i="22"/>
  <c r="K125" i="22"/>
  <c r="N125" i="22" s="1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N115" i="22"/>
  <c r="L115" i="22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N103" i="22" s="1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N85" i="22" s="1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N72" i="22" s="1"/>
  <c r="T71" i="22"/>
  <c r="L71" i="22"/>
  <c r="K71" i="22"/>
  <c r="T70" i="22"/>
  <c r="L70" i="22"/>
  <c r="K70" i="22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N61" i="22"/>
  <c r="L61" i="22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N47" i="22"/>
  <c r="L47" i="22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N41" i="22" s="1"/>
  <c r="T40" i="22"/>
  <c r="O40" i="22"/>
  <c r="L40" i="22"/>
  <c r="K40" i="22"/>
  <c r="T39" i="22"/>
  <c r="O39" i="22"/>
  <c r="L39" i="22"/>
  <c r="K39" i="22"/>
  <c r="N39" i="22" s="1"/>
  <c r="T38" i="22"/>
  <c r="O38" i="22"/>
  <c r="L38" i="22"/>
  <c r="K38" i="22"/>
  <c r="T37" i="22"/>
  <c r="O37" i="22"/>
  <c r="L37" i="22"/>
  <c r="K37" i="22"/>
  <c r="N37" i="22" s="1"/>
  <c r="T36" i="22"/>
  <c r="O36" i="22"/>
  <c r="L36" i="22"/>
  <c r="K36" i="22"/>
  <c r="T35" i="22"/>
  <c r="O35" i="22"/>
  <c r="L35" i="22"/>
  <c r="K35" i="22"/>
  <c r="N35" i="22" s="1"/>
  <c r="T34" i="22"/>
  <c r="O34" i="22"/>
  <c r="L34" i="22"/>
  <c r="K34" i="22"/>
  <c r="T33" i="22"/>
  <c r="O33" i="22"/>
  <c r="L33" i="22"/>
  <c r="K33" i="22"/>
  <c r="N33" i="22" s="1"/>
  <c r="T32" i="22"/>
  <c r="O32" i="22"/>
  <c r="L32" i="22"/>
  <c r="K32" i="22"/>
  <c r="T31" i="22"/>
  <c r="O31" i="22"/>
  <c r="L31" i="22"/>
  <c r="K31" i="22"/>
  <c r="N31" i="22" s="1"/>
  <c r="T30" i="22"/>
  <c r="O30" i="22"/>
  <c r="L30" i="22"/>
  <c r="K30" i="22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N27" i="22" s="1"/>
  <c r="T26" i="22"/>
  <c r="O26" i="22"/>
  <c r="L26" i="22"/>
  <c r="K26" i="22"/>
  <c r="T25" i="22"/>
  <c r="O25" i="22"/>
  <c r="L25" i="22"/>
  <c r="K25" i="22"/>
  <c r="N25" i="22" s="1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N19" i="22" s="1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N13" i="22" s="1"/>
  <c r="T12" i="22"/>
  <c r="O12" i="22"/>
  <c r="L12" i="22"/>
  <c r="K12" i="22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N7" i="22" s="1"/>
  <c r="T6" i="22"/>
  <c r="O6" i="22"/>
  <c r="L6" i="22"/>
  <c r="K6" i="22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N48" i="22" l="1"/>
  <c r="N50" i="22"/>
  <c r="N60" i="22"/>
  <c r="N131" i="22"/>
  <c r="N147" i="22"/>
  <c r="N163" i="22"/>
  <c r="N184" i="22"/>
  <c r="N55" i="22"/>
  <c r="N95" i="22"/>
  <c r="N111" i="22"/>
  <c r="N116" i="22"/>
  <c r="N182" i="22"/>
  <c r="N187" i="22"/>
  <c r="N198" i="22"/>
  <c r="N206" i="22"/>
  <c r="N214" i="22"/>
  <c r="N222" i="22"/>
  <c r="N302" i="22"/>
  <c r="N313" i="22"/>
  <c r="N321" i="22"/>
  <c r="N329" i="22"/>
  <c r="N17" i="22"/>
  <c r="N77" i="22"/>
  <c r="N93" i="22"/>
  <c r="N109" i="22"/>
  <c r="N119" i="22"/>
  <c r="N127" i="22"/>
  <c r="N159" i="22"/>
  <c r="N175" i="22"/>
  <c r="N180" i="22"/>
  <c r="N185" i="22"/>
  <c r="N196" i="22"/>
  <c r="N212" i="22"/>
  <c r="N268" i="22"/>
  <c r="N351" i="22"/>
  <c r="N117" i="22"/>
  <c r="N6" i="22"/>
  <c r="N8" i="22"/>
  <c r="N12" i="22"/>
  <c r="N14" i="22"/>
  <c r="N30" i="22"/>
  <c r="N34" i="22"/>
  <c r="N40" i="22"/>
  <c r="N42" i="22"/>
  <c r="N70" i="22"/>
  <c r="N91" i="22"/>
  <c r="N136" i="22"/>
  <c r="N149" i="22"/>
  <c r="N152" i="22"/>
  <c r="N168" i="22"/>
  <c r="N189" i="22"/>
  <c r="N234" i="22"/>
  <c r="N266" i="22"/>
  <c r="N317" i="22"/>
  <c r="N325" i="22"/>
  <c r="N333" i="22"/>
  <c r="N341" i="22"/>
  <c r="N349" i="22"/>
  <c r="N357" i="22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3" i="1" l="1"/>
  <c r="J27" i="1"/>
  <c r="J21" i="1"/>
  <c r="G21" i="1"/>
  <c r="H21" i="1"/>
  <c r="I21" i="1"/>
  <c r="L21" i="1"/>
  <c r="M21" i="1"/>
  <c r="B36" i="5"/>
  <c r="A36" i="5"/>
  <c r="B34" i="5"/>
  <c r="A34" i="5"/>
  <c r="B32" i="5"/>
  <c r="A32" i="5"/>
  <c r="B30" i="5"/>
  <c r="B28" i="5"/>
  <c r="A28" i="5"/>
  <c r="I91" i="1"/>
  <c r="I89" i="1"/>
  <c r="I88" i="1"/>
  <c r="I86" i="1"/>
  <c r="A26" i="5"/>
  <c r="A20" i="5"/>
  <c r="B22" i="5"/>
  <c r="A22" i="5"/>
  <c r="B20" i="5"/>
  <c r="I68" i="1"/>
  <c r="I66" i="1"/>
  <c r="L77" i="1"/>
  <c r="J35" i="1" l="1"/>
  <c r="F135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9" i="5"/>
  <c r="M39" i="5" s="1"/>
  <c r="J43" i="18"/>
  <c r="M44" i="5"/>
  <c r="M48" i="18"/>
  <c r="M43" i="5"/>
  <c r="M46" i="18"/>
  <c r="M40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2" i="5" l="1"/>
  <c r="A50" i="5"/>
  <c r="A48" i="1"/>
  <c r="A48" i="5"/>
  <c r="A45" i="5"/>
  <c r="G53" i="5"/>
  <c r="E53" i="5"/>
  <c r="E51" i="5"/>
  <c r="E49" i="5"/>
  <c r="G49" i="5"/>
  <c r="E47" i="5"/>
  <c r="M33" i="1" l="1"/>
  <c r="L33" i="1"/>
  <c r="K33" i="1"/>
  <c r="I33" i="1"/>
  <c r="H33" i="1"/>
  <c r="G33" i="1"/>
  <c r="M27" i="1"/>
  <c r="L27" i="1"/>
  <c r="K27" i="1"/>
  <c r="I27" i="1"/>
  <c r="H27" i="1"/>
  <c r="G27" i="1"/>
  <c r="K21" i="1"/>
  <c r="C31" i="1"/>
  <c r="C25" i="1"/>
  <c r="C19" i="1"/>
  <c r="G35" i="1" l="1"/>
  <c r="I35" i="1"/>
  <c r="E135" i="1" s="1"/>
  <c r="K35" i="1"/>
  <c r="G135" i="1" s="1"/>
  <c r="H35" i="1"/>
  <c r="D135" i="1" s="1"/>
  <c r="L35" i="1"/>
  <c r="H135" i="1" s="1"/>
  <c r="M35" i="1"/>
  <c r="I135" i="1" s="1"/>
  <c r="C15" i="18" l="1"/>
  <c r="C14" i="18"/>
  <c r="C13" i="18"/>
  <c r="C12" i="18"/>
  <c r="G8" i="18"/>
  <c r="G6" i="18"/>
  <c r="D6" i="18"/>
  <c r="D4" i="18" a="1"/>
  <c r="D4" i="18" s="1"/>
  <c r="D25" i="1" l="1"/>
  <c r="Q24" i="1"/>
  <c r="D5" i="5"/>
  <c r="D6" i="5"/>
  <c r="D9" i="5" s="1"/>
  <c r="D14" i="5"/>
  <c r="J51" i="16"/>
  <c r="B46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D27" i="1" l="1"/>
  <c r="H90" i="1"/>
  <c r="H67" i="1"/>
  <c r="H87" i="1"/>
  <c r="A45" i="1"/>
  <c r="C5" i="5"/>
  <c r="B127" i="1"/>
  <c r="B104" i="1"/>
  <c r="B116" i="1"/>
  <c r="H81" i="1"/>
  <c r="H64" i="1"/>
  <c r="H70" i="1"/>
  <c r="H96" i="1"/>
  <c r="H61" i="1"/>
  <c r="H84" i="1"/>
  <c r="H55" i="1"/>
  <c r="H78" i="1"/>
  <c r="H93" i="1"/>
  <c r="Q25" i="1"/>
  <c r="Q27" i="1" s="1"/>
  <c r="K73" i="1" s="1"/>
  <c r="M73" i="1" s="1"/>
  <c r="O73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H58" i="1" l="1"/>
  <c r="F58" i="1" s="1"/>
  <c r="H73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7" i="1" l="1"/>
  <c r="I47" i="1" s="1"/>
  <c r="K58" i="1"/>
  <c r="M58" i="1" s="1"/>
  <c r="O58" i="1" s="1"/>
  <c r="K90" i="1"/>
  <c r="M90" i="1" s="1"/>
  <c r="O90" i="1" s="1"/>
  <c r="K78" i="1"/>
  <c r="K81" i="1"/>
  <c r="G46" i="1"/>
  <c r="I46" i="1" s="1"/>
  <c r="K93" i="1"/>
  <c r="K61" i="1"/>
  <c r="K96" i="1"/>
  <c r="K67" i="1"/>
  <c r="M67" i="1" s="1"/>
  <c r="O67" i="1" s="1"/>
  <c r="K64" i="1"/>
  <c r="K70" i="1"/>
  <c r="K84" i="1"/>
  <c r="K55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J46" i="1" l="1"/>
  <c r="M46" i="1" s="1"/>
  <c r="J47" i="1"/>
  <c r="M47" i="1" s="1"/>
  <c r="L52" i="16"/>
  <c r="J52" i="16"/>
  <c r="L53" i="16"/>
  <c r="L51" i="16"/>
  <c r="B49" i="1"/>
  <c r="B43" i="1"/>
  <c r="C135" i="1"/>
  <c r="J135" i="1" s="1"/>
  <c r="D6" i="17" l="1"/>
  <c r="E6" i="17"/>
  <c r="E6" i="5"/>
  <c r="C15" i="17"/>
  <c r="C13" i="5"/>
  <c r="L79" i="1"/>
  <c r="D9" i="17" l="1"/>
  <c r="E9" i="17"/>
  <c r="E9" i="5"/>
  <c r="D11" i="17" l="1"/>
  <c r="E11" i="17"/>
  <c r="B7" i="5" l="1"/>
  <c r="B9" i="17" l="1"/>
  <c r="Q31" i="1"/>
  <c r="D31" i="1"/>
  <c r="Q30" i="1"/>
  <c r="Q33" i="1" l="1"/>
  <c r="K74" i="1" s="1"/>
  <c r="M74" i="1" s="1"/>
  <c r="O74" i="1" s="1"/>
  <c r="D33" i="1"/>
  <c r="H68" i="1" s="1"/>
  <c r="H88" i="1"/>
  <c r="B128" i="1"/>
  <c r="B118" i="1"/>
  <c r="B106" i="1"/>
  <c r="H62" i="1"/>
  <c r="H82" i="1"/>
  <c r="H65" i="1"/>
  <c r="H56" i="1"/>
  <c r="B11" i="17"/>
  <c r="H91" i="1" l="1"/>
  <c r="H74" i="1"/>
  <c r="H71" i="1"/>
  <c r="H97" i="1"/>
  <c r="H94" i="1"/>
  <c r="B105" i="1"/>
  <c r="H59" i="1"/>
  <c r="F59" i="1" s="1"/>
  <c r="H79" i="1"/>
  <c r="B117" i="1"/>
  <c r="H85" i="1"/>
  <c r="G50" i="1"/>
  <c r="I50" i="1" s="1"/>
  <c r="K59" i="1"/>
  <c r="M59" i="1" s="1"/>
  <c r="O59" i="1" s="1"/>
  <c r="K91" i="1"/>
  <c r="M91" i="1" s="1"/>
  <c r="O91" i="1" s="1"/>
  <c r="K68" i="1"/>
  <c r="M68" i="1" s="1"/>
  <c r="O68" i="1" s="1"/>
  <c r="M88" i="1"/>
  <c r="O88" i="1" s="1"/>
  <c r="E15" i="17"/>
  <c r="E13" i="5"/>
  <c r="D13" i="5"/>
  <c r="D15" i="17"/>
  <c r="K65" i="1"/>
  <c r="K97" i="1"/>
  <c r="M97" i="1" s="1"/>
  <c r="O97" i="1" s="1"/>
  <c r="K71" i="1"/>
  <c r="K82" i="1"/>
  <c r="M82" i="1" s="1"/>
  <c r="O82" i="1" s="1"/>
  <c r="K85" i="1"/>
  <c r="M85" i="1" s="1"/>
  <c r="O85" i="1" s="1"/>
  <c r="K79" i="1"/>
  <c r="M79" i="1" s="1"/>
  <c r="O79" i="1" s="1"/>
  <c r="K62" i="1"/>
  <c r="K56" i="1"/>
  <c r="K94" i="1"/>
  <c r="M94" i="1" s="1"/>
  <c r="O94" i="1" s="1"/>
  <c r="G49" i="1"/>
  <c r="I49" i="1" s="1"/>
  <c r="A12" i="5"/>
  <c r="A11" i="5"/>
  <c r="J49" i="1" l="1"/>
  <c r="M49" i="1" s="1"/>
  <c r="J50" i="1"/>
  <c r="M50" i="1" s="1"/>
  <c r="E11" i="5"/>
  <c r="B11" i="5"/>
  <c r="C6" i="17" l="1"/>
  <c r="C6" i="5"/>
  <c r="C9" i="5" s="1"/>
  <c r="C9" i="17" l="1"/>
  <c r="L78" i="1"/>
  <c r="C11" i="17" l="1"/>
  <c r="M87" i="1"/>
  <c r="O87" i="1" s="1"/>
  <c r="B16" i="5" l="1"/>
  <c r="B18" i="5" l="1"/>
  <c r="B26" i="5"/>
  <c r="A18" i="5"/>
  <c r="A16" i="5"/>
  <c r="D19" i="1"/>
  <c r="A8" i="5"/>
  <c r="Q18" i="1"/>
  <c r="B2" i="5"/>
  <c r="B3" i="5"/>
  <c r="A4" i="5"/>
  <c r="A3" i="5"/>
  <c r="A2" i="5"/>
  <c r="B4" i="5"/>
  <c r="Q19" i="1"/>
  <c r="D21" i="1" l="1"/>
  <c r="H89" i="1" s="1"/>
  <c r="Q21" i="1"/>
  <c r="H66" i="1"/>
  <c r="H86" i="1"/>
  <c r="B126" i="1"/>
  <c r="A42" i="1"/>
  <c r="B103" i="1"/>
  <c r="H95" i="1"/>
  <c r="H69" i="1"/>
  <c r="H80" i="1"/>
  <c r="H63" i="1"/>
  <c r="H77" i="1"/>
  <c r="H92" i="1"/>
  <c r="H83" i="1"/>
  <c r="H60" i="1"/>
  <c r="H54" i="1"/>
  <c r="B5" i="17"/>
  <c r="M84" i="1"/>
  <c r="O84" i="1" s="1"/>
  <c r="M96" i="1"/>
  <c r="O96" i="1" s="1"/>
  <c r="M78" i="1"/>
  <c r="O78" i="1" s="1"/>
  <c r="M71" i="1"/>
  <c r="O71" i="1" s="1"/>
  <c r="M56" i="1"/>
  <c r="O56" i="1" s="1"/>
  <c r="M62" i="1"/>
  <c r="O62" i="1" s="1"/>
  <c r="M65" i="1"/>
  <c r="O65" i="1" s="1"/>
  <c r="M93" i="1"/>
  <c r="O93" i="1" s="1"/>
  <c r="M81" i="1"/>
  <c r="O81" i="1" s="1"/>
  <c r="B5" i="5"/>
  <c r="K57" i="1" l="1"/>
  <c r="M57" i="1" s="1"/>
  <c r="O57" i="1" s="1"/>
  <c r="K72" i="1"/>
  <c r="M72" i="1" s="1"/>
  <c r="O72" i="1" s="1"/>
  <c r="H57" i="1"/>
  <c r="F57" i="1" s="1"/>
  <c r="H72" i="1"/>
  <c r="B115" i="1"/>
  <c r="G44" i="1"/>
  <c r="I44" i="1" s="1"/>
  <c r="J44" i="1" s="1"/>
  <c r="K80" i="1"/>
  <c r="M80" i="1" s="1"/>
  <c r="O80" i="1" s="1"/>
  <c r="M86" i="1"/>
  <c r="O86" i="1" s="1"/>
  <c r="K89" i="1"/>
  <c r="M89" i="1" s="1"/>
  <c r="O89" i="1" s="1"/>
  <c r="Q35" i="1"/>
  <c r="K66" i="1"/>
  <c r="M66" i="1" s="1"/>
  <c r="O66" i="1" s="1"/>
  <c r="C103" i="1"/>
  <c r="C118" i="1"/>
  <c r="I62" i="1"/>
  <c r="I71" i="1"/>
  <c r="C128" i="1"/>
  <c r="I95" i="1"/>
  <c r="I82" i="1"/>
  <c r="I69" i="1"/>
  <c r="I79" i="1"/>
  <c r="C106" i="1"/>
  <c r="I94" i="1"/>
  <c r="I77" i="1"/>
  <c r="I60" i="1"/>
  <c r="C115" i="1"/>
  <c r="C126" i="1"/>
  <c r="I80" i="1"/>
  <c r="I65" i="1"/>
  <c r="I83" i="1"/>
  <c r="C105" i="1"/>
  <c r="I92" i="1"/>
  <c r="I63" i="1"/>
  <c r="I85" i="1"/>
  <c r="C117" i="1"/>
  <c r="I97" i="1"/>
  <c r="B6" i="17"/>
  <c r="B6" i="5"/>
  <c r="B9" i="5" s="1"/>
  <c r="I56" i="1"/>
  <c r="I54" i="1"/>
  <c r="B15" i="17"/>
  <c r="B13" i="5"/>
  <c r="K77" i="1"/>
  <c r="M77" i="1" s="1"/>
  <c r="O77" i="1" s="1"/>
  <c r="K92" i="1"/>
  <c r="M92" i="1" s="1"/>
  <c r="O92" i="1" s="1"/>
  <c r="K63" i="1"/>
  <c r="M63" i="1" s="1"/>
  <c r="O63" i="1" s="1"/>
  <c r="K83" i="1"/>
  <c r="M83" i="1" s="1"/>
  <c r="O83" i="1" s="1"/>
  <c r="K60" i="1"/>
  <c r="M60" i="1" s="1"/>
  <c r="O60" i="1" s="1"/>
  <c r="K54" i="1"/>
  <c r="M54" i="1" s="1"/>
  <c r="O54" i="1" s="1"/>
  <c r="K95" i="1"/>
  <c r="M95" i="1" s="1"/>
  <c r="O95" i="1" s="1"/>
  <c r="K69" i="1"/>
  <c r="M69" i="1" s="1"/>
  <c r="O69" i="1" s="1"/>
  <c r="M55" i="1"/>
  <c r="O55" i="1" s="1"/>
  <c r="G43" i="1"/>
  <c r="I43" i="1" s="1"/>
  <c r="J43" i="1" s="1"/>
  <c r="M64" i="1"/>
  <c r="O64" i="1" s="1"/>
  <c r="M61" i="1"/>
  <c r="O61" i="1" s="1"/>
  <c r="M70" i="1"/>
  <c r="O70" i="1" s="1"/>
  <c r="M44" i="1" l="1"/>
  <c r="M4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K16" authorId="0" shapeId="0" xr:uid="{AB2F4A34-BAC9-4C61-90FC-4ED53C034CEB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<sst xmlns="http://schemas.openxmlformats.org/spreadsheetml/2006/main" count="3692" uniqueCount="890">
  <si>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</si>
  <si>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</si>
  <si>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</si>
  <si>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</si>
  <si>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</si>
  <si>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</si>
  <si>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</si>
  <si>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</si>
  <si>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</si>
  <si>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</si>
  <si>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</si>
  <si>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</si>
  <si>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</si>
  <si>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</si>
  <si>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</si>
  <si>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</si>
  <si>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</si>
  <si>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</si>
  <si>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</si>
  <si>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</si>
  <si>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</si>
  <si>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</si>
  <si>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</si>
  <si>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</si>
  <si>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</si>
  <si>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</si>
  <si>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</si>
  <si>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</si>
  <si>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</si>
  <si>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</si>
  <si>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</si>
  <si>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</si>
  <si>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</si>
  <si>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</si>
  <si>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</si>
  <si>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</si>
  <si>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</si>
  <si>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</si>
  <si>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</si>
  <si>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</si>
  <si>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</si>
  <si>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</si>
  <si>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</si>
  <si>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</si>
  <si>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</si>
  <si>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</si>
  <si>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</si>
  <si>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</si>
  <si>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</si>
  <si>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</si>
  <si>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</si>
  <si>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</si>
  <si>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</si>
  <si>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</si>
  <si>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</si>
  <si>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</si>
  <si>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</si>
  <si>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</si>
  <si>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</si>
  <si>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</si>
  <si>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</si>
  <si>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</si>
  <si>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</si>
  <si>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</si>
  <si>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</si>
  <si>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</si>
  <si>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</si>
  <si>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</si>
  <si>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</si>
  <si>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</si>
  <si>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</si>
  <si>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</si>
  <si>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</si>
  <si>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</si>
  <si>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</si>
  <si>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</si>
  <si>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</si>
  <si>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</si>
  <si>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</si>
  <si>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</si>
  <si>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</si>
  <si>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</si>
  <si>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</si>
  <si>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</si>
  <si>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</si>
  <si>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</si>
  <si>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</si>
  <si>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</si>
  <si>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</si>
  <si>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</si>
  <si>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</si>
  <si>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</si>
  <si>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</si>
  <si>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</si>
  <si>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</si>
  <si>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</si>
  <si>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</si>
  <si>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</si>
  <si>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</si>
  <si>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</si>
  <si>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</si>
  <si>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</si>
  <si>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</si>
  <si>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</si>
  <si>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</si>
  <si>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</si>
  <si>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</si>
  <si>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</si>
  <si>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</si>
  <si>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</si>
  <si>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</si>
  <si>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</si>
  <si>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</si>
  <si>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</si>
  <si>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</si>
  <si>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</si>
  <si>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</si>
  <si>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</si>
  <si>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</si>
  <si>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</si>
  <si>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</si>
  <si>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</si>
  <si>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</si>
  <si>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</si>
  <si>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</si>
  <si>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</si>
  <si>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</si>
  <si>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</si>
  <si>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</si>
  <si>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</si>
  <si>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</si>
  <si>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</si>
  <si>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</si>
  <si>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</si>
  <si>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</si>
  <si>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</si>
  <si>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</si>
  <si>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</si>
  <si>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</si>
  <si>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</si>
  <si>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</si>
  <si>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</si>
  <si>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</si>
  <si>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</si>
  <si>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</si>
  <si>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</si>
  <si>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</si>
  <si>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</si>
  <si>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</si>
  <si>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</si>
  <si>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</si>
  <si>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</si>
  <si>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</si>
  <si>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</si>
  <si>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</si>
  <si>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</si>
  <si>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</si>
  <si>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</si>
  <si>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</si>
  <si>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</si>
  <si>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</si>
  <si>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</si>
  <si>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</si>
  <si>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</si>
  <si>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</si>
  <si>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</si>
  <si>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</si>
  <si>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</si>
  <si>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</si>
  <si>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</si>
  <si>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</si>
  <si>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</si>
  <si>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</si>
  <si>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</si>
  <si>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</si>
  <si>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</si>
  <si>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</si>
  <si>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</si>
  <si>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</si>
  <si>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</si>
  <si>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</si>
  <si>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</si>
  <si>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</si>
  <si>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</si>
  <si>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</si>
  <si>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</si>
  <si>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</si>
  <si>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</si>
  <si>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</si>
  <si>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</si>
  <si>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</si>
  <si>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</si>
  <si>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</si>
  <si>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</si>
  <si>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</si>
  <si>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</si>
  <si>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</si>
  <si>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</si>
  <si>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</si>
  <si>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</si>
  <si>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</si>
  <si>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</si>
  <si>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</si>
  <si>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</si>
  <si>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</si>
  <si>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</si>
  <si>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</si>
  <si>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</si>
  <si>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</si>
  <si>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</si>
  <si>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</si>
  <si>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</si>
  <si>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</si>
  <si>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</si>
  <si>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</si>
  <si>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</si>
  <si>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</si>
  <si>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</si>
  <si>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</si>
  <si>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</si>
  <si>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</si>
  <si>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</si>
  <si>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</si>
  <si>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</si>
  <si>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</si>
  <si>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</si>
  <si>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</si>
  <si>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</si>
  <si>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</si>
  <si>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</si>
  <si>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</si>
  <si>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</si>
  <si>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</si>
  <si>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</si>
  <si>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</si>
  <si>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</si>
  <si>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</si>
  <si>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</si>
  <si>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</si>
  <si>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</si>
  <si>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</si>
  <si>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</si>
  <si>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</si>
  <si>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</si>
  <si>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</si>
  <si>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</si>
  <si>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</si>
  <si>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</si>
  <si>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</si>
  <si>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</si>
  <si>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</si>
  <si>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</si>
  <si>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</si>
  <si>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</si>
  <si>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</si>
  <si>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</si>
  <si>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</si>
  <si>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</si>
  <si>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</si>
  <si>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</si>
  <si>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</si>
  <si>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</si>
  <si>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</si>
  <si>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</si>
  <si>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</si>
  <si>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</si>
  <si>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</si>
  <si>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</si>
  <si>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</si>
  <si>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</si>
  <si>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</si>
  <si>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</si>
  <si>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</si>
  <si>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</si>
  <si>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</si>
  <si>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</si>
  <si>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</si>
  <si>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</si>
  <si>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</si>
  <si>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</si>
  <si>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</si>
  <si>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</si>
  <si>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</si>
  <si>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</si>
  <si>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</si>
  <si>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</si>
  <si>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</si>
  <si>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</si>
  <si>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</si>
  <si>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</si>
  <si>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</si>
  <si>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</si>
  <si>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</si>
  <si>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</si>
  <si>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</si>
  <si>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</si>
  <si>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</si>
  <si>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</si>
  <si>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</si>
  <si>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</si>
  <si>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</si>
  <si>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</si>
  <si>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</si>
  <si>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</si>
  <si>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</si>
  <si>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</si>
  <si>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</si>
  <si>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</si>
  <si>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</si>
  <si>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</si>
  <si>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</si>
  <si>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</si>
  <si>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</si>
  <si>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</si>
  <si>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</si>
  <si>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</si>
  <si>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</si>
  <si>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</si>
  <si>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</si>
  <si>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</si>
  <si>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</si>
  <si>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</si>
  <si>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</si>
  <si>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</si>
  <si>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</si>
  <si>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</si>
  <si>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</si>
  <si>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</si>
  <si>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</si>
  <si>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</si>
  <si>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</si>
  <si>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</si>
  <si>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</si>
  <si>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</si>
  <si>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</si>
  <si>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</si>
  <si>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</si>
  <si>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</si>
  <si>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</si>
  <si>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</si>
  <si>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</si>
  <si>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</si>
  <si>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</si>
  <si>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</si>
  <si>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</si>
  <si>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</si>
  <si>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</si>
  <si>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</si>
  <si>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</si>
  <si>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</si>
  <si>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</si>
  <si>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</si>
  <si>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</si>
  <si>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</si>
  <si>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</si>
  <si>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</si>
  <si>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</si>
  <si>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</si>
  <si>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</si>
  <si>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</si>
  <si>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</si>
  <si>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</si>
  <si>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</si>
  <si>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</si>
  <si>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</si>
  <si>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</si>
  <si>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</si>
  <si>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</si>
  <si>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</si>
  <si>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</si>
  <si>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</si>
  <si>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</si>
  <si>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</si>
  <si>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</si>
  <si>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</si>
  <si>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</si>
  <si>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</si>
  <si>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</si>
  <si>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</si>
  <si>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</si>
  <si>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</si>
  <si>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</si>
  <si>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</si>
  <si>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</si>
  <si>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</si>
  <si>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</si>
  <si>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</si>
  <si>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</si>
  <si>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</si>
  <si>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</si>
  <si>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</si>
  <si>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</si>
  <si>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</si>
  <si>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</si>
  <si>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</si>
  <si>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</si>
  <si>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</si>
  <si>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</si>
  <si>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</si>
  <si>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</si>
  <si>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</si>
  <si>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</si>
  <si>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</si>
  <si>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</si>
  <si>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</si>
  <si>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</si>
  <si>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</si>
  <si>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</si>
  <si>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</si>
  <si>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</si>
  <si>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</si>
  <si>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</si>
  <si>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</si>
  <si>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</si>
  <si>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</si>
  <si>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</si>
  <si>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</si>
  <si>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</si>
  <si>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</si>
  <si>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</si>
  <si>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</si>
  <si>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</si>
  <si>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</si>
  <si>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</si>
  <si>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</si>
  <si>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</si>
  <si>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</si>
  <si>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</si>
  <si>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</si>
  <si>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</si>
  <si>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</si>
  <si>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</si>
  <si>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</si>
  <si>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</si>
  <si>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</si>
  <si>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</si>
  <si>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</si>
  <si>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</si>
  <si>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</si>
  <si>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</si>
  <si>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</si>
  <si>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</si>
  <si>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</si>
  <si>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</si>
  <si>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</si>
  <si>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</si>
  <si>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</si>
  <si>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</si>
  <si>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</si>
  <si>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</si>
  <si>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</si>
  <si>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</si>
  <si>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</si>
  <si>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</si>
  <si>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</si>
  <si>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</si>
  <si>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</si>
  <si>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</si>
  <si>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</si>
  <si>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</si>
  <si>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</si>
  <si>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</si>
  <si>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</si>
  <si>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</si>
  <si>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</si>
  <si>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</si>
  <si>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</si>
  <si>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</si>
  <si>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</si>
  <si>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</si>
  <si>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</si>
  <si>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</si>
  <si>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</si>
  <si>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</si>
  <si>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</si>
  <si>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</si>
  <si>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</si>
  <si>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</si>
  <si>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</si>
  <si>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</si>
  <si>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</si>
  <si>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</si>
  <si>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</si>
  <si>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</si>
  <si>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</si>
  <si>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</si>
  <si>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</si>
  <si>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</si>
  <si>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</si>
  <si>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</si>
  <si>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</si>
  <si>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</si>
  <si>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</si>
  <si>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</si>
  <si>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</si>
  <si>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</si>
  <si>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</si>
  <si>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</si>
  <si>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</si>
  <si>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</si>
  <si>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</si>
  <si>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</si>
  <si>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</si>
  <si>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</si>
  <si>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</si>
  <si>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</si>
  <si>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</si>
  <si>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</si>
  <si>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</si>
  <si>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</si>
  <si>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</si>
  <si>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</si>
  <si>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</si>
  <si>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</si>
  <si>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</si>
  <si>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</si>
  <si>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</si>
  <si>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</si>
  <si>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</si>
  <si>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</si>
  <si>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</si>
  <si>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</si>
  <si>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</si>
  <si>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</si>
  <si>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</si>
  <si>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</si>
  <si>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</si>
  <si>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</si>
  <si>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</si>
  <si>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</si>
  <si>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</si>
  <si>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</si>
  <si>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</si>
  <si>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</si>
  <si>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</si>
  <si>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</si>
  <si>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</si>
  <si>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</si>
  <si>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</si>
  <si>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</si>
  <si>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</si>
  <si>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</si>
  <si>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</si>
  <si>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</si>
  <si>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</si>
  <si>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</si>
  <si>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</si>
  <si>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</si>
  <si>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</si>
  <si>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</si>
  <si>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</si>
  <si>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</si>
  <si>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</si>
  <si>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</si>
  <si>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</si>
  <si>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</si>
  <si>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</si>
  <si>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</si>
  <si>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</si>
  <si>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</si>
  <si>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</si>
  <si>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</si>
  <si>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</si>
  <si>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</si>
  <si>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</si>
  <si>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</si>
  <si>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</si>
  <si>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</si>
  <si>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</si>
  <si>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</si>
  <si>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</si>
  <si>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</si>
  <si>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</si>
  <si>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</si>
  <si>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</si>
  <si>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</si>
  <si>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</si>
  <si>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</si>
  <si>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</si>
  <si>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</si>
  <si>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</si>
  <si>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</si>
  <si>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</si>
  <si>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</si>
  <si>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</si>
  <si>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</si>
  <si>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</si>
  <si>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</si>
  <si>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</si>
  <si>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</si>
  <si>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</si>
  <si>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</si>
  <si>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</si>
  <si>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</si>
  <si>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</si>
  <si>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</si>
  <si>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</si>
  <si>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</si>
  <si>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</si>
  <si>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</si>
  <si>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</si>
  <si>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</si>
  <si>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</si>
  <si>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</si>
  <si>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</si>
  <si>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</si>
  <si>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</si>
  <si>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</si>
  <si>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</si>
  <si>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</si>
  <si>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</si>
  <si>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</si>
  <si>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</si>
  <si>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</si>
  <si>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</si>
  <si>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</si>
  <si>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</si>
  <si>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</si>
  <si>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</si>
  <si>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</si>
  <si>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</si>
  <si>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</si>
  <si>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</si>
  <si>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</si>
  <si>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</si>
  <si>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</si>
  <si>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</si>
  <si>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</si>
  <si>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</si>
  <si>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</si>
  <si>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</si>
  <si>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</si>
  <si>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</si>
  <si>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</si>
  <si>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</si>
  <si>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</si>
  <si>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</si>
  <si>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</si>
  <si>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</si>
  <si>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</si>
  <si>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</si>
  <si>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</si>
  <si>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</si>
  <si>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</si>
  <si>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</si>
  <si>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</si>
  <si>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</si>
  <si>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</si>
  <si>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</si>
  <si>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</si>
  <si>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</si>
  <si>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</si>
  <si>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</si>
  <si>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</si>
  <si>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</si>
  <si>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</si>
  <si>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</si>
  <si>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</si>
  <si>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</si>
  <si>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</si>
  <si>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</si>
  <si>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</si>
  <si>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</si>
  <si>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</si>
  <si>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</si>
  <si>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</si>
  <si>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</si>
  <si>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</si>
  <si>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</si>
  <si>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</si>
  <si>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</si>
  <si>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</si>
  <si>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</si>
  <si>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</si>
  <si>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</si>
  <si>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</si>
  <si>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</si>
  <si>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</si>
  <si>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</si>
  <si>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</si>
  <si>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</si>
  <si>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</si>
  <si>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</si>
  <si>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</si>
  <si>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</si>
  <si>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</si>
  <si>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</si>
  <si>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</si>
  <si>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</si>
  <si>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</si>
  <si>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</si>
  <si>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</si>
  <si>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</si>
  <si>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</si>
  <si>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</si>
  <si>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</si>
  <si>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</si>
  <si>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</si>
  <si>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</si>
  <si>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</si>
  <si>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</si>
  <si>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</si>
  <si>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</si>
  <si>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</si>
  <si>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</si>
  <si>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</si>
  <si>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</si>
  <si>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</si>
  <si>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</si>
  <si>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</si>
  <si>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</si>
  <si>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</si>
  <si>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</si>
  <si>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</si>
  <si>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</si>
  <si>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</si>
  <si>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</si>
  <si>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</si>
  <si>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</si>
  <si>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</si>
  <si>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</si>
  <si>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</si>
  <si>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</si>
  <si>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</si>
  <si>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</si>
  <si>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</si>
  <si>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</si>
  <si>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</si>
  <si>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</si>
  <si>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</si>
  <si>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</si>
  <si>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</si>
  <si>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</si>
  <si>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</si>
  <si>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</si>
  <si>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</si>
  <si>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</si>
  <si>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</si>
  <si>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</si>
  <si>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</si>
  <si>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</si>
  <si>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</si>
  <si>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</si>
  <si>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</si>
  <si>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</si>
  <si>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</si>
  <si>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</si>
  <si>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</si>
  <si>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</si>
  <si>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</si>
  <si>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</si>
  <si>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</si>
  <si>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</si>
  <si>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</si>
  <si>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</si>
  <si>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</si>
  <si>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</si>
  <si>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</si>
  <si>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</si>
  <si>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</si>
  <si>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</si>
  <si>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</si>
  <si>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</si>
  <si>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</si>
  <si>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</si>
  <si>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</si>
  <si>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</si>
  <si>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</si>
  <si>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</si>
  <si>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</si>
  <si>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</si>
  <si>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</si>
  <si>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</si>
  <si>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</si>
  <si>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</si>
  <si>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HEAVYWEIGHT TEE</t>
  </si>
  <si>
    <t>SS TEE</t>
  </si>
  <si>
    <t xml:space="preserve">BO CỔ </t>
  </si>
  <si>
    <t>165CM</t>
  </si>
  <si>
    <t>RIB OE 20/2 SINGLE 260GSM 100% COTTON</t>
  </si>
  <si>
    <t>SINGLE OE BV, 100%cotton 400GR/YD (250GR/SQ) OE</t>
  </si>
  <si>
    <t>POLYBAG REGULAR BAO NHỎ 343MM x 406MM</t>
  </si>
  <si>
    <t>PB-002RG-2024 (NHỎ)</t>
  </si>
  <si>
    <t>GẮN BÊN TRÁI NGƯỜI MẶC
TỪ LAI LÊN 2INCH</t>
  </si>
  <si>
    <t>TRIỂN KHAI SẢN XUẤT
THAM KHẢO CÁCH MAY: MẪU SIZE SET MÃ D15-STS226A2 MÀU OFF-WHITE CHUYỂN CÙNG TÁC NGHIỆP NGÀY 13/6/24</t>
  </si>
  <si>
    <t>D15-STS226A1/A2</t>
  </si>
  <si>
    <t>D15-STS226A1M/A2M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</si>
  <si>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</si>
  <si>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</si>
  <si>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</si>
  <si>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</si>
  <si>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</si>
  <si>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</si>
  <si>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t>OVERSIZED SS TEE</t>
  </si>
  <si>
    <r>
      <rPr>
        <b/>
        <sz val="9.5"/>
        <rFont val="Carlito"/>
        <family val="2"/>
      </rPr>
      <t>FABRIC:</t>
    </r>
  </si>
  <si>
    <r>
      <rPr>
        <sz val="9.5"/>
        <rFont val="Carlito"/>
        <family val="2"/>
      </rPr>
      <t>HEAVYWEIGHT JERSEY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</si>
  <si>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</si>
  <si>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</si>
  <si>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</si>
  <si>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</si>
  <si>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</si>
  <si>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</si>
  <si>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</si>
  <si>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</si>
  <si>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</si>
  <si>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</si>
  <si>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</si>
  <si>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</si>
  <si>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</si>
  <si>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</si>
  <si>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</si>
  <si>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r>
      <rPr>
        <b/>
        <sz val="10"/>
        <rFont val="Carlito"/>
        <family val="2"/>
      </rPr>
      <t>FRONT HPS LENGTH</t>
    </r>
  </si>
  <si>
    <t>1/2</t>
  </si>
  <si>
    <r>
      <rPr>
        <b/>
        <sz val="10"/>
        <rFont val="Carlito"/>
        <family val="2"/>
      </rPr>
      <t>CHEST</t>
    </r>
  </si>
  <si>
    <r>
      <rPr>
        <b/>
        <i/>
        <sz val="10"/>
        <rFont val="Carlito"/>
        <family val="2"/>
      </rPr>
      <t>1” BELOW AH</t>
    </r>
  </si>
  <si>
    <r>
      <rPr>
        <b/>
        <sz val="10"/>
        <rFont val="Carlito"/>
        <family val="2"/>
      </rPr>
      <t>ACROSS FRONT</t>
    </r>
  </si>
  <si>
    <r>
      <rPr>
        <b/>
        <i/>
        <sz val="10"/>
        <rFont val="Carlito"/>
        <family val="2"/>
      </rPr>
      <t>5 1/2” DOWN FROM HPS</t>
    </r>
  </si>
  <si>
    <r>
      <rPr>
        <b/>
        <sz val="10"/>
        <rFont val="Carlito"/>
        <family val="2"/>
      </rPr>
      <t>ACROSS BACK</t>
    </r>
  </si>
  <si>
    <r>
      <rPr>
        <b/>
        <i/>
        <sz val="10"/>
        <rFont val="Carlito"/>
        <family val="2"/>
      </rPr>
      <t>6" DOWN FROM CB NECK SEAM</t>
    </r>
  </si>
  <si>
    <r>
      <rPr>
        <b/>
        <sz val="10"/>
        <rFont val="Carlito"/>
        <family val="2"/>
      </rPr>
      <t>BOTTOM SWEEP</t>
    </r>
  </si>
  <si>
    <r>
      <rPr>
        <b/>
        <i/>
        <sz val="10"/>
        <rFont val="Carlito"/>
        <family val="2"/>
      </rPr>
      <t>EDGE TO EDGE</t>
    </r>
  </si>
  <si>
    <r>
      <rPr>
        <b/>
        <sz val="10"/>
        <rFont val="Carlito"/>
        <family val="2"/>
      </rPr>
      <t>SHOULDER SLOPE</t>
    </r>
  </si>
  <si>
    <t>1/8</t>
  </si>
  <si>
    <t>3 3/4</t>
  </si>
  <si>
    <r>
      <rPr>
        <b/>
        <sz val="10"/>
        <rFont val="Carlito"/>
        <family val="2"/>
      </rPr>
      <t>SHOULDER SEAM FWD</t>
    </r>
  </si>
  <si>
    <r>
      <rPr>
        <b/>
        <sz val="10"/>
        <rFont val="Carlito"/>
        <family val="2"/>
      </rPr>
      <t>ACROSS SHOULDER</t>
    </r>
  </si>
  <si>
    <r>
      <rPr>
        <b/>
        <i/>
        <sz val="10"/>
        <rFont val="Carlito"/>
        <family val="2"/>
      </rPr>
      <t>SEAM TO SEAM</t>
    </r>
  </si>
  <si>
    <r>
      <rPr>
        <b/>
        <sz val="10"/>
        <rFont val="Carlito"/>
        <family val="2"/>
      </rPr>
      <t>SLEEVE LENGTH</t>
    </r>
  </si>
  <si>
    <r>
      <rPr>
        <b/>
        <i/>
        <sz val="10"/>
        <rFont val="Carlito"/>
        <family val="2"/>
      </rPr>
      <t>OVERARM</t>
    </r>
  </si>
  <si>
    <t>1/4</t>
  </si>
  <si>
    <r>
      <rPr>
        <b/>
        <i/>
        <sz val="10"/>
        <rFont val="Carlito"/>
        <family val="2"/>
      </rPr>
      <t>UNDERARM</t>
    </r>
  </si>
  <si>
    <r>
      <rPr>
        <b/>
        <sz val="10"/>
        <rFont val="Carlito"/>
        <family val="2"/>
      </rPr>
      <t>AH STRAIGHT</t>
    </r>
  </si>
  <si>
    <r>
      <rPr>
        <b/>
        <sz val="10"/>
        <rFont val="Carlito"/>
        <family val="2"/>
      </rPr>
      <t>BICEP</t>
    </r>
  </si>
  <si>
    <r>
      <rPr>
        <b/>
        <i/>
        <sz val="10"/>
        <rFont val="Carlito"/>
        <family val="2"/>
      </rPr>
      <t>1" FROM AH</t>
    </r>
  </si>
  <si>
    <r>
      <rPr>
        <b/>
        <sz val="10"/>
        <rFont val="Carlito"/>
        <family val="2"/>
      </rPr>
      <t>SLEEVE OPENING</t>
    </r>
  </si>
  <si>
    <r>
      <rPr>
        <b/>
        <sz val="10"/>
        <rFont val="Carlito"/>
        <family val="2"/>
      </rPr>
      <t>NECK WIDTH</t>
    </r>
  </si>
  <si>
    <r>
      <rPr>
        <b/>
        <sz val="10"/>
        <rFont val="Carlito"/>
        <family val="2"/>
      </rPr>
      <t>NECK DROP</t>
    </r>
  </si>
  <si>
    <r>
      <rPr>
        <b/>
        <i/>
        <sz val="10"/>
        <rFont val="Carlito"/>
        <family val="2"/>
      </rPr>
      <t>FRONT</t>
    </r>
  </si>
  <si>
    <r>
      <rPr>
        <b/>
        <i/>
        <sz val="10"/>
        <rFont val="Carlito"/>
        <family val="2"/>
      </rPr>
      <t>BACK</t>
    </r>
  </si>
  <si>
    <r>
      <rPr>
        <b/>
        <sz val="10"/>
        <rFont val="Carlito"/>
        <family val="2"/>
      </rPr>
      <t>NECK RIB</t>
    </r>
  </si>
  <si>
    <r>
      <rPr>
        <b/>
        <i/>
        <sz val="10"/>
        <rFont val="Carlito"/>
        <family val="2"/>
      </rPr>
      <t>HEIGHT</t>
    </r>
  </si>
  <si>
    <r>
      <rPr>
        <b/>
        <sz val="10"/>
        <rFont val="Carlito"/>
        <family val="2"/>
      </rPr>
      <t>HEM</t>
    </r>
  </si>
  <si>
    <r>
      <rPr>
        <b/>
        <i/>
        <sz val="10"/>
        <rFont val="Carlito"/>
        <family val="2"/>
      </rPr>
      <t>BOTTOM &amp; SLV</t>
    </r>
  </si>
  <si>
    <t>Dài áo( từ đỉnh vai đến cạnh lai)</t>
  </si>
  <si>
    <t>NGực dưới nách 1"</t>
  </si>
  <si>
    <t>Ngang thân trước( 5 1/2 " từ đỉnh vai xuống)</t>
  </si>
  <si>
    <t>NGANG thân sau 6 " từ giữa sau  xuống)</t>
  </si>
  <si>
    <t>Lai áo</t>
  </si>
  <si>
    <t xml:space="preserve">Xuôi vai 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</si>
  <si>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</si>
  <si>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</si>
  <si>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</si>
  <si>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</si>
  <si>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</si>
  <si>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</si>
  <si>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</si>
  <si>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</si>
  <si>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</si>
  <si>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</si>
  <si>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To bản rib  cổ</t>
  </si>
  <si>
    <t xml:space="preserve">Lai tay &amp; lai áo </t>
  </si>
  <si>
    <t>TRIỂN KHAI MẪU MARKETING SAMPLE
THAM KHẢO CÁCH MAY: MẪU SIZE SET MÃ D15-STS226A2 MÀU OFF-WHITE ĐÃ CHUYỂN CÙNG TÁC NGHIỆP D15-STS226A2M NGÀY 13/6/24</t>
  </si>
  <si>
    <t>D15-STS226A1M</t>
  </si>
  <si>
    <t>VẢI TRƯỚC NHUỘM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</si>
  <si>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</si>
  <si>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DYE MAX</t>
  </si>
  <si>
    <t>D15-1598</t>
  </si>
  <si>
    <t>DRFW24P1576001B00K-LOT 'L1 ÁNH A- CẤP ĐỦ SỐ LƯỢNG</t>
  </si>
  <si>
    <t xml:space="preserve">GARMENT DYE </t>
  </si>
  <si>
    <t>DUYỆT MÀU NHUỘM+ HIỆU ỨNG</t>
  </si>
  <si>
    <t>DUYỆT MÀU NHUỘM THEO ỐNG TEST MÀU CLOUD CHUYỂN 17.6</t>
  </si>
  <si>
    <t>DUYỆT MÀU NHUỘM THEO ỐNG TEST MÀU ETERNITY  CHUYỂN 17.6</t>
  </si>
  <si>
    <t>DUYỆT MÀU NHUỘM THEO ỐNG TEST MÀU MOONLIGHT CHUYỂN 17.6</t>
  </si>
  <si>
    <t>CHỈ SỬA HÀNG</t>
  </si>
  <si>
    <t>MAY SAU DYE</t>
  </si>
  <si>
    <t>DRFW24P1576002B00K-LOT 'L4 CẤP ĐỦ SỐ LƯỢNG</t>
  </si>
  <si>
    <t>TRIỂN KHAI SẢN XUẤT
THAM KHẢO CÁCH MAY: MẪU SIZE SET MÃ D15-STS226A2 MÀU OFF-WHITE ĐÃ CHUYỂN CÙNG TÁC NGHIỆP D15-STS226A2M NGÀY 13/6/24</t>
  </si>
  <si>
    <t>MARKETING SAMPLE SHIP DB103_LA, DB103_CLOSET (THEO TN D15-STS226A1M)</t>
  </si>
  <si>
    <t>LƯU Ý- THÔNG SỐ SẢN XUẤT CẦN CHÍNH XÁC 100%.
SỐ LƯỢNG TRÊN ĐÃ TRỪ HÀNG MARKETING CHO HAI CỬA HÀNG DB103_LA VÀ DB103_CLOSET THEO TN D15-STS226A1M CHUYỂN NGÀY 17.6.24</t>
  </si>
  <si>
    <t>DRFW24P1576002B00K-LOT 'L4 ÁNH B CẤP ĐỦ SỐ LƯỢNG</t>
  </si>
  <si>
    <t>NHÃN SIZE GIẤY GẮN TRƯỚC NHUỘM</t>
  </si>
  <si>
    <t>D15-1615
VÀ U27-0211(DÙNG TỒN)</t>
  </si>
  <si>
    <t>GẮN TRƯỚC DYE</t>
  </si>
  <si>
    <t>GẮN TRƯỚC NHUỘM</t>
  </si>
  <si>
    <t>DRFW24P1576001B00K-LOT 'L1 ÁNH A- CẤP TT 160M
LOT 'L3 ÁNH B- CẤP ĐỦ 799M</t>
  </si>
  <si>
    <t>DRFW24P1576001B00K-
LOT 'L3 ÁNH B- CẤP ĐỦ 648M
LOT 'L4 ÁNH B- CẤP ĐỦ 311M</t>
  </si>
  <si>
    <r>
      <t>DRFW24P1576002B00K-</t>
    </r>
    <r>
      <rPr>
        <b/>
        <strike/>
        <sz val="24"/>
        <color theme="1"/>
        <rFont val="Muli"/>
      </rPr>
      <t>LOT 'L4 ÁNH B- CẤP ĐỦ SỐ LƯỢNG</t>
    </r>
    <r>
      <rPr>
        <b/>
        <sz val="24"/>
        <color theme="1"/>
        <rFont val="Muli"/>
      </rPr>
      <t xml:space="preserve">
</t>
    </r>
    <r>
      <rPr>
        <b/>
        <sz val="24"/>
        <color rgb="FFFF0000"/>
        <rFont val="Muli"/>
      </rPr>
      <t>=&gt; Lot 'L1 ÁNH A- CẤP ĐỦ SỐ LƯỢNG</t>
    </r>
  </si>
  <si>
    <t>LƯU Ý- LOT VẢI MAIN 'L4- CHỈ MAY CHO HÀNG DYE BLACK(MÀU ETERNITY), KHÔNG MIX 2 LOT TRONG 1 ÁO, KHÔNG DÙNG THAY THÂN
MAIN ÁNH A-ĐI CHUNG RIB ÁNH A, MAIN ÁNH B-ĐI CHUNG RIB ÁNH B-KHÔNG MIX TRONG 1 ÁO</t>
  </si>
  <si>
    <r>
      <t xml:space="preserve">DRFW24P1576002B00K-
</t>
    </r>
    <r>
      <rPr>
        <b/>
        <sz val="24"/>
        <color rgb="FFFF0000"/>
        <rFont val="Muli"/>
      </rPr>
      <t>LOT 'L1 ÁNH A- CẤP ĐỦ 5M</t>
    </r>
    <r>
      <rPr>
        <b/>
        <sz val="24"/>
        <color theme="1"/>
        <rFont val="Muli"/>
      </rPr>
      <t xml:space="preserve">
LOT ''L3 ÁNH B CẤP ĐỦ 18M</t>
    </r>
  </si>
  <si>
    <t>update 24/6-chỉnh lại lót vải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</si>
</sst>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b/>
      <sz val="10"/>
      <name val="Carlito"/>
      <family val="2"/>
    </font>
    <font>
      <sz val="10"/>
      <name val="Carlito"/>
    </font>
    <font>
      <b/>
      <i/>
      <sz val="10"/>
      <name val="Carlito"/>
    </font>
    <font>
      <b/>
      <i/>
      <sz val="10"/>
      <name val="Carlito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Times New Roman"/>
      <family val="1"/>
    </font>
    <font>
      <b/>
      <sz val="24"/>
      <color rgb="FFFF0000"/>
      <name val="Muli"/>
    </font>
    <font>
      <b/>
      <strike/>
      <sz val="24"/>
      <color theme="1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8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65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5" xfId="132" applyBorder="1" applyAlignment="1">
      <alignment horizontal="left" vertical="top" wrapText="1"/>
    </xf>
    <xf numFmtId="0" fontId="118" fillId="0" borderId="77" xfId="132" applyFont="1" applyBorder="1" applyAlignment="1">
      <alignment horizontal="right" vertical="top" wrapText="1"/>
    </xf>
    <xf numFmtId="0" fontId="120" fillId="0" borderId="78" xfId="132" applyFont="1" applyBorder="1" applyAlignment="1">
      <alignment horizontal="center" vertical="center" wrapText="1"/>
    </xf>
    <xf numFmtId="0" fontId="117" fillId="0" borderId="78" xfId="132" applyBorder="1" applyAlignment="1">
      <alignment horizontal="left" vertical="center" wrapText="1"/>
    </xf>
    <xf numFmtId="0" fontId="117" fillId="0" borderId="79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0" xfId="132" applyAlignment="1">
      <alignment horizontal="left" vertical="top" wrapText="1"/>
    </xf>
    <xf numFmtId="0" fontId="117" fillId="0" borderId="79" xfId="132" applyBorder="1" applyAlignment="1">
      <alignment horizontal="left" wrapText="1"/>
    </xf>
    <xf numFmtId="0" fontId="117" fillId="0" borderId="78" xfId="132" applyBorder="1" applyAlignment="1">
      <alignment horizontal="left" wrapText="1"/>
    </xf>
    <xf numFmtId="0" fontId="117" fillId="0" borderId="81" xfId="132" applyBorder="1" applyAlignment="1">
      <alignment horizontal="left" vertical="top" wrapText="1"/>
    </xf>
    <xf numFmtId="0" fontId="123" fillId="0" borderId="79" xfId="132" applyFont="1" applyBorder="1" applyAlignment="1">
      <alignment horizontal="center" vertical="top" wrapText="1"/>
    </xf>
    <xf numFmtId="0" fontId="123" fillId="0" borderId="37" xfId="132" applyFont="1" applyBorder="1" applyAlignment="1">
      <alignment horizontal="left" vertical="top" wrapText="1" indent="1"/>
    </xf>
    <xf numFmtId="0" fontId="123" fillId="0" borderId="37" xfId="132" applyFont="1" applyBorder="1" applyAlignment="1">
      <alignment horizontal="center" vertical="center" wrapText="1"/>
    </xf>
    <xf numFmtId="0" fontId="123" fillId="0" borderId="37" xfId="132" applyFont="1" applyBorder="1" applyAlignment="1">
      <alignment horizontal="center" vertical="top" wrapText="1"/>
    </xf>
    <xf numFmtId="0" fontId="123" fillId="54" borderId="37" xfId="132" applyFont="1" applyFill="1" applyBorder="1" applyAlignment="1">
      <alignment horizontal="center" vertical="top" wrapText="1"/>
    </xf>
    <xf numFmtId="0" fontId="125" fillId="0" borderId="83" xfId="132" applyFont="1" applyBorder="1" applyAlignment="1">
      <alignment horizontal="left" vertical="top" wrapText="1"/>
    </xf>
    <xf numFmtId="0" fontId="114" fillId="0" borderId="84" xfId="132" applyFont="1" applyBorder="1" applyAlignment="1">
      <alignment horizontal="left" wrapText="1"/>
    </xf>
    <xf numFmtId="0" fontId="127" fillId="0" borderId="37" xfId="132" applyFont="1" applyBorder="1" applyAlignment="1">
      <alignment horizontal="center" vertical="top" wrapText="1"/>
    </xf>
    <xf numFmtId="178" fontId="114" fillId="0" borderId="37" xfId="132" applyNumberFormat="1" applyFont="1" applyBorder="1" applyAlignment="1">
      <alignment horizontal="center" vertical="center" wrapText="1"/>
    </xf>
    <xf numFmtId="178" fontId="117" fillId="0" borderId="37" xfId="132" applyNumberFormat="1" applyBorder="1" applyAlignment="1">
      <alignment horizontal="center" vertical="center" wrapText="1"/>
    </xf>
    <xf numFmtId="178" fontId="125" fillId="48" borderId="37" xfId="132" applyNumberFormat="1" applyFont="1" applyFill="1" applyBorder="1" applyAlignment="1">
      <alignment horizontal="center" vertical="center" wrapText="1"/>
    </xf>
    <xf numFmtId="0" fontId="125" fillId="0" borderId="77" xfId="132" applyFont="1" applyBorder="1" applyAlignment="1">
      <alignment horizontal="left" vertical="top" wrapText="1"/>
    </xf>
    <xf numFmtId="0" fontId="128" fillId="0" borderId="79" xfId="132" applyFont="1" applyBorder="1" applyAlignment="1">
      <alignment horizontal="center" vertical="top" wrapText="1"/>
    </xf>
    <xf numFmtId="0" fontId="128" fillId="0" borderId="84" xfId="132" applyFont="1" applyBorder="1" applyAlignment="1">
      <alignment horizontal="center" vertical="top" wrapText="1"/>
    </xf>
    <xf numFmtId="178" fontId="127" fillId="47" borderId="37" xfId="132" applyNumberFormat="1" applyFont="1" applyFill="1" applyBorder="1" applyAlignment="1">
      <alignment horizontal="center" vertical="top" wrapText="1"/>
    </xf>
    <xf numFmtId="179" fontId="114" fillId="0" borderId="37" xfId="132" applyNumberFormat="1" applyFont="1" applyBorder="1" applyAlignment="1">
      <alignment horizontal="center" vertical="center" wrapText="1"/>
    </xf>
    <xf numFmtId="179" fontId="117" fillId="0" borderId="37" xfId="132" applyNumberFormat="1" applyBorder="1" applyAlignment="1">
      <alignment horizontal="center" vertical="center" wrapText="1"/>
    </xf>
    <xf numFmtId="179" fontId="125" fillId="48" borderId="37" xfId="132" applyNumberFormat="1" applyFont="1" applyFill="1" applyBorder="1" applyAlignment="1">
      <alignment horizontal="center" vertical="center" wrapText="1"/>
    </xf>
    <xf numFmtId="0" fontId="114" fillId="0" borderId="37" xfId="132" applyFont="1" applyBorder="1" applyAlignment="1">
      <alignment horizontal="center" vertical="center" wrapText="1"/>
    </xf>
    <xf numFmtId="180" fontId="114" fillId="0" borderId="37" xfId="132" applyNumberFormat="1" applyFont="1" applyBorder="1" applyAlignment="1">
      <alignment horizontal="center" vertical="center" wrapText="1"/>
    </xf>
    <xf numFmtId="180" fontId="117" fillId="0" borderId="37" xfId="132" applyNumberFormat="1" applyBorder="1" applyAlignment="1">
      <alignment horizontal="center" vertical="center" wrapText="1"/>
    </xf>
    <xf numFmtId="179" fontId="127" fillId="47" borderId="37" xfId="132" applyNumberFormat="1" applyFont="1" applyFill="1" applyBorder="1" applyAlignment="1">
      <alignment horizontal="center" vertical="top" wrapText="1"/>
    </xf>
    <xf numFmtId="0" fontId="127" fillId="47" borderId="37" xfId="132" applyFont="1" applyFill="1" applyBorder="1" applyAlignment="1">
      <alignment horizontal="center" vertical="top" wrapText="1"/>
    </xf>
    <xf numFmtId="0" fontId="117" fillId="0" borderId="83" xfId="132" applyBorder="1" applyAlignment="1">
      <alignment horizontal="left" wrapText="1"/>
    </xf>
    <xf numFmtId="0" fontId="117" fillId="0" borderId="84" xfId="132" applyBorder="1" applyAlignment="1">
      <alignment horizontal="left" wrapText="1"/>
    </xf>
    <xf numFmtId="0" fontId="117" fillId="0" borderId="37" xfId="132" applyBorder="1" applyAlignment="1">
      <alignment horizontal="left" wrapText="1"/>
    </xf>
    <xf numFmtId="0" fontId="117" fillId="0" borderId="37" xfId="132" applyBorder="1" applyAlignment="1">
      <alignment horizontal="center" vertical="center" wrapText="1"/>
    </xf>
    <xf numFmtId="0" fontId="117" fillId="54" borderId="37" xfId="132" applyFill="1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32" fillId="0" borderId="79" xfId="132" applyFont="1" applyBorder="1" applyAlignment="1">
      <alignment horizontal="left" wrapText="1"/>
    </xf>
    <xf numFmtId="177" fontId="71" fillId="0" borderId="50" xfId="0" applyNumberFormat="1" applyFont="1" applyBorder="1" applyAlignment="1">
      <alignment horizontal="center" vertical="center"/>
    </xf>
    <xf numFmtId="0" fontId="51" fillId="0" borderId="67" xfId="2" applyFont="1" applyBorder="1" applyAlignment="1">
      <alignment horizontal="center" vertical="center" wrapText="1"/>
    </xf>
    <xf numFmtId="1" fontId="50" fillId="0" borderId="67" xfId="2" applyNumberFormat="1" applyFont="1" applyBorder="1" applyAlignment="1">
      <alignment horizontal="center" vertical="center" wrapText="1"/>
    </xf>
    <xf numFmtId="0" fontId="52" fillId="2" borderId="0" xfId="0" applyFont="1" applyFill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31" fillId="2" borderId="73" xfId="0" quotePrefix="1" applyFont="1" applyFill="1" applyBorder="1" applyAlignment="1">
      <alignment horizontal="center" vertical="center" wrapText="1"/>
    </xf>
    <xf numFmtId="0" fontId="31" fillId="2" borderId="74" xfId="0" quotePrefix="1" applyFont="1" applyFill="1" applyBorder="1" applyAlignment="1">
      <alignment horizontal="center" vertical="center" wrapText="1"/>
    </xf>
    <xf numFmtId="0" fontId="31" fillId="2" borderId="72" xfId="0" quotePrefix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96" fillId="48" borderId="2" xfId="0" applyFont="1" applyFill="1" applyBorder="1" applyAlignment="1">
      <alignment horizontal="left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133" fillId="0" borderId="50" xfId="0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69" fillId="47" borderId="50" xfId="0" applyNumberFormat="1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2" fillId="0" borderId="50" xfId="2" quotePrefix="1" applyFont="1" applyBorder="1" applyAlignment="1">
      <alignment horizontal="center"/>
    </xf>
    <xf numFmtId="0" fontId="52" fillId="0" borderId="50" xfId="2" applyFont="1" applyBorder="1" applyAlignment="1">
      <alignment horizontal="center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123" fillId="0" borderId="77" xfId="132" applyFont="1" applyBorder="1" applyAlignment="1">
      <alignment horizontal="center" vertical="top" wrapText="1"/>
    </xf>
    <xf numFmtId="0" fontId="123" fillId="0" borderId="79" xfId="132" applyFont="1" applyBorder="1" applyAlignment="1">
      <alignment horizontal="center" vertical="top" wrapText="1"/>
    </xf>
    <xf numFmtId="0" fontId="125" fillId="0" borderId="77" xfId="132" applyFont="1" applyBorder="1" applyAlignment="1">
      <alignment horizontal="left" vertical="top" wrapText="1"/>
    </xf>
    <xf numFmtId="0" fontId="125" fillId="0" borderId="79" xfId="132" applyFont="1" applyBorder="1" applyAlignment="1">
      <alignment horizontal="left" vertical="top" wrapText="1"/>
    </xf>
    <xf numFmtId="0" fontId="117" fillId="0" borderId="77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75" xfId="132" applyBorder="1" applyAlignment="1">
      <alignment horizontal="left" vertical="top" wrapText="1"/>
    </xf>
    <xf numFmtId="0" fontId="117" fillId="0" borderId="76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0" xfId="132" applyBorder="1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20" fillId="0" borderId="77" xfId="132" applyFont="1" applyBorder="1" applyAlignment="1">
      <alignment horizontal="left" vertical="top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1" fillId="0" borderId="78" xfId="132" applyFont="1" applyBorder="1" applyAlignment="1">
      <alignment horizontal="left" vertical="top" wrapText="1"/>
    </xf>
    <xf numFmtId="0" fontId="118" fillId="53" borderId="77" xfId="132" applyFont="1" applyFill="1" applyBorder="1" applyAlignment="1">
      <alignment horizontal="center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35.png"/><Relationship Id="rId2" Type="http://schemas.openxmlformats.org/officeDocument/2006/relationships/image" Target="../media/image2.png"/><Relationship Id="rId1" Type="http://schemas.openxmlformats.org/officeDocument/2006/relationships/image" Target="../media/image31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1.png"/><Relationship Id="rId9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9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6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99</xdr:row>
      <xdr:rowOff>514350</xdr:rowOff>
    </xdr:from>
    <xdr:to>
      <xdr:col>15</xdr:col>
      <xdr:colOff>895350</xdr:colOff>
      <xdr:row>125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2" name="image15.png">
          <a:extLst>
            <a:ext uri="{FF2B5EF4-FFF2-40B4-BE49-F238E27FC236}">
              <a16:creationId xmlns:a16="http://schemas.microsoft.com/office/drawing/2014/main" id="{4DD27726-4667-4F40-A7D0-FD090C2918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259550" y="2419350"/>
          <a:ext cx="2495550" cy="18097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97</xdr:row>
      <xdr:rowOff>514350</xdr:rowOff>
    </xdr:from>
    <xdr:to>
      <xdr:col>15</xdr:col>
      <xdr:colOff>895350</xdr:colOff>
      <xdr:row>123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01E118A5-341E-4CEB-B7F9-8FD7858E08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72323325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329FD0A3-BF68-4B8E-9090-3E975291C82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92875" y="2390775"/>
          <a:ext cx="2486025" cy="17811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26</xdr:row>
      <xdr:rowOff>1738314</xdr:rowOff>
    </xdr:from>
    <xdr:to>
      <xdr:col>28</xdr:col>
      <xdr:colOff>131872</xdr:colOff>
      <xdr:row>26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20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22</xdr:row>
      <xdr:rowOff>860347</xdr:rowOff>
    </xdr:from>
    <xdr:to>
      <xdr:col>3</xdr:col>
      <xdr:colOff>1943099</xdr:colOff>
      <xdr:row>22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26</xdr:row>
      <xdr:rowOff>952500</xdr:rowOff>
    </xdr:from>
    <xdr:to>
      <xdr:col>2</xdr:col>
      <xdr:colOff>3332505</xdr:colOff>
      <xdr:row>26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26</xdr:row>
      <xdr:rowOff>990600</xdr:rowOff>
    </xdr:from>
    <xdr:to>
      <xdr:col>3</xdr:col>
      <xdr:colOff>3581400</xdr:colOff>
      <xdr:row>26</xdr:row>
      <xdr:rowOff>4243862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39800" y="480441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26</xdr:row>
      <xdr:rowOff>4648200</xdr:rowOff>
    </xdr:from>
    <xdr:to>
      <xdr:col>12</xdr:col>
      <xdr:colOff>713800</xdr:colOff>
      <xdr:row>27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4343400</xdr:colOff>
      <xdr:row>28</xdr:row>
      <xdr:rowOff>138112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8700" y="558784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27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30</xdr:row>
      <xdr:rowOff>152400</xdr:rowOff>
    </xdr:from>
    <xdr:to>
      <xdr:col>3</xdr:col>
      <xdr:colOff>3048000</xdr:colOff>
      <xdr:row>30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32</xdr:row>
      <xdr:rowOff>457200</xdr:rowOff>
    </xdr:from>
    <xdr:to>
      <xdr:col>3</xdr:col>
      <xdr:colOff>228600</xdr:colOff>
      <xdr:row>32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1600" y="68046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32</xdr:row>
      <xdr:rowOff>457200</xdr:rowOff>
    </xdr:from>
    <xdr:to>
      <xdr:col>3</xdr:col>
      <xdr:colOff>3752669</xdr:colOff>
      <xdr:row>32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34</xdr:row>
      <xdr:rowOff>190500</xdr:rowOff>
    </xdr:from>
    <xdr:to>
      <xdr:col>3</xdr:col>
      <xdr:colOff>85140</xdr:colOff>
      <xdr:row>34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16</xdr:row>
      <xdr:rowOff>533400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991100" y="22555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514009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18</xdr:row>
      <xdr:rowOff>495300</xdr:rowOff>
    </xdr:from>
    <xdr:to>
      <xdr:col>3</xdr:col>
      <xdr:colOff>2505528</xdr:colOff>
      <xdr:row>18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2781300</xdr:colOff>
      <xdr:row>20</xdr:row>
      <xdr:rowOff>685800</xdr:rowOff>
    </xdr:from>
    <xdr:to>
      <xdr:col>3</xdr:col>
      <xdr:colOff>1608675</xdr:colOff>
      <xdr:row>20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58600" y="349758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3771900</xdr:colOff>
      <xdr:row>16</xdr:row>
      <xdr:rowOff>152400</xdr:rowOff>
    </xdr:from>
    <xdr:to>
      <xdr:col>3</xdr:col>
      <xdr:colOff>4208852</xdr:colOff>
      <xdr:row>16</xdr:row>
      <xdr:rowOff>3961924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7200" y="22174200"/>
          <a:ext cx="9580952" cy="38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22</xdr:row>
      <xdr:rowOff>38099</xdr:rowOff>
    </xdr:from>
    <xdr:to>
      <xdr:col>17</xdr:col>
      <xdr:colOff>152400</xdr:colOff>
      <xdr:row>22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3</xdr:col>
      <xdr:colOff>1066800</xdr:colOff>
      <xdr:row>0</xdr:row>
      <xdr:rowOff>533400</xdr:rowOff>
    </xdr:from>
    <xdr:to>
      <xdr:col>3</xdr:col>
      <xdr:colOff>3695700</xdr:colOff>
      <xdr:row>3</xdr:row>
      <xdr:rowOff>38100</xdr:rowOff>
    </xdr:to>
    <xdr:pic>
      <xdr:nvPicPr>
        <xdr:cNvPr id="6" name="image15.png">
          <a:extLst>
            <a:ext uri="{FF2B5EF4-FFF2-40B4-BE49-F238E27FC236}">
              <a16:creationId xmlns:a16="http://schemas.microsoft.com/office/drawing/2014/main" id="{63BBC28C-3D2E-4CE2-A848-6A3E202EBB51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516100" y="533400"/>
          <a:ext cx="2628900" cy="22098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304800</xdr:colOff>
      <xdr:row>24</xdr:row>
      <xdr:rowOff>571500</xdr:rowOff>
    </xdr:from>
    <xdr:to>
      <xdr:col>3</xdr:col>
      <xdr:colOff>3657600</xdr:colOff>
      <xdr:row>24</xdr:row>
      <xdr:rowOff>4323782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0C5A710-0CC7-4CD5-AED6-338C731F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754100" y="48729900"/>
          <a:ext cx="3352800" cy="37522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87DB0179-522B-4280-BE9D-BF533744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7"/>
  <sheetViews>
    <sheetView tabSelected="1" view="pageBreakPreview" topLeftCell="B47" zoomScale="50" zoomScaleNormal="10" zoomScaleSheetLayoutView="50" zoomScalePageLayoutView="25" workbookViewId="0">
      <selection activeCell="R50" sqref="R50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8" width="9.1796875" style="38"/>
    <col min="19" max="19" width="10.1796875" style="38" bestFit="1" customWidth="1"/>
    <col min="20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3" t="s">
        <v>0</v>
      </c>
      <c r="O1" s="483" t="s">
        <v>0</v>
      </c>
      <c r="P1" s="484" t="s">
        <v>1</v>
      </c>
      <c r="Q1" s="48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3" t="s">
        <v>2</v>
      </c>
      <c r="O2" s="483" t="s">
        <v>2</v>
      </c>
      <c r="P2" s="485" t="s">
        <v>3</v>
      </c>
      <c r="Q2" s="48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3" t="s">
        <v>4</v>
      </c>
      <c r="O3" s="483" t="s">
        <v>4</v>
      </c>
      <c r="P3" s="486" t="s">
        <v>5</v>
      </c>
      <c r="Q3" s="48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88" t="s">
        <v>876</v>
      </c>
      <c r="H5" s="489"/>
      <c r="I5" s="489"/>
      <c r="J5" s="489"/>
      <c r="K5" s="489"/>
      <c r="L5" s="489"/>
      <c r="M5" s="49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91"/>
      <c r="H6" s="492"/>
      <c r="I6" s="492"/>
      <c r="J6" s="492"/>
      <c r="K6" s="492"/>
      <c r="L6" s="492"/>
      <c r="M6" s="49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307</v>
      </c>
      <c r="E7" s="12"/>
      <c r="F7" s="11"/>
      <c r="G7" s="491"/>
      <c r="H7" s="492"/>
      <c r="I7" s="492"/>
      <c r="J7" s="492"/>
      <c r="K7" s="492"/>
      <c r="L7" s="492"/>
      <c r="M7" s="49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87" t="s">
        <v>775</v>
      </c>
      <c r="E8" s="487"/>
      <c r="F8" s="487"/>
      <c r="G8" s="494"/>
      <c r="H8" s="495"/>
      <c r="I8" s="495"/>
      <c r="J8" s="495"/>
      <c r="K8" s="495"/>
      <c r="L8" s="495"/>
      <c r="M8" s="49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776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98">
        <v>45463</v>
      </c>
      <c r="E11" s="499"/>
      <c r="F11" s="499"/>
      <c r="G11" s="241"/>
      <c r="H11" s="240"/>
      <c r="I11" s="186"/>
      <c r="J11" s="238" t="s">
        <v>20</v>
      </c>
      <c r="K11" s="186"/>
      <c r="L11" s="186"/>
      <c r="M11" s="497" t="s">
        <v>780</v>
      </c>
      <c r="N11" s="497"/>
      <c r="O11" s="497"/>
      <c r="P11" s="497"/>
      <c r="Q11" s="49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0"/>
      <c r="C13" s="500"/>
      <c r="D13" s="500"/>
      <c r="E13" s="500"/>
      <c r="F13" s="500"/>
      <c r="G13" s="243"/>
      <c r="H13" s="244"/>
      <c r="I13" s="186"/>
      <c r="J13" s="238" t="s">
        <v>25</v>
      </c>
      <c r="K13" s="186"/>
      <c r="L13" s="186"/>
      <c r="M13" s="186" t="s">
        <v>778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1" t="s">
        <v>863</v>
      </c>
      <c r="O17" s="501"/>
      <c r="P17" s="501"/>
      <c r="Q17" s="333" t="s">
        <v>40</v>
      </c>
    </row>
    <row r="18" spans="2:17" s="204" customFormat="1" ht="65">
      <c r="B18" s="330" t="s">
        <v>41</v>
      </c>
      <c r="C18" s="331" t="s">
        <v>308</v>
      </c>
      <c r="D18" s="205" t="s">
        <v>731</v>
      </c>
      <c r="E18" s="206"/>
      <c r="F18" s="207"/>
      <c r="G18" s="207">
        <v>30</v>
      </c>
      <c r="H18" s="207">
        <v>85</v>
      </c>
      <c r="I18" s="207">
        <v>198</v>
      </c>
      <c r="J18" s="207">
        <v>227</v>
      </c>
      <c r="K18" s="207">
        <v>162</v>
      </c>
      <c r="L18" s="207">
        <v>71</v>
      </c>
      <c r="M18" s="207">
        <v>21</v>
      </c>
      <c r="N18" s="503" t="s">
        <v>724</v>
      </c>
      <c r="O18" s="503"/>
      <c r="P18" s="503"/>
      <c r="Q18" s="208">
        <f>SUM(E18:P18)</f>
        <v>794</v>
      </c>
    </row>
    <row r="19" spans="2:17" s="204" customFormat="1" ht="65">
      <c r="B19" s="330" t="s">
        <v>43</v>
      </c>
      <c r="C19" s="331" t="str">
        <f>C18</f>
        <v>DB-KT001</v>
      </c>
      <c r="D19" s="206" t="str">
        <f>+D18</f>
        <v>CLOUD</v>
      </c>
      <c r="E19" s="206"/>
      <c r="F19" s="207"/>
      <c r="G19" s="209">
        <f>ROUNDUP(G18*4%,0)</f>
        <v>2</v>
      </c>
      <c r="H19" s="209">
        <f t="shared" ref="H19:M19" si="0">ROUNDUP(H18*4%,0)</f>
        <v>4</v>
      </c>
      <c r="I19" s="209">
        <f>ROUNDUP(I18*4%,0)-1</f>
        <v>7</v>
      </c>
      <c r="J19" s="209">
        <f t="shared" ref="J19:K19" si="1">ROUNDUP(J18*4%,0)-1</f>
        <v>9</v>
      </c>
      <c r="K19" s="209">
        <f t="shared" si="1"/>
        <v>6</v>
      </c>
      <c r="L19" s="209">
        <f t="shared" si="0"/>
        <v>3</v>
      </c>
      <c r="M19" s="209">
        <f t="shared" si="0"/>
        <v>1</v>
      </c>
      <c r="N19" s="503"/>
      <c r="O19" s="503"/>
      <c r="P19" s="503"/>
      <c r="Q19" s="208">
        <f>SUM(E19:P19)</f>
        <v>32</v>
      </c>
    </row>
    <row r="20" spans="2:17" s="215" customFormat="1" ht="149.25" customHeight="1">
      <c r="B20" s="506" t="s">
        <v>877</v>
      </c>
      <c r="C20" s="506"/>
      <c r="D20" s="506"/>
      <c r="E20" s="506"/>
      <c r="F20" s="506"/>
      <c r="G20" s="233">
        <v>3</v>
      </c>
      <c r="H20" s="233">
        <v>5</v>
      </c>
      <c r="I20" s="233">
        <v>6</v>
      </c>
      <c r="J20" s="233">
        <v>9</v>
      </c>
      <c r="K20" s="233">
        <v>6</v>
      </c>
      <c r="L20" s="233">
        <v>4</v>
      </c>
      <c r="M20" s="233">
        <v>2</v>
      </c>
      <c r="N20" s="234"/>
      <c r="O20" s="234"/>
      <c r="P20" s="234"/>
      <c r="Q20" s="235">
        <f>SUM(G20:P20)</f>
        <v>35</v>
      </c>
    </row>
    <row r="21" spans="2:17" s="215" customFormat="1" ht="63" customHeight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29</v>
      </c>
      <c r="H21" s="214">
        <f t="shared" ref="H21:M21" si="2">SUM(H18:H19)-H20</f>
        <v>84</v>
      </c>
      <c r="I21" s="214">
        <f t="shared" si="2"/>
        <v>199</v>
      </c>
      <c r="J21" s="214">
        <f t="shared" si="2"/>
        <v>227</v>
      </c>
      <c r="K21" s="214">
        <f t="shared" si="2"/>
        <v>162</v>
      </c>
      <c r="L21" s="214">
        <f t="shared" si="2"/>
        <v>70</v>
      </c>
      <c r="M21" s="214">
        <f t="shared" si="2"/>
        <v>20</v>
      </c>
      <c r="N21" s="334"/>
      <c r="O21" s="334"/>
      <c r="P21" s="334"/>
      <c r="Q21" s="214">
        <f t="shared" ref="Q21" si="3">SUM(Q18:Q19)-Q20</f>
        <v>791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64.5" customHeight="1">
      <c r="B23" s="201"/>
      <c r="C23" s="202" t="s">
        <v>32</v>
      </c>
      <c r="D23" s="202" t="s">
        <v>33</v>
      </c>
      <c r="E23" s="203" t="s">
        <v>34</v>
      </c>
      <c r="F23" s="203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1" t="s">
        <v>863</v>
      </c>
      <c r="O23" s="501"/>
      <c r="P23" s="501"/>
      <c r="Q23" s="333" t="s">
        <v>40</v>
      </c>
    </row>
    <row r="24" spans="2:17" s="204" customFormat="1" ht="67.5" customHeight="1">
      <c r="B24" s="330" t="s">
        <v>41</v>
      </c>
      <c r="C24" s="331" t="s">
        <v>317</v>
      </c>
      <c r="D24" s="205" t="s">
        <v>732</v>
      </c>
      <c r="E24" s="206"/>
      <c r="F24" s="207"/>
      <c r="G24" s="207">
        <v>30</v>
      </c>
      <c r="H24" s="207">
        <v>85</v>
      </c>
      <c r="I24" s="207">
        <v>198</v>
      </c>
      <c r="J24" s="207">
        <v>227</v>
      </c>
      <c r="K24" s="207">
        <v>162</v>
      </c>
      <c r="L24" s="207">
        <v>71</v>
      </c>
      <c r="M24" s="207">
        <v>21</v>
      </c>
      <c r="N24" s="503" t="s">
        <v>724</v>
      </c>
      <c r="O24" s="503"/>
      <c r="P24" s="503"/>
      <c r="Q24" s="208">
        <f>SUM(E24:P24)</f>
        <v>794</v>
      </c>
    </row>
    <row r="25" spans="2:17" s="204" customFormat="1" ht="65">
      <c r="B25" s="330" t="s">
        <v>43</v>
      </c>
      <c r="C25" s="331" t="str">
        <f>C24</f>
        <v>DB-KT002</v>
      </c>
      <c r="D25" s="206" t="str">
        <f>+D24</f>
        <v>ETERNITY</v>
      </c>
      <c r="E25" s="206"/>
      <c r="F25" s="207"/>
      <c r="G25" s="209">
        <f>ROUNDUP(G24*4%,0)</f>
        <v>2</v>
      </c>
      <c r="H25" s="209">
        <f t="shared" ref="H25" si="4">ROUNDUP(H24*4%,0)</f>
        <v>4</v>
      </c>
      <c r="I25" s="209">
        <f>ROUNDUP(I24*4%,0)-1</f>
        <v>7</v>
      </c>
      <c r="J25" s="209">
        <f t="shared" ref="J25" si="5">ROUNDUP(J24*4%,0)-1</f>
        <v>9</v>
      </c>
      <c r="K25" s="209">
        <f t="shared" ref="K25" si="6">ROUNDUP(K24*4%,0)-1</f>
        <v>6</v>
      </c>
      <c r="L25" s="209">
        <f t="shared" ref="L25" si="7">ROUNDUP(L24*4%,0)</f>
        <v>3</v>
      </c>
      <c r="M25" s="209">
        <f t="shared" ref="M25" si="8">ROUNDUP(M24*4%,0)</f>
        <v>1</v>
      </c>
      <c r="N25" s="503"/>
      <c r="O25" s="503"/>
      <c r="P25" s="503"/>
      <c r="Q25" s="208">
        <f>SUM(E25:P25)</f>
        <v>32</v>
      </c>
    </row>
    <row r="26" spans="2:17" s="215" customFormat="1" ht="149.25" customHeight="1">
      <c r="B26" s="506" t="s">
        <v>877</v>
      </c>
      <c r="C26" s="506"/>
      <c r="D26" s="506"/>
      <c r="E26" s="506"/>
      <c r="F26" s="506"/>
      <c r="G26" s="233">
        <v>3</v>
      </c>
      <c r="H26" s="233">
        <v>5</v>
      </c>
      <c r="I26" s="233">
        <v>6</v>
      </c>
      <c r="J26" s="233">
        <v>9</v>
      </c>
      <c r="K26" s="233">
        <v>6</v>
      </c>
      <c r="L26" s="233">
        <v>4</v>
      </c>
      <c r="M26" s="233">
        <v>2</v>
      </c>
      <c r="N26" s="234"/>
      <c r="O26" s="234"/>
      <c r="P26" s="234"/>
      <c r="Q26" s="235">
        <f>SUM(G26:P26)</f>
        <v>35</v>
      </c>
    </row>
    <row r="27" spans="2:17" s="215" customFormat="1" ht="63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29</v>
      </c>
      <c r="H27" s="214">
        <f t="shared" ref="H27:M27" si="9">SUM(H24:H25)-H26</f>
        <v>84</v>
      </c>
      <c r="I27" s="214">
        <f t="shared" si="9"/>
        <v>199</v>
      </c>
      <c r="J27" s="214">
        <f t="shared" si="9"/>
        <v>227</v>
      </c>
      <c r="K27" s="214">
        <f t="shared" si="9"/>
        <v>162</v>
      </c>
      <c r="L27" s="214">
        <f t="shared" si="9"/>
        <v>70</v>
      </c>
      <c r="M27" s="214">
        <f t="shared" si="9"/>
        <v>20</v>
      </c>
      <c r="N27" s="334"/>
      <c r="O27" s="334"/>
      <c r="P27" s="334"/>
      <c r="Q27" s="214">
        <f t="shared" ref="Q27" si="10">SUM(Q24:Q25)-Q26</f>
        <v>791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64.5" customHeight="1">
      <c r="B29" s="201"/>
      <c r="C29" s="202" t="s">
        <v>32</v>
      </c>
      <c r="D29" s="202" t="s">
        <v>33</v>
      </c>
      <c r="E29" s="203" t="s">
        <v>34</v>
      </c>
      <c r="F29" s="203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1" t="s">
        <v>863</v>
      </c>
      <c r="O29" s="501"/>
      <c r="P29" s="501"/>
      <c r="Q29" s="333" t="s">
        <v>40</v>
      </c>
    </row>
    <row r="30" spans="2:17" s="204" customFormat="1" ht="67.5" customHeight="1">
      <c r="B30" s="330" t="s">
        <v>41</v>
      </c>
      <c r="C30" s="331" t="s">
        <v>326</v>
      </c>
      <c r="D30" s="205" t="s">
        <v>733</v>
      </c>
      <c r="E30" s="206"/>
      <c r="F30" s="207"/>
      <c r="G30" s="207">
        <v>29</v>
      </c>
      <c r="H30" s="207">
        <v>85</v>
      </c>
      <c r="I30" s="207">
        <v>197</v>
      </c>
      <c r="J30" s="207">
        <v>227</v>
      </c>
      <c r="K30" s="207">
        <v>161</v>
      </c>
      <c r="L30" s="207">
        <v>71</v>
      </c>
      <c r="M30" s="207">
        <v>21</v>
      </c>
      <c r="N30" s="503" t="s">
        <v>724</v>
      </c>
      <c r="O30" s="503"/>
      <c r="P30" s="503"/>
      <c r="Q30" s="208">
        <f>SUM(E30:P30)</f>
        <v>791</v>
      </c>
    </row>
    <row r="31" spans="2:17" s="204" customFormat="1" ht="65">
      <c r="B31" s="330" t="s">
        <v>43</v>
      </c>
      <c r="C31" s="331" t="str">
        <f>C30</f>
        <v>DB-KT003</v>
      </c>
      <c r="D31" s="206" t="str">
        <f>+D30</f>
        <v>MOONLIGHT</v>
      </c>
      <c r="E31" s="332"/>
      <c r="F31" s="332"/>
      <c r="G31" s="209">
        <f>ROUNDUP(G30*4%,0)</f>
        <v>2</v>
      </c>
      <c r="H31" s="209">
        <f t="shared" ref="H31" si="11">ROUNDUP(H30*4%,0)</f>
        <v>4</v>
      </c>
      <c r="I31" s="209">
        <f>ROUNDUP(I30*4%,0)-1</f>
        <v>7</v>
      </c>
      <c r="J31" s="209">
        <f t="shared" ref="J31" si="12">ROUNDUP(J30*4%,0)-1</f>
        <v>9</v>
      </c>
      <c r="K31" s="209">
        <f t="shared" ref="K31" si="13">ROUNDUP(K30*4%,0)-1</f>
        <v>6</v>
      </c>
      <c r="L31" s="209">
        <f t="shared" ref="L31" si="14">ROUNDUP(L30*4%,0)</f>
        <v>3</v>
      </c>
      <c r="M31" s="209">
        <f t="shared" ref="M31" si="15">ROUNDUP(M30*4%,0)</f>
        <v>1</v>
      </c>
      <c r="N31" s="503"/>
      <c r="O31" s="503"/>
      <c r="P31" s="503"/>
      <c r="Q31" s="208">
        <f>SUM(E31:P31)</f>
        <v>32</v>
      </c>
    </row>
    <row r="32" spans="2:17" s="215" customFormat="1" ht="149.25" customHeight="1">
      <c r="B32" s="506" t="s">
        <v>877</v>
      </c>
      <c r="C32" s="506"/>
      <c r="D32" s="506"/>
      <c r="E32" s="506"/>
      <c r="F32" s="506"/>
      <c r="G32" s="233">
        <v>2</v>
      </c>
      <c r="H32" s="233">
        <v>5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9" s="215" customFormat="1" ht="63" customHeight="1">
      <c r="B33" s="210" t="s">
        <v>44</v>
      </c>
      <c r="C33" s="210"/>
      <c r="D33" s="211" t="str">
        <f>+D31</f>
        <v>MOONLIGHT</v>
      </c>
      <c r="E33" s="212"/>
      <c r="F33" s="213"/>
      <c r="G33" s="214">
        <f>SUM(G30:G31)-G32</f>
        <v>29</v>
      </c>
      <c r="H33" s="214">
        <f t="shared" ref="H33:M33" si="16">SUM(H30:H31)-H32</f>
        <v>84</v>
      </c>
      <c r="I33" s="214">
        <f t="shared" si="16"/>
        <v>199</v>
      </c>
      <c r="J33" s="214">
        <f t="shared" si="16"/>
        <v>227</v>
      </c>
      <c r="K33" s="214">
        <f t="shared" si="16"/>
        <v>162</v>
      </c>
      <c r="L33" s="214">
        <f t="shared" si="16"/>
        <v>70</v>
      </c>
      <c r="M33" s="214">
        <f t="shared" si="16"/>
        <v>20</v>
      </c>
      <c r="N33" s="334"/>
      <c r="O33" s="334"/>
      <c r="P33" s="334"/>
      <c r="Q33" s="214">
        <f t="shared" ref="Q33" si="17">SUM(Q30:Q31)-Q32</f>
        <v>791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87</v>
      </c>
      <c r="H35" s="228">
        <f t="shared" ref="H35:M35" si="18">H21++H33+H27</f>
        <v>252</v>
      </c>
      <c r="I35" s="228">
        <f t="shared" si="18"/>
        <v>597</v>
      </c>
      <c r="J35" s="228">
        <f t="shared" si="18"/>
        <v>681</v>
      </c>
      <c r="K35" s="228">
        <f t="shared" si="18"/>
        <v>486</v>
      </c>
      <c r="L35" s="228">
        <f t="shared" si="18"/>
        <v>210</v>
      </c>
      <c r="M35" s="228">
        <f t="shared" si="18"/>
        <v>60</v>
      </c>
      <c r="N35" s="228"/>
      <c r="O35" s="228"/>
      <c r="P35" s="228"/>
      <c r="Q35" s="228">
        <f>Q21++Q33+Q27</f>
        <v>2373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4" t="s">
        <v>878</v>
      </c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</row>
    <row r="38" spans="1:19" s="99" customFormat="1" ht="72.75" hidden="1" customHeight="1">
      <c r="B38" s="504" t="s">
        <v>743</v>
      </c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</row>
    <row r="39" spans="1:19" s="99" customFormat="1" ht="72.75" customHeight="1">
      <c r="B39" s="505" t="s">
        <v>764</v>
      </c>
      <c r="C39" s="505"/>
      <c r="D39" s="505"/>
      <c r="E39" s="505"/>
      <c r="F39" s="505"/>
      <c r="G39" s="505"/>
      <c r="H39" s="505"/>
      <c r="I39" s="505"/>
      <c r="J39" s="505"/>
      <c r="K39" s="505"/>
      <c r="L39" s="505"/>
      <c r="M39" s="505"/>
      <c r="N39" s="505"/>
      <c r="O39" s="505"/>
      <c r="P39" s="505"/>
      <c r="Q39" s="505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502" t="s">
        <v>52</v>
      </c>
      <c r="B41" s="502"/>
      <c r="C41" s="502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36" t="s">
        <v>63</v>
      </c>
      <c r="O41" s="436"/>
      <c r="P41" s="436"/>
      <c r="Q41" s="436"/>
    </row>
    <row r="42" spans="1:19" s="408" customFormat="1" ht="62.25" customHeight="1">
      <c r="A42" s="444" t="str">
        <f>UPPER(D21)</f>
        <v>CLOUD</v>
      </c>
      <c r="B42" s="444"/>
      <c r="C42" s="444"/>
      <c r="D42" s="444"/>
      <c r="E42" s="444"/>
      <c r="F42" s="444"/>
      <c r="G42" s="444"/>
      <c r="H42" s="444"/>
      <c r="I42" s="444"/>
      <c r="J42" s="444"/>
      <c r="K42" s="444"/>
      <c r="L42" s="444"/>
      <c r="M42" s="444"/>
      <c r="N42" s="444"/>
      <c r="O42" s="444"/>
      <c r="P42" s="444"/>
      <c r="Q42" s="444"/>
    </row>
    <row r="43" spans="1:19" s="128" customFormat="1" ht="180" customHeight="1">
      <c r="A43" s="129">
        <v>1</v>
      </c>
      <c r="B43" s="449" t="str">
        <f>$M$11</f>
        <v>SINGLE OE BV, 100%cotton 400GR/YD (250GR/SQ) OE</v>
      </c>
      <c r="C43" s="449"/>
      <c r="D43" s="195" t="s">
        <v>64</v>
      </c>
      <c r="E43" s="195" t="str">
        <f>$N$18</f>
        <v>PFD</v>
      </c>
      <c r="F43" s="129" t="s">
        <v>36</v>
      </c>
      <c r="G43" s="196">
        <f>$Q$21</f>
        <v>791</v>
      </c>
      <c r="H43" s="356">
        <v>1.1199999999999999</v>
      </c>
      <c r="I43" s="179">
        <f>H43*G43</f>
        <v>885.92</v>
      </c>
      <c r="J43" s="188">
        <f>I43*5.6%+(I43/40)*0.5</f>
        <v>60.68551999999999</v>
      </c>
      <c r="K43" s="188">
        <v>0</v>
      </c>
      <c r="L43" s="188">
        <v>0</v>
      </c>
      <c r="M43" s="338">
        <f>ROUND(I43+J43,0)</f>
        <v>947</v>
      </c>
      <c r="N43" s="450" t="s">
        <v>867</v>
      </c>
      <c r="O43" s="450"/>
      <c r="P43" s="450"/>
      <c r="Q43" s="450"/>
      <c r="S43" s="355"/>
    </row>
    <row r="44" spans="1:19" s="128" customFormat="1" ht="180" customHeight="1">
      <c r="A44" s="129">
        <v>2</v>
      </c>
      <c r="B44" s="449" t="s">
        <v>779</v>
      </c>
      <c r="C44" s="449"/>
      <c r="D44" s="195" t="s">
        <v>777</v>
      </c>
      <c r="E44" s="195" t="str">
        <f>$N$18</f>
        <v>PFD</v>
      </c>
      <c r="F44" s="129" t="s">
        <v>36</v>
      </c>
      <c r="G44" s="196">
        <f>$Q$21</f>
        <v>791</v>
      </c>
      <c r="H44" s="356">
        <v>2.7E-2</v>
      </c>
      <c r="I44" s="179">
        <f>H44*G44</f>
        <v>21.356999999999999</v>
      </c>
      <c r="J44" s="188">
        <f>I44*6.9%+(I44/40)*0.5+1</f>
        <v>2.7405955</v>
      </c>
      <c r="K44" s="188">
        <v>0</v>
      </c>
      <c r="L44" s="188">
        <v>0</v>
      </c>
      <c r="M44" s="338">
        <f>ROUND(I44+J44,0)</f>
        <v>24</v>
      </c>
      <c r="N44" s="450" t="s">
        <v>886</v>
      </c>
      <c r="O44" s="450"/>
      <c r="P44" s="450"/>
      <c r="Q44" s="450"/>
      <c r="R44" s="128" t="s">
        <v>889</v>
      </c>
      <c r="S44" s="355"/>
    </row>
    <row r="45" spans="1:19" s="408" customFormat="1" ht="62.25" customHeight="1">
      <c r="A45" s="444" t="str">
        <f>UPPER(D27)</f>
        <v>ETERNITY</v>
      </c>
      <c r="B45" s="444"/>
      <c r="C45" s="444"/>
      <c r="D45" s="444"/>
      <c r="E45" s="444"/>
      <c r="F45" s="444"/>
      <c r="G45" s="444"/>
      <c r="H45" s="444"/>
      <c r="I45" s="444"/>
      <c r="J45" s="444"/>
      <c r="K45" s="444"/>
      <c r="L45" s="444"/>
      <c r="M45" s="444"/>
      <c r="N45" s="444"/>
      <c r="O45" s="444"/>
      <c r="P45" s="444"/>
      <c r="Q45" s="444"/>
    </row>
    <row r="46" spans="1:19" s="128" customFormat="1" ht="180" customHeight="1">
      <c r="A46" s="129">
        <v>1</v>
      </c>
      <c r="B46" s="449" t="str">
        <f>$M$11</f>
        <v>SINGLE OE BV, 100%cotton 400GR/YD (250GR/SQ) OE</v>
      </c>
      <c r="C46" s="449"/>
      <c r="D46" s="195" t="s">
        <v>64</v>
      </c>
      <c r="E46" s="195" t="str">
        <f>$N$24</f>
        <v>PFD</v>
      </c>
      <c r="F46" s="129" t="s">
        <v>36</v>
      </c>
      <c r="G46" s="196">
        <f>$Q$27</f>
        <v>791</v>
      </c>
      <c r="H46" s="356">
        <v>1.1199999999999999</v>
      </c>
      <c r="I46" s="179">
        <f>H46*G46</f>
        <v>885.92</v>
      </c>
      <c r="J46" s="188">
        <f>I46*6.9%+(I46/40)*0.5+1</f>
        <v>73.202480000000008</v>
      </c>
      <c r="K46" s="188">
        <v>0</v>
      </c>
      <c r="L46" s="188">
        <v>0</v>
      </c>
      <c r="M46" s="338">
        <f>ROUND(I46+J46,0)</f>
        <v>959</v>
      </c>
      <c r="N46" s="509" t="s">
        <v>885</v>
      </c>
      <c r="O46" s="509"/>
      <c r="P46" s="509"/>
      <c r="Q46" s="509"/>
      <c r="S46" s="355">
        <f>648+331</f>
        <v>979</v>
      </c>
    </row>
    <row r="47" spans="1:19" s="128" customFormat="1" ht="180" customHeight="1">
      <c r="A47" s="129">
        <v>2</v>
      </c>
      <c r="B47" s="449" t="s">
        <v>779</v>
      </c>
      <c r="C47" s="449"/>
      <c r="D47" s="195" t="s">
        <v>777</v>
      </c>
      <c r="E47" s="195" t="str">
        <f>$N$24</f>
        <v>PFD</v>
      </c>
      <c r="F47" s="129" t="s">
        <v>36</v>
      </c>
      <c r="G47" s="196">
        <f>$Q$27</f>
        <v>791</v>
      </c>
      <c r="H47" s="356">
        <v>2.7E-2</v>
      </c>
      <c r="I47" s="179">
        <f>H47*G47</f>
        <v>21.356999999999999</v>
      </c>
      <c r="J47" s="188">
        <f>I47*6.9%+(I47/40)*0.5+1</f>
        <v>2.7405955</v>
      </c>
      <c r="K47" s="188">
        <v>0</v>
      </c>
      <c r="L47" s="188">
        <v>0</v>
      </c>
      <c r="M47" s="338">
        <f>ROUND(I47+J47,0)</f>
        <v>24</v>
      </c>
      <c r="N47" s="450" t="s">
        <v>879</v>
      </c>
      <c r="O47" s="450"/>
      <c r="P47" s="450"/>
      <c r="Q47" s="450"/>
      <c r="S47" s="355"/>
    </row>
    <row r="48" spans="1:19" s="408" customFormat="1" ht="62.25" customHeight="1">
      <c r="A48" s="444" t="str">
        <f>UPPER(D30)</f>
        <v>MOONLIGHT</v>
      </c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</row>
    <row r="49" spans="1:19" s="128" customFormat="1" ht="180" customHeight="1">
      <c r="A49" s="129">
        <v>1</v>
      </c>
      <c r="B49" s="449" t="str">
        <f>$M$11</f>
        <v>SINGLE OE BV, 100%cotton 400GR/YD (250GR/SQ) OE</v>
      </c>
      <c r="C49" s="449"/>
      <c r="D49" s="195" t="s">
        <v>64</v>
      </c>
      <c r="E49" s="195" t="str">
        <f>$N$30</f>
        <v>PFD</v>
      </c>
      <c r="F49" s="129" t="s">
        <v>36</v>
      </c>
      <c r="G49" s="196">
        <f>$Q$33</f>
        <v>791</v>
      </c>
      <c r="H49" s="356">
        <v>1.1199999999999999</v>
      </c>
      <c r="I49" s="179">
        <f>H49*G49</f>
        <v>885.92</v>
      </c>
      <c r="J49" s="188">
        <f>I49*6.9%+(I49/40)*0.5+1</f>
        <v>73.202480000000008</v>
      </c>
      <c r="K49" s="188">
        <v>0</v>
      </c>
      <c r="L49" s="188">
        <v>0</v>
      </c>
      <c r="M49" s="338">
        <f>ROUND(I49+J49,0)</f>
        <v>959</v>
      </c>
      <c r="N49" s="450" t="s">
        <v>884</v>
      </c>
      <c r="O49" s="450"/>
      <c r="P49" s="450"/>
      <c r="Q49" s="450"/>
      <c r="S49" s="355"/>
    </row>
    <row r="50" spans="1:19" s="128" customFormat="1" ht="180" customHeight="1">
      <c r="A50" s="129">
        <v>2</v>
      </c>
      <c r="B50" s="449" t="s">
        <v>779</v>
      </c>
      <c r="C50" s="449"/>
      <c r="D50" s="195" t="s">
        <v>777</v>
      </c>
      <c r="E50" s="195" t="str">
        <f>$N$30</f>
        <v>PFD</v>
      </c>
      <c r="F50" s="129" t="s">
        <v>36</v>
      </c>
      <c r="G50" s="196">
        <f>$Q$33</f>
        <v>791</v>
      </c>
      <c r="H50" s="356">
        <v>2.7E-2</v>
      </c>
      <c r="I50" s="179">
        <f>H50*G50</f>
        <v>21.356999999999999</v>
      </c>
      <c r="J50" s="188">
        <f>I50*3.5%+(I50/40)*0.5+1</f>
        <v>2.0144574999999998</v>
      </c>
      <c r="K50" s="188">
        <v>0</v>
      </c>
      <c r="L50" s="188">
        <v>0</v>
      </c>
      <c r="M50" s="338">
        <f>ROUND(I50+J50,0)</f>
        <v>23</v>
      </c>
      <c r="N50" s="450" t="s">
        <v>888</v>
      </c>
      <c r="O50" s="450"/>
      <c r="P50" s="450"/>
      <c r="Q50" s="450"/>
      <c r="R50" s="128" t="s">
        <v>889</v>
      </c>
      <c r="S50" s="355"/>
    </row>
    <row r="51" spans="1:19" s="128" customFormat="1" ht="129" customHeight="1">
      <c r="A51" s="451" t="s">
        <v>887</v>
      </c>
      <c r="B51" s="451"/>
      <c r="C51" s="451"/>
      <c r="D51" s="451"/>
      <c r="E51" s="451"/>
      <c r="F51" s="451"/>
      <c r="G51" s="451"/>
      <c r="H51" s="451"/>
      <c r="I51" s="451"/>
      <c r="J51" s="451"/>
      <c r="K51" s="451"/>
      <c r="L51" s="451"/>
      <c r="M51" s="451"/>
      <c r="N51" s="451"/>
      <c r="O51" s="451"/>
      <c r="P51" s="451"/>
      <c r="Q51" s="451"/>
      <c r="S51" s="355"/>
    </row>
    <row r="52" spans="1:19" s="26" customFormat="1" ht="37" customHeight="1" thickBot="1">
      <c r="B52" s="87" t="s">
        <v>69</v>
      </c>
      <c r="C52" s="27"/>
      <c r="D52" s="27"/>
      <c r="E52" s="27"/>
      <c r="G52" s="28"/>
      <c r="Q52" s="29"/>
    </row>
    <row r="53" spans="1:19" s="40" customFormat="1" ht="55.5" customHeight="1">
      <c r="A53" s="510" t="s">
        <v>70</v>
      </c>
      <c r="B53" s="511"/>
      <c r="C53" s="511"/>
      <c r="D53" s="511"/>
      <c r="E53" s="512"/>
      <c r="F53" s="84" t="s">
        <v>71</v>
      </c>
      <c r="G53" s="84" t="s">
        <v>72</v>
      </c>
      <c r="H53" s="445" t="s">
        <v>73</v>
      </c>
      <c r="I53" s="446"/>
      <c r="J53" s="85" t="s">
        <v>55</v>
      </c>
      <c r="K53" s="84" t="s">
        <v>74</v>
      </c>
      <c r="L53" s="84" t="s">
        <v>75</v>
      </c>
      <c r="M53" s="86" t="s">
        <v>76</v>
      </c>
      <c r="N53" s="86" t="s">
        <v>77</v>
      </c>
      <c r="O53" s="86" t="s">
        <v>78</v>
      </c>
      <c r="P53" s="445" t="s">
        <v>79</v>
      </c>
      <c r="Q53" s="446"/>
    </row>
    <row r="54" spans="1:19" s="15" customFormat="1" ht="59.5" customHeight="1">
      <c r="A54" s="192">
        <v>1</v>
      </c>
      <c r="B54" s="416" t="s">
        <v>80</v>
      </c>
      <c r="C54" s="416"/>
      <c r="D54" s="416"/>
      <c r="E54" s="416"/>
      <c r="F54" s="183" t="str">
        <f>E43</f>
        <v>PFD</v>
      </c>
      <c r="G54" s="246" t="s">
        <v>865</v>
      </c>
      <c r="H54" s="417" t="str">
        <f>$D$21</f>
        <v>CLOUD</v>
      </c>
      <c r="I54" s="418" t="str">
        <f t="shared" ref="I54:I74" si="19">$E$43</f>
        <v>PFD</v>
      </c>
      <c r="J54" s="187" t="s">
        <v>81</v>
      </c>
      <c r="K54" s="187">
        <f>$Q$21</f>
        <v>791</v>
      </c>
      <c r="L54" s="352">
        <f>165/4500</f>
        <v>3.6666666666666667E-2</v>
      </c>
      <c r="M54" s="193">
        <f t="shared" ref="M54:M56" si="20">K54*L54</f>
        <v>29.003333333333334</v>
      </c>
      <c r="N54" s="193"/>
      <c r="O54" s="189">
        <f t="shared" ref="O54" si="21">ROUNDUP(N54+M54,0)</f>
        <v>30</v>
      </c>
      <c r="P54" s="422" t="s">
        <v>725</v>
      </c>
      <c r="Q54" s="410"/>
    </row>
    <row r="55" spans="1:19" s="15" customFormat="1" ht="59.5" customHeight="1">
      <c r="A55" s="192">
        <v>2</v>
      </c>
      <c r="B55" s="416" t="s">
        <v>80</v>
      </c>
      <c r="C55" s="416"/>
      <c r="D55" s="416"/>
      <c r="E55" s="416"/>
      <c r="F55" s="183" t="str">
        <f>E46</f>
        <v>PFD</v>
      </c>
      <c r="G55" s="246" t="s">
        <v>865</v>
      </c>
      <c r="H55" s="417" t="str">
        <f t="shared" ref="H55" si="22">$D$27</f>
        <v>ETERNITY</v>
      </c>
      <c r="I55" s="418"/>
      <c r="J55" s="187" t="s">
        <v>81</v>
      </c>
      <c r="K55" s="187">
        <f>$Q$27</f>
        <v>791</v>
      </c>
      <c r="L55" s="352">
        <f>165/4500</f>
        <v>3.6666666666666667E-2</v>
      </c>
      <c r="M55" s="193">
        <f t="shared" si="20"/>
        <v>29.003333333333334</v>
      </c>
      <c r="N55" s="193"/>
      <c r="O55" s="189">
        <f t="shared" ref="O55" si="23">ROUNDUP(N55+M55,0)</f>
        <v>30</v>
      </c>
      <c r="P55" s="411"/>
      <c r="Q55" s="412"/>
    </row>
    <row r="56" spans="1:19" s="15" customFormat="1" ht="59.5" customHeight="1">
      <c r="A56" s="192">
        <v>3</v>
      </c>
      <c r="B56" s="416" t="s">
        <v>80</v>
      </c>
      <c r="C56" s="416"/>
      <c r="D56" s="416"/>
      <c r="E56" s="416"/>
      <c r="F56" s="183" t="str">
        <f>E49</f>
        <v>PFD</v>
      </c>
      <c r="G56" s="246" t="s">
        <v>865</v>
      </c>
      <c r="H56" s="417" t="str">
        <f>$D$33</f>
        <v>MOONLIGHT</v>
      </c>
      <c r="I56" s="418" t="str">
        <f t="shared" si="19"/>
        <v>PFD</v>
      </c>
      <c r="J56" s="187" t="s">
        <v>81</v>
      </c>
      <c r="K56" s="187">
        <f>$Q$33</f>
        <v>791</v>
      </c>
      <c r="L56" s="352">
        <f>165/4500</f>
        <v>3.6666666666666667E-2</v>
      </c>
      <c r="M56" s="193">
        <f t="shared" si="20"/>
        <v>29.003333333333334</v>
      </c>
      <c r="N56" s="193"/>
      <c r="O56" s="189">
        <f t="shared" ref="O56:O58" si="24">ROUNDUP(N56+M56,0)</f>
        <v>30</v>
      </c>
      <c r="P56" s="411"/>
      <c r="Q56" s="412"/>
    </row>
    <row r="57" spans="1:19" s="15" customFormat="1" ht="59.5" customHeight="1">
      <c r="A57" s="192">
        <v>4</v>
      </c>
      <c r="B57" s="416" t="s">
        <v>726</v>
      </c>
      <c r="C57" s="416"/>
      <c r="D57" s="416"/>
      <c r="E57" s="416"/>
      <c r="F57" s="183" t="str">
        <f>H57</f>
        <v>CLOUD</v>
      </c>
      <c r="G57" s="246"/>
      <c r="H57" s="417" t="str">
        <f>$D$21</f>
        <v>CLOUD</v>
      </c>
      <c r="I57" s="418" t="str">
        <f t="shared" si="19"/>
        <v>PFD</v>
      </c>
      <c r="J57" s="187" t="s">
        <v>81</v>
      </c>
      <c r="K57" s="187">
        <f>$Q$21</f>
        <v>791</v>
      </c>
      <c r="L57" s="405">
        <f>5/4500</f>
        <v>1.1111111111111111E-3</v>
      </c>
      <c r="M57" s="193">
        <f t="shared" ref="M57:M59" si="25">K57*L57</f>
        <v>0.87888888888888894</v>
      </c>
      <c r="N57" s="193"/>
      <c r="O57" s="189">
        <f t="shared" si="24"/>
        <v>1</v>
      </c>
      <c r="P57" s="422" t="s">
        <v>866</v>
      </c>
      <c r="Q57" s="410"/>
    </row>
    <row r="58" spans="1:19" s="15" customFormat="1" ht="59.5" customHeight="1">
      <c r="A58" s="192">
        <v>5</v>
      </c>
      <c r="B58" s="416" t="s">
        <v>726</v>
      </c>
      <c r="C58" s="416"/>
      <c r="D58" s="416"/>
      <c r="E58" s="416"/>
      <c r="F58" s="183" t="str">
        <f>H58</f>
        <v>ETERNITY</v>
      </c>
      <c r="G58" s="246"/>
      <c r="H58" s="417" t="str">
        <f t="shared" ref="H58" si="26">$D$27</f>
        <v>ETERNITY</v>
      </c>
      <c r="I58" s="418"/>
      <c r="J58" s="187" t="s">
        <v>81</v>
      </c>
      <c r="K58" s="187">
        <f>$Q$27</f>
        <v>791</v>
      </c>
      <c r="L58" s="405">
        <f>5/4500</f>
        <v>1.1111111111111111E-3</v>
      </c>
      <c r="M58" s="193">
        <f t="shared" si="25"/>
        <v>0.87888888888888894</v>
      </c>
      <c r="N58" s="193"/>
      <c r="O58" s="189">
        <f t="shared" si="24"/>
        <v>1</v>
      </c>
      <c r="P58" s="411"/>
      <c r="Q58" s="412"/>
    </row>
    <row r="59" spans="1:19" s="15" customFormat="1" ht="59.5" customHeight="1">
      <c r="A59" s="192">
        <v>6</v>
      </c>
      <c r="B59" s="416" t="s">
        <v>726</v>
      </c>
      <c r="C59" s="416"/>
      <c r="D59" s="416"/>
      <c r="E59" s="416"/>
      <c r="F59" s="183" t="str">
        <f>H59</f>
        <v>MOONLIGHT</v>
      </c>
      <c r="G59" s="246"/>
      <c r="H59" s="417" t="str">
        <f>$D$33</f>
        <v>MOONLIGHT</v>
      </c>
      <c r="I59" s="418" t="str">
        <f t="shared" si="19"/>
        <v>PFD</v>
      </c>
      <c r="J59" s="187" t="s">
        <v>81</v>
      </c>
      <c r="K59" s="187">
        <f>$Q$33</f>
        <v>791</v>
      </c>
      <c r="L59" s="405">
        <f>5/4500</f>
        <v>1.1111111111111111E-3</v>
      </c>
      <c r="M59" s="193">
        <f t="shared" si="25"/>
        <v>0.87888888888888894</v>
      </c>
      <c r="N59" s="193"/>
      <c r="O59" s="189">
        <f t="shared" ref="O59" si="27">ROUNDUP(N59+M59,0)</f>
        <v>1</v>
      </c>
      <c r="P59" s="411"/>
      <c r="Q59" s="412"/>
    </row>
    <row r="60" spans="1:19" s="15" customFormat="1" ht="59.5" customHeight="1">
      <c r="A60" s="192">
        <v>7</v>
      </c>
      <c r="B60" s="447" t="s">
        <v>768</v>
      </c>
      <c r="C60" s="448"/>
      <c r="D60" s="448"/>
      <c r="E60" s="448"/>
      <c r="F60" s="477" t="s">
        <v>91</v>
      </c>
      <c r="G60" s="507" t="s">
        <v>769</v>
      </c>
      <c r="H60" s="417" t="str">
        <f>$D$21</f>
        <v>CLOUD</v>
      </c>
      <c r="I60" s="418" t="str">
        <f t="shared" si="19"/>
        <v>PFD</v>
      </c>
      <c r="J60" s="187" t="s">
        <v>87</v>
      </c>
      <c r="K60" s="187">
        <f>$Q$21</f>
        <v>791</v>
      </c>
      <c r="L60" s="187">
        <v>1</v>
      </c>
      <c r="M60" s="187">
        <f t="shared" ref="M60:M71" si="28">L60*K60</f>
        <v>791</v>
      </c>
      <c r="N60" s="193"/>
      <c r="O60" s="189">
        <f t="shared" ref="O60:O70" si="29">ROUNDUP(N60+M60,0)</f>
        <v>791</v>
      </c>
      <c r="P60" s="422" t="s">
        <v>744</v>
      </c>
      <c r="Q60" s="410"/>
    </row>
    <row r="61" spans="1:19" s="15" customFormat="1" ht="59.5" customHeight="1">
      <c r="A61" s="192">
        <v>8</v>
      </c>
      <c r="B61" s="447" t="s">
        <v>768</v>
      </c>
      <c r="C61" s="448"/>
      <c r="D61" s="448"/>
      <c r="E61" s="448"/>
      <c r="F61" s="478"/>
      <c r="G61" s="481"/>
      <c r="H61" s="417" t="str">
        <f t="shared" ref="H61" si="30">$D$27</f>
        <v>ETERNITY</v>
      </c>
      <c r="I61" s="418"/>
      <c r="J61" s="187" t="s">
        <v>87</v>
      </c>
      <c r="K61" s="187">
        <f>$Q$27</f>
        <v>791</v>
      </c>
      <c r="L61" s="187">
        <v>1</v>
      </c>
      <c r="M61" s="187">
        <f t="shared" si="28"/>
        <v>791</v>
      </c>
      <c r="N61" s="193"/>
      <c r="O61" s="189">
        <f t="shared" si="29"/>
        <v>791</v>
      </c>
      <c r="P61" s="411"/>
      <c r="Q61" s="412"/>
    </row>
    <row r="62" spans="1:19" s="15" customFormat="1" ht="59.5" customHeight="1">
      <c r="A62" s="192">
        <v>9</v>
      </c>
      <c r="B62" s="447" t="s">
        <v>768</v>
      </c>
      <c r="C62" s="448"/>
      <c r="D62" s="448"/>
      <c r="E62" s="448"/>
      <c r="F62" s="479"/>
      <c r="G62" s="481"/>
      <c r="H62" s="417" t="str">
        <f>$D$33</f>
        <v>MOONLIGHT</v>
      </c>
      <c r="I62" s="418" t="str">
        <f t="shared" si="19"/>
        <v>PFD</v>
      </c>
      <c r="J62" s="187" t="s">
        <v>87</v>
      </c>
      <c r="K62" s="187">
        <f>$Q$33</f>
        <v>791</v>
      </c>
      <c r="L62" s="187">
        <v>1</v>
      </c>
      <c r="M62" s="187">
        <f t="shared" si="28"/>
        <v>791</v>
      </c>
      <c r="N62" s="193"/>
      <c r="O62" s="189">
        <f t="shared" ref="O62" si="31">ROUNDUP(N62+M62,0)</f>
        <v>791</v>
      </c>
      <c r="P62" s="413"/>
      <c r="Q62" s="414"/>
    </row>
    <row r="63" spans="1:19" s="15" customFormat="1" ht="59.5" customHeight="1">
      <c r="A63" s="192">
        <v>10</v>
      </c>
      <c r="B63" s="447" t="s">
        <v>770</v>
      </c>
      <c r="C63" s="448"/>
      <c r="D63" s="448"/>
      <c r="E63" s="448"/>
      <c r="F63" s="477" t="s">
        <v>91</v>
      </c>
      <c r="G63" s="507" t="s">
        <v>771</v>
      </c>
      <c r="H63" s="417" t="str">
        <f>$D$21</f>
        <v>CLOUD</v>
      </c>
      <c r="I63" s="418" t="str">
        <f t="shared" si="19"/>
        <v>PFD</v>
      </c>
      <c r="J63" s="187" t="s">
        <v>87</v>
      </c>
      <c r="K63" s="187">
        <f>$Q$21</f>
        <v>791</v>
      </c>
      <c r="L63" s="187">
        <v>1</v>
      </c>
      <c r="M63" s="187">
        <f t="shared" si="28"/>
        <v>791</v>
      </c>
      <c r="N63" s="193"/>
      <c r="O63" s="189">
        <f t="shared" si="29"/>
        <v>791</v>
      </c>
      <c r="P63" s="422" t="s">
        <v>744</v>
      </c>
      <c r="Q63" s="410"/>
    </row>
    <row r="64" spans="1:19" s="15" customFormat="1" ht="59.5" customHeight="1">
      <c r="A64" s="192">
        <v>11</v>
      </c>
      <c r="B64" s="447" t="s">
        <v>770</v>
      </c>
      <c r="C64" s="448"/>
      <c r="D64" s="448"/>
      <c r="E64" s="448"/>
      <c r="F64" s="478"/>
      <c r="G64" s="481"/>
      <c r="H64" s="417" t="str">
        <f t="shared" ref="H64" si="32">$D$27</f>
        <v>ETERNITY</v>
      </c>
      <c r="I64" s="418"/>
      <c r="J64" s="187" t="s">
        <v>87</v>
      </c>
      <c r="K64" s="187">
        <f>$Q$27</f>
        <v>791</v>
      </c>
      <c r="L64" s="187">
        <v>1</v>
      </c>
      <c r="M64" s="187">
        <f t="shared" si="28"/>
        <v>791</v>
      </c>
      <c r="N64" s="193"/>
      <c r="O64" s="189">
        <f t="shared" si="29"/>
        <v>791</v>
      </c>
      <c r="P64" s="411"/>
      <c r="Q64" s="412"/>
    </row>
    <row r="65" spans="1:17" s="15" customFormat="1" ht="59.5" customHeight="1">
      <c r="A65" s="192">
        <v>12</v>
      </c>
      <c r="B65" s="447" t="s">
        <v>770</v>
      </c>
      <c r="C65" s="448"/>
      <c r="D65" s="448"/>
      <c r="E65" s="448"/>
      <c r="F65" s="479"/>
      <c r="G65" s="481"/>
      <c r="H65" s="417" t="str">
        <f>$D$33</f>
        <v>MOONLIGHT</v>
      </c>
      <c r="I65" s="418" t="str">
        <f t="shared" si="19"/>
        <v>PFD</v>
      </c>
      <c r="J65" s="187" t="s">
        <v>87</v>
      </c>
      <c r="K65" s="187">
        <f>$Q$33</f>
        <v>791</v>
      </c>
      <c r="L65" s="187">
        <v>1</v>
      </c>
      <c r="M65" s="187">
        <f t="shared" si="28"/>
        <v>791</v>
      </c>
      <c r="N65" s="193"/>
      <c r="O65" s="189">
        <f t="shared" ref="O65:O67" si="33">ROUNDUP(N65+M65,0)</f>
        <v>791</v>
      </c>
      <c r="P65" s="413"/>
      <c r="Q65" s="414"/>
    </row>
    <row r="66" spans="1:17" s="15" customFormat="1" ht="59.5" customHeight="1">
      <c r="A66" s="192">
        <v>13</v>
      </c>
      <c r="B66" s="415" t="s">
        <v>751</v>
      </c>
      <c r="C66" s="416"/>
      <c r="D66" s="416"/>
      <c r="E66" s="416"/>
      <c r="F66" s="477" t="s">
        <v>91</v>
      </c>
      <c r="G66" s="507" t="s">
        <v>752</v>
      </c>
      <c r="H66" s="417" t="str">
        <f>$D$21</f>
        <v>CLOUD</v>
      </c>
      <c r="I66" s="418" t="str">
        <f t="shared" si="19"/>
        <v>PFD</v>
      </c>
      <c r="J66" s="187" t="s">
        <v>87</v>
      </c>
      <c r="K66" s="187">
        <f>$Q$21</f>
        <v>791</v>
      </c>
      <c r="L66" s="187">
        <v>1</v>
      </c>
      <c r="M66" s="187">
        <f t="shared" ref="M66:M68" si="34">L66*K66</f>
        <v>791</v>
      </c>
      <c r="N66" s="193"/>
      <c r="O66" s="189">
        <f t="shared" si="33"/>
        <v>791</v>
      </c>
      <c r="P66" s="422" t="s">
        <v>744</v>
      </c>
      <c r="Q66" s="410"/>
    </row>
    <row r="67" spans="1:17" s="15" customFormat="1" ht="59.5" customHeight="1">
      <c r="A67" s="192">
        <v>14</v>
      </c>
      <c r="B67" s="415" t="s">
        <v>751</v>
      </c>
      <c r="C67" s="416"/>
      <c r="D67" s="416"/>
      <c r="E67" s="416"/>
      <c r="F67" s="478"/>
      <c r="G67" s="481"/>
      <c r="H67" s="417" t="str">
        <f t="shared" ref="H67" si="35">$D$27</f>
        <v>ETERNITY</v>
      </c>
      <c r="I67" s="418"/>
      <c r="J67" s="187" t="s">
        <v>87</v>
      </c>
      <c r="K67" s="187">
        <f>$Q$27</f>
        <v>791</v>
      </c>
      <c r="L67" s="187">
        <v>1</v>
      </c>
      <c r="M67" s="187">
        <f t="shared" si="34"/>
        <v>791</v>
      </c>
      <c r="N67" s="193"/>
      <c r="O67" s="189">
        <f t="shared" si="33"/>
        <v>791</v>
      </c>
      <c r="P67" s="411"/>
      <c r="Q67" s="412"/>
    </row>
    <row r="68" spans="1:17" s="15" customFormat="1" ht="59.5" customHeight="1">
      <c r="A68" s="192">
        <v>15</v>
      </c>
      <c r="B68" s="415" t="s">
        <v>751</v>
      </c>
      <c r="C68" s="416"/>
      <c r="D68" s="416"/>
      <c r="E68" s="416"/>
      <c r="F68" s="479"/>
      <c r="G68" s="481"/>
      <c r="H68" s="417" t="str">
        <f>$D$33</f>
        <v>MOONLIGHT</v>
      </c>
      <c r="I68" s="418" t="str">
        <f t="shared" si="19"/>
        <v>PFD</v>
      </c>
      <c r="J68" s="187" t="s">
        <v>87</v>
      </c>
      <c r="K68" s="187">
        <f>$Q$33</f>
        <v>791</v>
      </c>
      <c r="L68" s="187">
        <v>1</v>
      </c>
      <c r="M68" s="187">
        <f t="shared" si="34"/>
        <v>791</v>
      </c>
      <c r="N68" s="193"/>
      <c r="O68" s="189">
        <f t="shared" ref="O68" si="36">ROUNDUP(N68+M68,0)</f>
        <v>791</v>
      </c>
      <c r="P68" s="413"/>
      <c r="Q68" s="414"/>
    </row>
    <row r="69" spans="1:17" s="15" customFormat="1" ht="63.75" customHeight="1">
      <c r="A69" s="192">
        <v>16</v>
      </c>
      <c r="B69" s="415" t="s">
        <v>748</v>
      </c>
      <c r="C69" s="416"/>
      <c r="D69" s="416"/>
      <c r="E69" s="416"/>
      <c r="F69" s="477" t="s">
        <v>91</v>
      </c>
      <c r="G69" s="480"/>
      <c r="H69" s="417" t="str">
        <f>$D$21</f>
        <v>CLOUD</v>
      </c>
      <c r="I69" s="418" t="str">
        <f t="shared" si="19"/>
        <v>PFD</v>
      </c>
      <c r="J69" s="187" t="s">
        <v>87</v>
      </c>
      <c r="K69" s="187">
        <f>$Q$21</f>
        <v>791</v>
      </c>
      <c r="L69" s="187">
        <v>1</v>
      </c>
      <c r="M69" s="187">
        <f t="shared" si="28"/>
        <v>791</v>
      </c>
      <c r="N69" s="193"/>
      <c r="O69" s="189">
        <f t="shared" si="29"/>
        <v>791</v>
      </c>
      <c r="P69" s="422" t="s">
        <v>745</v>
      </c>
      <c r="Q69" s="410"/>
    </row>
    <row r="70" spans="1:17" s="15" customFormat="1" ht="63.75" customHeight="1">
      <c r="A70" s="192">
        <v>17</v>
      </c>
      <c r="B70" s="415" t="s">
        <v>748</v>
      </c>
      <c r="C70" s="416"/>
      <c r="D70" s="416"/>
      <c r="E70" s="416"/>
      <c r="F70" s="478"/>
      <c r="G70" s="481"/>
      <c r="H70" s="417" t="str">
        <f t="shared" ref="H70" si="37">$D$27</f>
        <v>ETERNITY</v>
      </c>
      <c r="I70" s="418"/>
      <c r="J70" s="187" t="s">
        <v>87</v>
      </c>
      <c r="K70" s="187">
        <f>$Q$27</f>
        <v>791</v>
      </c>
      <c r="L70" s="187">
        <v>1</v>
      </c>
      <c r="M70" s="187">
        <f t="shared" si="28"/>
        <v>791</v>
      </c>
      <c r="N70" s="193"/>
      <c r="O70" s="189">
        <f t="shared" si="29"/>
        <v>791</v>
      </c>
      <c r="P70" s="411"/>
      <c r="Q70" s="412"/>
    </row>
    <row r="71" spans="1:17" s="15" customFormat="1" ht="63.75" customHeight="1">
      <c r="A71" s="192">
        <v>18</v>
      </c>
      <c r="B71" s="415" t="s">
        <v>748</v>
      </c>
      <c r="C71" s="416"/>
      <c r="D71" s="416"/>
      <c r="E71" s="416"/>
      <c r="F71" s="479"/>
      <c r="G71" s="482"/>
      <c r="H71" s="417" t="str">
        <f>$D$33</f>
        <v>MOONLIGHT</v>
      </c>
      <c r="I71" s="418" t="str">
        <f t="shared" si="19"/>
        <v>PFD</v>
      </c>
      <c r="J71" s="187" t="s">
        <v>87</v>
      </c>
      <c r="K71" s="187">
        <f>$Q$33</f>
        <v>791</v>
      </c>
      <c r="L71" s="187">
        <v>1</v>
      </c>
      <c r="M71" s="187">
        <f t="shared" si="28"/>
        <v>791</v>
      </c>
      <c r="N71" s="193"/>
      <c r="O71" s="189">
        <f t="shared" ref="O71:O73" si="38">ROUNDUP(N71+M71,0)</f>
        <v>791</v>
      </c>
      <c r="P71" s="413"/>
      <c r="Q71" s="414"/>
    </row>
    <row r="72" spans="1:17" s="15" customFormat="1" ht="63.75" customHeight="1">
      <c r="A72" s="192">
        <v>19</v>
      </c>
      <c r="B72" s="415" t="s">
        <v>880</v>
      </c>
      <c r="C72" s="416"/>
      <c r="D72" s="416"/>
      <c r="E72" s="416"/>
      <c r="F72" s="477" t="s">
        <v>85</v>
      </c>
      <c r="G72" s="480"/>
      <c r="H72" s="417" t="str">
        <f>$D$21</f>
        <v>CLOUD</v>
      </c>
      <c r="I72" s="418" t="str">
        <f t="shared" si="19"/>
        <v>PFD</v>
      </c>
      <c r="J72" s="187" t="s">
        <v>87</v>
      </c>
      <c r="K72" s="187">
        <f>$Q$21</f>
        <v>791</v>
      </c>
      <c r="L72" s="187">
        <v>1</v>
      </c>
      <c r="M72" s="187">
        <f t="shared" ref="M72:M74" si="39">L72*K72</f>
        <v>791</v>
      </c>
      <c r="N72" s="193"/>
      <c r="O72" s="189">
        <f t="shared" si="38"/>
        <v>791</v>
      </c>
      <c r="P72" s="409" t="s">
        <v>881</v>
      </c>
      <c r="Q72" s="410"/>
    </row>
    <row r="73" spans="1:17" s="15" customFormat="1" ht="63.75" customHeight="1">
      <c r="A73" s="192">
        <v>20</v>
      </c>
      <c r="B73" s="415" t="s">
        <v>880</v>
      </c>
      <c r="C73" s="416"/>
      <c r="D73" s="416"/>
      <c r="E73" s="416"/>
      <c r="F73" s="478"/>
      <c r="G73" s="481"/>
      <c r="H73" s="417" t="str">
        <f t="shared" ref="H73" si="40">$D$27</f>
        <v>ETERNITY</v>
      </c>
      <c r="I73" s="418"/>
      <c r="J73" s="187" t="s">
        <v>87</v>
      </c>
      <c r="K73" s="187">
        <f>$Q$27</f>
        <v>791</v>
      </c>
      <c r="L73" s="187">
        <v>1</v>
      </c>
      <c r="M73" s="187">
        <f t="shared" si="39"/>
        <v>791</v>
      </c>
      <c r="N73" s="193"/>
      <c r="O73" s="189">
        <f t="shared" si="38"/>
        <v>791</v>
      </c>
      <c r="P73" s="411"/>
      <c r="Q73" s="412"/>
    </row>
    <row r="74" spans="1:17" s="15" customFormat="1" ht="63.75" customHeight="1">
      <c r="A74" s="192">
        <v>21</v>
      </c>
      <c r="B74" s="415" t="s">
        <v>880</v>
      </c>
      <c r="C74" s="416"/>
      <c r="D74" s="416"/>
      <c r="E74" s="416"/>
      <c r="F74" s="479"/>
      <c r="G74" s="482"/>
      <c r="H74" s="417" t="str">
        <f>$D$33</f>
        <v>MOONLIGHT</v>
      </c>
      <c r="I74" s="418" t="str">
        <f t="shared" si="19"/>
        <v>PFD</v>
      </c>
      <c r="J74" s="187" t="s">
        <v>87</v>
      </c>
      <c r="K74" s="187">
        <f>$Q$33</f>
        <v>791</v>
      </c>
      <c r="L74" s="187">
        <v>1</v>
      </c>
      <c r="M74" s="187">
        <f t="shared" si="39"/>
        <v>791</v>
      </c>
      <c r="N74" s="193"/>
      <c r="O74" s="189">
        <f t="shared" ref="O74" si="41">ROUNDUP(N74+M74,0)</f>
        <v>791</v>
      </c>
      <c r="P74" s="413"/>
      <c r="Q74" s="414"/>
    </row>
    <row r="75" spans="1:17" s="26" customFormat="1" ht="39" customHeight="1">
      <c r="B75" s="91" t="s">
        <v>95</v>
      </c>
      <c r="C75" s="27"/>
      <c r="D75" s="27"/>
      <c r="E75" s="27"/>
      <c r="G75" s="28"/>
      <c r="H75" s="30"/>
      <c r="I75" s="30"/>
      <c r="J75" s="30"/>
      <c r="K75" s="30"/>
      <c r="L75" s="30"/>
      <c r="M75" s="30"/>
      <c r="N75" s="30"/>
      <c r="O75" s="30"/>
      <c r="Q75" s="29"/>
    </row>
    <row r="76" spans="1:17" s="40" customFormat="1" ht="60">
      <c r="A76" s="502" t="s">
        <v>70</v>
      </c>
      <c r="B76" s="502"/>
      <c r="C76" s="502"/>
      <c r="D76" s="502"/>
      <c r="E76" s="502"/>
      <c r="F76" s="190" t="s">
        <v>71</v>
      </c>
      <c r="G76" s="190" t="s">
        <v>72</v>
      </c>
      <c r="H76" s="436" t="s">
        <v>73</v>
      </c>
      <c r="I76" s="436"/>
      <c r="J76" s="191" t="s">
        <v>55</v>
      </c>
      <c r="K76" s="190" t="s">
        <v>74</v>
      </c>
      <c r="L76" s="190" t="s">
        <v>75</v>
      </c>
      <c r="M76" s="190" t="s">
        <v>76</v>
      </c>
      <c r="N76" s="190" t="s">
        <v>77</v>
      </c>
      <c r="O76" s="190" t="s">
        <v>78</v>
      </c>
      <c r="P76" s="436" t="s">
        <v>79</v>
      </c>
      <c r="Q76" s="436"/>
    </row>
    <row r="77" spans="1:17" s="34" customFormat="1" ht="51.75" customHeight="1">
      <c r="A77" s="192">
        <v>1</v>
      </c>
      <c r="B77" s="415" t="s">
        <v>746</v>
      </c>
      <c r="C77" s="415"/>
      <c r="D77" s="415"/>
      <c r="E77" s="415"/>
      <c r="F77" s="439" t="s">
        <v>91</v>
      </c>
      <c r="G77" s="440"/>
      <c r="H77" s="437" t="str">
        <f>$D$21</f>
        <v>CLOUD</v>
      </c>
      <c r="I77" s="437" t="str">
        <f>$E$43</f>
        <v>PFD</v>
      </c>
      <c r="J77" s="187" t="s">
        <v>87</v>
      </c>
      <c r="K77" s="187">
        <f>$Q$21</f>
        <v>791</v>
      </c>
      <c r="L77" s="353">
        <f>1+L92</f>
        <v>1.05</v>
      </c>
      <c r="M77" s="187">
        <f t="shared" ref="M77:M97" si="42">K77*L77</f>
        <v>830.55000000000007</v>
      </c>
      <c r="N77" s="193"/>
      <c r="O77" s="189">
        <f t="shared" ref="O77:O96" si="43">ROUNDUP(N77+M77,0)</f>
        <v>831</v>
      </c>
      <c r="P77" s="422" t="s">
        <v>749</v>
      </c>
      <c r="Q77" s="410"/>
    </row>
    <row r="78" spans="1:17" s="34" customFormat="1" ht="51.75" customHeight="1">
      <c r="A78" s="192">
        <v>2</v>
      </c>
      <c r="B78" s="415" t="s">
        <v>746</v>
      </c>
      <c r="C78" s="415"/>
      <c r="D78" s="415"/>
      <c r="E78" s="415"/>
      <c r="F78" s="439"/>
      <c r="G78" s="440"/>
      <c r="H78" s="437" t="str">
        <f t="shared" ref="H78" si="44">$D$27</f>
        <v>ETERNITY</v>
      </c>
      <c r="I78" s="437"/>
      <c r="J78" s="187" t="s">
        <v>87</v>
      </c>
      <c r="K78" s="187">
        <f>$Q$27</f>
        <v>791</v>
      </c>
      <c r="L78" s="353">
        <f>1+L93</f>
        <v>1.05</v>
      </c>
      <c r="M78" s="187">
        <f t="shared" si="42"/>
        <v>830.55000000000007</v>
      </c>
      <c r="N78" s="193"/>
      <c r="O78" s="189">
        <f t="shared" si="43"/>
        <v>831</v>
      </c>
      <c r="P78" s="411"/>
      <c r="Q78" s="412"/>
    </row>
    <row r="79" spans="1:17" s="34" customFormat="1" ht="51.75" customHeight="1">
      <c r="A79" s="192">
        <v>3</v>
      </c>
      <c r="B79" s="415" t="s">
        <v>746</v>
      </c>
      <c r="C79" s="415"/>
      <c r="D79" s="415"/>
      <c r="E79" s="415"/>
      <c r="F79" s="439"/>
      <c r="G79" s="440"/>
      <c r="H79" s="437" t="str">
        <f>$D$33</f>
        <v>MOONLIGHT</v>
      </c>
      <c r="I79" s="437" t="str">
        <f>$E$43</f>
        <v>PFD</v>
      </c>
      <c r="J79" s="187" t="s">
        <v>87</v>
      </c>
      <c r="K79" s="187">
        <f>$Q$33</f>
        <v>791</v>
      </c>
      <c r="L79" s="353">
        <f>1+L94</f>
        <v>1.05</v>
      </c>
      <c r="M79" s="187">
        <f t="shared" si="42"/>
        <v>830.55000000000007</v>
      </c>
      <c r="N79" s="193"/>
      <c r="O79" s="189">
        <f t="shared" ref="O79" si="45">ROUNDUP(N79+M79,0)</f>
        <v>831</v>
      </c>
      <c r="P79" s="413"/>
      <c r="Q79" s="414"/>
    </row>
    <row r="80" spans="1:17" s="34" customFormat="1" ht="64.5" customHeight="1">
      <c r="A80" s="192">
        <v>4</v>
      </c>
      <c r="B80" s="438" t="s">
        <v>781</v>
      </c>
      <c r="C80" s="438"/>
      <c r="D80" s="438"/>
      <c r="E80" s="438"/>
      <c r="F80" s="183" t="s">
        <v>103</v>
      </c>
      <c r="G80" s="441" t="s">
        <v>782</v>
      </c>
      <c r="H80" s="437" t="str">
        <f>$D$21</f>
        <v>CLOUD</v>
      </c>
      <c r="I80" s="437" t="str">
        <f>$E$43</f>
        <v>PFD</v>
      </c>
      <c r="J80" s="187" t="s">
        <v>87</v>
      </c>
      <c r="K80" s="187">
        <f>$Q$21</f>
        <v>791</v>
      </c>
      <c r="L80" s="187">
        <v>1</v>
      </c>
      <c r="M80" s="187">
        <f t="shared" si="42"/>
        <v>791</v>
      </c>
      <c r="N80" s="193"/>
      <c r="O80" s="189">
        <f t="shared" si="43"/>
        <v>791</v>
      </c>
      <c r="P80" s="422" t="s">
        <v>747</v>
      </c>
      <c r="Q80" s="410"/>
    </row>
    <row r="81" spans="1:17" s="34" customFormat="1" ht="64.5" customHeight="1">
      <c r="A81" s="192">
        <v>5</v>
      </c>
      <c r="B81" s="438" t="s">
        <v>781</v>
      </c>
      <c r="C81" s="438"/>
      <c r="D81" s="438"/>
      <c r="E81" s="438"/>
      <c r="F81" s="183" t="s">
        <v>103</v>
      </c>
      <c r="G81" s="442"/>
      <c r="H81" s="437" t="str">
        <f t="shared" ref="H81" si="46">$D$27</f>
        <v>ETERNITY</v>
      </c>
      <c r="I81" s="437"/>
      <c r="J81" s="187" t="s">
        <v>87</v>
      </c>
      <c r="K81" s="187">
        <f>$Q$27</f>
        <v>791</v>
      </c>
      <c r="L81" s="187">
        <v>1</v>
      </c>
      <c r="M81" s="187">
        <f t="shared" si="42"/>
        <v>791</v>
      </c>
      <c r="N81" s="193"/>
      <c r="O81" s="189">
        <f t="shared" si="43"/>
        <v>791</v>
      </c>
      <c r="P81" s="411"/>
      <c r="Q81" s="412"/>
    </row>
    <row r="82" spans="1:17" s="34" customFormat="1" ht="64.5" customHeight="1">
      <c r="A82" s="192">
        <v>6</v>
      </c>
      <c r="B82" s="438" t="s">
        <v>781</v>
      </c>
      <c r="C82" s="438"/>
      <c r="D82" s="438"/>
      <c r="E82" s="438"/>
      <c r="F82" s="183" t="s">
        <v>103</v>
      </c>
      <c r="G82" s="443"/>
      <c r="H82" s="437" t="str">
        <f>$D$33</f>
        <v>MOONLIGHT</v>
      </c>
      <c r="I82" s="437" t="str">
        <f>$E$43</f>
        <v>PFD</v>
      </c>
      <c r="J82" s="187" t="s">
        <v>87</v>
      </c>
      <c r="K82" s="187">
        <f>$Q$33</f>
        <v>791</v>
      </c>
      <c r="L82" s="187">
        <v>1</v>
      </c>
      <c r="M82" s="187">
        <f t="shared" si="42"/>
        <v>791</v>
      </c>
      <c r="N82" s="193"/>
      <c r="O82" s="189">
        <f t="shared" ref="O82" si="47">ROUNDUP(N82+M82,0)</f>
        <v>791</v>
      </c>
      <c r="P82" s="413"/>
      <c r="Q82" s="414"/>
    </row>
    <row r="83" spans="1:17" s="34" customFormat="1" ht="42.75" customHeight="1">
      <c r="A83" s="192">
        <v>7</v>
      </c>
      <c r="B83" s="415" t="s">
        <v>753</v>
      </c>
      <c r="C83" s="416"/>
      <c r="D83" s="416"/>
      <c r="E83" s="416"/>
      <c r="F83" s="183" t="s">
        <v>105</v>
      </c>
      <c r="G83" s="183"/>
      <c r="H83" s="437" t="str">
        <f>$D$21</f>
        <v>CLOUD</v>
      </c>
      <c r="I83" s="437" t="str">
        <f>$E$43</f>
        <v>PFD</v>
      </c>
      <c r="J83" s="187" t="s">
        <v>87</v>
      </c>
      <c r="K83" s="187">
        <f>$Q$21</f>
        <v>791</v>
      </c>
      <c r="L83" s="194">
        <f>1/40</f>
        <v>2.5000000000000001E-2</v>
      </c>
      <c r="M83" s="187">
        <f t="shared" si="42"/>
        <v>19.775000000000002</v>
      </c>
      <c r="N83" s="193"/>
      <c r="O83" s="189">
        <f t="shared" si="43"/>
        <v>20</v>
      </c>
      <c r="P83" s="423"/>
      <c r="Q83" s="423"/>
    </row>
    <row r="84" spans="1:17" s="34" customFormat="1" ht="42.75" customHeight="1">
      <c r="A84" s="192">
        <v>8</v>
      </c>
      <c r="B84" s="415" t="s">
        <v>753</v>
      </c>
      <c r="C84" s="416"/>
      <c r="D84" s="416"/>
      <c r="E84" s="416"/>
      <c r="F84" s="183" t="s">
        <v>105</v>
      </c>
      <c r="G84" s="183"/>
      <c r="H84" s="437" t="str">
        <f t="shared" ref="H84" si="48">$D$27</f>
        <v>ETERNITY</v>
      </c>
      <c r="I84" s="437"/>
      <c r="J84" s="187" t="s">
        <v>87</v>
      </c>
      <c r="K84" s="187">
        <f>$Q$27</f>
        <v>791</v>
      </c>
      <c r="L84" s="194">
        <f>1/40</f>
        <v>2.5000000000000001E-2</v>
      </c>
      <c r="M84" s="187">
        <f t="shared" si="42"/>
        <v>19.775000000000002</v>
      </c>
      <c r="N84" s="193"/>
      <c r="O84" s="189">
        <f t="shared" si="43"/>
        <v>20</v>
      </c>
      <c r="P84" s="423"/>
      <c r="Q84" s="423"/>
    </row>
    <row r="85" spans="1:17" s="34" customFormat="1" ht="42.75" customHeight="1">
      <c r="A85" s="192">
        <v>9</v>
      </c>
      <c r="B85" s="415" t="s">
        <v>753</v>
      </c>
      <c r="C85" s="416"/>
      <c r="D85" s="416"/>
      <c r="E85" s="416"/>
      <c r="F85" s="183" t="s">
        <v>105</v>
      </c>
      <c r="G85" s="183"/>
      <c r="H85" s="437" t="str">
        <f>$D$33</f>
        <v>MOONLIGHT</v>
      </c>
      <c r="I85" s="437" t="str">
        <f>$E$43</f>
        <v>PFD</v>
      </c>
      <c r="J85" s="187" t="s">
        <v>87</v>
      </c>
      <c r="K85" s="187">
        <f>$Q$33</f>
        <v>791</v>
      </c>
      <c r="L85" s="194">
        <f>1/40</f>
        <v>2.5000000000000001E-2</v>
      </c>
      <c r="M85" s="187">
        <f t="shared" si="42"/>
        <v>19.775000000000002</v>
      </c>
      <c r="N85" s="193"/>
      <c r="O85" s="189">
        <f t="shared" ref="O85" si="49">ROUNDUP(N85+M85,0)</f>
        <v>20</v>
      </c>
      <c r="P85" s="423"/>
      <c r="Q85" s="423"/>
    </row>
    <row r="86" spans="1:17" s="34" customFormat="1" ht="51.75" customHeight="1">
      <c r="A86" s="192">
        <v>10</v>
      </c>
      <c r="B86" s="415" t="s">
        <v>145</v>
      </c>
      <c r="C86" s="415"/>
      <c r="D86" s="415"/>
      <c r="E86" s="415"/>
      <c r="F86" s="439" t="s">
        <v>91</v>
      </c>
      <c r="G86" s="440"/>
      <c r="H86" s="437" t="str">
        <f>$D$21</f>
        <v>CLOUD</v>
      </c>
      <c r="I86" s="437" t="str">
        <f>$E$43</f>
        <v>PFD</v>
      </c>
      <c r="J86" s="187" t="s">
        <v>87</v>
      </c>
      <c r="K86" s="187">
        <v>2</v>
      </c>
      <c r="L86" s="194">
        <f t="shared" ref="L86:L92" si="50">1/40*2</f>
        <v>0.05</v>
      </c>
      <c r="M86" s="187">
        <f t="shared" ref="M86:M88" si="51">K86*L86</f>
        <v>0.1</v>
      </c>
      <c r="N86" s="193"/>
      <c r="O86" s="189">
        <f>ROUNDUP(N86+M86,0)</f>
        <v>1</v>
      </c>
      <c r="P86" s="424"/>
      <c r="Q86" s="425"/>
    </row>
    <row r="87" spans="1:17" s="34" customFormat="1" ht="51.75" customHeight="1">
      <c r="A87" s="192">
        <v>11</v>
      </c>
      <c r="B87" s="415" t="s">
        <v>145</v>
      </c>
      <c r="C87" s="415"/>
      <c r="D87" s="415"/>
      <c r="E87" s="415"/>
      <c r="F87" s="439"/>
      <c r="G87" s="440"/>
      <c r="H87" s="437" t="str">
        <f t="shared" ref="H87" si="52">$D$27</f>
        <v>ETERNITY</v>
      </c>
      <c r="I87" s="437"/>
      <c r="J87" s="187" t="s">
        <v>87</v>
      </c>
      <c r="K87" s="187">
        <v>2</v>
      </c>
      <c r="L87" s="194">
        <f t="shared" si="50"/>
        <v>0.05</v>
      </c>
      <c r="M87" s="187">
        <f t="shared" si="51"/>
        <v>0.1</v>
      </c>
      <c r="N87" s="193"/>
      <c r="O87" s="189">
        <f>ROUNDUP(N87+M87,0)</f>
        <v>1</v>
      </c>
      <c r="P87" s="426"/>
      <c r="Q87" s="427"/>
    </row>
    <row r="88" spans="1:17" s="34" customFormat="1" ht="51.75" customHeight="1">
      <c r="A88" s="192">
        <v>12</v>
      </c>
      <c r="B88" s="415" t="s">
        <v>145</v>
      </c>
      <c r="C88" s="415"/>
      <c r="D88" s="415"/>
      <c r="E88" s="415"/>
      <c r="F88" s="439"/>
      <c r="G88" s="440"/>
      <c r="H88" s="437" t="str">
        <f>$D$33</f>
        <v>MOONLIGHT</v>
      </c>
      <c r="I88" s="437" t="str">
        <f>$E$43</f>
        <v>PFD</v>
      </c>
      <c r="J88" s="187" t="s">
        <v>87</v>
      </c>
      <c r="K88" s="187">
        <v>2</v>
      </c>
      <c r="L88" s="194">
        <f t="shared" si="50"/>
        <v>0.05</v>
      </c>
      <c r="M88" s="187">
        <f t="shared" si="51"/>
        <v>0.1</v>
      </c>
      <c r="N88" s="193"/>
      <c r="O88" s="189">
        <f t="shared" ref="O88" si="53">ROUNDUP(N88+M88,0)</f>
        <v>1</v>
      </c>
      <c r="P88" s="428"/>
      <c r="Q88" s="429"/>
    </row>
    <row r="89" spans="1:17" s="34" customFormat="1" ht="51.75" hidden="1" customHeight="1">
      <c r="A89" s="192">
        <v>13</v>
      </c>
      <c r="B89" s="474" t="s">
        <v>755</v>
      </c>
      <c r="C89" s="474"/>
      <c r="D89" s="474"/>
      <c r="E89" s="474"/>
      <c r="F89" s="508" t="s">
        <v>170</v>
      </c>
      <c r="G89" s="476"/>
      <c r="H89" s="475" t="str">
        <f>$D$21</f>
        <v>CLOUD</v>
      </c>
      <c r="I89" s="475" t="str">
        <f>$E$43</f>
        <v>PFD</v>
      </c>
      <c r="J89" s="359" t="s">
        <v>87</v>
      </c>
      <c r="K89" s="359">
        <f>$Q$21</f>
        <v>791</v>
      </c>
      <c r="L89" s="360">
        <f t="shared" si="50"/>
        <v>0.05</v>
      </c>
      <c r="M89" s="359">
        <f t="shared" ref="M89:M91" si="54">K89*L89</f>
        <v>39.550000000000004</v>
      </c>
      <c r="N89" s="361"/>
      <c r="O89" s="362">
        <f>ROUNDUP(N89+M89,0)</f>
        <v>40</v>
      </c>
      <c r="P89" s="430" t="s">
        <v>756</v>
      </c>
      <c r="Q89" s="431"/>
    </row>
    <row r="90" spans="1:17" s="34" customFormat="1" ht="51.75" hidden="1" customHeight="1">
      <c r="A90" s="192">
        <v>14</v>
      </c>
      <c r="B90" s="474" t="s">
        <v>755</v>
      </c>
      <c r="C90" s="474"/>
      <c r="D90" s="474"/>
      <c r="E90" s="474"/>
      <c r="F90" s="508"/>
      <c r="G90" s="476"/>
      <c r="H90" s="475" t="str">
        <f t="shared" ref="H90" si="55">$D$27</f>
        <v>ETERNITY</v>
      </c>
      <c r="I90" s="475"/>
      <c r="J90" s="359" t="s">
        <v>87</v>
      </c>
      <c r="K90" s="359">
        <f>$Q$27</f>
        <v>791</v>
      </c>
      <c r="L90" s="360">
        <f t="shared" si="50"/>
        <v>0.05</v>
      </c>
      <c r="M90" s="359">
        <f t="shared" si="54"/>
        <v>39.550000000000004</v>
      </c>
      <c r="N90" s="361"/>
      <c r="O90" s="362">
        <f>ROUNDUP(N90+M90,0)</f>
        <v>40</v>
      </c>
      <c r="P90" s="432"/>
      <c r="Q90" s="433"/>
    </row>
    <row r="91" spans="1:17" s="34" customFormat="1" ht="51.75" hidden="1" customHeight="1">
      <c r="A91" s="192">
        <v>15</v>
      </c>
      <c r="B91" s="474" t="s">
        <v>755</v>
      </c>
      <c r="C91" s="474"/>
      <c r="D91" s="474"/>
      <c r="E91" s="474"/>
      <c r="F91" s="508"/>
      <c r="G91" s="476"/>
      <c r="H91" s="475" t="str">
        <f>$D$33</f>
        <v>MOONLIGHT</v>
      </c>
      <c r="I91" s="475" t="str">
        <f>$E$43</f>
        <v>PFD</v>
      </c>
      <c r="J91" s="359" t="s">
        <v>87</v>
      </c>
      <c r="K91" s="359">
        <f>$Q$33</f>
        <v>791</v>
      </c>
      <c r="L91" s="360">
        <f t="shared" si="50"/>
        <v>0.05</v>
      </c>
      <c r="M91" s="359">
        <f t="shared" si="54"/>
        <v>39.550000000000004</v>
      </c>
      <c r="N91" s="361"/>
      <c r="O91" s="362">
        <f t="shared" ref="O91" si="56">ROUNDUP(N91+M91,0)</f>
        <v>40</v>
      </c>
      <c r="P91" s="434"/>
      <c r="Q91" s="435"/>
    </row>
    <row r="92" spans="1:17" s="34" customFormat="1" ht="42.75" customHeight="1">
      <c r="A92" s="192">
        <v>16</v>
      </c>
      <c r="B92" s="415" t="s">
        <v>106</v>
      </c>
      <c r="C92" s="416"/>
      <c r="D92" s="416"/>
      <c r="E92" s="416"/>
      <c r="F92" s="183" t="s">
        <v>105</v>
      </c>
      <c r="G92" s="183"/>
      <c r="H92" s="437" t="str">
        <f>$D$21</f>
        <v>CLOUD</v>
      </c>
      <c r="I92" s="437" t="str">
        <f>$E$43</f>
        <v>PFD</v>
      </c>
      <c r="J92" s="187" t="s">
        <v>87</v>
      </c>
      <c r="K92" s="187">
        <f>$Q$21</f>
        <v>791</v>
      </c>
      <c r="L92" s="194">
        <f t="shared" si="50"/>
        <v>0.05</v>
      </c>
      <c r="M92" s="187">
        <f t="shared" si="42"/>
        <v>39.550000000000004</v>
      </c>
      <c r="N92" s="193"/>
      <c r="O92" s="189">
        <f t="shared" si="43"/>
        <v>40</v>
      </c>
      <c r="P92" s="423"/>
      <c r="Q92" s="423"/>
    </row>
    <row r="93" spans="1:17" s="34" customFormat="1" ht="42.75" customHeight="1">
      <c r="A93" s="192">
        <v>17</v>
      </c>
      <c r="B93" s="415" t="s">
        <v>106</v>
      </c>
      <c r="C93" s="416"/>
      <c r="D93" s="416"/>
      <c r="E93" s="416"/>
      <c r="F93" s="183" t="s">
        <v>105</v>
      </c>
      <c r="G93" s="183"/>
      <c r="H93" s="437" t="str">
        <f t="shared" ref="H93" si="57">$D$27</f>
        <v>ETERNITY</v>
      </c>
      <c r="I93" s="437"/>
      <c r="J93" s="187" t="s">
        <v>87</v>
      </c>
      <c r="K93" s="187">
        <f>$Q$27</f>
        <v>791</v>
      </c>
      <c r="L93" s="194">
        <f t="shared" ref="L93:L94" si="58">1/40*2</f>
        <v>0.05</v>
      </c>
      <c r="M93" s="187">
        <f t="shared" si="42"/>
        <v>39.550000000000004</v>
      </c>
      <c r="N93" s="193"/>
      <c r="O93" s="189">
        <f t="shared" si="43"/>
        <v>40</v>
      </c>
      <c r="P93" s="423"/>
      <c r="Q93" s="423"/>
    </row>
    <row r="94" spans="1:17" s="34" customFormat="1" ht="42.75" customHeight="1">
      <c r="A94" s="192">
        <v>18</v>
      </c>
      <c r="B94" s="415" t="s">
        <v>106</v>
      </c>
      <c r="C94" s="416"/>
      <c r="D94" s="416"/>
      <c r="E94" s="416"/>
      <c r="F94" s="183" t="s">
        <v>105</v>
      </c>
      <c r="G94" s="183"/>
      <c r="H94" s="437" t="str">
        <f>$D$33</f>
        <v>MOONLIGHT</v>
      </c>
      <c r="I94" s="437" t="str">
        <f>$E$43</f>
        <v>PFD</v>
      </c>
      <c r="J94" s="187" t="s">
        <v>87</v>
      </c>
      <c r="K94" s="187">
        <f>$Q$33</f>
        <v>791</v>
      </c>
      <c r="L94" s="194">
        <f t="shared" si="58"/>
        <v>0.05</v>
      </c>
      <c r="M94" s="187">
        <f t="shared" si="42"/>
        <v>39.550000000000004</v>
      </c>
      <c r="N94" s="193"/>
      <c r="O94" s="189">
        <f t="shared" ref="O94" si="59">ROUNDUP(N94+M94,0)</f>
        <v>40</v>
      </c>
      <c r="P94" s="423"/>
      <c r="Q94" s="423"/>
    </row>
    <row r="95" spans="1:17" s="34" customFormat="1" ht="42.75" customHeight="1">
      <c r="A95" s="192">
        <v>19</v>
      </c>
      <c r="B95" s="415" t="s">
        <v>107</v>
      </c>
      <c r="C95" s="416"/>
      <c r="D95" s="416"/>
      <c r="E95" s="416"/>
      <c r="F95" s="183" t="s">
        <v>103</v>
      </c>
      <c r="G95" s="183"/>
      <c r="H95" s="437" t="str">
        <f>$D$21</f>
        <v>CLOUD</v>
      </c>
      <c r="I95" s="437" t="str">
        <f>$E$43</f>
        <v>PFD</v>
      </c>
      <c r="J95" s="187" t="s">
        <v>87</v>
      </c>
      <c r="K95" s="187">
        <f>$Q$21</f>
        <v>791</v>
      </c>
      <c r="L95" s="194">
        <f>1/40</f>
        <v>2.5000000000000001E-2</v>
      </c>
      <c r="M95" s="187">
        <f t="shared" si="42"/>
        <v>19.775000000000002</v>
      </c>
      <c r="N95" s="193"/>
      <c r="O95" s="189">
        <f t="shared" si="43"/>
        <v>20</v>
      </c>
      <c r="P95" s="423"/>
      <c r="Q95" s="423"/>
    </row>
    <row r="96" spans="1:17" s="34" customFormat="1" ht="42.75" customHeight="1">
      <c r="A96" s="192">
        <v>20</v>
      </c>
      <c r="B96" s="415" t="s">
        <v>107</v>
      </c>
      <c r="C96" s="416"/>
      <c r="D96" s="416"/>
      <c r="E96" s="416"/>
      <c r="F96" s="183" t="s">
        <v>103</v>
      </c>
      <c r="G96" s="183"/>
      <c r="H96" s="437" t="str">
        <f t="shared" ref="H96" si="60">$D$27</f>
        <v>ETERNITY</v>
      </c>
      <c r="I96" s="437"/>
      <c r="J96" s="187" t="s">
        <v>87</v>
      </c>
      <c r="K96" s="187">
        <f>$Q$27</f>
        <v>791</v>
      </c>
      <c r="L96" s="194">
        <f>1/40</f>
        <v>2.5000000000000001E-2</v>
      </c>
      <c r="M96" s="187">
        <f t="shared" si="42"/>
        <v>19.775000000000002</v>
      </c>
      <c r="N96" s="193"/>
      <c r="O96" s="189">
        <f t="shared" si="43"/>
        <v>20</v>
      </c>
      <c r="P96" s="423"/>
      <c r="Q96" s="423"/>
    </row>
    <row r="97" spans="1:17" s="34" customFormat="1" ht="42.75" customHeight="1">
      <c r="A97" s="192">
        <v>21</v>
      </c>
      <c r="B97" s="415" t="s">
        <v>107</v>
      </c>
      <c r="C97" s="416"/>
      <c r="D97" s="416"/>
      <c r="E97" s="416"/>
      <c r="F97" s="183" t="s">
        <v>103</v>
      </c>
      <c r="G97" s="183"/>
      <c r="H97" s="437" t="str">
        <f>$D$33</f>
        <v>MOONLIGHT</v>
      </c>
      <c r="I97" s="437" t="str">
        <f>$E$43</f>
        <v>PFD</v>
      </c>
      <c r="J97" s="187" t="s">
        <v>87</v>
      </c>
      <c r="K97" s="187">
        <f>$Q$33</f>
        <v>791</v>
      </c>
      <c r="L97" s="194">
        <f>1/40</f>
        <v>2.5000000000000001E-2</v>
      </c>
      <c r="M97" s="187">
        <f t="shared" si="42"/>
        <v>19.775000000000002</v>
      </c>
      <c r="N97" s="193"/>
      <c r="O97" s="189">
        <f t="shared" ref="O97" si="61">ROUNDUP(N97+M97,0)</f>
        <v>20</v>
      </c>
      <c r="P97" s="423"/>
      <c r="Q97" s="423"/>
    </row>
    <row r="98" spans="1:17" s="15" customFormat="1" ht="27.5">
      <c r="A98" s="92"/>
      <c r="B98" s="92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</row>
    <row r="99" spans="1:17" s="15" customFormat="1" ht="33" customHeight="1">
      <c r="B99" s="87" t="s">
        <v>111</v>
      </c>
      <c r="C99" s="88"/>
      <c r="D99" s="89"/>
      <c r="E99" s="89"/>
      <c r="F99" s="89"/>
      <c r="G99" s="90"/>
      <c r="H99" s="89"/>
      <c r="I99" s="89"/>
      <c r="J99" s="460" t="s">
        <v>112</v>
      </c>
      <c r="K99" s="460"/>
      <c r="L99" s="460"/>
      <c r="M99" s="460"/>
      <c r="N99" s="460"/>
      <c r="O99" s="33"/>
      <c r="P99" s="33"/>
      <c r="Q99" s="34"/>
    </row>
    <row r="100" spans="1:17" s="92" customFormat="1" ht="54.65" customHeight="1">
      <c r="A100" s="92">
        <v>1</v>
      </c>
      <c r="B100" s="94" t="s">
        <v>113</v>
      </c>
      <c r="C100" s="98" t="s">
        <v>114</v>
      </c>
      <c r="D100" s="15"/>
      <c r="E100" s="15"/>
      <c r="F100" s="15"/>
      <c r="G100" s="35"/>
      <c r="H100" s="35"/>
      <c r="I100" s="35"/>
      <c r="J100" s="35"/>
      <c r="K100" s="19"/>
      <c r="L100" s="19"/>
      <c r="M100" s="35"/>
      <c r="N100" s="35"/>
      <c r="O100" s="35"/>
      <c r="P100" s="35"/>
      <c r="Q100" s="35"/>
    </row>
    <row r="101" spans="1:17" s="15" customFormat="1" ht="34.5" hidden="1" customHeight="1">
      <c r="A101" s="92"/>
      <c r="B101" s="456" t="s">
        <v>115</v>
      </c>
      <c r="C101" s="457"/>
      <c r="D101" s="457"/>
      <c r="E101" s="457"/>
      <c r="F101" s="457"/>
      <c r="G101" s="457"/>
      <c r="H101" s="457"/>
      <c r="I101" s="461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59.25" hidden="1" customHeight="1">
      <c r="A102" s="92"/>
      <c r="B102" s="463" t="s">
        <v>73</v>
      </c>
      <c r="C102" s="464"/>
      <c r="D102" s="465" t="s">
        <v>116</v>
      </c>
      <c r="E102" s="466"/>
      <c r="F102" s="466"/>
      <c r="G102" s="466"/>
      <c r="H102" s="466"/>
      <c r="I102" s="467"/>
      <c r="J102" s="35"/>
      <c r="K102" s="35"/>
      <c r="L102" s="35"/>
      <c r="M102" s="35"/>
      <c r="N102" s="35"/>
      <c r="O102" s="35"/>
      <c r="P102" s="35"/>
      <c r="Q102" s="35"/>
    </row>
    <row r="103" spans="1:17" s="15" customFormat="1" ht="78.650000000000006" hidden="1" customHeight="1">
      <c r="A103" s="92"/>
      <c r="B103" s="462" t="str">
        <f>$D$21</f>
        <v>CLOUD</v>
      </c>
      <c r="C103" s="462" t="str">
        <f t="shared" ref="C103:C106" si="62">$E$43</f>
        <v>PFD</v>
      </c>
      <c r="D103" s="468"/>
      <c r="E103" s="469"/>
      <c r="F103" s="469"/>
      <c r="G103" s="469"/>
      <c r="H103" s="469"/>
      <c r="I103" s="470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462" t="str">
        <f t="shared" ref="B104" si="63">$D$27</f>
        <v>ETERNITY</v>
      </c>
      <c r="C104" s="462"/>
      <c r="D104" s="468"/>
      <c r="E104" s="469"/>
      <c r="F104" s="469"/>
      <c r="G104" s="469"/>
      <c r="H104" s="469"/>
      <c r="I104" s="470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462" t="str">
        <f>$D$33</f>
        <v>MOONLIGHT</v>
      </c>
      <c r="C105" s="462" t="str">
        <f t="shared" si="62"/>
        <v>PFD</v>
      </c>
      <c r="D105" s="468"/>
      <c r="E105" s="469"/>
      <c r="F105" s="469"/>
      <c r="G105" s="469"/>
      <c r="H105" s="469"/>
      <c r="I105" s="470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462" t="e">
        <f>#REF!</f>
        <v>#REF!</v>
      </c>
      <c r="C106" s="462" t="str">
        <f t="shared" si="62"/>
        <v>PFD</v>
      </c>
      <c r="D106" s="468"/>
      <c r="E106" s="469"/>
      <c r="F106" s="469"/>
      <c r="G106" s="469"/>
      <c r="H106" s="469"/>
      <c r="I106" s="470"/>
      <c r="J106" s="35"/>
      <c r="K106" s="35"/>
      <c r="L106" s="35"/>
      <c r="M106" s="35"/>
      <c r="N106" s="35"/>
      <c r="O106" s="35"/>
    </row>
    <row r="107" spans="1:17" s="15" customFormat="1" ht="27.5" hidden="1"/>
    <row r="108" spans="1:17" s="15" customFormat="1" ht="28" hidden="1">
      <c r="A108" s="92"/>
      <c r="B108" s="456"/>
      <c r="C108" s="457"/>
      <c r="D108" s="458"/>
      <c r="E108" s="458"/>
      <c r="F108" s="458"/>
      <c r="G108" s="458"/>
      <c r="H108" s="458"/>
      <c r="I108" s="459"/>
      <c r="J108" s="35"/>
      <c r="K108" s="35"/>
      <c r="L108" s="35"/>
    </row>
    <row r="109" spans="1:17" s="15" customFormat="1" ht="40.5" hidden="1" customHeight="1">
      <c r="A109" s="92"/>
      <c r="B109" s="453"/>
      <c r="C109" s="454"/>
      <c r="D109" s="249" t="s">
        <v>117</v>
      </c>
      <c r="E109" s="249" t="s">
        <v>35</v>
      </c>
      <c r="F109" s="249" t="s">
        <v>36</v>
      </c>
      <c r="G109" s="249" t="s">
        <v>37</v>
      </c>
      <c r="H109" s="249" t="s">
        <v>38</v>
      </c>
      <c r="I109" s="249" t="s">
        <v>39</v>
      </c>
      <c r="J109" s="35"/>
    </row>
    <row r="110" spans="1:17" s="15" customFormat="1" ht="178.5" hidden="1" customHeight="1">
      <c r="A110" s="92"/>
      <c r="B110" s="455" t="s">
        <v>118</v>
      </c>
      <c r="C110" s="455"/>
      <c r="D110" s="471">
        <v>2.2000000000000002</v>
      </c>
      <c r="E110" s="472"/>
      <c r="F110" s="472"/>
      <c r="G110" s="472"/>
      <c r="H110" s="472"/>
      <c r="I110" s="473"/>
      <c r="J110" s="35"/>
    </row>
    <row r="111" spans="1:17" s="15" customFormat="1" ht="12.75" customHeight="1">
      <c r="A111" s="92"/>
      <c r="B111" s="92"/>
      <c r="C111" s="92"/>
      <c r="D111" s="92"/>
      <c r="E111" s="92"/>
      <c r="F111" s="92"/>
      <c r="G111" s="92"/>
      <c r="H111" s="92"/>
      <c r="I111" s="92"/>
      <c r="J111" s="35"/>
      <c r="K111" s="35"/>
      <c r="L111" s="35"/>
      <c r="M111" s="35"/>
      <c r="N111" s="35"/>
      <c r="O111" s="35"/>
      <c r="P111" s="35"/>
      <c r="Q111" s="35"/>
    </row>
    <row r="112" spans="1:17" s="92" customFormat="1" ht="54.65" customHeight="1">
      <c r="A112" s="16">
        <v>2</v>
      </c>
      <c r="B112" s="94" t="s">
        <v>119</v>
      </c>
      <c r="C112" s="452" t="s">
        <v>750</v>
      </c>
      <c r="D112" s="452"/>
      <c r="E112" s="452"/>
      <c r="F112" s="452"/>
      <c r="G112" s="35"/>
      <c r="H112" s="35"/>
      <c r="I112" s="35"/>
      <c r="J112" s="35"/>
      <c r="K112" s="19"/>
      <c r="L112" s="19"/>
      <c r="M112" s="35"/>
      <c r="N112" s="35"/>
      <c r="O112" s="35"/>
      <c r="P112" s="35"/>
      <c r="Q112" s="35"/>
    </row>
    <row r="113" spans="1:17" s="15" customFormat="1" ht="28" hidden="1">
      <c r="A113" s="92"/>
      <c r="B113" s="456" t="s">
        <v>115</v>
      </c>
      <c r="C113" s="457"/>
      <c r="D113" s="457"/>
      <c r="E113" s="457"/>
      <c r="F113" s="457"/>
      <c r="G113" s="457"/>
      <c r="H113" s="457"/>
      <c r="I113" s="461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63" hidden="1" customHeight="1">
      <c r="A114" s="92"/>
      <c r="B114" s="463" t="s">
        <v>73</v>
      </c>
      <c r="C114" s="464"/>
      <c r="D114" s="465" t="s">
        <v>116</v>
      </c>
      <c r="E114" s="466"/>
      <c r="F114" s="466"/>
      <c r="G114" s="466"/>
      <c r="H114" s="466"/>
      <c r="I114" s="467"/>
      <c r="J114" s="35"/>
      <c r="K114" s="35"/>
      <c r="L114" s="35"/>
      <c r="M114" s="35"/>
      <c r="N114" s="35"/>
      <c r="O114" s="35"/>
      <c r="P114" s="35"/>
      <c r="Q114" s="35"/>
    </row>
    <row r="115" spans="1:17" s="15" customFormat="1" ht="72" hidden="1" customHeight="1">
      <c r="A115" s="92"/>
      <c r="B115" s="462" t="str">
        <f>$D$21</f>
        <v>CLOUD</v>
      </c>
      <c r="C115" s="462" t="str">
        <f t="shared" ref="C115:C118" si="64">$E$43</f>
        <v>PFD</v>
      </c>
      <c r="D115" s="468" t="s">
        <v>121</v>
      </c>
      <c r="E115" s="469"/>
      <c r="F115" s="469"/>
      <c r="G115" s="469"/>
      <c r="H115" s="469"/>
      <c r="I115" s="470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462" t="str">
        <f t="shared" ref="B116" si="65">$D$27</f>
        <v>ETERNITY</v>
      </c>
      <c r="C116" s="462"/>
      <c r="D116" s="468" t="s">
        <v>122</v>
      </c>
      <c r="E116" s="469"/>
      <c r="F116" s="469"/>
      <c r="G116" s="469"/>
      <c r="H116" s="469"/>
      <c r="I116" s="470"/>
      <c r="J116" s="35"/>
      <c r="K116" s="35"/>
      <c r="L116" s="35"/>
      <c r="M116" s="35"/>
      <c r="N116" s="35"/>
      <c r="O116" s="35"/>
    </row>
    <row r="117" spans="1:17" s="15" customFormat="1" ht="78.75" hidden="1" customHeight="1">
      <c r="A117" s="92"/>
      <c r="B117" s="462" t="str">
        <f>$D$33</f>
        <v>MOONLIGHT</v>
      </c>
      <c r="C117" s="462" t="str">
        <f t="shared" si="64"/>
        <v>PFD</v>
      </c>
      <c r="D117" s="468" t="s">
        <v>121</v>
      </c>
      <c r="E117" s="469"/>
      <c r="F117" s="469"/>
      <c r="G117" s="469"/>
      <c r="H117" s="469"/>
      <c r="I117" s="470"/>
      <c r="J117" s="35"/>
      <c r="K117" s="35"/>
      <c r="L117" s="35"/>
      <c r="M117" s="35"/>
      <c r="N117" s="35"/>
      <c r="O117" s="35"/>
    </row>
    <row r="118" spans="1:17" s="15" customFormat="1" ht="54" hidden="1" customHeight="1">
      <c r="A118" s="92"/>
      <c r="B118" s="462" t="e">
        <f>#REF!</f>
        <v>#REF!</v>
      </c>
      <c r="C118" s="462" t="str">
        <f t="shared" si="64"/>
        <v>PFD</v>
      </c>
      <c r="D118" s="468" t="s">
        <v>122</v>
      </c>
      <c r="E118" s="469"/>
      <c r="F118" s="469"/>
      <c r="G118" s="469"/>
      <c r="H118" s="469"/>
      <c r="I118" s="470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198"/>
      <c r="C119" s="199"/>
      <c r="D119" s="200"/>
      <c r="E119" s="184"/>
      <c r="F119" s="184"/>
      <c r="G119" s="184"/>
      <c r="H119" s="184"/>
      <c r="I119" s="185"/>
      <c r="J119" s="35"/>
      <c r="K119" s="35"/>
      <c r="L119" s="35"/>
      <c r="M119" s="35"/>
      <c r="N119" s="35"/>
      <c r="O119" s="35"/>
    </row>
    <row r="120" spans="1:17" s="15" customFormat="1" ht="28" hidden="1">
      <c r="A120" s="92"/>
      <c r="B120" s="456" t="s">
        <v>123</v>
      </c>
      <c r="C120" s="457"/>
      <c r="D120" s="458"/>
      <c r="E120" s="458"/>
      <c r="F120" s="458"/>
      <c r="G120" s="458"/>
      <c r="H120" s="458"/>
      <c r="I120" s="459"/>
      <c r="J120" s="35"/>
      <c r="K120" s="35"/>
      <c r="L120" s="35"/>
    </row>
    <row r="121" spans="1:17" s="15" customFormat="1" ht="56.25" hidden="1" customHeight="1">
      <c r="A121" s="92"/>
      <c r="B121" s="453"/>
      <c r="C121" s="454"/>
      <c r="D121" s="249" t="s">
        <v>117</v>
      </c>
      <c r="E121" s="249" t="s">
        <v>35</v>
      </c>
      <c r="F121" s="249" t="s">
        <v>36</v>
      </c>
      <c r="G121" s="249" t="s">
        <v>37</v>
      </c>
      <c r="H121" s="249" t="s">
        <v>38</v>
      </c>
      <c r="I121" s="249" t="s">
        <v>39</v>
      </c>
      <c r="J121" s="35"/>
    </row>
    <row r="122" spans="1:17" s="15" customFormat="1" ht="151.5" hidden="1" customHeight="1">
      <c r="A122" s="92"/>
      <c r="B122" s="455" t="s">
        <v>124</v>
      </c>
      <c r="C122" s="455"/>
      <c r="D122" s="177"/>
      <c r="E122" s="178"/>
      <c r="F122" s="178"/>
      <c r="G122" s="178"/>
      <c r="H122" s="178"/>
      <c r="I122" s="178"/>
      <c r="J122" s="35"/>
    </row>
    <row r="123" spans="1:17" s="15" customFormat="1" ht="27.5">
      <c r="A123" s="92"/>
      <c r="B123" s="92"/>
      <c r="C123" s="92"/>
      <c r="D123" s="92"/>
      <c r="E123" s="92"/>
      <c r="F123" s="92"/>
      <c r="G123" s="92"/>
      <c r="H123" s="92"/>
      <c r="I123" s="92"/>
      <c r="J123" s="35"/>
      <c r="K123" s="35"/>
      <c r="L123" s="35"/>
      <c r="M123" s="35"/>
      <c r="N123" s="35"/>
      <c r="O123" s="35"/>
      <c r="P123" s="35"/>
      <c r="Q123" s="35"/>
    </row>
    <row r="124" spans="1:17" s="92" customFormat="1" ht="48.65" customHeight="1">
      <c r="A124" s="16">
        <v>3</v>
      </c>
      <c r="B124" s="94" t="s">
        <v>125</v>
      </c>
      <c r="C124" s="18" t="s">
        <v>868</v>
      </c>
      <c r="D124" s="18"/>
      <c r="E124" s="18"/>
      <c r="F124" s="18"/>
      <c r="G124" s="35"/>
      <c r="H124" s="35"/>
      <c r="I124" s="35"/>
      <c r="J124" s="35"/>
      <c r="K124" s="19"/>
      <c r="L124" s="19"/>
      <c r="M124" s="35"/>
      <c r="N124" s="35"/>
      <c r="O124" s="35"/>
      <c r="P124" s="35"/>
      <c r="Q124" s="35"/>
    </row>
    <row r="125" spans="1:17" s="15" customFormat="1" ht="36.65" customHeight="1">
      <c r="A125" s="92"/>
      <c r="B125" s="463" t="s">
        <v>73</v>
      </c>
      <c r="C125" s="464"/>
      <c r="D125" s="465" t="s">
        <v>869</v>
      </c>
      <c r="E125" s="466"/>
      <c r="F125" s="466"/>
      <c r="G125" s="466"/>
      <c r="H125" s="466"/>
      <c r="I125" s="467"/>
      <c r="J125" s="35"/>
      <c r="K125" s="35"/>
      <c r="L125" s="35"/>
      <c r="M125" s="35"/>
      <c r="N125" s="35"/>
      <c r="O125" s="35"/>
      <c r="P125" s="35"/>
      <c r="Q125" s="35"/>
    </row>
    <row r="126" spans="1:17" s="15" customFormat="1" ht="77.150000000000006" customHeight="1">
      <c r="A126" s="92"/>
      <c r="B126" s="462" t="str">
        <f>$D$21</f>
        <v>CLOUD</v>
      </c>
      <c r="C126" s="462" t="str">
        <f t="shared" ref="C126:C128" si="66">$E$43</f>
        <v>PFD</v>
      </c>
      <c r="D126" s="419" t="s">
        <v>870</v>
      </c>
      <c r="E126" s="420"/>
      <c r="F126" s="420"/>
      <c r="G126" s="420"/>
      <c r="H126" s="420"/>
      <c r="I126" s="421"/>
      <c r="J126" s="35"/>
      <c r="K126" s="35"/>
      <c r="L126" s="35"/>
      <c r="M126" s="35"/>
      <c r="N126" s="35"/>
      <c r="O126" s="35"/>
    </row>
    <row r="127" spans="1:17" s="15" customFormat="1" ht="77.150000000000006" customHeight="1">
      <c r="A127" s="92"/>
      <c r="B127" s="462" t="str">
        <f t="shared" ref="B127" si="67">$D$27</f>
        <v>ETERNITY</v>
      </c>
      <c r="C127" s="462"/>
      <c r="D127" s="419" t="s">
        <v>871</v>
      </c>
      <c r="E127" s="420"/>
      <c r="F127" s="420"/>
      <c r="G127" s="420"/>
      <c r="H127" s="420"/>
      <c r="I127" s="421"/>
      <c r="J127" s="35"/>
      <c r="K127" s="35"/>
      <c r="L127" s="35"/>
      <c r="M127" s="35"/>
      <c r="N127" s="35"/>
      <c r="O127" s="35"/>
    </row>
    <row r="128" spans="1:17" s="15" customFormat="1" ht="77.150000000000006" customHeight="1">
      <c r="A128" s="92"/>
      <c r="B128" s="462" t="str">
        <f>$D$33</f>
        <v>MOONLIGHT</v>
      </c>
      <c r="C128" s="462" t="str">
        <f t="shared" si="66"/>
        <v>PFD</v>
      </c>
      <c r="D128" s="419" t="s">
        <v>872</v>
      </c>
      <c r="E128" s="420"/>
      <c r="F128" s="420"/>
      <c r="G128" s="420"/>
      <c r="H128" s="420"/>
      <c r="I128" s="421"/>
      <c r="J128" s="35"/>
      <c r="K128" s="35"/>
      <c r="L128" s="35"/>
      <c r="M128" s="35"/>
      <c r="N128" s="35"/>
      <c r="O128" s="35"/>
    </row>
    <row r="129" spans="1:17" s="15" customFormat="1" ht="27.5">
      <c r="A129" s="92"/>
      <c r="B129" s="92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</row>
    <row r="130" spans="1:17" s="15" customFormat="1" ht="29.25" customHeight="1">
      <c r="B130" s="460" t="s">
        <v>127</v>
      </c>
      <c r="C130" s="460"/>
      <c r="D130" s="460"/>
      <c r="E130" s="460"/>
      <c r="G130" s="35"/>
      <c r="N130" s="34"/>
      <c r="O130" s="33"/>
      <c r="P130" s="33"/>
      <c r="Q130" s="34"/>
    </row>
    <row r="131" spans="1:17" s="15" customFormat="1" ht="35.25" customHeight="1">
      <c r="A131" s="92">
        <v>1</v>
      </c>
      <c r="B131" s="95" t="s">
        <v>128</v>
      </c>
      <c r="C131" s="92"/>
      <c r="D131" s="92"/>
      <c r="G131" s="35"/>
      <c r="N131" s="34"/>
      <c r="O131" s="33"/>
      <c r="P131" s="33"/>
      <c r="Q131" s="34"/>
    </row>
    <row r="132" spans="1:17" s="15" customFormat="1" ht="35.25" customHeight="1">
      <c r="A132" s="92">
        <v>2</v>
      </c>
      <c r="B132" s="95" t="s">
        <v>129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3</v>
      </c>
      <c r="B133" s="95" t="s">
        <v>130</v>
      </c>
      <c r="C133" s="92"/>
      <c r="D133" s="92"/>
      <c r="G133" s="35"/>
      <c r="N133" s="34"/>
      <c r="O133" s="33"/>
      <c r="P133" s="33"/>
      <c r="Q133" s="34"/>
    </row>
    <row r="134" spans="1:17" s="18" customFormat="1" ht="28">
      <c r="A134" s="16"/>
      <c r="B134" s="250" t="s">
        <v>131</v>
      </c>
      <c r="C134" s="251" t="s">
        <v>723</v>
      </c>
      <c r="D134" s="251" t="s">
        <v>117</v>
      </c>
      <c r="E134" s="251" t="s">
        <v>35</v>
      </c>
      <c r="F134" s="251" t="s">
        <v>36</v>
      </c>
      <c r="G134" s="251" t="s">
        <v>37</v>
      </c>
      <c r="H134" s="251" t="s">
        <v>38</v>
      </c>
      <c r="I134" s="251" t="s">
        <v>39</v>
      </c>
      <c r="J134" s="251" t="s">
        <v>40</v>
      </c>
      <c r="M134" s="36"/>
      <c r="N134" s="37"/>
      <c r="O134" s="37"/>
      <c r="P134" s="36"/>
    </row>
    <row r="135" spans="1:17" s="18" customFormat="1" ht="50.15" customHeight="1">
      <c r="A135" s="16"/>
      <c r="B135" s="250" t="s">
        <v>132</v>
      </c>
      <c r="C135" s="189">
        <f>G35</f>
        <v>87</v>
      </c>
      <c r="D135" s="189">
        <f t="shared" ref="D135:I135" si="68">H35</f>
        <v>252</v>
      </c>
      <c r="E135" s="189">
        <f t="shared" si="68"/>
        <v>597</v>
      </c>
      <c r="F135" s="189">
        <f t="shared" si="68"/>
        <v>681</v>
      </c>
      <c r="G135" s="189">
        <f t="shared" si="68"/>
        <v>486</v>
      </c>
      <c r="H135" s="189">
        <f t="shared" si="68"/>
        <v>210</v>
      </c>
      <c r="I135" s="189">
        <f t="shared" si="68"/>
        <v>60</v>
      </c>
      <c r="J135" s="189">
        <f>SUM(C135:I135)</f>
        <v>2373</v>
      </c>
      <c r="M135" s="36"/>
      <c r="N135" s="37"/>
      <c r="O135" s="37"/>
      <c r="P135" s="36"/>
    </row>
    <row r="136" spans="1:17" s="96" customFormat="1" ht="133" customHeight="1">
      <c r="G136" s="97"/>
    </row>
    <row r="137" spans="1:17" s="96" customFormat="1" ht="27.5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</sheetData>
  <mergeCells count="208">
    <mergeCell ref="H83:I83"/>
    <mergeCell ref="H80:I80"/>
    <mergeCell ref="A76:E76"/>
    <mergeCell ref="H76:I76"/>
    <mergeCell ref="H82:I82"/>
    <mergeCell ref="B56:E56"/>
    <mergeCell ref="B65:E65"/>
    <mergeCell ref="H65:I65"/>
    <mergeCell ref="H69:I69"/>
    <mergeCell ref="H64:I64"/>
    <mergeCell ref="B64:E64"/>
    <mergeCell ref="B66:E66"/>
    <mergeCell ref="F66:F68"/>
    <mergeCell ref="G66:G68"/>
    <mergeCell ref="H66:I66"/>
    <mergeCell ref="H72:I72"/>
    <mergeCell ref="B44:C44"/>
    <mergeCell ref="N44:Q44"/>
    <mergeCell ref="B47:C47"/>
    <mergeCell ref="N47:Q47"/>
    <mergeCell ref="B50:C50"/>
    <mergeCell ref="N50:Q50"/>
    <mergeCell ref="B61:E61"/>
    <mergeCell ref="B60:E60"/>
    <mergeCell ref="H60:I60"/>
    <mergeCell ref="H54:I54"/>
    <mergeCell ref="N46:Q46"/>
    <mergeCell ref="A53:E53"/>
    <mergeCell ref="B55:E55"/>
    <mergeCell ref="P60:Q62"/>
    <mergeCell ref="B106:C106"/>
    <mergeCell ref="D106:I106"/>
    <mergeCell ref="H84:I84"/>
    <mergeCell ref="B93:E93"/>
    <mergeCell ref="H93:I93"/>
    <mergeCell ref="B92:E92"/>
    <mergeCell ref="H92:I92"/>
    <mergeCell ref="B91:E91"/>
    <mergeCell ref="H91:I91"/>
    <mergeCell ref="H90:I90"/>
    <mergeCell ref="G86:G88"/>
    <mergeCell ref="B87:E87"/>
    <mergeCell ref="H87:I87"/>
    <mergeCell ref="B88:E88"/>
    <mergeCell ref="H88:I88"/>
    <mergeCell ref="F89:F91"/>
    <mergeCell ref="B84:E84"/>
    <mergeCell ref="D125:I125"/>
    <mergeCell ref="B126:C126"/>
    <mergeCell ref="B127:C127"/>
    <mergeCell ref="F63:F65"/>
    <mergeCell ref="P54:Q56"/>
    <mergeCell ref="G63:G65"/>
    <mergeCell ref="F69:F71"/>
    <mergeCell ref="G69:G71"/>
    <mergeCell ref="H71:I71"/>
    <mergeCell ref="H63:I63"/>
    <mergeCell ref="F60:F62"/>
    <mergeCell ref="G60:G62"/>
    <mergeCell ref="B80:E80"/>
    <mergeCell ref="B81:E81"/>
    <mergeCell ref="H56:I56"/>
    <mergeCell ref="H55:I55"/>
    <mergeCell ref="B63:E63"/>
    <mergeCell ref="D102:I102"/>
    <mergeCell ref="B103:C103"/>
    <mergeCell ref="D103:I103"/>
    <mergeCell ref="B104:C104"/>
    <mergeCell ref="D104:I104"/>
    <mergeCell ref="B105:C105"/>
    <mergeCell ref="D105:I105"/>
    <mergeCell ref="B13:F13"/>
    <mergeCell ref="N17:P17"/>
    <mergeCell ref="N23:P23"/>
    <mergeCell ref="N29:P29"/>
    <mergeCell ref="N41:Q41"/>
    <mergeCell ref="N43:Q43"/>
    <mergeCell ref="A41:C41"/>
    <mergeCell ref="B43:C43"/>
    <mergeCell ref="N18:P19"/>
    <mergeCell ref="N24:P25"/>
    <mergeCell ref="N30:P31"/>
    <mergeCell ref="A42:Q42"/>
    <mergeCell ref="B38:Q38"/>
    <mergeCell ref="B39:Q39"/>
    <mergeCell ref="B37:Q37"/>
    <mergeCell ref="B20:F20"/>
    <mergeCell ref="B26:F26"/>
    <mergeCell ref="B32:F3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J99:N99"/>
    <mergeCell ref="B71:E71"/>
    <mergeCell ref="B69:E69"/>
    <mergeCell ref="H94:I94"/>
    <mergeCell ref="B97:E97"/>
    <mergeCell ref="H97:I97"/>
    <mergeCell ref="B90:E90"/>
    <mergeCell ref="B85:E85"/>
    <mergeCell ref="H85:I85"/>
    <mergeCell ref="B96:E96"/>
    <mergeCell ref="H96:I96"/>
    <mergeCell ref="H95:I95"/>
    <mergeCell ref="B95:E95"/>
    <mergeCell ref="B94:E94"/>
    <mergeCell ref="B89:E89"/>
    <mergeCell ref="H89:I89"/>
    <mergeCell ref="B83:E83"/>
    <mergeCell ref="G89:G91"/>
    <mergeCell ref="B86:E86"/>
    <mergeCell ref="H86:I86"/>
    <mergeCell ref="F86:F88"/>
    <mergeCell ref="B72:E72"/>
    <mergeCell ref="F72:F74"/>
    <mergeCell ref="G72:G74"/>
    <mergeCell ref="C112:F112"/>
    <mergeCell ref="B109:C109"/>
    <mergeCell ref="B110:C110"/>
    <mergeCell ref="B108:I108"/>
    <mergeCell ref="B130:E130"/>
    <mergeCell ref="B101:I101"/>
    <mergeCell ref="B120:I120"/>
    <mergeCell ref="B113:I113"/>
    <mergeCell ref="B115:C115"/>
    <mergeCell ref="B116:C116"/>
    <mergeCell ref="B117:C117"/>
    <mergeCell ref="B118:C118"/>
    <mergeCell ref="B114:C114"/>
    <mergeCell ref="D114:I114"/>
    <mergeCell ref="D115:I115"/>
    <mergeCell ref="B122:C122"/>
    <mergeCell ref="B121:C121"/>
    <mergeCell ref="D116:I116"/>
    <mergeCell ref="D117:I117"/>
    <mergeCell ref="D118:I118"/>
    <mergeCell ref="B102:C102"/>
    <mergeCell ref="B128:C128"/>
    <mergeCell ref="D110:I110"/>
    <mergeCell ref="B125:C125"/>
    <mergeCell ref="P63:Q65"/>
    <mergeCell ref="A45:Q45"/>
    <mergeCell ref="H61:I61"/>
    <mergeCell ref="P53:Q53"/>
    <mergeCell ref="B62:E62"/>
    <mergeCell ref="H62:I62"/>
    <mergeCell ref="B54:E54"/>
    <mergeCell ref="H53:I53"/>
    <mergeCell ref="B46:C46"/>
    <mergeCell ref="A48:Q48"/>
    <mergeCell ref="B49:C49"/>
    <mergeCell ref="N49:Q49"/>
    <mergeCell ref="A51:Q51"/>
    <mergeCell ref="P85:Q85"/>
    <mergeCell ref="P86:Q88"/>
    <mergeCell ref="P89:Q91"/>
    <mergeCell ref="P80:Q82"/>
    <mergeCell ref="P77:Q79"/>
    <mergeCell ref="P66:Q68"/>
    <mergeCell ref="B67:E67"/>
    <mergeCell ref="H67:I67"/>
    <mergeCell ref="B68:E68"/>
    <mergeCell ref="H68:I68"/>
    <mergeCell ref="P76:Q76"/>
    <mergeCell ref="B79:E79"/>
    <mergeCell ref="H79:I79"/>
    <mergeCell ref="B82:E82"/>
    <mergeCell ref="F77:F79"/>
    <mergeCell ref="G77:G79"/>
    <mergeCell ref="G80:G82"/>
    <mergeCell ref="B77:E77"/>
    <mergeCell ref="H77:I77"/>
    <mergeCell ref="B78:E78"/>
    <mergeCell ref="H78:I78"/>
    <mergeCell ref="H81:I81"/>
    <mergeCell ref="B70:E70"/>
    <mergeCell ref="H70:I70"/>
    <mergeCell ref="P72:Q74"/>
    <mergeCell ref="B73:E73"/>
    <mergeCell ref="H73:I73"/>
    <mergeCell ref="B74:E74"/>
    <mergeCell ref="H74:I74"/>
    <mergeCell ref="D128:I128"/>
    <mergeCell ref="B57:E57"/>
    <mergeCell ref="H57:I57"/>
    <mergeCell ref="P57:Q59"/>
    <mergeCell ref="B58:E58"/>
    <mergeCell ref="H58:I58"/>
    <mergeCell ref="B59:E59"/>
    <mergeCell ref="H59:I59"/>
    <mergeCell ref="D126:I126"/>
    <mergeCell ref="D127:I127"/>
    <mergeCell ref="P69:Q71"/>
    <mergeCell ref="P92:Q92"/>
    <mergeCell ref="P93:Q93"/>
    <mergeCell ref="P94:Q94"/>
    <mergeCell ref="P95:Q95"/>
    <mergeCell ref="P96:Q96"/>
    <mergeCell ref="P97:Q97"/>
    <mergeCell ref="P83:Q83"/>
    <mergeCell ref="P84:Q8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9" max="16" man="1"/>
    <brk id="51" max="16" man="1"/>
    <brk id="74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D15-STS226A1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TEE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DOCKET'!$E$46</f>
        <v>PFD</v>
      </c>
      <c r="D6" s="144" t="str">
        <f>'1. CUTTING DOCKET'!$E$49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42" t="str">
        <f>'1. CUTTING DOCKET'!M11</f>
        <v>SINGLE OE BV, 100%cotton 400GR/YD (250GR/SQ) OE</v>
      </c>
      <c r="C7" s="643"/>
      <c r="D7" s="643"/>
      <c r="E7" s="644"/>
    </row>
    <row r="8" spans="1:12" s="77" customFormat="1" ht="409.6" customHeight="1">
      <c r="A8" s="145" t="str">
        <f>'1. CUTTING DOCKET'!D43</f>
        <v>VẢI CHÍNH</v>
      </c>
      <c r="B8" s="645"/>
      <c r="C8" s="646"/>
      <c r="D8" s="646"/>
      <c r="E8" s="647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42" t="e">
        <f>'1. CUTTING DOCKET'!#REF!</f>
        <v>#REF!</v>
      </c>
      <c r="C13" s="643"/>
      <c r="D13" s="64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45"/>
      <c r="C14" s="646"/>
      <c r="D14" s="646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DOCKET'!$F$54</f>
        <v>PFD</v>
      </c>
      <c r="C15" s="148" t="str">
        <f>'1. CUTTING DOCKET'!$F$55</f>
        <v>PFD</v>
      </c>
      <c r="D15" s="148" t="str">
        <f>'1. CUTTING DOCKET'!$F$56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DOCKET'!$G$54</f>
        <v>DYE MAX</v>
      </c>
      <c r="C16" s="143" t="str">
        <f>'1. CUTTING DOCKET'!$G$55</f>
        <v>DYE MAX</v>
      </c>
      <c r="D16" s="143" t="str">
        <f>'1. CUTTING DOCKET'!$G$56</f>
        <v>DYE MAX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48" t="e">
        <f>'1. CUTTING DOCKET'!#REF!</f>
        <v>#REF!</v>
      </c>
      <c r="C17" s="649"/>
      <c r="D17" s="649"/>
      <c r="E17" s="650"/>
    </row>
    <row r="18" spans="1:5" s="77" customFormat="1" ht="90" customHeight="1">
      <c r="A18" s="144" t="str">
        <f>'1. CUTTING DOCKET'!B60</f>
        <v>NHÃN CHÍNH CHO ÁO</v>
      </c>
      <c r="B18" s="563" t="str">
        <f>'1. CUTTING DOCKET'!F60</f>
        <v>NỀN TRẮNG CHỮ ĐEN</v>
      </c>
      <c r="C18" s="564"/>
      <c r="D18" s="564"/>
      <c r="E18" s="565"/>
    </row>
    <row r="19" spans="1:5" s="77" customFormat="1" ht="409.6" customHeight="1">
      <c r="A19" s="149" t="s">
        <v>174</v>
      </c>
      <c r="B19" s="631"/>
      <c r="C19" s="632"/>
      <c r="D19" s="632"/>
      <c r="E19" s="632"/>
    </row>
    <row r="20" spans="1:5" s="77" customFormat="1" ht="79.5" customHeight="1">
      <c r="A20" s="144" t="str">
        <f>'1. CUTTING DOCKET'!B63</f>
        <v>NHÃN SIZE CHO ÁO</v>
      </c>
      <c r="B20" s="563" t="str">
        <f>'1. CUTTING DOCKET'!F63</f>
        <v>NỀN TRẮNG CHỮ ĐEN</v>
      </c>
      <c r="C20" s="564"/>
      <c r="D20" s="564"/>
      <c r="E20" s="565"/>
    </row>
    <row r="21" spans="1:5" s="77" customFormat="1" ht="346.5" customHeight="1">
      <c r="A21" s="145" t="s">
        <v>175</v>
      </c>
      <c r="B21" s="633"/>
      <c r="C21" s="634"/>
      <c r="D21" s="634"/>
      <c r="E21" s="635"/>
    </row>
    <row r="22" spans="1:5" s="77" customFormat="1" ht="35">
      <c r="A22" s="144" t="e">
        <f>'1. CUTTING DOCKET'!#REF!</f>
        <v>#REF!</v>
      </c>
      <c r="B22" s="563" t="e">
        <f>'1. CUTTING DOCKET'!#REF!</f>
        <v>#REF!</v>
      </c>
      <c r="C22" s="564"/>
      <c r="D22" s="564"/>
      <c r="E22" s="259"/>
    </row>
    <row r="23" spans="1:5" s="77" customFormat="1" ht="299.25" customHeight="1">
      <c r="A23" s="149" t="s">
        <v>176</v>
      </c>
      <c r="B23" s="636"/>
      <c r="C23" s="637"/>
      <c r="D23" s="637"/>
      <c r="E23" s="637"/>
    </row>
    <row r="24" spans="1:5" s="77" customFormat="1" ht="101.5" customHeight="1">
      <c r="A24" s="144" t="str">
        <f>'1. CUTTING DOCKET'!B69</f>
        <v>NHÃN THÀNH PHẦN 100% COTTON 1 LÁ</v>
      </c>
      <c r="B24" s="563" t="str">
        <f>'1. CUTTING DOCKET'!F69</f>
        <v>NỀN TRẮNG CHỮ ĐEN</v>
      </c>
      <c r="C24" s="564"/>
      <c r="D24" s="564"/>
      <c r="E24" s="259"/>
    </row>
    <row r="25" spans="1:5" s="77" customFormat="1" ht="362.25" customHeight="1">
      <c r="A25" s="149" t="s">
        <v>177</v>
      </c>
      <c r="B25" s="638" t="s">
        <v>185</v>
      </c>
      <c r="C25" s="639"/>
      <c r="D25" s="639"/>
      <c r="E25" s="260"/>
    </row>
    <row r="26" spans="1:5" s="77" customFormat="1" ht="109.5" customHeight="1">
      <c r="A26" s="144" t="s">
        <v>178</v>
      </c>
      <c r="B26" s="563" t="str">
        <f>'1. CUTTING DOCKET'!F77</f>
        <v>NỀN TRẮNG CHỮ ĐEN</v>
      </c>
      <c r="C26" s="564"/>
      <c r="D26" s="564"/>
      <c r="E26" s="261"/>
    </row>
    <row r="27" spans="1:5" s="77" customFormat="1" ht="282" customHeight="1">
      <c r="A27" s="149" t="s">
        <v>179</v>
      </c>
      <c r="B27" s="640" t="s">
        <v>180</v>
      </c>
      <c r="C27" s="641"/>
      <c r="D27" s="641"/>
      <c r="E27" s="641"/>
    </row>
    <row r="28" spans="1:5" s="77" customFormat="1" ht="93.65" customHeight="1">
      <c r="A28" s="144" t="e">
        <f>'1. CUTTING DOCKET'!#REF!</f>
        <v>#REF!</v>
      </c>
      <c r="B28" s="563" t="e">
        <f>'1. CUTTING DOCKET'!#REF!</f>
        <v>#REF!</v>
      </c>
      <c r="C28" s="564"/>
      <c r="D28" s="564"/>
      <c r="E28" s="261"/>
    </row>
    <row r="29" spans="1:5" s="77" customFormat="1" ht="273" customHeight="1">
      <c r="A29" s="145" t="s">
        <v>181</v>
      </c>
      <c r="B29" s="626"/>
      <c r="C29" s="627"/>
      <c r="D29" s="627"/>
      <c r="E29" s="627"/>
    </row>
    <row r="30" spans="1:5" s="77" customFormat="1" ht="95.25" customHeight="1">
      <c r="A30" s="144" t="str">
        <f>'1. CUTTING DOCKET'!B80</f>
        <v>POLYBAG REGULAR BAO NHỎ 343MM x 406MM</v>
      </c>
      <c r="B30" s="563" t="str">
        <f>'1. CUTTING DOCKET'!F80</f>
        <v>CLEAR</v>
      </c>
      <c r="C30" s="564"/>
      <c r="D30" s="564"/>
      <c r="E30" s="261"/>
    </row>
    <row r="31" spans="1:5" s="77" customFormat="1" ht="324.75" customHeight="1">
      <c r="A31" s="145"/>
      <c r="B31" s="626"/>
      <c r="C31" s="627"/>
      <c r="D31" s="627"/>
      <c r="E31" s="627"/>
    </row>
    <row r="32" spans="1:5" s="77" customFormat="1" ht="119.5" customHeight="1">
      <c r="A32" s="144" t="s">
        <v>182</v>
      </c>
      <c r="B32" s="563" t="str">
        <f>'1. CUTTING DOCKET'!F83</f>
        <v>NATURAL</v>
      </c>
      <c r="C32" s="564"/>
      <c r="D32" s="564"/>
      <c r="E32" s="261"/>
    </row>
    <row r="33" spans="1:9" s="77" customFormat="1" ht="287.25" customHeight="1">
      <c r="A33" s="145" t="s">
        <v>183</v>
      </c>
      <c r="B33" s="626"/>
      <c r="C33" s="627"/>
      <c r="D33" s="627"/>
      <c r="E33" s="627"/>
    </row>
    <row r="34" spans="1:9" s="77" customFormat="1" ht="71.5" customHeight="1">
      <c r="A34" s="144" t="s">
        <v>108</v>
      </c>
      <c r="B34" s="563" t="s">
        <v>109</v>
      </c>
      <c r="C34" s="564"/>
      <c r="D34" s="564"/>
      <c r="E34" s="261"/>
    </row>
    <row r="35" spans="1:9" s="77" customFormat="1" ht="87" customHeight="1">
      <c r="A35" s="145" t="s">
        <v>184</v>
      </c>
      <c r="B35" s="626"/>
      <c r="C35" s="627"/>
      <c r="D35" s="627"/>
      <c r="E35" s="627"/>
    </row>
    <row r="36" spans="1:9" s="77" customFormat="1" ht="63.65" customHeight="1">
      <c r="A36" s="144" t="s">
        <v>110</v>
      </c>
      <c r="B36" s="563" t="s">
        <v>103</v>
      </c>
      <c r="C36" s="564"/>
      <c r="D36" s="564"/>
      <c r="E36" s="261"/>
    </row>
    <row r="37" spans="1:9" s="77" customFormat="1" ht="97.5" customHeight="1">
      <c r="A37" s="145" t="s">
        <v>184</v>
      </c>
      <c r="B37" s="626"/>
      <c r="C37" s="627"/>
      <c r="D37" s="627"/>
      <c r="E37" s="627"/>
    </row>
    <row r="38" spans="1:9" s="77" customFormat="1" ht="97.5" customHeight="1">
      <c r="A38" s="262" t="e">
        <f>'1. CUTTING DOCKET'!#REF!</f>
        <v>#REF!</v>
      </c>
      <c r="B38" s="628" t="e">
        <f>'1. CUTTING DOCKET'!#REF!</f>
        <v>#REF!</v>
      </c>
      <c r="C38" s="629"/>
      <c r="D38" s="630"/>
      <c r="E38" s="263"/>
    </row>
    <row r="39" spans="1:9" s="77" customFormat="1" ht="221.5" customHeight="1">
      <c r="A39" s="145"/>
      <c r="B39" s="584"/>
      <c r="C39" s="584"/>
      <c r="D39" s="584"/>
      <c r="E39" s="58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51" t="s">
        <v>188</v>
      </c>
      <c r="E1" s="651"/>
      <c r="F1" s="651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52" t="s">
        <v>191</v>
      </c>
      <c r="E2" s="652"/>
      <c r="F2" s="652"/>
      <c r="G2" s="652"/>
      <c r="H2" s="652"/>
      <c r="I2" s="653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83" t="s">
        <v>0</v>
      </c>
      <c r="N1" s="483" t="s">
        <v>0</v>
      </c>
      <c r="O1" s="484" t="s">
        <v>1</v>
      </c>
      <c r="P1" s="484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83" t="s">
        <v>2</v>
      </c>
      <c r="N2" s="483" t="s">
        <v>2</v>
      </c>
      <c r="O2" s="485" t="s">
        <v>3</v>
      </c>
      <c r="P2" s="485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83" t="s">
        <v>4</v>
      </c>
      <c r="N3" s="483" t="s">
        <v>4</v>
      </c>
      <c r="O3" s="486" t="s">
        <v>5</v>
      </c>
      <c r="P3" s="484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88" t="s">
        <v>133</v>
      </c>
      <c r="H5" s="489"/>
      <c r="I5" s="489"/>
      <c r="J5" s="489"/>
      <c r="K5" s="489"/>
      <c r="L5" s="490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91"/>
      <c r="H6" s="492"/>
      <c r="I6" s="492"/>
      <c r="J6" s="492"/>
      <c r="K6" s="492"/>
      <c r="L6" s="493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91"/>
      <c r="H7" s="492"/>
      <c r="I7" s="492"/>
      <c r="J7" s="492"/>
      <c r="K7" s="492"/>
      <c r="L7" s="493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87" t="s">
        <v>13</v>
      </c>
      <c r="E8" s="487"/>
      <c r="F8" s="487"/>
      <c r="G8" s="494"/>
      <c r="H8" s="495"/>
      <c r="I8" s="495"/>
      <c r="J8" s="495"/>
      <c r="K8" s="495"/>
      <c r="L8" s="496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98">
        <v>44964</v>
      </c>
      <c r="E11" s="499"/>
      <c r="F11" s="499"/>
      <c r="G11" s="241"/>
      <c r="H11" s="240"/>
      <c r="I11" s="186"/>
      <c r="J11" s="186" t="s">
        <v>20</v>
      </c>
      <c r="K11" s="186"/>
      <c r="L11" s="497" t="s">
        <v>21</v>
      </c>
      <c r="M11" s="497"/>
      <c r="N11" s="497"/>
      <c r="O11" s="497"/>
      <c r="P11" s="497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500"/>
      <c r="C13" s="500"/>
      <c r="D13" s="500"/>
      <c r="E13" s="500"/>
      <c r="F13" s="500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51" t="s">
        <v>47</v>
      </c>
      <c r="E28" s="551"/>
      <c r="F28" s="55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51" t="str">
        <f>+D28</f>
        <v>WASHED BURGUNDY</v>
      </c>
      <c r="E29" s="551"/>
      <c r="F29" s="55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52" t="str">
        <f>+D29</f>
        <v>WASHED BURGUNDY</v>
      </c>
      <c r="E30" s="552"/>
      <c r="F30" s="55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53" t="s">
        <v>50</v>
      </c>
      <c r="E43" s="553"/>
      <c r="F43" s="553"/>
      <c r="G43" s="553"/>
      <c r="H43" s="553"/>
      <c r="I43" s="553"/>
      <c r="J43" s="553"/>
      <c r="K43" s="553"/>
      <c r="L43" s="553"/>
      <c r="M43" s="553"/>
      <c r="N43" s="553"/>
      <c r="O43" s="553"/>
      <c r="P43" s="553"/>
    </row>
    <row r="44" spans="1:16" s="4" customFormat="1" ht="59.15" customHeight="1" thickBot="1">
      <c r="B44" s="87" t="s">
        <v>51</v>
      </c>
      <c r="C44" s="24"/>
      <c r="D44" s="554"/>
      <c r="E44" s="554"/>
      <c r="F44" s="554"/>
      <c r="G44" s="554"/>
      <c r="H44" s="554"/>
      <c r="I44" s="554"/>
      <c r="J44" s="554"/>
      <c r="K44" s="554"/>
      <c r="L44" s="554"/>
      <c r="M44" s="554"/>
      <c r="N44" s="554"/>
      <c r="O44" s="554"/>
      <c r="P44" s="554"/>
    </row>
    <row r="45" spans="1:16" s="25" customFormat="1" ht="100.5" thickBot="1">
      <c r="A45" s="555" t="s">
        <v>52</v>
      </c>
      <c r="B45" s="556"/>
      <c r="C45" s="556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57" t="s">
        <v>63</v>
      </c>
      <c r="N45" s="558"/>
      <c r="O45" s="558"/>
      <c r="P45" s="559"/>
    </row>
    <row r="46" spans="1:16" s="34" customFormat="1" ht="45.75" hidden="1" customHeight="1">
      <c r="A46" s="548" t="str">
        <f>D18</f>
        <v>BLACK</v>
      </c>
      <c r="B46" s="549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549"/>
      <c r="N46" s="549"/>
      <c r="O46" s="549"/>
      <c r="P46" s="550"/>
    </row>
    <row r="47" spans="1:16" s="128" customFormat="1" ht="120" hidden="1" customHeight="1">
      <c r="A47" s="129">
        <v>1</v>
      </c>
      <c r="B47" s="449" t="str">
        <f>$L$11</f>
        <v>100% DRY COTTON FLEECE 410GSM</v>
      </c>
      <c r="C47" s="449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44"/>
      <c r="N47" s="545"/>
      <c r="O47" s="545"/>
      <c r="P47" s="546"/>
    </row>
    <row r="48" spans="1:16" s="128" customFormat="1" ht="89.25" hidden="1" customHeight="1">
      <c r="A48" s="129">
        <v>2</v>
      </c>
      <c r="B48" s="449" t="s">
        <v>65</v>
      </c>
      <c r="C48" s="449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44"/>
      <c r="N48" s="545"/>
      <c r="O48" s="545"/>
      <c r="P48" s="546"/>
    </row>
    <row r="49" spans="1:16" s="128" customFormat="1" ht="129" hidden="1" customHeight="1">
      <c r="A49" s="129">
        <v>3</v>
      </c>
      <c r="B49" s="547" t="s">
        <v>67</v>
      </c>
      <c r="C49" s="547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44"/>
      <c r="N49" s="545"/>
      <c r="O49" s="545"/>
      <c r="P49" s="546"/>
    </row>
    <row r="50" spans="1:16" s="34" customFormat="1" ht="51.75" customHeight="1">
      <c r="A50" s="541" t="str">
        <f>D23</f>
        <v>GREY HEATHER</v>
      </c>
      <c r="B50" s="542"/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2"/>
      <c r="O50" s="542"/>
      <c r="P50" s="543"/>
    </row>
    <row r="51" spans="1:16" s="128" customFormat="1" ht="186.75" customHeight="1">
      <c r="A51" s="129">
        <v>1</v>
      </c>
      <c r="B51" s="449" t="str">
        <f>$L$11</f>
        <v>100% DRY COTTON FLEECE 410GSM</v>
      </c>
      <c r="C51" s="449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44" t="s">
        <v>138</v>
      </c>
      <c r="N51" s="545"/>
      <c r="O51" s="545"/>
      <c r="P51" s="546"/>
    </row>
    <row r="52" spans="1:16" s="128" customFormat="1" ht="186.75" customHeight="1">
      <c r="A52" s="129">
        <v>2</v>
      </c>
      <c r="B52" s="449" t="s">
        <v>65</v>
      </c>
      <c r="C52" s="449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44" t="s">
        <v>139</v>
      </c>
      <c r="N52" s="545"/>
      <c r="O52" s="545"/>
      <c r="P52" s="546"/>
    </row>
    <row r="53" spans="1:16" s="128" customFormat="1" ht="186.75" customHeight="1">
      <c r="A53" s="129">
        <v>3</v>
      </c>
      <c r="B53" s="547" t="s">
        <v>67</v>
      </c>
      <c r="C53" s="547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44" t="s">
        <v>140</v>
      </c>
      <c r="N53" s="545"/>
      <c r="O53" s="545"/>
      <c r="P53" s="546"/>
    </row>
    <row r="54" spans="1:16" s="34" customFormat="1" ht="51.75" hidden="1" customHeight="1">
      <c r="A54" s="541" t="str">
        <f>D28</f>
        <v>WASHED BURGUNDY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3"/>
    </row>
    <row r="55" spans="1:16" s="128" customFormat="1" ht="96.75" hidden="1" customHeight="1">
      <c r="A55" s="129">
        <v>1</v>
      </c>
      <c r="B55" s="449" t="str">
        <f>$L$11</f>
        <v>100% DRY COTTON FLEECE 410GSM</v>
      </c>
      <c r="C55" s="449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44"/>
      <c r="N55" s="545"/>
      <c r="O55" s="545"/>
      <c r="P55" s="546"/>
    </row>
    <row r="56" spans="1:16" s="128" customFormat="1" ht="70.5" hidden="1" customHeight="1">
      <c r="A56" s="129">
        <v>2</v>
      </c>
      <c r="B56" s="449" t="s">
        <v>65</v>
      </c>
      <c r="C56" s="449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44"/>
      <c r="N56" s="545"/>
      <c r="O56" s="545"/>
      <c r="P56" s="546"/>
    </row>
    <row r="57" spans="1:16" s="128" customFormat="1" ht="125.25" hidden="1" customHeight="1">
      <c r="A57" s="129">
        <v>3</v>
      </c>
      <c r="B57" s="547" t="s">
        <v>67</v>
      </c>
      <c r="C57" s="547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44"/>
      <c r="N57" s="545"/>
      <c r="O57" s="545"/>
      <c r="P57" s="546"/>
    </row>
    <row r="58" spans="1:16" s="34" customFormat="1" ht="51.75" hidden="1" customHeight="1">
      <c r="A58" s="541" t="str">
        <f>D33</f>
        <v>LIME</v>
      </c>
      <c r="B58" s="542"/>
      <c r="C58" s="542"/>
      <c r="D58" s="542"/>
      <c r="E58" s="542"/>
      <c r="F58" s="542"/>
      <c r="G58" s="542"/>
      <c r="H58" s="542"/>
      <c r="I58" s="542"/>
      <c r="J58" s="542"/>
      <c r="K58" s="542"/>
      <c r="L58" s="542"/>
      <c r="M58" s="542"/>
      <c r="N58" s="542"/>
      <c r="O58" s="542"/>
      <c r="P58" s="543"/>
    </row>
    <row r="59" spans="1:16" s="128" customFormat="1" ht="96.75" hidden="1" customHeight="1">
      <c r="A59" s="129">
        <v>1</v>
      </c>
      <c r="B59" s="449" t="str">
        <f>$L$11</f>
        <v>100% DRY COTTON FLEECE 410GSM</v>
      </c>
      <c r="C59" s="449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44"/>
      <c r="N59" s="545"/>
      <c r="O59" s="545"/>
      <c r="P59" s="546"/>
    </row>
    <row r="60" spans="1:16" s="128" customFormat="1" ht="70.5" hidden="1" customHeight="1">
      <c r="A60" s="129">
        <v>2</v>
      </c>
      <c r="B60" s="449" t="s">
        <v>65</v>
      </c>
      <c r="C60" s="449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44"/>
      <c r="N60" s="545"/>
      <c r="O60" s="545"/>
      <c r="P60" s="546"/>
    </row>
    <row r="61" spans="1:16" s="128" customFormat="1" ht="125.25" hidden="1" customHeight="1">
      <c r="A61" s="129">
        <v>3</v>
      </c>
      <c r="B61" s="547" t="s">
        <v>67</v>
      </c>
      <c r="C61" s="547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44"/>
      <c r="N61" s="545"/>
      <c r="O61" s="545"/>
      <c r="P61" s="546"/>
    </row>
    <row r="62" spans="1:16" s="34" customFormat="1" ht="21.75" customHeight="1">
      <c r="A62" s="541"/>
      <c r="B62" s="542"/>
      <c r="C62" s="542"/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3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510" t="s">
        <v>70</v>
      </c>
      <c r="B64" s="511"/>
      <c r="C64" s="511"/>
      <c r="D64" s="511"/>
      <c r="E64" s="512"/>
      <c r="F64" s="84" t="s">
        <v>71</v>
      </c>
      <c r="G64" s="84" t="s">
        <v>72</v>
      </c>
      <c r="H64" s="445" t="s">
        <v>73</v>
      </c>
      <c r="I64" s="446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16" t="s">
        <v>80</v>
      </c>
      <c r="C65" s="416"/>
      <c r="D65" s="416"/>
      <c r="E65" s="416"/>
      <c r="F65" s="183" t="str">
        <f>H65</f>
        <v>BLACK</v>
      </c>
      <c r="G65" s="246"/>
      <c r="H65" s="417" t="str">
        <f>$D$18</f>
        <v>BLACK</v>
      </c>
      <c r="I65" s="418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16" t="s">
        <v>80</v>
      </c>
      <c r="C66" s="416"/>
      <c r="D66" s="416"/>
      <c r="E66" s="416"/>
      <c r="F66" s="183" t="str">
        <f t="shared" ref="F66:F68" si="18">H66</f>
        <v>GREY HEATHER</v>
      </c>
      <c r="G66" s="246" t="s">
        <v>141</v>
      </c>
      <c r="H66" s="417" t="str">
        <f>$D$23</f>
        <v>GREY HEATHER</v>
      </c>
      <c r="I66" s="418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16" t="s">
        <v>80</v>
      </c>
      <c r="C67" s="416"/>
      <c r="D67" s="416"/>
      <c r="E67" s="416"/>
      <c r="F67" s="183" t="str">
        <f t="shared" si="18"/>
        <v>WASHED BURGUNDY</v>
      </c>
      <c r="G67" s="246"/>
      <c r="H67" s="417" t="str">
        <f>$D$28</f>
        <v>WASHED BURGUNDY</v>
      </c>
      <c r="I67" s="418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16" t="s">
        <v>80</v>
      </c>
      <c r="C68" s="416"/>
      <c r="D68" s="416"/>
      <c r="E68" s="416"/>
      <c r="F68" s="183" t="str">
        <f t="shared" si="18"/>
        <v>LIME</v>
      </c>
      <c r="G68" s="246"/>
      <c r="H68" s="417" t="str">
        <f>$D$33</f>
        <v>LIME</v>
      </c>
      <c r="I68" s="418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16" t="s">
        <v>82</v>
      </c>
      <c r="C69" s="416"/>
      <c r="D69" s="416"/>
      <c r="E69" s="416"/>
      <c r="F69" s="536" t="s">
        <v>42</v>
      </c>
      <c r="G69" s="507" t="s">
        <v>83</v>
      </c>
      <c r="H69" s="539" t="str">
        <f t="shared" ref="H69" si="19">$D$18</f>
        <v>BLACK</v>
      </c>
      <c r="I69" s="540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16" t="s">
        <v>82</v>
      </c>
      <c r="C70" s="416"/>
      <c r="D70" s="416"/>
      <c r="E70" s="416"/>
      <c r="F70" s="439" t="s">
        <v>42</v>
      </c>
      <c r="G70" s="440" t="s">
        <v>83</v>
      </c>
      <c r="H70" s="437" t="str">
        <f t="shared" ref="H70" si="21">$D$23</f>
        <v>GREY HEATHER</v>
      </c>
      <c r="I70" s="437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16" t="s">
        <v>82</v>
      </c>
      <c r="C71" s="416"/>
      <c r="D71" s="416"/>
      <c r="E71" s="416"/>
      <c r="F71" s="478" t="s">
        <v>42</v>
      </c>
      <c r="G71" s="481" t="s">
        <v>83</v>
      </c>
      <c r="H71" s="537" t="str">
        <f t="shared" ref="H71" si="23">$D$28</f>
        <v>WASHED BURGUNDY</v>
      </c>
      <c r="I71" s="538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16" t="s">
        <v>82</v>
      </c>
      <c r="C72" s="416"/>
      <c r="D72" s="416"/>
      <c r="E72" s="416"/>
      <c r="F72" s="479" t="s">
        <v>42</v>
      </c>
      <c r="G72" s="482" t="s">
        <v>83</v>
      </c>
      <c r="H72" s="417" t="str">
        <f t="shared" ref="H72" si="25">$D$33</f>
        <v>LIME</v>
      </c>
      <c r="I72" s="418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15" t="s">
        <v>84</v>
      </c>
      <c r="C73" s="416"/>
      <c r="D73" s="416"/>
      <c r="E73" s="416"/>
      <c r="F73" s="536" t="s">
        <v>85</v>
      </c>
      <c r="G73" s="507" t="s">
        <v>86</v>
      </c>
      <c r="H73" s="539" t="str">
        <f t="shared" ref="H73" si="27">$D$18</f>
        <v>BLACK</v>
      </c>
      <c r="I73" s="540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15" t="s">
        <v>84</v>
      </c>
      <c r="C74" s="416"/>
      <c r="D74" s="416"/>
      <c r="E74" s="416"/>
      <c r="F74" s="439"/>
      <c r="G74" s="440"/>
      <c r="H74" s="437" t="str">
        <f t="shared" ref="H74" si="30">$D$23</f>
        <v>GREY HEATHER</v>
      </c>
      <c r="I74" s="437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15" t="s">
        <v>84</v>
      </c>
      <c r="C75" s="416"/>
      <c r="D75" s="416"/>
      <c r="E75" s="416"/>
      <c r="F75" s="478"/>
      <c r="G75" s="481"/>
      <c r="H75" s="537" t="str">
        <f t="shared" ref="H75" si="32">$D$28</f>
        <v>WASHED BURGUNDY</v>
      </c>
      <c r="I75" s="538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15" t="s">
        <v>84</v>
      </c>
      <c r="C76" s="416"/>
      <c r="D76" s="416"/>
      <c r="E76" s="416"/>
      <c r="F76" s="479"/>
      <c r="G76" s="482"/>
      <c r="H76" s="417" t="str">
        <f t="shared" ref="H76" si="34">$D$33</f>
        <v>LIME</v>
      </c>
      <c r="I76" s="418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15" t="s">
        <v>88</v>
      </c>
      <c r="C77" s="416"/>
      <c r="D77" s="416"/>
      <c r="E77" s="416"/>
      <c r="F77" s="536" t="s">
        <v>85</v>
      </c>
      <c r="G77" s="507" t="s">
        <v>89</v>
      </c>
      <c r="H77" s="539" t="str">
        <f t="shared" ref="H77" si="36">$D$18</f>
        <v>BLACK</v>
      </c>
      <c r="I77" s="540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15" t="s">
        <v>88</v>
      </c>
      <c r="C78" s="416"/>
      <c r="D78" s="416"/>
      <c r="E78" s="416"/>
      <c r="F78" s="439"/>
      <c r="G78" s="440"/>
      <c r="H78" s="437" t="str">
        <f t="shared" ref="H78" si="38">$D$23</f>
        <v>GREY HEATHER</v>
      </c>
      <c r="I78" s="437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15" t="s">
        <v>88</v>
      </c>
      <c r="C79" s="416"/>
      <c r="D79" s="416"/>
      <c r="E79" s="416"/>
      <c r="F79" s="478"/>
      <c r="G79" s="481"/>
      <c r="H79" s="537" t="str">
        <f t="shared" ref="H79" si="40">$D$28</f>
        <v>WASHED BURGUNDY</v>
      </c>
      <c r="I79" s="538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15" t="s">
        <v>88</v>
      </c>
      <c r="C80" s="416"/>
      <c r="D80" s="416"/>
      <c r="E80" s="416"/>
      <c r="F80" s="479"/>
      <c r="G80" s="482"/>
      <c r="H80" s="417" t="str">
        <f t="shared" ref="H80" si="42">$D$33</f>
        <v>LIME</v>
      </c>
      <c r="I80" s="418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15" t="s">
        <v>90</v>
      </c>
      <c r="C81" s="416"/>
      <c r="D81" s="416"/>
      <c r="E81" s="416"/>
      <c r="F81" s="536" t="s">
        <v>91</v>
      </c>
      <c r="G81" s="507"/>
      <c r="H81" s="539" t="str">
        <f t="shared" ref="H81" si="44">$D$18</f>
        <v>BLACK</v>
      </c>
      <c r="I81" s="540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15" t="s">
        <v>90</v>
      </c>
      <c r="C82" s="416"/>
      <c r="D82" s="416"/>
      <c r="E82" s="416"/>
      <c r="F82" s="439"/>
      <c r="G82" s="440"/>
      <c r="H82" s="437" t="str">
        <f t="shared" ref="H82" si="46">$D$23</f>
        <v>GREY HEATHER</v>
      </c>
      <c r="I82" s="437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15" t="s">
        <v>90</v>
      </c>
      <c r="C83" s="416"/>
      <c r="D83" s="416"/>
      <c r="E83" s="416"/>
      <c r="F83" s="478"/>
      <c r="G83" s="481"/>
      <c r="H83" s="537" t="str">
        <f t="shared" ref="H83" si="48">$D$28</f>
        <v>WASHED BURGUNDY</v>
      </c>
      <c r="I83" s="538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15" t="s">
        <v>90</v>
      </c>
      <c r="C84" s="416"/>
      <c r="D84" s="416"/>
      <c r="E84" s="416"/>
      <c r="F84" s="479"/>
      <c r="G84" s="482"/>
      <c r="H84" s="417" t="str">
        <f t="shared" ref="H84" si="50">$D$33</f>
        <v>LIME</v>
      </c>
      <c r="I84" s="418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16" t="s">
        <v>92</v>
      </c>
      <c r="C85" s="416"/>
      <c r="D85" s="416"/>
      <c r="E85" s="416"/>
      <c r="F85" s="536" t="s">
        <v>93</v>
      </c>
      <c r="G85" s="507" t="s">
        <v>94</v>
      </c>
      <c r="H85" s="539" t="str">
        <f t="shared" ref="H85" si="52">$D$18</f>
        <v>BLACK</v>
      </c>
      <c r="I85" s="540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16" t="s">
        <v>92</v>
      </c>
      <c r="C86" s="416"/>
      <c r="D86" s="416"/>
      <c r="E86" s="416"/>
      <c r="F86" s="439"/>
      <c r="G86" s="440"/>
      <c r="H86" s="437" t="str">
        <f t="shared" ref="H86" si="55">$D$23</f>
        <v>GREY HEATHER</v>
      </c>
      <c r="I86" s="437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16" t="s">
        <v>92</v>
      </c>
      <c r="C87" s="416"/>
      <c r="D87" s="416"/>
      <c r="E87" s="416"/>
      <c r="F87" s="478"/>
      <c r="G87" s="481"/>
      <c r="H87" s="537" t="str">
        <f t="shared" ref="H87" si="57">$D$28</f>
        <v>WASHED BURGUNDY</v>
      </c>
      <c r="I87" s="538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16" t="s">
        <v>92</v>
      </c>
      <c r="C88" s="416"/>
      <c r="D88" s="416"/>
      <c r="E88" s="416"/>
      <c r="F88" s="479"/>
      <c r="G88" s="482"/>
      <c r="H88" s="417" t="str">
        <f t="shared" ref="H88" si="59">$D$33</f>
        <v>LIME</v>
      </c>
      <c r="I88" s="418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510" t="s">
        <v>70</v>
      </c>
      <c r="B90" s="511"/>
      <c r="C90" s="511"/>
      <c r="D90" s="511"/>
      <c r="E90" s="512"/>
      <c r="F90" s="84" t="s">
        <v>71</v>
      </c>
      <c r="G90" s="84" t="s">
        <v>72</v>
      </c>
      <c r="H90" s="445" t="s">
        <v>73</v>
      </c>
      <c r="I90" s="446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15" t="s">
        <v>96</v>
      </c>
      <c r="C91" s="416"/>
      <c r="D91" s="416"/>
      <c r="E91" s="416"/>
      <c r="F91" s="536" t="s">
        <v>91</v>
      </c>
      <c r="G91" s="507" t="s">
        <v>97</v>
      </c>
      <c r="H91" s="417" t="str">
        <f t="shared" ref="H91" si="61">$D$18</f>
        <v>BLACK</v>
      </c>
      <c r="I91" s="418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15" t="s">
        <v>96</v>
      </c>
      <c r="C92" s="416"/>
      <c r="D92" s="416"/>
      <c r="E92" s="416"/>
      <c r="F92" s="478"/>
      <c r="G92" s="481"/>
      <c r="H92" s="417" t="str">
        <f t="shared" ref="H92" si="66">$D$23</f>
        <v>GREY HEATHER</v>
      </c>
      <c r="I92" s="418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15" t="s">
        <v>96</v>
      </c>
      <c r="C93" s="416"/>
      <c r="D93" s="416"/>
      <c r="E93" s="416"/>
      <c r="F93" s="478"/>
      <c r="G93" s="481"/>
      <c r="H93" s="417" t="str">
        <f t="shared" ref="H93" si="68">$D$28</f>
        <v>WASHED BURGUNDY</v>
      </c>
      <c r="I93" s="418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15" t="s">
        <v>96</v>
      </c>
      <c r="C94" s="416"/>
      <c r="D94" s="416"/>
      <c r="E94" s="416"/>
      <c r="F94" s="479"/>
      <c r="G94" s="482"/>
      <c r="H94" s="417" t="str">
        <f t="shared" ref="H94" si="70">$D$33</f>
        <v>LIME</v>
      </c>
      <c r="I94" s="418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53" t="s">
        <v>98</v>
      </c>
      <c r="C95" s="535"/>
      <c r="D95" s="535"/>
      <c r="E95" s="454"/>
      <c r="F95" s="536" t="s">
        <v>91</v>
      </c>
      <c r="G95" s="507" t="s">
        <v>97</v>
      </c>
      <c r="H95" s="417" t="str">
        <f t="shared" ref="H95:H123" si="72">$D$18</f>
        <v>BLACK</v>
      </c>
      <c r="I95" s="418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53" t="s">
        <v>98</v>
      </c>
      <c r="C96" s="535"/>
      <c r="D96" s="535"/>
      <c r="E96" s="454"/>
      <c r="F96" s="478"/>
      <c r="G96" s="481"/>
      <c r="H96" s="417" t="str">
        <f t="shared" ref="H96:H124" si="73">$D$23</f>
        <v>GREY HEATHER</v>
      </c>
      <c r="I96" s="418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53" t="s">
        <v>98</v>
      </c>
      <c r="C97" s="535"/>
      <c r="D97" s="535"/>
      <c r="E97" s="454"/>
      <c r="F97" s="478"/>
      <c r="G97" s="481"/>
      <c r="H97" s="417" t="str">
        <f t="shared" ref="H97:H121" si="74">$D$28</f>
        <v>WASHED BURGUNDY</v>
      </c>
      <c r="I97" s="418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53" t="s">
        <v>98</v>
      </c>
      <c r="C98" s="535"/>
      <c r="D98" s="535"/>
      <c r="E98" s="454"/>
      <c r="F98" s="479"/>
      <c r="G98" s="482"/>
      <c r="H98" s="417" t="str">
        <f t="shared" ref="H98:H122" si="76">$D$33</f>
        <v>LIME</v>
      </c>
      <c r="I98" s="418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53" t="s">
        <v>99</v>
      </c>
      <c r="C99" s="535"/>
      <c r="D99" s="535"/>
      <c r="E99" s="454"/>
      <c r="F99" s="536" t="s">
        <v>100</v>
      </c>
      <c r="G99" s="507" t="s">
        <v>101</v>
      </c>
      <c r="H99" s="417" t="str">
        <f t="shared" si="72"/>
        <v>BLACK</v>
      </c>
      <c r="I99" s="418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53" t="s">
        <v>99</v>
      </c>
      <c r="C100" s="535"/>
      <c r="D100" s="535"/>
      <c r="E100" s="454"/>
      <c r="F100" s="478"/>
      <c r="G100" s="481"/>
      <c r="H100" s="417" t="str">
        <f t="shared" si="73"/>
        <v>GREY HEATHER</v>
      </c>
      <c r="I100" s="418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53" t="s">
        <v>99</v>
      </c>
      <c r="C101" s="535"/>
      <c r="D101" s="535"/>
      <c r="E101" s="454"/>
      <c r="F101" s="478"/>
      <c r="G101" s="481"/>
      <c r="H101" s="417" t="str">
        <f t="shared" si="74"/>
        <v>WASHED BURGUNDY</v>
      </c>
      <c r="I101" s="418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53" t="s">
        <v>99</v>
      </c>
      <c r="C102" s="535"/>
      <c r="D102" s="535"/>
      <c r="E102" s="454"/>
      <c r="F102" s="479"/>
      <c r="G102" s="482"/>
      <c r="H102" s="417" t="str">
        <f t="shared" si="76"/>
        <v>LIME</v>
      </c>
      <c r="I102" s="418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53" t="s">
        <v>102</v>
      </c>
      <c r="C103" s="535"/>
      <c r="D103" s="535"/>
      <c r="E103" s="454"/>
      <c r="F103" s="183" t="s">
        <v>103</v>
      </c>
      <c r="G103" s="183"/>
      <c r="H103" s="417" t="str">
        <f t="shared" si="72"/>
        <v>BLACK</v>
      </c>
      <c r="I103" s="418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53" t="s">
        <v>102</v>
      </c>
      <c r="C104" s="535"/>
      <c r="D104" s="535"/>
      <c r="E104" s="454"/>
      <c r="F104" s="183" t="s">
        <v>103</v>
      </c>
      <c r="G104" s="183"/>
      <c r="H104" s="417" t="str">
        <f t="shared" si="73"/>
        <v>GREY HEATHER</v>
      </c>
      <c r="I104" s="418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53" t="s">
        <v>102</v>
      </c>
      <c r="C105" s="535"/>
      <c r="D105" s="535"/>
      <c r="E105" s="454"/>
      <c r="F105" s="183" t="s">
        <v>103</v>
      </c>
      <c r="G105" s="183"/>
      <c r="H105" s="417" t="str">
        <f t="shared" si="74"/>
        <v>WASHED BURGUNDY</v>
      </c>
      <c r="I105" s="418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53" t="s">
        <v>102</v>
      </c>
      <c r="C106" s="535"/>
      <c r="D106" s="535"/>
      <c r="E106" s="454"/>
      <c r="F106" s="183" t="s">
        <v>103</v>
      </c>
      <c r="G106" s="183"/>
      <c r="H106" s="417" t="str">
        <f t="shared" si="76"/>
        <v>LIME</v>
      </c>
      <c r="I106" s="418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15" t="s">
        <v>104</v>
      </c>
      <c r="C107" s="416"/>
      <c r="D107" s="416"/>
      <c r="E107" s="416"/>
      <c r="F107" s="183" t="s">
        <v>105</v>
      </c>
      <c r="G107" s="183"/>
      <c r="H107" s="417" t="str">
        <f t="shared" si="72"/>
        <v>BLACK</v>
      </c>
      <c r="I107" s="418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15" t="s">
        <v>104</v>
      </c>
      <c r="C108" s="416"/>
      <c r="D108" s="416"/>
      <c r="E108" s="416"/>
      <c r="F108" s="183" t="s">
        <v>105</v>
      </c>
      <c r="G108" s="183"/>
      <c r="H108" s="417" t="str">
        <f t="shared" si="73"/>
        <v>GREY HEATHER</v>
      </c>
      <c r="I108" s="418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15" t="s">
        <v>104</v>
      </c>
      <c r="C109" s="416"/>
      <c r="D109" s="416"/>
      <c r="E109" s="416"/>
      <c r="F109" s="183" t="s">
        <v>105</v>
      </c>
      <c r="G109" s="183"/>
      <c r="H109" s="417" t="str">
        <f t="shared" si="74"/>
        <v>WASHED BURGUNDY</v>
      </c>
      <c r="I109" s="418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15" t="s">
        <v>104</v>
      </c>
      <c r="C110" s="416"/>
      <c r="D110" s="416"/>
      <c r="E110" s="416"/>
      <c r="F110" s="183" t="s">
        <v>105</v>
      </c>
      <c r="G110" s="183"/>
      <c r="H110" s="417" t="str">
        <f t="shared" si="76"/>
        <v>LIME</v>
      </c>
      <c r="I110" s="418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15" t="s">
        <v>106</v>
      </c>
      <c r="C111" s="416"/>
      <c r="D111" s="416"/>
      <c r="E111" s="416"/>
      <c r="F111" s="183" t="s">
        <v>105</v>
      </c>
      <c r="G111" s="183"/>
      <c r="H111" s="417" t="str">
        <f t="shared" si="72"/>
        <v>BLACK</v>
      </c>
      <c r="I111" s="418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15" t="s">
        <v>106</v>
      </c>
      <c r="C112" s="416"/>
      <c r="D112" s="416"/>
      <c r="E112" s="416"/>
      <c r="F112" s="183" t="s">
        <v>105</v>
      </c>
      <c r="G112" s="183"/>
      <c r="H112" s="417" t="str">
        <f t="shared" si="73"/>
        <v>GREY HEATHER</v>
      </c>
      <c r="I112" s="418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15" t="s">
        <v>106</v>
      </c>
      <c r="C113" s="416"/>
      <c r="D113" s="416"/>
      <c r="E113" s="416"/>
      <c r="F113" s="183" t="s">
        <v>105</v>
      </c>
      <c r="G113" s="183"/>
      <c r="H113" s="417" t="str">
        <f t="shared" si="74"/>
        <v>WASHED BURGUNDY</v>
      </c>
      <c r="I113" s="418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15" t="s">
        <v>106</v>
      </c>
      <c r="C114" s="416"/>
      <c r="D114" s="416"/>
      <c r="E114" s="416"/>
      <c r="F114" s="183" t="s">
        <v>105</v>
      </c>
      <c r="G114" s="183"/>
      <c r="H114" s="417" t="str">
        <f t="shared" si="76"/>
        <v>LIME</v>
      </c>
      <c r="I114" s="418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15" t="s">
        <v>107</v>
      </c>
      <c r="C115" s="416"/>
      <c r="D115" s="416"/>
      <c r="E115" s="416"/>
      <c r="F115" s="183" t="s">
        <v>103</v>
      </c>
      <c r="G115" s="183"/>
      <c r="H115" s="417" t="str">
        <f t="shared" si="72"/>
        <v>BLACK</v>
      </c>
      <c r="I115" s="418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15" t="s">
        <v>107</v>
      </c>
      <c r="C116" s="416"/>
      <c r="D116" s="416"/>
      <c r="E116" s="416"/>
      <c r="F116" s="183" t="s">
        <v>103</v>
      </c>
      <c r="G116" s="183"/>
      <c r="H116" s="417" t="str">
        <f t="shared" si="73"/>
        <v>GREY HEATHER</v>
      </c>
      <c r="I116" s="418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15" t="s">
        <v>107</v>
      </c>
      <c r="C117" s="416"/>
      <c r="D117" s="416"/>
      <c r="E117" s="416"/>
      <c r="F117" s="183" t="s">
        <v>103</v>
      </c>
      <c r="G117" s="183"/>
      <c r="H117" s="417" t="str">
        <f t="shared" si="74"/>
        <v>WASHED BURGUNDY</v>
      </c>
      <c r="I117" s="418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15" t="s">
        <v>107</v>
      </c>
      <c r="C118" s="416"/>
      <c r="D118" s="416"/>
      <c r="E118" s="416"/>
      <c r="F118" s="183" t="s">
        <v>103</v>
      </c>
      <c r="G118" s="183"/>
      <c r="H118" s="417" t="str">
        <f t="shared" si="76"/>
        <v>LIME</v>
      </c>
      <c r="I118" s="418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53" t="s">
        <v>108</v>
      </c>
      <c r="C119" s="535"/>
      <c r="D119" s="535"/>
      <c r="E119" s="454"/>
      <c r="F119" s="183" t="s">
        <v>109</v>
      </c>
      <c r="G119" s="183"/>
      <c r="H119" s="417" t="str">
        <f t="shared" si="72"/>
        <v>BLACK</v>
      </c>
      <c r="I119" s="418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15" t="s">
        <v>108</v>
      </c>
      <c r="C120" s="416"/>
      <c r="D120" s="416"/>
      <c r="E120" s="416"/>
      <c r="F120" s="183" t="s">
        <v>109</v>
      </c>
      <c r="G120" s="183"/>
      <c r="H120" s="417" t="str">
        <f t="shared" si="73"/>
        <v>GREY HEATHER</v>
      </c>
      <c r="I120" s="418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15" t="s">
        <v>108</v>
      </c>
      <c r="C121" s="416"/>
      <c r="D121" s="416"/>
      <c r="E121" s="416"/>
      <c r="F121" s="183" t="s">
        <v>109</v>
      </c>
      <c r="G121" s="183"/>
      <c r="H121" s="417" t="str">
        <f t="shared" si="74"/>
        <v>WASHED BURGUNDY</v>
      </c>
      <c r="I121" s="418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15" t="s">
        <v>108</v>
      </c>
      <c r="C122" s="416"/>
      <c r="D122" s="416"/>
      <c r="E122" s="416"/>
      <c r="F122" s="183" t="s">
        <v>109</v>
      </c>
      <c r="G122" s="183"/>
      <c r="H122" s="417" t="str">
        <f t="shared" si="76"/>
        <v>LIME</v>
      </c>
      <c r="I122" s="418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15" t="s">
        <v>110</v>
      </c>
      <c r="C123" s="416"/>
      <c r="D123" s="416"/>
      <c r="E123" s="416"/>
      <c r="F123" s="183" t="s">
        <v>103</v>
      </c>
      <c r="G123" s="183"/>
      <c r="H123" s="417" t="str">
        <f t="shared" si="72"/>
        <v>BLACK</v>
      </c>
      <c r="I123" s="418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53" t="s">
        <v>110</v>
      </c>
      <c r="C124" s="535"/>
      <c r="D124" s="535"/>
      <c r="E124" s="454"/>
      <c r="F124" s="183" t="s">
        <v>103</v>
      </c>
      <c r="G124" s="183"/>
      <c r="H124" s="417" t="str">
        <f t="shared" si="73"/>
        <v>GREY HEATHER</v>
      </c>
      <c r="I124" s="418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53" t="s">
        <v>110</v>
      </c>
      <c r="C125" s="535"/>
      <c r="D125" s="535"/>
      <c r="E125" s="454"/>
      <c r="F125" s="183" t="s">
        <v>103</v>
      </c>
      <c r="G125" s="183"/>
      <c r="H125" s="417" t="str">
        <f>$D$28</f>
        <v>WASHED BURGUNDY</v>
      </c>
      <c r="I125" s="418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53" t="s">
        <v>110</v>
      </c>
      <c r="C126" s="535"/>
      <c r="D126" s="535"/>
      <c r="E126" s="454"/>
      <c r="F126" s="183" t="s">
        <v>103</v>
      </c>
      <c r="G126" s="183"/>
      <c r="H126" s="417" t="str">
        <f>$D$33</f>
        <v>LIME</v>
      </c>
      <c r="I126" s="418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15" t="s">
        <v>145</v>
      </c>
      <c r="C127" s="416"/>
      <c r="D127" s="416"/>
      <c r="E127" s="416"/>
      <c r="F127" s="533" t="s">
        <v>146</v>
      </c>
      <c r="G127" s="183"/>
      <c r="H127" s="534" t="s">
        <v>147</v>
      </c>
      <c r="I127" s="418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15" t="s">
        <v>145</v>
      </c>
      <c r="C128" s="416"/>
      <c r="D128" s="416"/>
      <c r="E128" s="416"/>
      <c r="F128" s="533"/>
      <c r="G128" s="183"/>
      <c r="H128" s="534" t="s">
        <v>148</v>
      </c>
      <c r="I128" s="418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15" t="s">
        <v>145</v>
      </c>
      <c r="C129" s="416"/>
      <c r="D129" s="416"/>
      <c r="E129" s="416"/>
      <c r="F129" s="533"/>
      <c r="G129" s="183"/>
      <c r="H129" s="534" t="s">
        <v>149</v>
      </c>
      <c r="I129" s="418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15" t="s">
        <v>145</v>
      </c>
      <c r="C130" s="416"/>
      <c r="D130" s="416"/>
      <c r="E130" s="416"/>
      <c r="F130" s="533"/>
      <c r="G130" s="183"/>
      <c r="H130" s="534">
        <v>41</v>
      </c>
      <c r="I130" s="418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15" t="s">
        <v>145</v>
      </c>
      <c r="C131" s="416"/>
      <c r="D131" s="416"/>
      <c r="E131" s="416"/>
      <c r="F131" s="533"/>
      <c r="G131" s="183"/>
      <c r="H131" s="417">
        <v>42</v>
      </c>
      <c r="I131" s="418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60" t="s">
        <v>112</v>
      </c>
      <c r="K133" s="460"/>
      <c r="L133" s="460"/>
      <c r="M133" s="46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56" t="s">
        <v>115</v>
      </c>
      <c r="C135" s="457"/>
      <c r="D135" s="457"/>
      <c r="E135" s="457"/>
      <c r="F135" s="457"/>
      <c r="G135" s="457"/>
      <c r="H135" s="457"/>
      <c r="I135" s="46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27" t="s">
        <v>151</v>
      </c>
      <c r="E136" s="527"/>
      <c r="F136" s="527" t="s">
        <v>152</v>
      </c>
      <c r="G136" s="527"/>
      <c r="H136" s="527"/>
      <c r="I136" s="527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28" t="s">
        <v>153</v>
      </c>
      <c r="D137" s="530" t="s">
        <v>154</v>
      </c>
      <c r="E137" s="531"/>
      <c r="F137" s="532" t="s">
        <v>155</v>
      </c>
      <c r="G137" s="532"/>
      <c r="H137" s="532"/>
      <c r="I137" s="532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29"/>
      <c r="D138" s="468" t="s">
        <v>156</v>
      </c>
      <c r="E138" s="470"/>
      <c r="F138" s="532" t="s">
        <v>157</v>
      </c>
      <c r="G138" s="532"/>
      <c r="H138" s="532"/>
      <c r="I138" s="532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56"/>
      <c r="C140" s="457"/>
      <c r="D140" s="458"/>
      <c r="E140" s="458"/>
      <c r="F140" s="458"/>
      <c r="G140" s="458"/>
      <c r="H140" s="458"/>
      <c r="I140" s="459"/>
      <c r="J140" s="35"/>
      <c r="K140" s="35"/>
    </row>
    <row r="141" spans="1:16" s="15" customFormat="1" ht="28" hidden="1">
      <c r="A141" s="92"/>
      <c r="B141" s="453"/>
      <c r="C141" s="454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55" t="s">
        <v>158</v>
      </c>
      <c r="C142" s="455"/>
      <c r="D142" s="257"/>
      <c r="E142" s="257">
        <v>2.2000000000000002</v>
      </c>
      <c r="F142" s="471">
        <v>3</v>
      </c>
      <c r="G142" s="472"/>
      <c r="H142" s="472"/>
      <c r="I142" s="473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52" t="s">
        <v>120</v>
      </c>
      <c r="D144" s="452"/>
      <c r="E144" s="452"/>
      <c r="F144" s="452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56" t="s">
        <v>115</v>
      </c>
      <c r="C145" s="457"/>
      <c r="D145" s="457"/>
      <c r="E145" s="457"/>
      <c r="F145" s="457"/>
      <c r="G145" s="457"/>
      <c r="H145" s="457"/>
      <c r="I145" s="46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5" t="s">
        <v>116</v>
      </c>
      <c r="F146" s="466"/>
      <c r="G146" s="466"/>
      <c r="H146" s="466"/>
      <c r="I146" s="467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68" t="s">
        <v>122</v>
      </c>
      <c r="F147" s="469"/>
      <c r="G147" s="469"/>
      <c r="H147" s="469"/>
      <c r="I147" s="47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68" t="s">
        <v>163</v>
      </c>
      <c r="F148" s="469"/>
      <c r="G148" s="469"/>
      <c r="H148" s="469"/>
      <c r="I148" s="47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68" t="s">
        <v>122</v>
      </c>
      <c r="F149" s="469"/>
      <c r="G149" s="469"/>
      <c r="H149" s="469"/>
      <c r="I149" s="47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68" t="s">
        <v>122</v>
      </c>
      <c r="F150" s="469"/>
      <c r="G150" s="469"/>
      <c r="H150" s="469"/>
      <c r="I150" s="470"/>
      <c r="J150" s="35"/>
      <c r="K150" s="35"/>
      <c r="L150" s="35"/>
      <c r="M150" s="35"/>
      <c r="N150" s="35"/>
    </row>
    <row r="151" spans="1:16" s="15" customFormat="1" ht="28">
      <c r="A151" s="92"/>
      <c r="B151" s="456" t="s">
        <v>123</v>
      </c>
      <c r="C151" s="457"/>
      <c r="D151" s="458"/>
      <c r="E151" s="458"/>
      <c r="F151" s="458"/>
      <c r="G151" s="458"/>
      <c r="H151" s="458"/>
      <c r="I151" s="459"/>
      <c r="J151" s="35"/>
      <c r="K151" s="35"/>
    </row>
    <row r="152" spans="1:16" s="15" customFormat="1" ht="56.25" customHeight="1">
      <c r="A152" s="92"/>
      <c r="B152" s="453"/>
      <c r="C152" s="454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24" t="s">
        <v>164</v>
      </c>
      <c r="C153" s="525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24" t="s">
        <v>165</v>
      </c>
      <c r="C154" s="525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63" t="s">
        <v>166</v>
      </c>
      <c r="D157" s="526"/>
      <c r="E157" s="526"/>
      <c r="F157" s="526"/>
      <c r="G157" s="526"/>
      <c r="H157" s="526"/>
      <c r="I157" s="46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68" t="s">
        <v>167</v>
      </c>
      <c r="D158" s="469"/>
      <c r="E158" s="469"/>
      <c r="F158" s="469"/>
      <c r="G158" s="469"/>
      <c r="H158" s="469"/>
      <c r="I158" s="47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68" t="s">
        <v>168</v>
      </c>
      <c r="D159" s="469"/>
      <c r="E159" s="469"/>
      <c r="F159" s="469"/>
      <c r="G159" s="469"/>
      <c r="H159" s="469"/>
      <c r="I159" s="47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13" t="s">
        <v>167</v>
      </c>
      <c r="D160" s="514"/>
      <c r="E160" s="514"/>
      <c r="F160" s="514"/>
      <c r="G160" s="514"/>
      <c r="H160" s="514"/>
      <c r="I160" s="515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16"/>
      <c r="D161" s="517"/>
      <c r="E161" s="517"/>
      <c r="F161" s="517"/>
      <c r="G161" s="517"/>
      <c r="H161" s="517"/>
      <c r="I161" s="518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19"/>
      <c r="D162" s="520"/>
      <c r="E162" s="520"/>
      <c r="F162" s="520"/>
      <c r="G162" s="520"/>
      <c r="H162" s="520"/>
      <c r="I162" s="521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60" t="s">
        <v>127</v>
      </c>
      <c r="C164" s="460"/>
      <c r="D164" s="460"/>
      <c r="E164" s="46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22"/>
      <c r="B170" s="523"/>
      <c r="C170" s="523"/>
      <c r="D170" s="523"/>
      <c r="E170" s="523"/>
      <c r="F170" s="523"/>
      <c r="G170" s="523"/>
      <c r="H170" s="523"/>
      <c r="I170" s="523"/>
      <c r="J170" s="523"/>
      <c r="K170" s="523"/>
      <c r="L170" s="523"/>
      <c r="M170" s="523"/>
      <c r="N170" s="523"/>
      <c r="O170" s="523"/>
      <c r="P170" s="523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28A46-31C8-4C58-89E7-2B730C512D4A}">
  <sheetPr>
    <pageSetUpPr fitToPage="1"/>
  </sheetPr>
  <dimension ref="A1:S155"/>
  <sheetViews>
    <sheetView view="pageBreakPreview" topLeftCell="A28" zoomScale="50" zoomScaleNormal="10" zoomScaleSheetLayoutView="50" zoomScalePageLayoutView="25" workbookViewId="0">
      <selection activeCell="G33" sqref="G33:M3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3" t="s">
        <v>0</v>
      </c>
      <c r="O1" s="483" t="s">
        <v>0</v>
      </c>
      <c r="P1" s="484" t="s">
        <v>1</v>
      </c>
      <c r="Q1" s="48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3" t="s">
        <v>2</v>
      </c>
      <c r="O2" s="483" t="s">
        <v>2</v>
      </c>
      <c r="P2" s="485" t="s">
        <v>3</v>
      </c>
      <c r="Q2" s="48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3" t="s">
        <v>4</v>
      </c>
      <c r="O3" s="483" t="s">
        <v>4</v>
      </c>
      <c r="P3" s="486" t="s">
        <v>5</v>
      </c>
      <c r="Q3" s="48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88" t="s">
        <v>861</v>
      </c>
      <c r="H5" s="489"/>
      <c r="I5" s="489"/>
      <c r="J5" s="489"/>
      <c r="K5" s="489"/>
      <c r="L5" s="489"/>
      <c r="M5" s="49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91"/>
      <c r="H6" s="492"/>
      <c r="I6" s="492"/>
      <c r="J6" s="492"/>
      <c r="K6" s="492"/>
      <c r="L6" s="492"/>
      <c r="M6" s="49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862</v>
      </c>
      <c r="E7" s="12"/>
      <c r="F7" s="11"/>
      <c r="G7" s="491"/>
      <c r="H7" s="492"/>
      <c r="I7" s="492"/>
      <c r="J7" s="492"/>
      <c r="K7" s="492"/>
      <c r="L7" s="492"/>
      <c r="M7" s="49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87" t="s">
        <v>775</v>
      </c>
      <c r="E8" s="487"/>
      <c r="F8" s="487"/>
      <c r="G8" s="494"/>
      <c r="H8" s="495"/>
      <c r="I8" s="495"/>
      <c r="J8" s="495"/>
      <c r="K8" s="495"/>
      <c r="L8" s="495"/>
      <c r="M8" s="49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776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98">
        <v>45460</v>
      </c>
      <c r="E11" s="499"/>
      <c r="F11" s="499"/>
      <c r="G11" s="241"/>
      <c r="H11" s="240"/>
      <c r="I11" s="186"/>
      <c r="J11" s="238" t="s">
        <v>20</v>
      </c>
      <c r="K11" s="186"/>
      <c r="L11" s="186"/>
      <c r="M11" s="497" t="s">
        <v>780</v>
      </c>
      <c r="N11" s="497"/>
      <c r="O11" s="497"/>
      <c r="P11" s="497"/>
      <c r="Q11" s="49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0"/>
      <c r="C13" s="500"/>
      <c r="D13" s="500"/>
      <c r="E13" s="500"/>
      <c r="F13" s="500"/>
      <c r="G13" s="243"/>
      <c r="H13" s="244"/>
      <c r="I13" s="186"/>
      <c r="J13" s="238" t="s">
        <v>25</v>
      </c>
      <c r="K13" s="186"/>
      <c r="L13" s="186"/>
      <c r="M13" s="186" t="s">
        <v>778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1" t="s">
        <v>863</v>
      </c>
      <c r="O17" s="501"/>
      <c r="P17" s="501"/>
      <c r="Q17" s="333" t="s">
        <v>40</v>
      </c>
    </row>
    <row r="18" spans="2:17" s="204" customFormat="1" ht="65">
      <c r="B18" s="330" t="s">
        <v>41</v>
      </c>
      <c r="C18" s="331" t="s">
        <v>308</v>
      </c>
      <c r="D18" s="205" t="s">
        <v>731</v>
      </c>
      <c r="E18" s="206"/>
      <c r="F18" s="207"/>
      <c r="G18" s="207">
        <v>2</v>
      </c>
      <c r="H18" s="207">
        <v>4</v>
      </c>
      <c r="I18" s="207">
        <v>5</v>
      </c>
      <c r="J18" s="207">
        <v>7</v>
      </c>
      <c r="K18" s="207">
        <v>5</v>
      </c>
      <c r="L18" s="207">
        <v>3</v>
      </c>
      <c r="M18" s="207">
        <v>1</v>
      </c>
      <c r="N18" s="503" t="s">
        <v>724</v>
      </c>
      <c r="O18" s="503"/>
      <c r="P18" s="503"/>
      <c r="Q18" s="208">
        <f>SUM(E18:P18)</f>
        <v>27</v>
      </c>
    </row>
    <row r="19" spans="2:17" s="204" customFormat="1" ht="65">
      <c r="B19" s="330" t="s">
        <v>43</v>
      </c>
      <c r="C19" s="331" t="str">
        <f>C18</f>
        <v>DB-KT001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03"/>
      <c r="O19" s="503"/>
      <c r="P19" s="503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3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9</v>
      </c>
      <c r="K21" s="214">
        <f t="shared" si="1"/>
        <v>6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357">
        <f>SUM(Q18:Q20)</f>
        <v>35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64.5" customHeight="1">
      <c r="B23" s="201"/>
      <c r="C23" s="202" t="s">
        <v>32</v>
      </c>
      <c r="D23" s="202" t="s">
        <v>33</v>
      </c>
      <c r="E23" s="203" t="s">
        <v>34</v>
      </c>
      <c r="F23" s="203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1" t="s">
        <v>863</v>
      </c>
      <c r="O23" s="501"/>
      <c r="P23" s="501"/>
      <c r="Q23" s="333" t="s">
        <v>40</v>
      </c>
    </row>
    <row r="24" spans="2:17" s="204" customFormat="1" ht="67.5" customHeight="1">
      <c r="B24" s="330" t="s">
        <v>41</v>
      </c>
      <c r="C24" s="331" t="s">
        <v>317</v>
      </c>
      <c r="D24" s="205" t="s">
        <v>732</v>
      </c>
      <c r="E24" s="206"/>
      <c r="F24" s="207"/>
      <c r="G24" s="207">
        <v>2</v>
      </c>
      <c r="H24" s="207">
        <v>4</v>
      </c>
      <c r="I24" s="207">
        <v>5</v>
      </c>
      <c r="J24" s="207">
        <v>7</v>
      </c>
      <c r="K24" s="207">
        <v>5</v>
      </c>
      <c r="L24" s="207">
        <v>3</v>
      </c>
      <c r="M24" s="207">
        <v>1</v>
      </c>
      <c r="N24" s="503" t="s">
        <v>724</v>
      </c>
      <c r="O24" s="503"/>
      <c r="P24" s="503"/>
      <c r="Q24" s="208">
        <f>SUM(E24:P24)</f>
        <v>27</v>
      </c>
    </row>
    <row r="25" spans="2:17" s="204" customFormat="1" ht="65">
      <c r="B25" s="330" t="s">
        <v>43</v>
      </c>
      <c r="C25" s="331" t="str">
        <f>C24</f>
        <v>DB-KT002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03"/>
      <c r="O25" s="503"/>
      <c r="P25" s="503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3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9</v>
      </c>
      <c r="K27" s="214">
        <f t="shared" si="3"/>
        <v>6</v>
      </c>
      <c r="L27" s="214">
        <f t="shared" si="3"/>
        <v>4</v>
      </c>
      <c r="M27" s="214">
        <f t="shared" si="3"/>
        <v>2</v>
      </c>
      <c r="N27" s="334"/>
      <c r="O27" s="334"/>
      <c r="P27" s="334"/>
      <c r="Q27" s="357">
        <f>SUM(Q24:Q26)</f>
        <v>35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64.5" customHeight="1">
      <c r="B29" s="201"/>
      <c r="C29" s="202" t="s">
        <v>32</v>
      </c>
      <c r="D29" s="202" t="s">
        <v>33</v>
      </c>
      <c r="E29" s="203" t="s">
        <v>34</v>
      </c>
      <c r="F29" s="203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1" t="s">
        <v>863</v>
      </c>
      <c r="O29" s="501"/>
      <c r="P29" s="501"/>
      <c r="Q29" s="333" t="s">
        <v>40</v>
      </c>
    </row>
    <row r="30" spans="2:17" s="204" customFormat="1" ht="67.5" customHeight="1">
      <c r="B30" s="330" t="s">
        <v>41</v>
      </c>
      <c r="C30" s="331" t="s">
        <v>326</v>
      </c>
      <c r="D30" s="205" t="s">
        <v>733</v>
      </c>
      <c r="E30" s="206"/>
      <c r="F30" s="207"/>
      <c r="G30" s="207">
        <v>1</v>
      </c>
      <c r="H30" s="207">
        <v>4</v>
      </c>
      <c r="I30" s="207">
        <v>4</v>
      </c>
      <c r="J30" s="207">
        <v>7</v>
      </c>
      <c r="K30" s="207">
        <v>4</v>
      </c>
      <c r="L30" s="207">
        <v>3</v>
      </c>
      <c r="M30" s="207">
        <v>1</v>
      </c>
      <c r="N30" s="503" t="s">
        <v>724</v>
      </c>
      <c r="O30" s="503"/>
      <c r="P30" s="503"/>
      <c r="Q30" s="208">
        <f>SUM(E30:P30)</f>
        <v>24</v>
      </c>
    </row>
    <row r="31" spans="2:17" s="204" customFormat="1" ht="65">
      <c r="B31" s="330" t="s">
        <v>43</v>
      </c>
      <c r="C31" s="331" t="str">
        <f>C30</f>
        <v>DB-KT003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03"/>
      <c r="O31" s="503"/>
      <c r="P31" s="503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62" t="str">
        <f>+D31</f>
        <v>MOONLIGHT</v>
      </c>
      <c r="E33" s="562"/>
      <c r="F33" s="562"/>
      <c r="G33" s="214">
        <f>SUM(G30:G32)</f>
        <v>2</v>
      </c>
      <c r="H33" s="214">
        <f t="shared" ref="H33:M33" si="5">SUM(H30:H32)</f>
        <v>5</v>
      </c>
      <c r="I33" s="214">
        <f t="shared" si="5"/>
        <v>5</v>
      </c>
      <c r="J33" s="214">
        <f t="shared" si="5"/>
        <v>9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334"/>
      <c r="O33" s="334"/>
      <c r="P33" s="334"/>
      <c r="Q33" s="357">
        <f>SUM(Q30:Q32)</f>
        <v>32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8</v>
      </c>
      <c r="H35" s="228">
        <f t="shared" ref="H35:M35" si="6">H21++H33+H27</f>
        <v>15</v>
      </c>
      <c r="I35" s="228">
        <f t="shared" si="6"/>
        <v>17</v>
      </c>
      <c r="J35" s="228">
        <f t="shared" si="6"/>
        <v>27</v>
      </c>
      <c r="K35" s="228">
        <f t="shared" si="6"/>
        <v>17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102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4" t="s">
        <v>864</v>
      </c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</row>
    <row r="38" spans="1:19" s="99" customFormat="1" ht="72.75" customHeight="1">
      <c r="B38" s="504" t="s">
        <v>743</v>
      </c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</row>
    <row r="39" spans="1:19" s="99" customFormat="1" ht="72.75" customHeight="1">
      <c r="B39" s="505" t="s">
        <v>764</v>
      </c>
      <c r="C39" s="505"/>
      <c r="D39" s="505"/>
      <c r="E39" s="505"/>
      <c r="F39" s="505"/>
      <c r="G39" s="505"/>
      <c r="H39" s="505"/>
      <c r="I39" s="505"/>
      <c r="J39" s="505"/>
      <c r="K39" s="505"/>
      <c r="L39" s="505"/>
      <c r="M39" s="505"/>
      <c r="N39" s="505"/>
      <c r="O39" s="505"/>
      <c r="P39" s="505"/>
      <c r="Q39" s="505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502" t="s">
        <v>52</v>
      </c>
      <c r="B41" s="502"/>
      <c r="C41" s="502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36" t="s">
        <v>63</v>
      </c>
      <c r="O41" s="436"/>
      <c r="P41" s="436"/>
      <c r="Q41" s="436"/>
    </row>
    <row r="42" spans="1:19" s="34" customFormat="1" ht="45.75" customHeight="1">
      <c r="A42" s="561" t="str">
        <f>UPPER(D21)</f>
        <v>CLOUD</v>
      </c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</row>
    <row r="43" spans="1:19" s="128" customFormat="1" ht="156" customHeight="1">
      <c r="A43" s="129">
        <v>1</v>
      </c>
      <c r="B43" s="449" t="str">
        <f>$M$11</f>
        <v>SINGLE OE BV, 100%cotton 400GR/YD (250GR/SQ) OE</v>
      </c>
      <c r="C43" s="449"/>
      <c r="D43" s="195" t="s">
        <v>64</v>
      </c>
      <c r="E43" s="195" t="str">
        <f>$N$18</f>
        <v>PFD</v>
      </c>
      <c r="F43" s="129" t="s">
        <v>36</v>
      </c>
      <c r="G43" s="196">
        <f>$Q$21</f>
        <v>35</v>
      </c>
      <c r="H43" s="356">
        <v>1.1199999999999999</v>
      </c>
      <c r="I43" s="179">
        <f>H43*G43</f>
        <v>39.199999999999996</v>
      </c>
      <c r="J43" s="188">
        <f>I43*3.5%+(I43/50)*0.5+2</f>
        <v>3.7639999999999998</v>
      </c>
      <c r="K43" s="188">
        <v>0</v>
      </c>
      <c r="L43" s="188">
        <v>0</v>
      </c>
      <c r="M43" s="338">
        <f>ROUND(I43+J43,0)</f>
        <v>43</v>
      </c>
      <c r="N43" s="450" t="s">
        <v>867</v>
      </c>
      <c r="O43" s="450"/>
      <c r="P43" s="450"/>
      <c r="Q43" s="450"/>
      <c r="S43" s="355"/>
    </row>
    <row r="44" spans="1:19" s="128" customFormat="1" ht="102" customHeight="1">
      <c r="A44" s="129">
        <v>2</v>
      </c>
      <c r="B44" s="449" t="s">
        <v>779</v>
      </c>
      <c r="C44" s="449"/>
      <c r="D44" s="195" t="s">
        <v>777</v>
      </c>
      <c r="E44" s="195" t="str">
        <f>$N$18</f>
        <v>PFD</v>
      </c>
      <c r="F44" s="129" t="s">
        <v>36</v>
      </c>
      <c r="G44" s="196">
        <f>$Q$21</f>
        <v>35</v>
      </c>
      <c r="H44" s="356">
        <v>2.7E-2</v>
      </c>
      <c r="I44" s="179">
        <f>H44*G44</f>
        <v>0.94499999999999995</v>
      </c>
      <c r="J44" s="188">
        <f>I44*2.3%+(I44/50)*0.5+1</f>
        <v>1.031185</v>
      </c>
      <c r="K44" s="188">
        <v>0</v>
      </c>
      <c r="L44" s="188">
        <v>0</v>
      </c>
      <c r="M44" s="338">
        <f>ROUND(I44+J44,0)</f>
        <v>2</v>
      </c>
      <c r="N44" s="560" t="s">
        <v>875</v>
      </c>
      <c r="O44" s="560"/>
      <c r="P44" s="560"/>
      <c r="Q44" s="560"/>
      <c r="S44" s="355"/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502" t="s">
        <v>52</v>
      </c>
      <c r="B46" s="502"/>
      <c r="C46" s="502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36" t="s">
        <v>63</v>
      </c>
      <c r="O46" s="436"/>
      <c r="P46" s="436"/>
      <c r="Q46" s="436"/>
    </row>
    <row r="47" spans="1:19" s="34" customFormat="1" ht="51.75" customHeight="1">
      <c r="A47" s="561" t="str">
        <f>UPPER(D27)</f>
        <v>ETERNITY</v>
      </c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</row>
    <row r="48" spans="1:19" s="128" customFormat="1" ht="156" customHeight="1">
      <c r="A48" s="129">
        <v>1</v>
      </c>
      <c r="B48" s="449" t="str">
        <f>$M$11</f>
        <v>SINGLE OE BV, 100%cotton 400GR/YD (250GR/SQ) OE</v>
      </c>
      <c r="C48" s="449"/>
      <c r="D48" s="195" t="s">
        <v>64</v>
      </c>
      <c r="E48" s="195" t="str">
        <f>$N$24</f>
        <v>PFD</v>
      </c>
      <c r="F48" s="129" t="s">
        <v>36</v>
      </c>
      <c r="G48" s="196">
        <f>$Q$27</f>
        <v>35</v>
      </c>
      <c r="H48" s="356">
        <v>1.1199999999999999</v>
      </c>
      <c r="I48" s="179">
        <f>H48*G48</f>
        <v>39.199999999999996</v>
      </c>
      <c r="J48" s="188">
        <f>I48*3.5%+(I48/50)*0.5+2</f>
        <v>3.7639999999999998</v>
      </c>
      <c r="K48" s="188">
        <v>0</v>
      </c>
      <c r="L48" s="188">
        <v>0</v>
      </c>
      <c r="M48" s="338">
        <f>ROUND(I48+J48,0)</f>
        <v>43</v>
      </c>
      <c r="N48" s="450" t="s">
        <v>867</v>
      </c>
      <c r="O48" s="450"/>
      <c r="P48" s="450"/>
      <c r="Q48" s="450"/>
      <c r="S48" s="355"/>
    </row>
    <row r="49" spans="1:19" s="128" customFormat="1" ht="105" customHeight="1">
      <c r="A49" s="129">
        <v>2</v>
      </c>
      <c r="B49" s="449" t="s">
        <v>779</v>
      </c>
      <c r="C49" s="449"/>
      <c r="D49" s="195" t="s">
        <v>777</v>
      </c>
      <c r="E49" s="195" t="str">
        <f>$N$24</f>
        <v>PFD</v>
      </c>
      <c r="F49" s="129" t="s">
        <v>36</v>
      </c>
      <c r="G49" s="196">
        <f>$Q$27</f>
        <v>35</v>
      </c>
      <c r="H49" s="356">
        <v>2.7E-2</v>
      </c>
      <c r="I49" s="179">
        <f>H49*G49</f>
        <v>0.94499999999999995</v>
      </c>
      <c r="J49" s="188">
        <f>I49*2.5%+(I49/50)*0.5+1</f>
        <v>1.033075</v>
      </c>
      <c r="K49" s="188">
        <v>0</v>
      </c>
      <c r="L49" s="188">
        <v>0</v>
      </c>
      <c r="M49" s="338">
        <f>ROUND(I49+J49,0)</f>
        <v>2</v>
      </c>
      <c r="N49" s="560" t="s">
        <v>875</v>
      </c>
      <c r="O49" s="560"/>
      <c r="P49" s="560"/>
      <c r="Q49" s="560"/>
      <c r="S49" s="355"/>
    </row>
    <row r="50" spans="1:19" s="34" customFormat="1" ht="51.75" customHeight="1">
      <c r="A50" s="561" t="str">
        <f>UPPER(D30)</f>
        <v>MOONLIGHT</v>
      </c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  <c r="Q50" s="561"/>
    </row>
    <row r="51" spans="1:19" s="128" customFormat="1" ht="156" customHeight="1">
      <c r="A51" s="129">
        <v>1</v>
      </c>
      <c r="B51" s="449" t="str">
        <f>$M$11</f>
        <v>SINGLE OE BV, 100%cotton 400GR/YD (250GR/SQ) OE</v>
      </c>
      <c r="C51" s="449"/>
      <c r="D51" s="195" t="s">
        <v>64</v>
      </c>
      <c r="E51" s="195" t="str">
        <f>$N$30</f>
        <v>PFD</v>
      </c>
      <c r="F51" s="129" t="s">
        <v>36</v>
      </c>
      <c r="G51" s="196">
        <f>$Q$33</f>
        <v>32</v>
      </c>
      <c r="H51" s="356">
        <v>1.1199999999999999</v>
      </c>
      <c r="I51" s="179">
        <f>H51*G51</f>
        <v>35.839999999999996</v>
      </c>
      <c r="J51" s="188">
        <f>I51*3.5%+(I51/50)*0.5+3</f>
        <v>4.6128</v>
      </c>
      <c r="K51" s="188">
        <v>0</v>
      </c>
      <c r="L51" s="188">
        <v>0</v>
      </c>
      <c r="M51" s="338">
        <f>ROUND(I51+J51,0)</f>
        <v>40</v>
      </c>
      <c r="N51" s="450" t="s">
        <v>867</v>
      </c>
      <c r="O51" s="450"/>
      <c r="P51" s="450"/>
      <c r="Q51" s="450"/>
      <c r="S51" s="355"/>
    </row>
    <row r="52" spans="1:19" s="128" customFormat="1" ht="94.5" customHeight="1">
      <c r="A52" s="129">
        <v>2</v>
      </c>
      <c r="B52" s="449" t="s">
        <v>779</v>
      </c>
      <c r="C52" s="449"/>
      <c r="D52" s="195" t="s">
        <v>777</v>
      </c>
      <c r="E52" s="195" t="str">
        <f>$N$30</f>
        <v>PFD</v>
      </c>
      <c r="F52" s="129" t="s">
        <v>36</v>
      </c>
      <c r="G52" s="196">
        <f>$Q$33</f>
        <v>32</v>
      </c>
      <c r="H52" s="356">
        <v>2.7E-2</v>
      </c>
      <c r="I52" s="179">
        <f>H52*G52</f>
        <v>0.86399999999999999</v>
      </c>
      <c r="J52" s="188">
        <f>I52*5.7%+(I52/50)*0.5+1</f>
        <v>1.0578879999999999</v>
      </c>
      <c r="K52" s="188">
        <v>0</v>
      </c>
      <c r="L52" s="188">
        <v>0</v>
      </c>
      <c r="M52" s="338">
        <f>ROUND(I52+J52,0)</f>
        <v>2</v>
      </c>
      <c r="N52" s="560" t="s">
        <v>875</v>
      </c>
      <c r="O52" s="560"/>
      <c r="P52" s="560"/>
      <c r="Q52" s="560"/>
      <c r="S52" s="355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510" t="s">
        <v>70</v>
      </c>
      <c r="B54" s="511"/>
      <c r="C54" s="511"/>
      <c r="D54" s="511"/>
      <c r="E54" s="512"/>
      <c r="F54" s="84" t="s">
        <v>71</v>
      </c>
      <c r="G54" s="84" t="s">
        <v>72</v>
      </c>
      <c r="H54" s="445" t="s">
        <v>73</v>
      </c>
      <c r="I54" s="446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45" t="s">
        <v>79</v>
      </c>
      <c r="Q54" s="446"/>
    </row>
    <row r="55" spans="1:19" s="15" customFormat="1" ht="59.5" customHeight="1">
      <c r="A55" s="192">
        <v>1</v>
      </c>
      <c r="B55" s="416" t="s">
        <v>80</v>
      </c>
      <c r="C55" s="416"/>
      <c r="D55" s="416"/>
      <c r="E55" s="416"/>
      <c r="F55" s="183" t="str">
        <f>E43</f>
        <v>PFD</v>
      </c>
      <c r="G55" s="246" t="s">
        <v>865</v>
      </c>
      <c r="H55" s="417" t="str">
        <f>$D$21</f>
        <v>CLOUD</v>
      </c>
      <c r="I55" s="418" t="str">
        <f t="shared" ref="I55:I72" si="7">$E$43</f>
        <v>PFD</v>
      </c>
      <c r="J55" s="187" t="s">
        <v>81</v>
      </c>
      <c r="K55" s="187">
        <f>$Q$21</f>
        <v>35</v>
      </c>
      <c r="L55" s="352">
        <f>165/4500</f>
        <v>3.6666666666666667E-2</v>
      </c>
      <c r="M55" s="193">
        <f t="shared" ref="M55:M60" si="8">K55*L55</f>
        <v>1.2833333333333334</v>
      </c>
      <c r="N55" s="193"/>
      <c r="O55" s="189">
        <f t="shared" ref="O55:O72" si="9">ROUNDUP(N55+M55,0)</f>
        <v>2</v>
      </c>
      <c r="P55" s="422" t="s">
        <v>725</v>
      </c>
      <c r="Q55" s="410"/>
    </row>
    <row r="56" spans="1:19" s="15" customFormat="1" ht="59.5" customHeight="1">
      <c r="A56" s="192">
        <v>2</v>
      </c>
      <c r="B56" s="416" t="s">
        <v>80</v>
      </c>
      <c r="C56" s="416"/>
      <c r="D56" s="416"/>
      <c r="E56" s="416"/>
      <c r="F56" s="183" t="str">
        <f>E48</f>
        <v>PFD</v>
      </c>
      <c r="G56" s="246" t="s">
        <v>865</v>
      </c>
      <c r="H56" s="417" t="str">
        <f t="shared" ref="H56" si="10">$D$27</f>
        <v>ETERNITY</v>
      </c>
      <c r="I56" s="418"/>
      <c r="J56" s="187" t="s">
        <v>81</v>
      </c>
      <c r="K56" s="187">
        <f>$Q$27</f>
        <v>35</v>
      </c>
      <c r="L56" s="352">
        <f>165/4500</f>
        <v>3.6666666666666667E-2</v>
      </c>
      <c r="M56" s="193">
        <f t="shared" si="8"/>
        <v>1.2833333333333334</v>
      </c>
      <c r="N56" s="193"/>
      <c r="O56" s="189">
        <f t="shared" si="9"/>
        <v>2</v>
      </c>
      <c r="P56" s="411"/>
      <c r="Q56" s="412"/>
    </row>
    <row r="57" spans="1:19" s="15" customFormat="1" ht="59.5" customHeight="1">
      <c r="A57" s="192">
        <v>3</v>
      </c>
      <c r="B57" s="416" t="s">
        <v>80</v>
      </c>
      <c r="C57" s="416"/>
      <c r="D57" s="416"/>
      <c r="E57" s="416"/>
      <c r="F57" s="183" t="str">
        <f>E51</f>
        <v>PFD</v>
      </c>
      <c r="G57" s="246" t="s">
        <v>865</v>
      </c>
      <c r="H57" s="417" t="str">
        <f>$D$33</f>
        <v>MOONLIGHT</v>
      </c>
      <c r="I57" s="418" t="str">
        <f t="shared" si="7"/>
        <v>PFD</v>
      </c>
      <c r="J57" s="187" t="s">
        <v>81</v>
      </c>
      <c r="K57" s="187">
        <f>$Q$33</f>
        <v>32</v>
      </c>
      <c r="L57" s="352">
        <f>165/4500</f>
        <v>3.6666666666666667E-2</v>
      </c>
      <c r="M57" s="193">
        <f t="shared" si="8"/>
        <v>1.1733333333333333</v>
      </c>
      <c r="N57" s="193"/>
      <c r="O57" s="189">
        <f t="shared" si="9"/>
        <v>2</v>
      </c>
      <c r="P57" s="411"/>
      <c r="Q57" s="412"/>
    </row>
    <row r="58" spans="1:19" s="15" customFormat="1" ht="59.5" customHeight="1">
      <c r="A58" s="192">
        <v>4</v>
      </c>
      <c r="B58" s="416" t="s">
        <v>726</v>
      </c>
      <c r="C58" s="416"/>
      <c r="D58" s="416"/>
      <c r="E58" s="416"/>
      <c r="F58" s="183" t="str">
        <f>H58</f>
        <v>CLOUD</v>
      </c>
      <c r="G58" s="246"/>
      <c r="H58" s="417" t="str">
        <f>$D$21</f>
        <v>CLOUD</v>
      </c>
      <c r="I58" s="418" t="str">
        <f t="shared" si="7"/>
        <v>PFD</v>
      </c>
      <c r="J58" s="187" t="s">
        <v>81</v>
      </c>
      <c r="K58" s="187">
        <f>$Q$21</f>
        <v>35</v>
      </c>
      <c r="L58" s="405">
        <f>5/4500</f>
        <v>1.1111111111111111E-3</v>
      </c>
      <c r="M58" s="193">
        <f t="shared" si="8"/>
        <v>3.888888888888889E-2</v>
      </c>
      <c r="N58" s="193"/>
      <c r="O58" s="189">
        <f t="shared" si="9"/>
        <v>1</v>
      </c>
      <c r="P58" s="422" t="s">
        <v>866</v>
      </c>
      <c r="Q58" s="410"/>
    </row>
    <row r="59" spans="1:19" s="15" customFormat="1" ht="59.5" customHeight="1">
      <c r="A59" s="192">
        <v>5</v>
      </c>
      <c r="B59" s="416" t="s">
        <v>726</v>
      </c>
      <c r="C59" s="416"/>
      <c r="D59" s="416"/>
      <c r="E59" s="416"/>
      <c r="F59" s="183" t="str">
        <f>H59</f>
        <v>ETERNITY</v>
      </c>
      <c r="G59" s="246"/>
      <c r="H59" s="417" t="str">
        <f t="shared" ref="H59" si="11">$D$27</f>
        <v>ETERNITY</v>
      </c>
      <c r="I59" s="418"/>
      <c r="J59" s="187" t="s">
        <v>81</v>
      </c>
      <c r="K59" s="187">
        <f>$Q$27</f>
        <v>35</v>
      </c>
      <c r="L59" s="405">
        <f>5/4500</f>
        <v>1.1111111111111111E-3</v>
      </c>
      <c r="M59" s="193">
        <f t="shared" si="8"/>
        <v>3.888888888888889E-2</v>
      </c>
      <c r="N59" s="193"/>
      <c r="O59" s="189">
        <f t="shared" si="9"/>
        <v>1</v>
      </c>
      <c r="P59" s="411"/>
      <c r="Q59" s="412"/>
    </row>
    <row r="60" spans="1:19" s="15" customFormat="1" ht="59.5" customHeight="1">
      <c r="A60" s="192">
        <v>6</v>
      </c>
      <c r="B60" s="416" t="s">
        <v>726</v>
      </c>
      <c r="C60" s="416"/>
      <c r="D60" s="416"/>
      <c r="E60" s="416"/>
      <c r="F60" s="183" t="str">
        <f>H60</f>
        <v>MOONLIGHT</v>
      </c>
      <c r="G60" s="246"/>
      <c r="H60" s="417" t="str">
        <f>$D$33</f>
        <v>MOONLIGHT</v>
      </c>
      <c r="I60" s="418" t="str">
        <f t="shared" si="7"/>
        <v>PFD</v>
      </c>
      <c r="J60" s="187" t="s">
        <v>81</v>
      </c>
      <c r="K60" s="187">
        <f>$Q$33</f>
        <v>32</v>
      </c>
      <c r="L60" s="405">
        <f>5/4500</f>
        <v>1.1111111111111111E-3</v>
      </c>
      <c r="M60" s="193">
        <f t="shared" si="8"/>
        <v>3.5555555555555556E-2</v>
      </c>
      <c r="N60" s="193"/>
      <c r="O60" s="189">
        <f t="shared" si="9"/>
        <v>1</v>
      </c>
      <c r="P60" s="411"/>
      <c r="Q60" s="412"/>
    </row>
    <row r="61" spans="1:19" s="15" customFormat="1" ht="59.5" customHeight="1">
      <c r="A61" s="192">
        <v>7</v>
      </c>
      <c r="B61" s="447" t="s">
        <v>768</v>
      </c>
      <c r="C61" s="448"/>
      <c r="D61" s="448"/>
      <c r="E61" s="448"/>
      <c r="F61" s="477" t="s">
        <v>91</v>
      </c>
      <c r="G61" s="507" t="s">
        <v>769</v>
      </c>
      <c r="H61" s="417" t="str">
        <f>$D$21</f>
        <v>CLOUD</v>
      </c>
      <c r="I61" s="418" t="str">
        <f t="shared" si="7"/>
        <v>PFD</v>
      </c>
      <c r="J61" s="187" t="s">
        <v>87</v>
      </c>
      <c r="K61" s="187">
        <f>$Q$21</f>
        <v>35</v>
      </c>
      <c r="L61" s="187">
        <v>1</v>
      </c>
      <c r="M61" s="187">
        <f t="shared" ref="M61:M72" si="12">L61*K61</f>
        <v>35</v>
      </c>
      <c r="N61" s="193"/>
      <c r="O61" s="189">
        <f t="shared" si="9"/>
        <v>35</v>
      </c>
      <c r="P61" s="422" t="s">
        <v>744</v>
      </c>
      <c r="Q61" s="410"/>
    </row>
    <row r="62" spans="1:19" s="15" customFormat="1" ht="59.5" customHeight="1">
      <c r="A62" s="192">
        <v>8</v>
      </c>
      <c r="B62" s="447" t="s">
        <v>768</v>
      </c>
      <c r="C62" s="448"/>
      <c r="D62" s="448"/>
      <c r="E62" s="448"/>
      <c r="F62" s="478"/>
      <c r="G62" s="481"/>
      <c r="H62" s="417" t="str">
        <f t="shared" ref="H62" si="13">$D$27</f>
        <v>ETERNITY</v>
      </c>
      <c r="I62" s="418"/>
      <c r="J62" s="187" t="s">
        <v>87</v>
      </c>
      <c r="K62" s="187">
        <f>$Q$27</f>
        <v>35</v>
      </c>
      <c r="L62" s="187">
        <v>1</v>
      </c>
      <c r="M62" s="187">
        <f t="shared" si="12"/>
        <v>35</v>
      </c>
      <c r="N62" s="193"/>
      <c r="O62" s="189">
        <f t="shared" si="9"/>
        <v>35</v>
      </c>
      <c r="P62" s="411"/>
      <c r="Q62" s="412"/>
    </row>
    <row r="63" spans="1:19" s="15" customFormat="1" ht="59.5" customHeight="1">
      <c r="A63" s="192">
        <v>9</v>
      </c>
      <c r="B63" s="447" t="s">
        <v>768</v>
      </c>
      <c r="C63" s="448"/>
      <c r="D63" s="448"/>
      <c r="E63" s="448"/>
      <c r="F63" s="479"/>
      <c r="G63" s="481"/>
      <c r="H63" s="417" t="str">
        <f>$D$33</f>
        <v>MOONLIGHT</v>
      </c>
      <c r="I63" s="418" t="str">
        <f t="shared" si="7"/>
        <v>PFD</v>
      </c>
      <c r="J63" s="187" t="s">
        <v>87</v>
      </c>
      <c r="K63" s="187">
        <f>$Q$33</f>
        <v>32</v>
      </c>
      <c r="L63" s="187">
        <v>1</v>
      </c>
      <c r="M63" s="187">
        <f t="shared" si="12"/>
        <v>32</v>
      </c>
      <c r="N63" s="193"/>
      <c r="O63" s="189">
        <f t="shared" si="9"/>
        <v>32</v>
      </c>
      <c r="P63" s="413"/>
      <c r="Q63" s="414"/>
    </row>
    <row r="64" spans="1:19" s="15" customFormat="1" ht="59.5" customHeight="1">
      <c r="A64" s="192">
        <v>10</v>
      </c>
      <c r="B64" s="447" t="s">
        <v>770</v>
      </c>
      <c r="C64" s="448"/>
      <c r="D64" s="448"/>
      <c r="E64" s="448"/>
      <c r="F64" s="477" t="s">
        <v>91</v>
      </c>
      <c r="G64" s="507" t="s">
        <v>771</v>
      </c>
      <c r="H64" s="417" t="str">
        <f>$D$21</f>
        <v>CLOUD</v>
      </c>
      <c r="I64" s="418" t="str">
        <f t="shared" si="7"/>
        <v>PFD</v>
      </c>
      <c r="J64" s="187" t="s">
        <v>87</v>
      </c>
      <c r="K64" s="187">
        <f>$Q$21</f>
        <v>35</v>
      </c>
      <c r="L64" s="187">
        <v>1</v>
      </c>
      <c r="M64" s="187">
        <f t="shared" si="12"/>
        <v>35</v>
      </c>
      <c r="N64" s="193"/>
      <c r="O64" s="189">
        <f t="shared" si="9"/>
        <v>35</v>
      </c>
      <c r="P64" s="422" t="s">
        <v>744</v>
      </c>
      <c r="Q64" s="410"/>
    </row>
    <row r="65" spans="1:17" s="15" customFormat="1" ht="59.5" customHeight="1">
      <c r="A65" s="192">
        <v>11</v>
      </c>
      <c r="B65" s="447" t="s">
        <v>770</v>
      </c>
      <c r="C65" s="448"/>
      <c r="D65" s="448"/>
      <c r="E65" s="448"/>
      <c r="F65" s="478"/>
      <c r="G65" s="481"/>
      <c r="H65" s="417" t="str">
        <f t="shared" ref="H65" si="14">$D$27</f>
        <v>ETERNITY</v>
      </c>
      <c r="I65" s="418"/>
      <c r="J65" s="187" t="s">
        <v>87</v>
      </c>
      <c r="K65" s="187">
        <f>$Q$27</f>
        <v>35</v>
      </c>
      <c r="L65" s="187">
        <v>1</v>
      </c>
      <c r="M65" s="187">
        <f t="shared" si="12"/>
        <v>35</v>
      </c>
      <c r="N65" s="193"/>
      <c r="O65" s="189">
        <f t="shared" si="9"/>
        <v>35</v>
      </c>
      <c r="P65" s="411"/>
      <c r="Q65" s="412"/>
    </row>
    <row r="66" spans="1:17" s="15" customFormat="1" ht="59.5" customHeight="1">
      <c r="A66" s="192">
        <v>12</v>
      </c>
      <c r="B66" s="447" t="s">
        <v>770</v>
      </c>
      <c r="C66" s="448"/>
      <c r="D66" s="448"/>
      <c r="E66" s="448"/>
      <c r="F66" s="479"/>
      <c r="G66" s="481"/>
      <c r="H66" s="417" t="str">
        <f>$D$33</f>
        <v>MOONLIGHT</v>
      </c>
      <c r="I66" s="418" t="str">
        <f t="shared" si="7"/>
        <v>PFD</v>
      </c>
      <c r="J66" s="187" t="s">
        <v>87</v>
      </c>
      <c r="K66" s="187">
        <f>$Q$33</f>
        <v>32</v>
      </c>
      <c r="L66" s="187">
        <v>1</v>
      </c>
      <c r="M66" s="187">
        <f t="shared" si="12"/>
        <v>32</v>
      </c>
      <c r="N66" s="193"/>
      <c r="O66" s="189">
        <f t="shared" si="9"/>
        <v>32</v>
      </c>
      <c r="P66" s="413"/>
      <c r="Q66" s="414"/>
    </row>
    <row r="67" spans="1:17" s="15" customFormat="1" ht="59.5" customHeight="1">
      <c r="A67" s="192">
        <v>13</v>
      </c>
      <c r="B67" s="415" t="s">
        <v>751</v>
      </c>
      <c r="C67" s="416"/>
      <c r="D67" s="416"/>
      <c r="E67" s="416"/>
      <c r="F67" s="477" t="s">
        <v>91</v>
      </c>
      <c r="G67" s="507" t="s">
        <v>752</v>
      </c>
      <c r="H67" s="417" t="str">
        <f>$D$21</f>
        <v>CLOUD</v>
      </c>
      <c r="I67" s="418" t="str">
        <f t="shared" si="7"/>
        <v>PFD</v>
      </c>
      <c r="J67" s="187" t="s">
        <v>87</v>
      </c>
      <c r="K67" s="187">
        <f>$Q$21</f>
        <v>35</v>
      </c>
      <c r="L67" s="187">
        <v>1</v>
      </c>
      <c r="M67" s="187">
        <f t="shared" si="12"/>
        <v>35</v>
      </c>
      <c r="N67" s="193"/>
      <c r="O67" s="189">
        <f t="shared" si="9"/>
        <v>35</v>
      </c>
      <c r="P67" s="422" t="s">
        <v>744</v>
      </c>
      <c r="Q67" s="410"/>
    </row>
    <row r="68" spans="1:17" s="15" customFormat="1" ht="59.5" customHeight="1">
      <c r="A68" s="192">
        <v>14</v>
      </c>
      <c r="B68" s="415" t="s">
        <v>751</v>
      </c>
      <c r="C68" s="416"/>
      <c r="D68" s="416"/>
      <c r="E68" s="416"/>
      <c r="F68" s="478"/>
      <c r="G68" s="481"/>
      <c r="H68" s="417" t="str">
        <f t="shared" ref="H68" si="15">$D$27</f>
        <v>ETERNITY</v>
      </c>
      <c r="I68" s="418"/>
      <c r="J68" s="187" t="s">
        <v>87</v>
      </c>
      <c r="K68" s="187">
        <f>$Q$27</f>
        <v>35</v>
      </c>
      <c r="L68" s="187">
        <v>1</v>
      </c>
      <c r="M68" s="187">
        <f t="shared" si="12"/>
        <v>35</v>
      </c>
      <c r="N68" s="193"/>
      <c r="O68" s="189">
        <f t="shared" si="9"/>
        <v>35</v>
      </c>
      <c r="P68" s="411"/>
      <c r="Q68" s="412"/>
    </row>
    <row r="69" spans="1:17" s="15" customFormat="1" ht="59.5" customHeight="1">
      <c r="A69" s="192">
        <v>15</v>
      </c>
      <c r="B69" s="415" t="s">
        <v>751</v>
      </c>
      <c r="C69" s="416"/>
      <c r="D69" s="416"/>
      <c r="E69" s="416"/>
      <c r="F69" s="479"/>
      <c r="G69" s="481"/>
      <c r="H69" s="417" t="str">
        <f>$D$33</f>
        <v>MOONLIGHT</v>
      </c>
      <c r="I69" s="418" t="str">
        <f t="shared" si="7"/>
        <v>PFD</v>
      </c>
      <c r="J69" s="187" t="s">
        <v>87</v>
      </c>
      <c r="K69" s="187">
        <f>$Q$33</f>
        <v>32</v>
      </c>
      <c r="L69" s="187">
        <v>1</v>
      </c>
      <c r="M69" s="187">
        <f t="shared" si="12"/>
        <v>32</v>
      </c>
      <c r="N69" s="193"/>
      <c r="O69" s="189">
        <f t="shared" si="9"/>
        <v>32</v>
      </c>
      <c r="P69" s="413"/>
      <c r="Q69" s="414"/>
    </row>
    <row r="70" spans="1:17" s="15" customFormat="1" ht="63.75" customHeight="1">
      <c r="A70" s="192">
        <v>16</v>
      </c>
      <c r="B70" s="415" t="s">
        <v>748</v>
      </c>
      <c r="C70" s="416"/>
      <c r="D70" s="416"/>
      <c r="E70" s="416"/>
      <c r="F70" s="477" t="s">
        <v>91</v>
      </c>
      <c r="G70" s="480"/>
      <c r="H70" s="417" t="str">
        <f>$D$21</f>
        <v>CLOUD</v>
      </c>
      <c r="I70" s="418" t="str">
        <f t="shared" si="7"/>
        <v>PFD</v>
      </c>
      <c r="J70" s="187" t="s">
        <v>87</v>
      </c>
      <c r="K70" s="187">
        <f>$Q$21</f>
        <v>35</v>
      </c>
      <c r="L70" s="187">
        <v>1</v>
      </c>
      <c r="M70" s="187">
        <f t="shared" si="12"/>
        <v>35</v>
      </c>
      <c r="N70" s="193"/>
      <c r="O70" s="189">
        <f t="shared" si="9"/>
        <v>35</v>
      </c>
      <c r="P70" s="422" t="s">
        <v>745</v>
      </c>
      <c r="Q70" s="410"/>
    </row>
    <row r="71" spans="1:17" s="15" customFormat="1" ht="63.75" customHeight="1">
      <c r="A71" s="192">
        <v>17</v>
      </c>
      <c r="B71" s="415" t="s">
        <v>748</v>
      </c>
      <c r="C71" s="416"/>
      <c r="D71" s="416"/>
      <c r="E71" s="416"/>
      <c r="F71" s="478"/>
      <c r="G71" s="481"/>
      <c r="H71" s="417" t="str">
        <f t="shared" ref="H71" si="16">$D$27</f>
        <v>ETERNITY</v>
      </c>
      <c r="I71" s="418"/>
      <c r="J71" s="187" t="s">
        <v>87</v>
      </c>
      <c r="K71" s="187">
        <f>$Q$27</f>
        <v>35</v>
      </c>
      <c r="L71" s="187">
        <v>1</v>
      </c>
      <c r="M71" s="187">
        <f t="shared" si="12"/>
        <v>35</v>
      </c>
      <c r="N71" s="193"/>
      <c r="O71" s="189">
        <f t="shared" si="9"/>
        <v>35</v>
      </c>
      <c r="P71" s="411"/>
      <c r="Q71" s="412"/>
    </row>
    <row r="72" spans="1:17" s="15" customFormat="1" ht="63.75" customHeight="1">
      <c r="A72" s="192">
        <v>18</v>
      </c>
      <c r="B72" s="415" t="s">
        <v>748</v>
      </c>
      <c r="C72" s="416"/>
      <c r="D72" s="416"/>
      <c r="E72" s="416"/>
      <c r="F72" s="479"/>
      <c r="G72" s="482"/>
      <c r="H72" s="417" t="str">
        <f>$D$33</f>
        <v>MOONLIGHT</v>
      </c>
      <c r="I72" s="418" t="str">
        <f t="shared" si="7"/>
        <v>PFD</v>
      </c>
      <c r="J72" s="187" t="s">
        <v>87</v>
      </c>
      <c r="K72" s="187">
        <f>$Q$33</f>
        <v>32</v>
      </c>
      <c r="L72" s="187">
        <v>1</v>
      </c>
      <c r="M72" s="187">
        <f t="shared" si="12"/>
        <v>32</v>
      </c>
      <c r="N72" s="193"/>
      <c r="O72" s="189">
        <f t="shared" si="9"/>
        <v>32</v>
      </c>
      <c r="P72" s="413"/>
      <c r="Q72" s="414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">
      <c r="A74" s="502" t="s">
        <v>70</v>
      </c>
      <c r="B74" s="502"/>
      <c r="C74" s="502"/>
      <c r="D74" s="502"/>
      <c r="E74" s="502"/>
      <c r="F74" s="190" t="s">
        <v>71</v>
      </c>
      <c r="G74" s="190" t="s">
        <v>72</v>
      </c>
      <c r="H74" s="436" t="s">
        <v>73</v>
      </c>
      <c r="I74" s="436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36" t="s">
        <v>79</v>
      </c>
      <c r="Q74" s="436"/>
    </row>
    <row r="75" spans="1:17" s="34" customFormat="1" ht="51.75" customHeight="1">
      <c r="A75" s="192">
        <v>1</v>
      </c>
      <c r="B75" s="415" t="s">
        <v>746</v>
      </c>
      <c r="C75" s="415"/>
      <c r="D75" s="415"/>
      <c r="E75" s="415"/>
      <c r="F75" s="439" t="s">
        <v>91</v>
      </c>
      <c r="G75" s="440"/>
      <c r="H75" s="437" t="str">
        <f>$D$21</f>
        <v>CLOUD</v>
      </c>
      <c r="I75" s="437" t="str">
        <f>$E$43</f>
        <v>PFD</v>
      </c>
      <c r="J75" s="187" t="s">
        <v>87</v>
      </c>
      <c r="K75" s="187">
        <f>$Q$21</f>
        <v>35</v>
      </c>
      <c r="L75" s="353">
        <f>1+L90</f>
        <v>1.05</v>
      </c>
      <c r="M75" s="187">
        <f t="shared" ref="M75:M95" si="17">K75*L75</f>
        <v>36.75</v>
      </c>
      <c r="N75" s="193"/>
      <c r="O75" s="189">
        <f t="shared" ref="O75:O95" si="18">ROUNDUP(N75+M75,0)</f>
        <v>37</v>
      </c>
      <c r="P75" s="422" t="s">
        <v>749</v>
      </c>
      <c r="Q75" s="410"/>
    </row>
    <row r="76" spans="1:17" s="34" customFormat="1" ht="51.75" customHeight="1">
      <c r="A76" s="192">
        <v>2</v>
      </c>
      <c r="B76" s="415" t="s">
        <v>746</v>
      </c>
      <c r="C76" s="415"/>
      <c r="D76" s="415"/>
      <c r="E76" s="415"/>
      <c r="F76" s="439"/>
      <c r="G76" s="440"/>
      <c r="H76" s="437" t="str">
        <f t="shared" ref="H76" si="19">$D$27</f>
        <v>ETERNITY</v>
      </c>
      <c r="I76" s="437"/>
      <c r="J76" s="187" t="s">
        <v>87</v>
      </c>
      <c r="K76" s="187">
        <f>$Q$27</f>
        <v>35</v>
      </c>
      <c r="L76" s="353">
        <f>1+L91</f>
        <v>1.05</v>
      </c>
      <c r="M76" s="187">
        <f t="shared" si="17"/>
        <v>36.75</v>
      </c>
      <c r="N76" s="193"/>
      <c r="O76" s="189">
        <f t="shared" si="18"/>
        <v>37</v>
      </c>
      <c r="P76" s="411"/>
      <c r="Q76" s="412"/>
    </row>
    <row r="77" spans="1:17" s="34" customFormat="1" ht="51.75" customHeight="1">
      <c r="A77" s="192">
        <v>3</v>
      </c>
      <c r="B77" s="415" t="s">
        <v>746</v>
      </c>
      <c r="C77" s="415"/>
      <c r="D77" s="415"/>
      <c r="E77" s="415"/>
      <c r="F77" s="439"/>
      <c r="G77" s="440"/>
      <c r="H77" s="437" t="str">
        <f>$D$33</f>
        <v>MOONLIGHT</v>
      </c>
      <c r="I77" s="437" t="str">
        <f>$E$43</f>
        <v>PFD</v>
      </c>
      <c r="J77" s="187" t="s">
        <v>87</v>
      </c>
      <c r="K77" s="187">
        <f>$Q$33</f>
        <v>32</v>
      </c>
      <c r="L77" s="353">
        <f>1+L92</f>
        <v>1.05</v>
      </c>
      <c r="M77" s="187">
        <f t="shared" si="17"/>
        <v>33.6</v>
      </c>
      <c r="N77" s="193"/>
      <c r="O77" s="189">
        <f t="shared" si="18"/>
        <v>34</v>
      </c>
      <c r="P77" s="413"/>
      <c r="Q77" s="414"/>
    </row>
    <row r="78" spans="1:17" s="34" customFormat="1" ht="64.5" customHeight="1">
      <c r="A78" s="192">
        <v>4</v>
      </c>
      <c r="B78" s="438" t="s">
        <v>781</v>
      </c>
      <c r="C78" s="438"/>
      <c r="D78" s="438"/>
      <c r="E78" s="438"/>
      <c r="F78" s="183" t="s">
        <v>103</v>
      </c>
      <c r="G78" s="441" t="s">
        <v>782</v>
      </c>
      <c r="H78" s="437" t="str">
        <f>$D$21</f>
        <v>CLOUD</v>
      </c>
      <c r="I78" s="437" t="str">
        <f>$E$43</f>
        <v>PFD</v>
      </c>
      <c r="J78" s="187" t="s">
        <v>87</v>
      </c>
      <c r="K78" s="187">
        <f>$Q$21</f>
        <v>35</v>
      </c>
      <c r="L78" s="187">
        <v>1</v>
      </c>
      <c r="M78" s="187">
        <f t="shared" si="17"/>
        <v>35</v>
      </c>
      <c r="N78" s="193"/>
      <c r="O78" s="189">
        <f t="shared" si="18"/>
        <v>35</v>
      </c>
      <c r="P78" s="422" t="s">
        <v>747</v>
      </c>
      <c r="Q78" s="410"/>
    </row>
    <row r="79" spans="1:17" s="34" customFormat="1" ht="64.5" customHeight="1">
      <c r="A79" s="192">
        <v>5</v>
      </c>
      <c r="B79" s="438" t="s">
        <v>781</v>
      </c>
      <c r="C79" s="438"/>
      <c r="D79" s="438"/>
      <c r="E79" s="438"/>
      <c r="F79" s="183" t="s">
        <v>103</v>
      </c>
      <c r="G79" s="442"/>
      <c r="H79" s="437" t="str">
        <f t="shared" ref="H79" si="20">$D$27</f>
        <v>ETERNITY</v>
      </c>
      <c r="I79" s="437"/>
      <c r="J79" s="187" t="s">
        <v>87</v>
      </c>
      <c r="K79" s="187">
        <f>$Q$27</f>
        <v>35</v>
      </c>
      <c r="L79" s="187">
        <v>1</v>
      </c>
      <c r="M79" s="187">
        <f t="shared" si="17"/>
        <v>35</v>
      </c>
      <c r="N79" s="193"/>
      <c r="O79" s="189">
        <f t="shared" si="18"/>
        <v>35</v>
      </c>
      <c r="P79" s="411"/>
      <c r="Q79" s="412"/>
    </row>
    <row r="80" spans="1:17" s="34" customFormat="1" ht="64.5" customHeight="1">
      <c r="A80" s="192">
        <v>6</v>
      </c>
      <c r="B80" s="438" t="s">
        <v>781</v>
      </c>
      <c r="C80" s="438"/>
      <c r="D80" s="438"/>
      <c r="E80" s="438"/>
      <c r="F80" s="183" t="s">
        <v>103</v>
      </c>
      <c r="G80" s="443"/>
      <c r="H80" s="437" t="str">
        <f>$D$33</f>
        <v>MOONLIGHT</v>
      </c>
      <c r="I80" s="437" t="str">
        <f>$E$43</f>
        <v>PFD</v>
      </c>
      <c r="J80" s="187" t="s">
        <v>87</v>
      </c>
      <c r="K80" s="187">
        <f>$Q$33</f>
        <v>32</v>
      </c>
      <c r="L80" s="187">
        <v>1</v>
      </c>
      <c r="M80" s="187">
        <f t="shared" si="17"/>
        <v>32</v>
      </c>
      <c r="N80" s="193"/>
      <c r="O80" s="189">
        <f t="shared" si="18"/>
        <v>32</v>
      </c>
      <c r="P80" s="413"/>
      <c r="Q80" s="414"/>
    </row>
    <row r="81" spans="1:17" s="34" customFormat="1" ht="42.75" customHeight="1">
      <c r="A81" s="192">
        <v>7</v>
      </c>
      <c r="B81" s="415" t="s">
        <v>753</v>
      </c>
      <c r="C81" s="416"/>
      <c r="D81" s="416"/>
      <c r="E81" s="416"/>
      <c r="F81" s="183" t="s">
        <v>105</v>
      </c>
      <c r="G81" s="183"/>
      <c r="H81" s="437" t="str">
        <f>$D$21</f>
        <v>CLOUD</v>
      </c>
      <c r="I81" s="437" t="str">
        <f>$E$43</f>
        <v>PFD</v>
      </c>
      <c r="J81" s="187" t="s">
        <v>87</v>
      </c>
      <c r="K81" s="187">
        <f>$Q$21</f>
        <v>35</v>
      </c>
      <c r="L81" s="194">
        <f>1/40</f>
        <v>2.5000000000000001E-2</v>
      </c>
      <c r="M81" s="187">
        <f t="shared" si="17"/>
        <v>0.875</v>
      </c>
      <c r="N81" s="193"/>
      <c r="O81" s="189">
        <f t="shared" si="18"/>
        <v>1</v>
      </c>
      <c r="P81" s="423"/>
      <c r="Q81" s="423"/>
    </row>
    <row r="82" spans="1:17" s="34" customFormat="1" ht="42.75" customHeight="1">
      <c r="A82" s="192">
        <v>8</v>
      </c>
      <c r="B82" s="415" t="s">
        <v>753</v>
      </c>
      <c r="C82" s="416"/>
      <c r="D82" s="416"/>
      <c r="E82" s="416"/>
      <c r="F82" s="183" t="s">
        <v>105</v>
      </c>
      <c r="G82" s="183"/>
      <c r="H82" s="437" t="str">
        <f t="shared" ref="H82" si="21">$D$27</f>
        <v>ETERNITY</v>
      </c>
      <c r="I82" s="437"/>
      <c r="J82" s="187" t="s">
        <v>87</v>
      </c>
      <c r="K82" s="187">
        <f>$Q$27</f>
        <v>35</v>
      </c>
      <c r="L82" s="194">
        <f>1/40</f>
        <v>2.5000000000000001E-2</v>
      </c>
      <c r="M82" s="187">
        <f t="shared" si="17"/>
        <v>0.875</v>
      </c>
      <c r="N82" s="193"/>
      <c r="O82" s="189">
        <f t="shared" si="18"/>
        <v>1</v>
      </c>
      <c r="P82" s="423"/>
      <c r="Q82" s="423"/>
    </row>
    <row r="83" spans="1:17" s="34" customFormat="1" ht="42.75" customHeight="1">
      <c r="A83" s="192">
        <v>9</v>
      </c>
      <c r="B83" s="415" t="s">
        <v>753</v>
      </c>
      <c r="C83" s="416"/>
      <c r="D83" s="416"/>
      <c r="E83" s="416"/>
      <c r="F83" s="183" t="s">
        <v>105</v>
      </c>
      <c r="G83" s="183"/>
      <c r="H83" s="437" t="str">
        <f>$D$33</f>
        <v>MOONLIGHT</v>
      </c>
      <c r="I83" s="437" t="str">
        <f>$E$43</f>
        <v>PFD</v>
      </c>
      <c r="J83" s="187" t="s">
        <v>87</v>
      </c>
      <c r="K83" s="187">
        <f>$Q$33</f>
        <v>32</v>
      </c>
      <c r="L83" s="194">
        <f>1/40</f>
        <v>2.5000000000000001E-2</v>
      </c>
      <c r="M83" s="187">
        <f t="shared" si="17"/>
        <v>0.8</v>
      </c>
      <c r="N83" s="193"/>
      <c r="O83" s="189">
        <f t="shared" si="18"/>
        <v>1</v>
      </c>
      <c r="P83" s="423"/>
      <c r="Q83" s="423"/>
    </row>
    <row r="84" spans="1:17" s="34" customFormat="1" ht="51.75" customHeight="1">
      <c r="A84" s="192">
        <v>10</v>
      </c>
      <c r="B84" s="415" t="s">
        <v>145</v>
      </c>
      <c r="C84" s="415"/>
      <c r="D84" s="415"/>
      <c r="E84" s="415"/>
      <c r="F84" s="439" t="s">
        <v>91</v>
      </c>
      <c r="G84" s="440"/>
      <c r="H84" s="437" t="str">
        <f>$D$21</f>
        <v>CLOUD</v>
      </c>
      <c r="I84" s="437" t="str">
        <f>$E$43</f>
        <v>PFD</v>
      </c>
      <c r="J84" s="187" t="s">
        <v>87</v>
      </c>
      <c r="K84" s="187">
        <v>2</v>
      </c>
      <c r="L84" s="194">
        <f t="shared" ref="L84:L92" si="22">1/40*2</f>
        <v>0.05</v>
      </c>
      <c r="M84" s="187">
        <f t="shared" si="17"/>
        <v>0.1</v>
      </c>
      <c r="N84" s="193"/>
      <c r="O84" s="189">
        <f>ROUNDUP(N84+M84,0)</f>
        <v>1</v>
      </c>
      <c r="P84" s="424"/>
      <c r="Q84" s="425"/>
    </row>
    <row r="85" spans="1:17" s="34" customFormat="1" ht="51.75" customHeight="1">
      <c r="A85" s="192">
        <v>11</v>
      </c>
      <c r="B85" s="415" t="s">
        <v>145</v>
      </c>
      <c r="C85" s="415"/>
      <c r="D85" s="415"/>
      <c r="E85" s="415"/>
      <c r="F85" s="439"/>
      <c r="G85" s="440"/>
      <c r="H85" s="437" t="str">
        <f t="shared" ref="H85" si="23">$D$27</f>
        <v>ETERNITY</v>
      </c>
      <c r="I85" s="437"/>
      <c r="J85" s="187" t="s">
        <v>87</v>
      </c>
      <c r="K85" s="187">
        <v>2</v>
      </c>
      <c r="L85" s="194">
        <f t="shared" si="22"/>
        <v>0.05</v>
      </c>
      <c r="M85" s="187">
        <f t="shared" si="17"/>
        <v>0.1</v>
      </c>
      <c r="N85" s="193"/>
      <c r="O85" s="189">
        <f>ROUNDUP(N85+M85,0)</f>
        <v>1</v>
      </c>
      <c r="P85" s="426"/>
      <c r="Q85" s="427"/>
    </row>
    <row r="86" spans="1:17" s="34" customFormat="1" ht="51.75" customHeight="1">
      <c r="A86" s="192">
        <v>12</v>
      </c>
      <c r="B86" s="415" t="s">
        <v>145</v>
      </c>
      <c r="C86" s="415"/>
      <c r="D86" s="415"/>
      <c r="E86" s="415"/>
      <c r="F86" s="439"/>
      <c r="G86" s="440"/>
      <c r="H86" s="437" t="str">
        <f>$D$33</f>
        <v>MOONLIGHT</v>
      </c>
      <c r="I86" s="437" t="str">
        <f>$E$43</f>
        <v>PFD</v>
      </c>
      <c r="J86" s="187" t="s">
        <v>87</v>
      </c>
      <c r="K86" s="187">
        <v>2</v>
      </c>
      <c r="L86" s="194">
        <f t="shared" si="22"/>
        <v>0.05</v>
      </c>
      <c r="M86" s="187">
        <f t="shared" si="17"/>
        <v>0.1</v>
      </c>
      <c r="N86" s="193"/>
      <c r="O86" s="189">
        <f t="shared" ref="O86" si="24">ROUNDUP(N86+M86,0)</f>
        <v>1</v>
      </c>
      <c r="P86" s="428"/>
      <c r="Q86" s="429"/>
    </row>
    <row r="87" spans="1:17" s="34" customFormat="1" ht="51.75" customHeight="1">
      <c r="A87" s="192">
        <v>13</v>
      </c>
      <c r="B87" s="474" t="s">
        <v>755</v>
      </c>
      <c r="C87" s="474"/>
      <c r="D87" s="474"/>
      <c r="E87" s="474"/>
      <c r="F87" s="508" t="s">
        <v>170</v>
      </c>
      <c r="G87" s="476"/>
      <c r="H87" s="475" t="str">
        <f>$D$21</f>
        <v>CLOUD</v>
      </c>
      <c r="I87" s="475" t="str">
        <f>$E$43</f>
        <v>PFD</v>
      </c>
      <c r="J87" s="359" t="s">
        <v>87</v>
      </c>
      <c r="K87" s="359">
        <f>$Q$21</f>
        <v>35</v>
      </c>
      <c r="L87" s="360">
        <f t="shared" si="22"/>
        <v>0.05</v>
      </c>
      <c r="M87" s="359">
        <f t="shared" si="17"/>
        <v>1.75</v>
      </c>
      <c r="N87" s="361"/>
      <c r="O87" s="362">
        <f>ROUNDUP(N87+M87,0)</f>
        <v>2</v>
      </c>
      <c r="P87" s="430" t="s">
        <v>756</v>
      </c>
      <c r="Q87" s="431"/>
    </row>
    <row r="88" spans="1:17" s="34" customFormat="1" ht="51.75" customHeight="1">
      <c r="A88" s="192">
        <v>14</v>
      </c>
      <c r="B88" s="474" t="s">
        <v>755</v>
      </c>
      <c r="C88" s="474"/>
      <c r="D88" s="474"/>
      <c r="E88" s="474"/>
      <c r="F88" s="508"/>
      <c r="G88" s="476"/>
      <c r="H88" s="475" t="str">
        <f t="shared" ref="H88" si="25">$D$27</f>
        <v>ETERNITY</v>
      </c>
      <c r="I88" s="475"/>
      <c r="J88" s="359" t="s">
        <v>87</v>
      </c>
      <c r="K88" s="359">
        <f>$Q$27</f>
        <v>35</v>
      </c>
      <c r="L88" s="360">
        <f t="shared" si="22"/>
        <v>0.05</v>
      </c>
      <c r="M88" s="359">
        <f t="shared" si="17"/>
        <v>1.75</v>
      </c>
      <c r="N88" s="361"/>
      <c r="O88" s="362">
        <f>ROUNDUP(N88+M88,0)</f>
        <v>2</v>
      </c>
      <c r="P88" s="432"/>
      <c r="Q88" s="433"/>
    </row>
    <row r="89" spans="1:17" s="34" customFormat="1" ht="51.75" customHeight="1">
      <c r="A89" s="192">
        <v>15</v>
      </c>
      <c r="B89" s="474" t="s">
        <v>755</v>
      </c>
      <c r="C89" s="474"/>
      <c r="D89" s="474"/>
      <c r="E89" s="474"/>
      <c r="F89" s="508"/>
      <c r="G89" s="476"/>
      <c r="H89" s="475" t="str">
        <f>$D$33</f>
        <v>MOONLIGHT</v>
      </c>
      <c r="I89" s="475" t="str">
        <f>$E$43</f>
        <v>PFD</v>
      </c>
      <c r="J89" s="359" t="s">
        <v>87</v>
      </c>
      <c r="K89" s="359">
        <f>$Q$33</f>
        <v>32</v>
      </c>
      <c r="L89" s="360">
        <f t="shared" si="22"/>
        <v>0.05</v>
      </c>
      <c r="M89" s="359">
        <f t="shared" si="17"/>
        <v>1.6</v>
      </c>
      <c r="N89" s="361"/>
      <c r="O89" s="362">
        <f t="shared" ref="O89" si="26">ROUNDUP(N89+M89,0)</f>
        <v>2</v>
      </c>
      <c r="P89" s="434"/>
      <c r="Q89" s="435"/>
    </row>
    <row r="90" spans="1:17" s="34" customFormat="1" ht="42.75" customHeight="1">
      <c r="A90" s="192">
        <v>16</v>
      </c>
      <c r="B90" s="415" t="s">
        <v>106</v>
      </c>
      <c r="C90" s="416"/>
      <c r="D90" s="416"/>
      <c r="E90" s="416"/>
      <c r="F90" s="183" t="s">
        <v>105</v>
      </c>
      <c r="G90" s="183"/>
      <c r="H90" s="437" t="str">
        <f>$D$21</f>
        <v>CLOUD</v>
      </c>
      <c r="I90" s="437" t="str">
        <f>$E$43</f>
        <v>PFD</v>
      </c>
      <c r="J90" s="187" t="s">
        <v>87</v>
      </c>
      <c r="K90" s="187">
        <f>$Q$21</f>
        <v>35</v>
      </c>
      <c r="L90" s="194">
        <f t="shared" si="22"/>
        <v>0.05</v>
      </c>
      <c r="M90" s="187">
        <f t="shared" si="17"/>
        <v>1.75</v>
      </c>
      <c r="N90" s="193"/>
      <c r="O90" s="189">
        <f t="shared" si="18"/>
        <v>2</v>
      </c>
      <c r="P90" s="423"/>
      <c r="Q90" s="423"/>
    </row>
    <row r="91" spans="1:17" s="34" customFormat="1" ht="42.75" customHeight="1">
      <c r="A91" s="192">
        <v>17</v>
      </c>
      <c r="B91" s="415" t="s">
        <v>106</v>
      </c>
      <c r="C91" s="416"/>
      <c r="D91" s="416"/>
      <c r="E91" s="416"/>
      <c r="F91" s="183" t="s">
        <v>105</v>
      </c>
      <c r="G91" s="183"/>
      <c r="H91" s="437" t="str">
        <f t="shared" ref="H91" si="27">$D$27</f>
        <v>ETERNITY</v>
      </c>
      <c r="I91" s="437"/>
      <c r="J91" s="187" t="s">
        <v>87</v>
      </c>
      <c r="K91" s="187">
        <f>$Q$27</f>
        <v>35</v>
      </c>
      <c r="L91" s="194">
        <f t="shared" si="22"/>
        <v>0.05</v>
      </c>
      <c r="M91" s="187">
        <f t="shared" si="17"/>
        <v>1.75</v>
      </c>
      <c r="N91" s="193"/>
      <c r="O91" s="189">
        <f t="shared" si="18"/>
        <v>2</v>
      </c>
      <c r="P91" s="423"/>
      <c r="Q91" s="423"/>
    </row>
    <row r="92" spans="1:17" s="34" customFormat="1" ht="42.75" customHeight="1">
      <c r="A92" s="192">
        <v>18</v>
      </c>
      <c r="B92" s="415" t="s">
        <v>106</v>
      </c>
      <c r="C92" s="416"/>
      <c r="D92" s="416"/>
      <c r="E92" s="416"/>
      <c r="F92" s="183" t="s">
        <v>105</v>
      </c>
      <c r="G92" s="183"/>
      <c r="H92" s="437" t="str">
        <f>$D$33</f>
        <v>MOONLIGHT</v>
      </c>
      <c r="I92" s="437" t="str">
        <f>$E$43</f>
        <v>PFD</v>
      </c>
      <c r="J92" s="187" t="s">
        <v>87</v>
      </c>
      <c r="K92" s="187">
        <f>$Q$33</f>
        <v>32</v>
      </c>
      <c r="L92" s="194">
        <f t="shared" si="22"/>
        <v>0.05</v>
      </c>
      <c r="M92" s="187">
        <f t="shared" si="17"/>
        <v>1.6</v>
      </c>
      <c r="N92" s="193"/>
      <c r="O92" s="189">
        <f t="shared" si="18"/>
        <v>2</v>
      </c>
      <c r="P92" s="423"/>
      <c r="Q92" s="423"/>
    </row>
    <row r="93" spans="1:17" s="34" customFormat="1" ht="42.75" customHeight="1">
      <c r="A93" s="192">
        <v>19</v>
      </c>
      <c r="B93" s="415" t="s">
        <v>107</v>
      </c>
      <c r="C93" s="416"/>
      <c r="D93" s="416"/>
      <c r="E93" s="416"/>
      <c r="F93" s="183" t="s">
        <v>103</v>
      </c>
      <c r="G93" s="183"/>
      <c r="H93" s="437" t="str">
        <f>$D$21</f>
        <v>CLOUD</v>
      </c>
      <c r="I93" s="437" t="str">
        <f>$E$43</f>
        <v>PFD</v>
      </c>
      <c r="J93" s="187" t="s">
        <v>87</v>
      </c>
      <c r="K93" s="187">
        <f>$Q$21</f>
        <v>35</v>
      </c>
      <c r="L93" s="194">
        <f>1/40</f>
        <v>2.5000000000000001E-2</v>
      </c>
      <c r="M93" s="187">
        <f t="shared" si="17"/>
        <v>0.875</v>
      </c>
      <c r="N93" s="193"/>
      <c r="O93" s="189">
        <f t="shared" si="18"/>
        <v>1</v>
      </c>
      <c r="P93" s="423"/>
      <c r="Q93" s="423"/>
    </row>
    <row r="94" spans="1:17" s="34" customFormat="1" ht="42.75" customHeight="1">
      <c r="A94" s="192">
        <v>20</v>
      </c>
      <c r="B94" s="415" t="s">
        <v>107</v>
      </c>
      <c r="C94" s="416"/>
      <c r="D94" s="416"/>
      <c r="E94" s="416"/>
      <c r="F94" s="183" t="s">
        <v>103</v>
      </c>
      <c r="G94" s="183"/>
      <c r="H94" s="437" t="str">
        <f t="shared" ref="H94" si="28">$D$27</f>
        <v>ETERNITY</v>
      </c>
      <c r="I94" s="437"/>
      <c r="J94" s="187" t="s">
        <v>87</v>
      </c>
      <c r="K94" s="187">
        <f>$Q$27</f>
        <v>35</v>
      </c>
      <c r="L94" s="194">
        <f>1/40</f>
        <v>2.5000000000000001E-2</v>
      </c>
      <c r="M94" s="187">
        <f t="shared" si="17"/>
        <v>0.875</v>
      </c>
      <c r="N94" s="193"/>
      <c r="O94" s="189">
        <f t="shared" si="18"/>
        <v>1</v>
      </c>
      <c r="P94" s="423"/>
      <c r="Q94" s="423"/>
    </row>
    <row r="95" spans="1:17" s="34" customFormat="1" ht="42.75" customHeight="1">
      <c r="A95" s="192">
        <v>21</v>
      </c>
      <c r="B95" s="415" t="s">
        <v>107</v>
      </c>
      <c r="C95" s="416"/>
      <c r="D95" s="416"/>
      <c r="E95" s="416"/>
      <c r="F95" s="183" t="s">
        <v>103</v>
      </c>
      <c r="G95" s="183"/>
      <c r="H95" s="437" t="str">
        <f>$D$33</f>
        <v>MOONLIGHT</v>
      </c>
      <c r="I95" s="437" t="str">
        <f>$E$43</f>
        <v>PFD</v>
      </c>
      <c r="J95" s="187" t="s">
        <v>87</v>
      </c>
      <c r="K95" s="187">
        <f>$Q$33</f>
        <v>32</v>
      </c>
      <c r="L95" s="194">
        <f>1/40</f>
        <v>2.5000000000000001E-2</v>
      </c>
      <c r="M95" s="187">
        <f t="shared" si="17"/>
        <v>0.8</v>
      </c>
      <c r="N95" s="193"/>
      <c r="O95" s="189">
        <f t="shared" si="18"/>
        <v>1</v>
      </c>
      <c r="P95" s="423"/>
      <c r="Q95" s="423"/>
    </row>
    <row r="96" spans="1:17" s="15" customFormat="1" ht="27.5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460" t="s">
        <v>112</v>
      </c>
      <c r="K97" s="460"/>
      <c r="L97" s="460"/>
      <c r="M97" s="460"/>
      <c r="N97" s="460"/>
      <c r="O97" s="33"/>
      <c r="P97" s="33"/>
      <c r="Q97" s="34"/>
    </row>
    <row r="98" spans="1:17" s="92" customFormat="1" ht="54.65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456" t="s">
        <v>115</v>
      </c>
      <c r="C99" s="457"/>
      <c r="D99" s="457"/>
      <c r="E99" s="457"/>
      <c r="F99" s="457"/>
      <c r="G99" s="457"/>
      <c r="H99" s="457"/>
      <c r="I99" s="461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463" t="s">
        <v>73</v>
      </c>
      <c r="C100" s="464"/>
      <c r="D100" s="465" t="s">
        <v>116</v>
      </c>
      <c r="E100" s="466"/>
      <c r="F100" s="466"/>
      <c r="G100" s="466"/>
      <c r="H100" s="466"/>
      <c r="I100" s="467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650000000000006" hidden="1" customHeight="1">
      <c r="A101" s="92"/>
      <c r="B101" s="462" t="str">
        <f>$D$21</f>
        <v>CLOUD</v>
      </c>
      <c r="C101" s="462" t="str">
        <f t="shared" ref="C101:C104" si="29">$E$43</f>
        <v>PFD</v>
      </c>
      <c r="D101" s="468"/>
      <c r="E101" s="469"/>
      <c r="F101" s="469"/>
      <c r="G101" s="469"/>
      <c r="H101" s="469"/>
      <c r="I101" s="470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462" t="str">
        <f t="shared" ref="B102" si="30">$D$27</f>
        <v>ETERNITY</v>
      </c>
      <c r="C102" s="462"/>
      <c r="D102" s="468"/>
      <c r="E102" s="469"/>
      <c r="F102" s="469"/>
      <c r="G102" s="469"/>
      <c r="H102" s="469"/>
      <c r="I102" s="470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462" t="str">
        <f>$D$33</f>
        <v>MOONLIGHT</v>
      </c>
      <c r="C103" s="462" t="str">
        <f t="shared" si="29"/>
        <v>PFD</v>
      </c>
      <c r="D103" s="468"/>
      <c r="E103" s="469"/>
      <c r="F103" s="469"/>
      <c r="G103" s="469"/>
      <c r="H103" s="469"/>
      <c r="I103" s="470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462" t="e">
        <f>#REF!</f>
        <v>#REF!</v>
      </c>
      <c r="C104" s="462" t="str">
        <f t="shared" si="29"/>
        <v>PFD</v>
      </c>
      <c r="D104" s="468"/>
      <c r="E104" s="469"/>
      <c r="F104" s="469"/>
      <c r="G104" s="469"/>
      <c r="H104" s="469"/>
      <c r="I104" s="470"/>
      <c r="J104" s="35"/>
      <c r="K104" s="35"/>
      <c r="L104" s="35"/>
      <c r="M104" s="35"/>
      <c r="N104" s="35"/>
      <c r="O104" s="35"/>
    </row>
    <row r="105" spans="1:17" s="15" customFormat="1" ht="27.5" hidden="1"/>
    <row r="106" spans="1:17" s="15" customFormat="1" ht="28" hidden="1">
      <c r="A106" s="92"/>
      <c r="B106" s="456"/>
      <c r="C106" s="457"/>
      <c r="D106" s="458"/>
      <c r="E106" s="458"/>
      <c r="F106" s="458"/>
      <c r="G106" s="458"/>
      <c r="H106" s="458"/>
      <c r="I106" s="459"/>
      <c r="J106" s="35"/>
      <c r="K106" s="35"/>
      <c r="L106" s="35"/>
    </row>
    <row r="107" spans="1:17" s="15" customFormat="1" ht="40.5" hidden="1" customHeight="1">
      <c r="A107" s="92"/>
      <c r="B107" s="453"/>
      <c r="C107" s="454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455" t="s">
        <v>118</v>
      </c>
      <c r="C108" s="455"/>
      <c r="D108" s="471">
        <v>2.2000000000000002</v>
      </c>
      <c r="E108" s="472"/>
      <c r="F108" s="472"/>
      <c r="G108" s="472"/>
      <c r="H108" s="472"/>
      <c r="I108" s="473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5" customHeight="1">
      <c r="A110" s="16">
        <v>2</v>
      </c>
      <c r="B110" s="94" t="s">
        <v>119</v>
      </c>
      <c r="C110" s="452" t="s">
        <v>750</v>
      </c>
      <c r="D110" s="452"/>
      <c r="E110" s="452"/>
      <c r="F110" s="452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8" hidden="1">
      <c r="A111" s="92"/>
      <c r="B111" s="456" t="s">
        <v>115</v>
      </c>
      <c r="C111" s="457"/>
      <c r="D111" s="457"/>
      <c r="E111" s="457"/>
      <c r="F111" s="457"/>
      <c r="G111" s="457"/>
      <c r="H111" s="457"/>
      <c r="I111" s="461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463" t="s">
        <v>73</v>
      </c>
      <c r="C112" s="464"/>
      <c r="D112" s="465" t="s">
        <v>116</v>
      </c>
      <c r="E112" s="466"/>
      <c r="F112" s="466"/>
      <c r="G112" s="466"/>
      <c r="H112" s="466"/>
      <c r="I112" s="467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462" t="str">
        <f>$D$21</f>
        <v>CLOUD</v>
      </c>
      <c r="C113" s="462" t="str">
        <f t="shared" ref="C113:C116" si="31">$E$43</f>
        <v>PFD</v>
      </c>
      <c r="D113" s="468" t="s">
        <v>121</v>
      </c>
      <c r="E113" s="469"/>
      <c r="F113" s="469"/>
      <c r="G113" s="469"/>
      <c r="H113" s="469"/>
      <c r="I113" s="470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462" t="str">
        <f t="shared" ref="B114" si="32">$D$27</f>
        <v>ETERNITY</v>
      </c>
      <c r="C114" s="462"/>
      <c r="D114" s="468" t="s">
        <v>122</v>
      </c>
      <c r="E114" s="469"/>
      <c r="F114" s="469"/>
      <c r="G114" s="469"/>
      <c r="H114" s="469"/>
      <c r="I114" s="470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462" t="str">
        <f>$D$33</f>
        <v>MOONLIGHT</v>
      </c>
      <c r="C115" s="462" t="str">
        <f t="shared" si="31"/>
        <v>PFD</v>
      </c>
      <c r="D115" s="468" t="s">
        <v>121</v>
      </c>
      <c r="E115" s="469"/>
      <c r="F115" s="469"/>
      <c r="G115" s="469"/>
      <c r="H115" s="469"/>
      <c r="I115" s="470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462" t="e">
        <f>#REF!</f>
        <v>#REF!</v>
      </c>
      <c r="C116" s="462" t="str">
        <f t="shared" si="31"/>
        <v>PFD</v>
      </c>
      <c r="D116" s="468" t="s">
        <v>122</v>
      </c>
      <c r="E116" s="469"/>
      <c r="F116" s="469"/>
      <c r="G116" s="469"/>
      <c r="H116" s="469"/>
      <c r="I116" s="470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8" hidden="1">
      <c r="A118" s="92"/>
      <c r="B118" s="456" t="s">
        <v>123</v>
      </c>
      <c r="C118" s="457"/>
      <c r="D118" s="458"/>
      <c r="E118" s="458"/>
      <c r="F118" s="458"/>
      <c r="G118" s="458"/>
      <c r="H118" s="458"/>
      <c r="I118" s="459"/>
      <c r="J118" s="35"/>
      <c r="K118" s="35"/>
      <c r="L118" s="35"/>
    </row>
    <row r="119" spans="1:17" s="15" customFormat="1" ht="56.25" hidden="1" customHeight="1">
      <c r="A119" s="92"/>
      <c r="B119" s="453"/>
      <c r="C119" s="454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455" t="s">
        <v>124</v>
      </c>
      <c r="C120" s="455"/>
      <c r="D120" s="177"/>
      <c r="E120" s="178"/>
      <c r="F120" s="178"/>
      <c r="G120" s="178"/>
      <c r="H120" s="178"/>
      <c r="I120" s="178"/>
      <c r="J120" s="35"/>
    </row>
    <row r="121" spans="1:17" s="15" customFormat="1" ht="27.5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5" customHeight="1">
      <c r="A122" s="16">
        <v>3</v>
      </c>
      <c r="B122" s="94" t="s">
        <v>125</v>
      </c>
      <c r="C122" s="18" t="s">
        <v>868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5" customHeight="1">
      <c r="A123" s="92"/>
      <c r="B123" s="463" t="s">
        <v>73</v>
      </c>
      <c r="C123" s="464"/>
      <c r="D123" s="465" t="s">
        <v>869</v>
      </c>
      <c r="E123" s="466"/>
      <c r="F123" s="466"/>
      <c r="G123" s="466"/>
      <c r="H123" s="466"/>
      <c r="I123" s="467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150000000000006" customHeight="1">
      <c r="A124" s="92"/>
      <c r="B124" s="462" t="str">
        <f>$D$21</f>
        <v>CLOUD</v>
      </c>
      <c r="C124" s="462" t="str">
        <f t="shared" ref="C124:C126" si="33">$E$43</f>
        <v>PFD</v>
      </c>
      <c r="D124" s="419" t="s">
        <v>870</v>
      </c>
      <c r="E124" s="420"/>
      <c r="F124" s="420"/>
      <c r="G124" s="420"/>
      <c r="H124" s="420"/>
      <c r="I124" s="421"/>
      <c r="J124" s="35"/>
      <c r="K124" s="35"/>
      <c r="L124" s="35"/>
      <c r="M124" s="35"/>
      <c r="N124" s="35"/>
      <c r="O124" s="35"/>
    </row>
    <row r="125" spans="1:17" s="15" customFormat="1" ht="77.150000000000006" customHeight="1">
      <c r="A125" s="92"/>
      <c r="B125" s="462" t="str">
        <f t="shared" ref="B125" si="34">$D$27</f>
        <v>ETERNITY</v>
      </c>
      <c r="C125" s="462"/>
      <c r="D125" s="419" t="s">
        <v>871</v>
      </c>
      <c r="E125" s="420"/>
      <c r="F125" s="420"/>
      <c r="G125" s="420"/>
      <c r="H125" s="420"/>
      <c r="I125" s="421"/>
      <c r="J125" s="35"/>
      <c r="K125" s="35"/>
      <c r="L125" s="35"/>
      <c r="M125" s="35"/>
      <c r="N125" s="35"/>
      <c r="O125" s="35"/>
    </row>
    <row r="126" spans="1:17" s="15" customFormat="1" ht="77.150000000000006" customHeight="1">
      <c r="A126" s="92"/>
      <c r="B126" s="462" t="str">
        <f>$D$33</f>
        <v>MOONLIGHT</v>
      </c>
      <c r="C126" s="462" t="str">
        <f t="shared" si="33"/>
        <v>PFD</v>
      </c>
      <c r="D126" s="419" t="s">
        <v>872</v>
      </c>
      <c r="E126" s="420"/>
      <c r="F126" s="420"/>
      <c r="G126" s="420"/>
      <c r="H126" s="420"/>
      <c r="I126" s="421"/>
      <c r="J126" s="35"/>
      <c r="K126" s="35"/>
      <c r="L126" s="35"/>
      <c r="M126" s="35"/>
      <c r="N126" s="35"/>
      <c r="O126" s="35"/>
    </row>
    <row r="127" spans="1:17" s="15" customFormat="1" ht="27.5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460" t="s">
        <v>127</v>
      </c>
      <c r="C128" s="460"/>
      <c r="D128" s="460"/>
      <c r="E128" s="460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8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5" customHeight="1">
      <c r="A133" s="16"/>
      <c r="B133" s="250" t="s">
        <v>132</v>
      </c>
      <c r="C133" s="189">
        <f>G35</f>
        <v>8</v>
      </c>
      <c r="D133" s="189">
        <f t="shared" ref="D133:I133" si="35">H35</f>
        <v>15</v>
      </c>
      <c r="E133" s="189">
        <f t="shared" si="35"/>
        <v>17</v>
      </c>
      <c r="F133" s="189">
        <f t="shared" si="35"/>
        <v>27</v>
      </c>
      <c r="G133" s="189">
        <f t="shared" si="35"/>
        <v>17</v>
      </c>
      <c r="H133" s="189">
        <f t="shared" si="35"/>
        <v>12</v>
      </c>
      <c r="I133" s="189">
        <f t="shared" si="35"/>
        <v>6</v>
      </c>
      <c r="J133" s="189">
        <f>SUM(C133:I133)</f>
        <v>102</v>
      </c>
      <c r="M133" s="36"/>
      <c r="N133" s="37"/>
      <c r="O133" s="37"/>
      <c r="P133" s="36"/>
    </row>
    <row r="134" spans="1:17" s="96" customFormat="1" ht="133" customHeight="1">
      <c r="G134" s="97"/>
    </row>
    <row r="135" spans="1:17" s="96" customFormat="1" ht="27.5">
      <c r="G135" s="97"/>
    </row>
    <row r="136" spans="1:17" s="96" customFormat="1" ht="27.5">
      <c r="G136" s="97"/>
    </row>
    <row r="137" spans="1:17" s="96" customFormat="1" ht="27.5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</sheetData>
  <mergeCells count="198">
    <mergeCell ref="N1:O1"/>
    <mergeCell ref="P1:Q1"/>
    <mergeCell ref="N2:O2"/>
    <mergeCell ref="P2:Q2"/>
    <mergeCell ref="N3:O3"/>
    <mergeCell ref="P3:Q3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B43:C43"/>
    <mergeCell ref="N43:Q43"/>
    <mergeCell ref="B44:C44"/>
    <mergeCell ref="N44:Q44"/>
    <mergeCell ref="A46:C46"/>
    <mergeCell ref="N46:Q46"/>
    <mergeCell ref="B37:Q37"/>
    <mergeCell ref="B38:Q38"/>
    <mergeCell ref="B39:Q39"/>
    <mergeCell ref="A41:C41"/>
    <mergeCell ref="N41:Q41"/>
    <mergeCell ref="A42:Q42"/>
    <mergeCell ref="B51:C51"/>
    <mergeCell ref="N51:Q51"/>
    <mergeCell ref="B52:C52"/>
    <mergeCell ref="N52:Q52"/>
    <mergeCell ref="A54:E54"/>
    <mergeCell ref="H54:I54"/>
    <mergeCell ref="P54:Q54"/>
    <mergeCell ref="A47:Q47"/>
    <mergeCell ref="B48:C48"/>
    <mergeCell ref="N48:Q48"/>
    <mergeCell ref="B49:C49"/>
    <mergeCell ref="N49:Q49"/>
    <mergeCell ref="A50:Q50"/>
    <mergeCell ref="B58:E58"/>
    <mergeCell ref="H58:I58"/>
    <mergeCell ref="P58:Q60"/>
    <mergeCell ref="B59:E59"/>
    <mergeCell ref="H59:I59"/>
    <mergeCell ref="B60:E60"/>
    <mergeCell ref="H60:I60"/>
    <mergeCell ref="B55:E55"/>
    <mergeCell ref="H55:I55"/>
    <mergeCell ref="P55:Q57"/>
    <mergeCell ref="B56:E56"/>
    <mergeCell ref="H56:I56"/>
    <mergeCell ref="B57:E57"/>
    <mergeCell ref="H57:I57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70:E70"/>
    <mergeCell ref="F70:F72"/>
    <mergeCell ref="G70:G72"/>
    <mergeCell ref="H70:I70"/>
    <mergeCell ref="P70:Q72"/>
    <mergeCell ref="B71:E71"/>
    <mergeCell ref="H71:I71"/>
    <mergeCell ref="B72:E72"/>
    <mergeCell ref="H72:I72"/>
    <mergeCell ref="A74:E74"/>
    <mergeCell ref="H74:I74"/>
    <mergeCell ref="P74:Q74"/>
    <mergeCell ref="B75:E75"/>
    <mergeCell ref="F75:F77"/>
    <mergeCell ref="G75:G77"/>
    <mergeCell ref="H75:I75"/>
    <mergeCell ref="P75:Q77"/>
    <mergeCell ref="B76:E76"/>
    <mergeCell ref="H76:I76"/>
    <mergeCell ref="B81:E81"/>
    <mergeCell ref="H81:I81"/>
    <mergeCell ref="P81:Q81"/>
    <mergeCell ref="B82:E82"/>
    <mergeCell ref="H82:I82"/>
    <mergeCell ref="P82:Q82"/>
    <mergeCell ref="B77:E77"/>
    <mergeCell ref="H77:I77"/>
    <mergeCell ref="B78:E78"/>
    <mergeCell ref="G78:G80"/>
    <mergeCell ref="H78:I78"/>
    <mergeCell ref="P78:Q80"/>
    <mergeCell ref="B79:E79"/>
    <mergeCell ref="H79:I79"/>
    <mergeCell ref="B80:E80"/>
    <mergeCell ref="H80:I80"/>
    <mergeCell ref="B86:E86"/>
    <mergeCell ref="H86:I86"/>
    <mergeCell ref="B87:E87"/>
    <mergeCell ref="F87:F89"/>
    <mergeCell ref="G87:G89"/>
    <mergeCell ref="H87:I87"/>
    <mergeCell ref="B83:E83"/>
    <mergeCell ref="H83:I83"/>
    <mergeCell ref="P83:Q83"/>
    <mergeCell ref="B84:E84"/>
    <mergeCell ref="F84:F86"/>
    <mergeCell ref="G84:G86"/>
    <mergeCell ref="H84:I84"/>
    <mergeCell ref="P84:Q86"/>
    <mergeCell ref="B85:E85"/>
    <mergeCell ref="H85:I85"/>
    <mergeCell ref="B91:E91"/>
    <mergeCell ref="H91:I91"/>
    <mergeCell ref="P91:Q91"/>
    <mergeCell ref="B92:E92"/>
    <mergeCell ref="H92:I92"/>
    <mergeCell ref="P92:Q92"/>
    <mergeCell ref="P87:Q89"/>
    <mergeCell ref="B88:E88"/>
    <mergeCell ref="H88:I88"/>
    <mergeCell ref="B89:E89"/>
    <mergeCell ref="H89:I89"/>
    <mergeCell ref="B90:E90"/>
    <mergeCell ref="H90:I90"/>
    <mergeCell ref="P90:Q90"/>
    <mergeCell ref="B95:E95"/>
    <mergeCell ref="H95:I95"/>
    <mergeCell ref="P95:Q95"/>
    <mergeCell ref="J97:N97"/>
    <mergeCell ref="B99:I99"/>
    <mergeCell ref="B100:C100"/>
    <mergeCell ref="D100:I100"/>
    <mergeCell ref="B93:E93"/>
    <mergeCell ref="H93:I93"/>
    <mergeCell ref="P93:Q93"/>
    <mergeCell ref="B94:E94"/>
    <mergeCell ref="H94:I94"/>
    <mergeCell ref="P94:Q94"/>
    <mergeCell ref="B104:C104"/>
    <mergeCell ref="D104:I104"/>
    <mergeCell ref="B106:I106"/>
    <mergeCell ref="B107:C107"/>
    <mergeCell ref="B108:C108"/>
    <mergeCell ref="D108:I108"/>
    <mergeCell ref="B101:C101"/>
    <mergeCell ref="D101:I101"/>
    <mergeCell ref="B102:C102"/>
    <mergeCell ref="D102:I102"/>
    <mergeCell ref="B103:C103"/>
    <mergeCell ref="D103:I103"/>
    <mergeCell ref="B114:C114"/>
    <mergeCell ref="D114:I114"/>
    <mergeCell ref="B115:C115"/>
    <mergeCell ref="D115:I115"/>
    <mergeCell ref="B116:C116"/>
    <mergeCell ref="D116:I116"/>
    <mergeCell ref="C110:F110"/>
    <mergeCell ref="B111:I111"/>
    <mergeCell ref="B112:C112"/>
    <mergeCell ref="D112:I112"/>
    <mergeCell ref="B113:C113"/>
    <mergeCell ref="D113:I113"/>
    <mergeCell ref="B125:C125"/>
    <mergeCell ref="D125:I125"/>
    <mergeCell ref="B126:C126"/>
    <mergeCell ref="D126:I126"/>
    <mergeCell ref="B128:E128"/>
    <mergeCell ref="B118:I118"/>
    <mergeCell ref="B119:C119"/>
    <mergeCell ref="B120:C120"/>
    <mergeCell ref="B123:C123"/>
    <mergeCell ref="D123:I123"/>
    <mergeCell ref="B124:C124"/>
    <mergeCell ref="D124:I12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89"/>
  <sheetViews>
    <sheetView view="pageBreakPreview" topLeftCell="A23" zoomScale="25" zoomScaleNormal="40" zoomScaleSheetLayoutView="25" zoomScalePageLayoutView="25" workbookViewId="0">
      <selection activeCell="A33" sqref="A33:XFD33"/>
    </sheetView>
  </sheetViews>
  <sheetFormatPr defaultColWidth="9.1796875" defaultRowHeight="20"/>
  <cols>
    <col min="1" max="1" width="64.453125" style="79" customWidth="1"/>
    <col min="2" max="4" width="68.2695312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D15-STS226A1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TEE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DOCKET'!$E$46</f>
        <v>PFD</v>
      </c>
      <c r="D6" s="144" t="str">
        <f>'1. CUTTING DOCKET'!$E$49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66" t="str">
        <f>'1. CUTTING DOCKET'!M11</f>
        <v>SINGLE OE BV, 100%cotton 400GR/YD (250GR/SQ) OE</v>
      </c>
      <c r="C7" s="566"/>
      <c r="D7" s="566"/>
      <c r="E7" s="566"/>
    </row>
    <row r="8" spans="1:12" s="77" customFormat="1" ht="409.6" customHeight="1">
      <c r="A8" s="145" t="str">
        <f>'1. CUTTING DOCKET'!D43</f>
        <v>VẢI CHÍNH</v>
      </c>
      <c r="B8" s="576"/>
      <c r="C8" s="577"/>
      <c r="D8" s="578"/>
      <c r="E8" s="147"/>
      <c r="L8" s="78"/>
    </row>
    <row r="9" spans="1:12" s="77" customFormat="1" ht="157.5" customHeight="1">
      <c r="A9" s="144" t="str">
        <f>'1. CUTTING DOCKET'!$B$44</f>
        <v>RIB OE 20/2 SINGLE 260GSM 100% COTTON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CỔ </v>
      </c>
      <c r="B10" s="576"/>
      <c r="C10" s="577"/>
      <c r="D10" s="578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66" t="e">
        <f>'1. CUTTING DOCKET'!#REF!</f>
        <v>#REF!</v>
      </c>
      <c r="C11" s="566"/>
      <c r="D11" s="566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71"/>
      <c r="C12" s="571"/>
      <c r="D12" s="571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DOCKET'!$F$54</f>
        <v>PFD</v>
      </c>
      <c r="C13" s="148" t="str">
        <f>'1. CUTTING DOCKET'!$F$55</f>
        <v>PFD</v>
      </c>
      <c r="D13" s="148" t="str">
        <f>'1. CUTTING DOCKET'!$F$56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DOCKET'!$G$54</f>
        <v>DYE MAX</v>
      </c>
      <c r="C14" s="143" t="str">
        <f>'1. CUTTING DOCKET'!$G$55</f>
        <v>DYE MAX</v>
      </c>
      <c r="D14" s="143" t="str">
        <f>'1. CUTTING DOCKET'!$G$56</f>
        <v>DYE MAX</v>
      </c>
      <c r="E14" s="143" t="e">
        <f>'1. CUTTING DOCKET'!#REF!</f>
        <v>#REF!</v>
      </c>
    </row>
    <row r="15" spans="1:12" s="77" customFormat="1" ht="115.5" customHeight="1">
      <c r="A15" s="406" t="s">
        <v>873</v>
      </c>
      <c r="B15" s="407"/>
      <c r="C15" s="407"/>
      <c r="D15" s="407"/>
      <c r="E15" s="407"/>
    </row>
    <row r="16" spans="1:12" s="77" customFormat="1" ht="90" customHeight="1">
      <c r="A16" s="144" t="str">
        <f>'1. CUTTING DOCKET'!B60</f>
        <v>NHÃN CHÍNH CHO ÁO</v>
      </c>
      <c r="B16" s="567" t="str">
        <f>'1. CUTTING DOCKET'!F60</f>
        <v>NỀN TRẮNG CHỮ ĐEN</v>
      </c>
      <c r="C16" s="567"/>
      <c r="D16" s="567"/>
      <c r="E16" s="567"/>
    </row>
    <row r="17" spans="1:5" s="77" customFormat="1" ht="409.6" customHeight="1">
      <c r="A17" s="354" t="s">
        <v>772</v>
      </c>
      <c r="B17" s="568" t="s">
        <v>874</v>
      </c>
      <c r="C17" s="568"/>
      <c r="D17" s="568"/>
      <c r="E17" s="568"/>
    </row>
    <row r="18" spans="1:5" s="77" customFormat="1" ht="79.5" customHeight="1">
      <c r="A18" s="144" t="str">
        <f>'1. CUTTING DOCKET'!B63</f>
        <v>NHÃN SIZE CHO ÁO</v>
      </c>
      <c r="B18" s="567" t="str">
        <f>'1. CUTTING DOCKET'!F63</f>
        <v>NỀN TRẮNG CHỮ ĐEN</v>
      </c>
      <c r="C18" s="567"/>
      <c r="D18" s="567"/>
      <c r="E18" s="567"/>
    </row>
    <row r="19" spans="1:5" s="77" customFormat="1" ht="346.5" customHeight="1">
      <c r="A19" s="354" t="s">
        <v>773</v>
      </c>
      <c r="B19" s="569" t="s">
        <v>874</v>
      </c>
      <c r="C19" s="569"/>
      <c r="D19" s="569"/>
      <c r="E19" s="570"/>
    </row>
    <row r="20" spans="1:5" s="77" customFormat="1" ht="124.5" customHeight="1">
      <c r="A20" s="144" t="str">
        <f>'1. CUTTING DOCKET'!B66</f>
        <v>NHÃN COUNTRY OF ORIGIN- made in vietnam</v>
      </c>
      <c r="B20" s="567" t="str">
        <f>'1. CUTTING DOCKET'!F66</f>
        <v>NỀN TRẮNG CHỮ ĐEN</v>
      </c>
      <c r="C20" s="567"/>
      <c r="D20" s="567"/>
      <c r="E20" s="567"/>
    </row>
    <row r="21" spans="1:5" s="77" customFormat="1" ht="346.5" customHeight="1">
      <c r="A21" s="149" t="s">
        <v>774</v>
      </c>
      <c r="B21" s="569" t="s">
        <v>874</v>
      </c>
      <c r="C21" s="569"/>
      <c r="D21" s="569"/>
      <c r="E21" s="570"/>
    </row>
    <row r="22" spans="1:5" s="77" customFormat="1" ht="131.25" customHeight="1">
      <c r="A22" s="144" t="str">
        <f>'1. CUTTING DOCKET'!B69</f>
        <v>NHÃN THÀNH PHẦN 100% COTTON 1 LÁ</v>
      </c>
      <c r="B22" s="567" t="str">
        <f>'1. CUTTING DOCKET'!F69</f>
        <v>NỀN TRẮNG CHỮ ĐEN</v>
      </c>
      <c r="C22" s="567"/>
      <c r="D22" s="567"/>
      <c r="E22" s="567"/>
    </row>
    <row r="23" spans="1:5" s="77" customFormat="1" ht="362.25" customHeight="1">
      <c r="A23" s="149" t="s">
        <v>783</v>
      </c>
      <c r="B23" s="579" t="s">
        <v>874</v>
      </c>
      <c r="C23" s="580"/>
      <c r="D23" s="580"/>
      <c r="E23" s="182"/>
    </row>
    <row r="24" spans="1:5" s="77" customFormat="1" ht="131.25" customHeight="1">
      <c r="A24" s="144" t="str">
        <f>'1. CUTTING DOCKET'!B72</f>
        <v>NHÃN SIZE GIẤY GẮN TRƯỚC NHUỘM</v>
      </c>
      <c r="B24" s="567" t="str">
        <f>'1. CUTTING DOCKET'!F72</f>
        <v>NỀN ĐEN CHỮ TRẮNG</v>
      </c>
      <c r="C24" s="567"/>
      <c r="D24" s="567"/>
      <c r="E24" s="567"/>
    </row>
    <row r="25" spans="1:5" s="77" customFormat="1" ht="362.25" customHeight="1">
      <c r="A25" s="149" t="s">
        <v>883</v>
      </c>
      <c r="B25" s="572" t="s">
        <v>882</v>
      </c>
      <c r="C25" s="573"/>
      <c r="D25" s="573"/>
      <c r="E25" s="182"/>
    </row>
    <row r="26" spans="1:5" s="77" customFormat="1" ht="160.5" customHeight="1">
      <c r="A26" s="144" t="str">
        <f>'1. CUTTING DOCKET'!B77</f>
        <v>STICKER POLY BAG + 2 MẶT THÙNG CARTON 
6.5CM W x 2.5CM H</v>
      </c>
      <c r="B26" s="563" t="str">
        <f>'1. CUTTING DOCKET'!F77</f>
        <v>NỀN TRẮNG CHỮ ĐEN</v>
      </c>
      <c r="C26" s="564"/>
      <c r="D26" s="564"/>
      <c r="E26" s="565"/>
    </row>
    <row r="27" spans="1:5" s="77" customFormat="1" ht="409.6" customHeight="1">
      <c r="A27" s="149" t="s">
        <v>754</v>
      </c>
      <c r="B27" s="585" t="s">
        <v>180</v>
      </c>
      <c r="C27" s="585"/>
      <c r="D27" s="585"/>
      <c r="E27" s="585"/>
    </row>
    <row r="28" spans="1:5" s="77" customFormat="1" ht="273" customHeight="1">
      <c r="A28" s="144" t="str">
        <f>'1. CUTTING DOCKET'!B80</f>
        <v>POLYBAG REGULAR BAO NHỎ 343MM x 406MM</v>
      </c>
      <c r="B28" s="563" t="str">
        <f>'1. CUTTING DOCKET'!F80</f>
        <v>CLEAR</v>
      </c>
      <c r="C28" s="564"/>
      <c r="D28" s="564"/>
      <c r="E28" s="565"/>
    </row>
    <row r="29" spans="1:5" s="77" customFormat="1" ht="273" customHeight="1">
      <c r="A29" s="145" t="s">
        <v>787</v>
      </c>
      <c r="B29" s="584"/>
      <c r="C29" s="584"/>
      <c r="D29" s="584"/>
      <c r="E29" s="584"/>
    </row>
    <row r="30" spans="1:5" s="77" customFormat="1" ht="95.25" customHeight="1">
      <c r="A30" s="144" t="s">
        <v>758</v>
      </c>
      <c r="B30" s="563" t="str">
        <f>'1. CUTTING DOCKET'!F83</f>
        <v>NATURAL</v>
      </c>
      <c r="C30" s="564"/>
      <c r="D30" s="564"/>
      <c r="E30" s="565"/>
    </row>
    <row r="31" spans="1:5" s="77" customFormat="1" ht="324.75" customHeight="1">
      <c r="A31" s="145" t="s">
        <v>757</v>
      </c>
      <c r="B31" s="581"/>
      <c r="C31" s="582"/>
      <c r="D31" s="583"/>
      <c r="E31" s="336"/>
    </row>
    <row r="32" spans="1:5" s="77" customFormat="1" ht="119.5" customHeight="1">
      <c r="A32" s="144" t="str">
        <f>'1. CUTTING DOCKET'!B86</f>
        <v>STICKER DÁN THÙNG</v>
      </c>
      <c r="B32" s="574" t="str">
        <f>'1. CUTTING DOCKET'!F86</f>
        <v>NỀN TRẮNG CHỮ ĐEN</v>
      </c>
      <c r="C32" s="575"/>
      <c r="D32" s="575"/>
      <c r="E32" s="337"/>
    </row>
    <row r="33" spans="1:17" s="77" customFormat="1" ht="287.25" customHeight="1">
      <c r="A33" s="145" t="s">
        <v>759</v>
      </c>
      <c r="B33" s="336"/>
      <c r="C33" s="336"/>
      <c r="D33" s="336"/>
      <c r="E33" s="336"/>
    </row>
    <row r="34" spans="1:17" s="77" customFormat="1" ht="119.5" customHeight="1">
      <c r="A34" s="144" t="str">
        <f>'1. CUTTING DOCKET'!B89</f>
        <v>STICKER DÁN THÙNG MÀU CAM</v>
      </c>
      <c r="B34" s="574" t="str">
        <f>'1. CUTTING DOCKET'!F89</f>
        <v>ORANGE</v>
      </c>
      <c r="C34" s="575"/>
      <c r="D34" s="575"/>
      <c r="E34" s="337"/>
    </row>
    <row r="35" spans="1:17" s="77" customFormat="1" ht="287.25" customHeight="1">
      <c r="A35" s="145" t="s">
        <v>760</v>
      </c>
      <c r="B35" s="336"/>
      <c r="C35" s="336"/>
      <c r="D35" s="336"/>
      <c r="E35" s="336"/>
    </row>
    <row r="36" spans="1:17" s="77" customFormat="1" ht="71.5" customHeight="1">
      <c r="A36" s="144" t="str">
        <f>'1. CUTTING DOCKET'!B95</f>
        <v>BIG POLY BAG 100X120</v>
      </c>
      <c r="B36" s="574" t="str">
        <f>'1. CUTTING DOCKET'!F95</f>
        <v>CLEAR</v>
      </c>
      <c r="C36" s="575"/>
      <c r="D36" s="575"/>
      <c r="E36" s="337"/>
      <c r="H36" s="77">
        <v>1.49</v>
      </c>
    </row>
    <row r="37" spans="1:17" s="77" customFormat="1" ht="87" customHeight="1">
      <c r="A37" s="145" t="s">
        <v>761</v>
      </c>
      <c r="B37" s="336"/>
      <c r="C37" s="336"/>
      <c r="D37" s="336"/>
      <c r="E37" s="336"/>
    </row>
    <row r="39" spans="1:17" ht="409.5">
      <c r="E39" s="80" t="s">
        <v>724</v>
      </c>
      <c r="J39" s="80">
        <f>I39*8.3%+(I39/50)*0.5</f>
        <v>0</v>
      </c>
      <c r="M39" s="340">
        <f>ROUND(I39+J39,0)</f>
        <v>0</v>
      </c>
      <c r="N39" s="342" t="s">
        <v>736</v>
      </c>
    </row>
    <row r="40" spans="1:17">
      <c r="B40" s="80" t="s">
        <v>735</v>
      </c>
      <c r="E40" s="80" t="s">
        <v>724</v>
      </c>
      <c r="H40" s="80">
        <v>0.25</v>
      </c>
      <c r="M40" s="340">
        <f>ROUND(I40+J40,0)</f>
        <v>0</v>
      </c>
      <c r="N40" s="335" t="s">
        <v>737</v>
      </c>
      <c r="O40" s="335"/>
      <c r="P40" s="335"/>
      <c r="Q40" s="335"/>
    </row>
    <row r="41" spans="1:17">
      <c r="I41" s="80" t="b">
        <v>1</v>
      </c>
    </row>
    <row r="42" spans="1:17" ht="35">
      <c r="B42" s="574" t="s">
        <v>766</v>
      </c>
      <c r="C42" s="575"/>
      <c r="D42" s="575"/>
      <c r="E42" s="337"/>
      <c r="F42" s="77"/>
      <c r="G42" s="77"/>
      <c r="H42" s="77">
        <v>0.28000000000000003</v>
      </c>
      <c r="I42" s="80" t="b">
        <v>1</v>
      </c>
    </row>
    <row r="43" spans="1:17">
      <c r="E43" s="80" t="s">
        <v>724</v>
      </c>
      <c r="M43" s="340">
        <f>ROUND(I43+J43,0)</f>
        <v>0</v>
      </c>
    </row>
    <row r="44" spans="1:17">
      <c r="E44" s="80" t="s">
        <v>724</v>
      </c>
      <c r="M44" s="340">
        <f>ROUND(I44+J44,0)</f>
        <v>0</v>
      </c>
    </row>
    <row r="45" spans="1:17">
      <c r="A45" s="79" t="str">
        <f>UPPER(D18)</f>
        <v/>
      </c>
    </row>
    <row r="46" spans="1:17" ht="35">
      <c r="B46" s="574" t="s">
        <v>766</v>
      </c>
      <c r="C46" s="575"/>
      <c r="D46" s="575"/>
      <c r="E46" s="337"/>
      <c r="F46" s="77"/>
      <c r="G46" s="77"/>
      <c r="H46" s="77">
        <v>0.28000000000000003</v>
      </c>
    </row>
    <row r="47" spans="1:17" ht="156" customHeight="1">
      <c r="E47" s="80" t="e">
        <f>#REF!</f>
        <v>#REF!</v>
      </c>
      <c r="H47" s="335">
        <v>0.99</v>
      </c>
      <c r="N47" s="80" t="s">
        <v>763</v>
      </c>
    </row>
    <row r="48" spans="1:17">
      <c r="A48" s="79" t="str">
        <f>UPPER(D26)</f>
        <v/>
      </c>
    </row>
    <row r="49" spans="1:17" ht="156" customHeight="1">
      <c r="E49" s="80" t="e">
        <f>#REF!</f>
        <v>#REF!</v>
      </c>
      <c r="G49" s="80">
        <f>$Q$26</f>
        <v>0</v>
      </c>
      <c r="H49" s="335">
        <v>0.99</v>
      </c>
    </row>
    <row r="50" spans="1:17">
      <c r="A50" s="79" t="str">
        <f>UPPER(D30)</f>
        <v/>
      </c>
    </row>
    <row r="51" spans="1:17" ht="156" customHeight="1">
      <c r="E51" s="80" t="e">
        <f>#REF!</f>
        <v>#REF!</v>
      </c>
      <c r="H51" s="335">
        <v>0.99</v>
      </c>
    </row>
    <row r="52" spans="1:17">
      <c r="A52" s="79" t="e">
        <f>UPPER(#REF!)</f>
        <v>#REF!</v>
      </c>
    </row>
    <row r="53" spans="1:17" ht="156" customHeight="1">
      <c r="E53" s="80" t="e">
        <f>#REF!</f>
        <v>#REF!</v>
      </c>
      <c r="G53" s="80" t="e">
        <f>#REF!</f>
        <v>#REF!</v>
      </c>
      <c r="H53" s="335">
        <v>0.99</v>
      </c>
    </row>
    <row r="56" spans="1:17">
      <c r="G56" s="80" t="s">
        <v>724</v>
      </c>
      <c r="L56" s="335"/>
      <c r="P56" s="79" t="s">
        <v>725</v>
      </c>
      <c r="Q56" s="79"/>
    </row>
    <row r="57" spans="1:17">
      <c r="G57" s="80" t="s">
        <v>724</v>
      </c>
      <c r="L57" s="335"/>
      <c r="P57" s="79"/>
      <c r="Q57" s="79"/>
    </row>
    <row r="58" spans="1:17">
      <c r="G58" s="80" t="s">
        <v>724</v>
      </c>
      <c r="L58" s="335"/>
      <c r="P58" s="79"/>
      <c r="Q58" s="79"/>
    </row>
    <row r="59" spans="1:17">
      <c r="G59" s="80" t="s">
        <v>724</v>
      </c>
      <c r="L59" s="335"/>
      <c r="P59" s="79"/>
      <c r="Q59" s="79"/>
    </row>
    <row r="60" spans="1:17">
      <c r="B60" s="80" t="s">
        <v>726</v>
      </c>
    </row>
    <row r="61" spans="1:17">
      <c r="B61" s="80" t="s">
        <v>726</v>
      </c>
    </row>
    <row r="62" spans="1:17">
      <c r="B62" s="80" t="s">
        <v>726</v>
      </c>
    </row>
    <row r="63" spans="1:17">
      <c r="B63" s="80" t="s">
        <v>726</v>
      </c>
    </row>
    <row r="87" hidden="1"/>
    <row r="88" hidden="1"/>
    <row r="89" hidden="1"/>
  </sheetData>
  <mergeCells count="26">
    <mergeCell ref="B42:D42"/>
    <mergeCell ref="B46:D46"/>
    <mergeCell ref="B8:D8"/>
    <mergeCell ref="B10:D10"/>
    <mergeCell ref="B36:D36"/>
    <mergeCell ref="B30:E30"/>
    <mergeCell ref="B20:E20"/>
    <mergeCell ref="B21:E21"/>
    <mergeCell ref="B22:E22"/>
    <mergeCell ref="B23:D23"/>
    <mergeCell ref="B31:D31"/>
    <mergeCell ref="B32:D32"/>
    <mergeCell ref="B34:D34"/>
    <mergeCell ref="B29:E29"/>
    <mergeCell ref="B27:E27"/>
    <mergeCell ref="B26:E26"/>
    <mergeCell ref="B28:E28"/>
    <mergeCell ref="B7:E7"/>
    <mergeCell ref="B16:E16"/>
    <mergeCell ref="B17:E17"/>
    <mergeCell ref="B18:E18"/>
    <mergeCell ref="B19:E19"/>
    <mergeCell ref="B11:D11"/>
    <mergeCell ref="B12:D12"/>
    <mergeCell ref="B24:E24"/>
    <mergeCell ref="B25:D25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7" max="4" man="1"/>
    <brk id="33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57735-D6FA-46DF-9B38-7B387D93EDFC}">
  <sheetPr>
    <pageSetUpPr fitToPage="1"/>
  </sheetPr>
  <dimension ref="A1:L88"/>
  <sheetViews>
    <sheetView workbookViewId="0">
      <selection activeCell="A86" sqref="A86:XFD88"/>
    </sheetView>
  </sheetViews>
  <sheetFormatPr defaultColWidth="9.1796875" defaultRowHeight="13"/>
  <cols>
    <col min="1" max="1" width="20.1796875" style="370" customWidth="1"/>
    <col min="2" max="2" width="17.1796875" style="370" customWidth="1"/>
    <col min="3" max="3" width="25.26953125" style="370" customWidth="1"/>
    <col min="4" max="4" width="11.453125" style="370" customWidth="1"/>
    <col min="5" max="5" width="11.26953125" style="403" customWidth="1"/>
    <col min="6" max="6" width="10.453125" style="370" customWidth="1"/>
    <col min="7" max="9" width="10.7265625" style="370" customWidth="1"/>
    <col min="10" max="10" width="10.453125" style="370" customWidth="1"/>
    <col min="11" max="12" width="10.7265625" style="370" customWidth="1"/>
    <col min="13" max="16384" width="9.1796875" style="370"/>
  </cols>
  <sheetData>
    <row r="1" spans="1:12" ht="14.25" customHeight="1">
      <c r="A1" s="592"/>
      <c r="B1" s="593"/>
      <c r="C1" s="364"/>
      <c r="D1" s="365" t="s">
        <v>788</v>
      </c>
      <c r="E1" s="366" t="s">
        <v>789</v>
      </c>
      <c r="F1" s="367"/>
      <c r="G1" s="368"/>
      <c r="H1" s="369" t="s">
        <v>790</v>
      </c>
      <c r="I1" s="598" t="s">
        <v>791</v>
      </c>
      <c r="J1" s="599"/>
      <c r="K1" s="599"/>
      <c r="L1" s="600"/>
    </row>
    <row r="2" spans="1:12" ht="14.25" customHeight="1">
      <c r="A2" s="594"/>
      <c r="B2" s="595"/>
      <c r="C2" s="371"/>
      <c r="D2" s="365" t="s">
        <v>792</v>
      </c>
      <c r="E2" s="601" t="s">
        <v>793</v>
      </c>
      <c r="F2" s="599"/>
      <c r="G2" s="372"/>
      <c r="H2" s="369" t="s">
        <v>794</v>
      </c>
      <c r="I2" s="598" t="s">
        <v>795</v>
      </c>
      <c r="J2" s="599"/>
      <c r="K2" s="599"/>
      <c r="L2" s="600"/>
    </row>
    <row r="3" spans="1:12" ht="14.25" customHeight="1">
      <c r="A3" s="594"/>
      <c r="B3" s="595"/>
      <c r="C3" s="371"/>
      <c r="D3" s="365" t="s">
        <v>796</v>
      </c>
      <c r="E3" s="366" t="s">
        <v>797</v>
      </c>
      <c r="F3" s="373"/>
      <c r="G3" s="372"/>
      <c r="H3" s="369" t="s">
        <v>798</v>
      </c>
      <c r="I3" s="598" t="s">
        <v>799</v>
      </c>
      <c r="J3" s="599"/>
      <c r="K3" s="599"/>
      <c r="L3" s="600"/>
    </row>
    <row r="4" spans="1:12" ht="15" customHeight="1">
      <c r="A4" s="596"/>
      <c r="B4" s="597"/>
      <c r="C4" s="374"/>
      <c r="D4" s="602" t="s">
        <v>800</v>
      </c>
      <c r="E4" s="603"/>
      <c r="F4" s="603"/>
      <c r="G4" s="603"/>
      <c r="H4" s="603"/>
      <c r="I4" s="603"/>
      <c r="J4" s="603"/>
      <c r="K4" s="603"/>
      <c r="L4" s="604"/>
    </row>
    <row r="5" spans="1:12" ht="21" customHeight="1">
      <c r="A5" s="586" t="s">
        <v>801</v>
      </c>
      <c r="B5" s="587"/>
      <c r="C5" s="375"/>
      <c r="D5" s="376" t="s">
        <v>802</v>
      </c>
      <c r="E5" s="377" t="s">
        <v>803</v>
      </c>
      <c r="F5" s="378" t="s">
        <v>804</v>
      </c>
      <c r="G5" s="378" t="s">
        <v>805</v>
      </c>
      <c r="H5" s="378" t="s">
        <v>806</v>
      </c>
      <c r="I5" s="379" t="s">
        <v>807</v>
      </c>
      <c r="J5" s="378" t="s">
        <v>808</v>
      </c>
      <c r="K5" s="378" t="s">
        <v>809</v>
      </c>
      <c r="L5" s="378" t="s">
        <v>810</v>
      </c>
    </row>
    <row r="6" spans="1:12" ht="33.75" customHeight="1">
      <c r="A6" s="380" t="s">
        <v>811</v>
      </c>
      <c r="B6" s="381"/>
      <c r="C6" s="404" t="s">
        <v>843</v>
      </c>
      <c r="D6" s="382" t="s">
        <v>812</v>
      </c>
      <c r="E6" s="383">
        <v>1</v>
      </c>
      <c r="F6" s="384">
        <f>G6-E6</f>
        <v>24.5</v>
      </c>
      <c r="G6" s="384">
        <f>H6-E6</f>
        <v>25.5</v>
      </c>
      <c r="H6" s="384">
        <f>I6-E6</f>
        <v>26.5</v>
      </c>
      <c r="I6" s="385">
        <v>27.5</v>
      </c>
      <c r="J6" s="384">
        <f>I6+E6</f>
        <v>28.5</v>
      </c>
      <c r="K6" s="384">
        <f>J6+E6</f>
        <v>29.5</v>
      </c>
      <c r="L6" s="384">
        <f>K6+E6</f>
        <v>30.5</v>
      </c>
    </row>
    <row r="7" spans="1:12" ht="21" customHeight="1">
      <c r="A7" s="386" t="s">
        <v>813</v>
      </c>
      <c r="B7" s="387" t="s">
        <v>814</v>
      </c>
      <c r="C7" s="404" t="s">
        <v>844</v>
      </c>
      <c r="D7" s="382" t="s">
        <v>812</v>
      </c>
      <c r="E7" s="383">
        <v>1</v>
      </c>
      <c r="F7" s="384">
        <f t="shared" ref="F7:F23" si="0">G7-E7</f>
        <v>22.5</v>
      </c>
      <c r="G7" s="384">
        <f t="shared" ref="G7:G23" si="1">H7-E7</f>
        <v>23.5</v>
      </c>
      <c r="H7" s="384">
        <f t="shared" ref="H7:H23" si="2">I7-E7</f>
        <v>24.5</v>
      </c>
      <c r="I7" s="385">
        <v>25.5</v>
      </c>
      <c r="J7" s="384">
        <f t="shared" ref="J7:J23" si="3">I7+E7</f>
        <v>26.5</v>
      </c>
      <c r="K7" s="384">
        <f t="shared" ref="K7:K23" si="4">J7+E7</f>
        <v>27.5</v>
      </c>
      <c r="L7" s="384">
        <f t="shared" ref="L7:L23" si="5">K7+E7</f>
        <v>28.5</v>
      </c>
    </row>
    <row r="8" spans="1:12" ht="31.5" customHeight="1">
      <c r="A8" s="380" t="s">
        <v>815</v>
      </c>
      <c r="B8" s="388" t="s">
        <v>816</v>
      </c>
      <c r="C8" s="404" t="s">
        <v>845</v>
      </c>
      <c r="D8" s="389">
        <v>0.5</v>
      </c>
      <c r="E8" s="390">
        <v>0.75</v>
      </c>
      <c r="F8" s="384">
        <f t="shared" si="0"/>
        <v>22</v>
      </c>
      <c r="G8" s="391">
        <f t="shared" si="1"/>
        <v>22.75</v>
      </c>
      <c r="H8" s="384">
        <f t="shared" si="2"/>
        <v>23.5</v>
      </c>
      <c r="I8" s="392">
        <v>24.25</v>
      </c>
      <c r="J8" s="384">
        <f t="shared" si="3"/>
        <v>25</v>
      </c>
      <c r="K8" s="391">
        <f t="shared" si="4"/>
        <v>25.75</v>
      </c>
      <c r="L8" s="384">
        <f t="shared" si="5"/>
        <v>26.5</v>
      </c>
    </row>
    <row r="9" spans="1:12" ht="31.5" customHeight="1">
      <c r="A9" s="386" t="s">
        <v>817</v>
      </c>
      <c r="B9" s="387" t="s">
        <v>818</v>
      </c>
      <c r="C9" s="404" t="s">
        <v>846</v>
      </c>
      <c r="D9" s="389">
        <v>0.5</v>
      </c>
      <c r="E9" s="390">
        <v>0.75</v>
      </c>
      <c r="F9" s="391">
        <f t="shared" si="0"/>
        <v>22.25</v>
      </c>
      <c r="G9" s="384">
        <f t="shared" si="1"/>
        <v>23</v>
      </c>
      <c r="H9" s="391">
        <f t="shared" si="2"/>
        <v>23.75</v>
      </c>
      <c r="I9" s="385">
        <v>24.5</v>
      </c>
      <c r="J9" s="391">
        <f t="shared" si="3"/>
        <v>25.25</v>
      </c>
      <c r="K9" s="384">
        <f t="shared" si="4"/>
        <v>26</v>
      </c>
      <c r="L9" s="391">
        <f t="shared" si="5"/>
        <v>26.75</v>
      </c>
    </row>
    <row r="10" spans="1:12" ht="21" customHeight="1">
      <c r="A10" s="386" t="s">
        <v>819</v>
      </c>
      <c r="B10" s="387" t="s">
        <v>820</v>
      </c>
      <c r="C10" s="404" t="s">
        <v>847</v>
      </c>
      <c r="D10" s="382" t="s">
        <v>812</v>
      </c>
      <c r="E10" s="383">
        <v>1</v>
      </c>
      <c r="F10" s="384">
        <f t="shared" si="0"/>
        <v>22</v>
      </c>
      <c r="G10" s="384">
        <f t="shared" si="1"/>
        <v>23</v>
      </c>
      <c r="H10" s="384">
        <f t="shared" si="2"/>
        <v>24</v>
      </c>
      <c r="I10" s="385">
        <v>25</v>
      </c>
      <c r="J10" s="384">
        <f t="shared" si="3"/>
        <v>26</v>
      </c>
      <c r="K10" s="384">
        <f t="shared" si="4"/>
        <v>27</v>
      </c>
      <c r="L10" s="384">
        <f t="shared" si="5"/>
        <v>28</v>
      </c>
    </row>
    <row r="11" spans="1:12" ht="21" customHeight="1">
      <c r="A11" s="588" t="s">
        <v>821</v>
      </c>
      <c r="B11" s="589"/>
      <c r="C11" s="404" t="s">
        <v>848</v>
      </c>
      <c r="D11" s="382" t="s">
        <v>822</v>
      </c>
      <c r="E11" s="393">
        <v>0</v>
      </c>
      <c r="F11" s="391">
        <f t="shared" si="0"/>
        <v>3.75</v>
      </c>
      <c r="G11" s="391">
        <f t="shared" si="1"/>
        <v>3.75</v>
      </c>
      <c r="H11" s="391">
        <f t="shared" si="2"/>
        <v>3.75</v>
      </c>
      <c r="I11" s="392" t="s">
        <v>823</v>
      </c>
      <c r="J11" s="391">
        <f t="shared" si="3"/>
        <v>3.75</v>
      </c>
      <c r="K11" s="391">
        <f t="shared" si="4"/>
        <v>3.75</v>
      </c>
      <c r="L11" s="391">
        <f t="shared" si="5"/>
        <v>3.75</v>
      </c>
    </row>
    <row r="12" spans="1:12" ht="21" customHeight="1">
      <c r="A12" s="380" t="s">
        <v>824</v>
      </c>
      <c r="B12" s="381"/>
      <c r="C12" s="404" t="s">
        <v>849</v>
      </c>
      <c r="D12" s="382" t="s">
        <v>822</v>
      </c>
      <c r="E12" s="393">
        <v>0</v>
      </c>
      <c r="F12" s="391">
        <f t="shared" si="0"/>
        <v>0.75</v>
      </c>
      <c r="G12" s="391">
        <f t="shared" si="1"/>
        <v>0.75</v>
      </c>
      <c r="H12" s="391">
        <f t="shared" si="2"/>
        <v>0.75</v>
      </c>
      <c r="I12" s="392">
        <v>0.75</v>
      </c>
      <c r="J12" s="391">
        <f t="shared" si="3"/>
        <v>0.75</v>
      </c>
      <c r="K12" s="391">
        <f t="shared" si="4"/>
        <v>0.75</v>
      </c>
      <c r="L12" s="391">
        <f t="shared" si="5"/>
        <v>0.75</v>
      </c>
    </row>
    <row r="13" spans="1:12" ht="32.25" customHeight="1">
      <c r="A13" s="386" t="s">
        <v>825</v>
      </c>
      <c r="B13" s="387" t="s">
        <v>826</v>
      </c>
      <c r="C13" s="404" t="s">
        <v>850</v>
      </c>
      <c r="D13" s="389">
        <v>0.5</v>
      </c>
      <c r="E13" s="390">
        <v>0.75</v>
      </c>
      <c r="F13" s="391">
        <f t="shared" si="0"/>
        <v>23.75</v>
      </c>
      <c r="G13" s="384">
        <f t="shared" si="1"/>
        <v>24.5</v>
      </c>
      <c r="H13" s="391">
        <f t="shared" si="2"/>
        <v>25.25</v>
      </c>
      <c r="I13" s="385">
        <v>26</v>
      </c>
      <c r="J13" s="391">
        <f t="shared" si="3"/>
        <v>26.75</v>
      </c>
      <c r="K13" s="384">
        <f t="shared" si="4"/>
        <v>27.5</v>
      </c>
      <c r="L13" s="391">
        <f t="shared" si="5"/>
        <v>28.25</v>
      </c>
    </row>
    <row r="14" spans="1:12" ht="21" customHeight="1">
      <c r="A14" s="386" t="s">
        <v>827</v>
      </c>
      <c r="B14" s="387" t="s">
        <v>828</v>
      </c>
      <c r="C14" s="404" t="s">
        <v>851</v>
      </c>
      <c r="D14" s="382" t="s">
        <v>829</v>
      </c>
      <c r="E14" s="383">
        <v>0.5</v>
      </c>
      <c r="F14" s="384">
        <f t="shared" si="0"/>
        <v>8</v>
      </c>
      <c r="G14" s="384">
        <f t="shared" si="1"/>
        <v>8.5</v>
      </c>
      <c r="H14" s="384">
        <f t="shared" si="2"/>
        <v>9</v>
      </c>
      <c r="I14" s="385">
        <v>9.5</v>
      </c>
      <c r="J14" s="384">
        <f t="shared" si="3"/>
        <v>10</v>
      </c>
      <c r="K14" s="384">
        <f t="shared" si="4"/>
        <v>10.5</v>
      </c>
      <c r="L14" s="384">
        <f t="shared" si="5"/>
        <v>11</v>
      </c>
    </row>
    <row r="15" spans="1:12" ht="21" customHeight="1">
      <c r="A15" s="386" t="s">
        <v>827</v>
      </c>
      <c r="B15" s="387" t="s">
        <v>830</v>
      </c>
      <c r="C15" s="404" t="s">
        <v>852</v>
      </c>
      <c r="D15" s="382" t="s">
        <v>829</v>
      </c>
      <c r="E15" s="383">
        <v>0.5</v>
      </c>
      <c r="F15" s="384">
        <f t="shared" si="0"/>
        <v>5.5</v>
      </c>
      <c r="G15" s="384">
        <f t="shared" si="1"/>
        <v>6</v>
      </c>
      <c r="H15" s="384">
        <f t="shared" si="2"/>
        <v>6.5</v>
      </c>
      <c r="I15" s="385">
        <v>7</v>
      </c>
      <c r="J15" s="384">
        <f t="shared" si="3"/>
        <v>7.5</v>
      </c>
      <c r="K15" s="384">
        <f t="shared" si="4"/>
        <v>8</v>
      </c>
      <c r="L15" s="384">
        <f t="shared" si="5"/>
        <v>8.5</v>
      </c>
    </row>
    <row r="16" spans="1:12" ht="21" customHeight="1">
      <c r="A16" s="380" t="s">
        <v>831</v>
      </c>
      <c r="B16" s="381"/>
      <c r="C16" s="404" t="s">
        <v>853</v>
      </c>
      <c r="D16" s="382" t="s">
        <v>829</v>
      </c>
      <c r="E16" s="394">
        <v>0.375</v>
      </c>
      <c r="F16" s="395">
        <f t="shared" si="0"/>
        <v>11.375</v>
      </c>
      <c r="G16" s="391">
        <f t="shared" si="1"/>
        <v>11.75</v>
      </c>
      <c r="H16" s="395">
        <f t="shared" si="2"/>
        <v>12.125</v>
      </c>
      <c r="I16" s="385">
        <v>12.5</v>
      </c>
      <c r="J16" s="395">
        <f t="shared" si="3"/>
        <v>12.875</v>
      </c>
      <c r="K16" s="391">
        <f t="shared" si="4"/>
        <v>13.25</v>
      </c>
      <c r="L16" s="395">
        <f t="shared" si="5"/>
        <v>13.625</v>
      </c>
    </row>
    <row r="17" spans="1:12" ht="21" customHeight="1">
      <c r="A17" s="386" t="s">
        <v>832</v>
      </c>
      <c r="B17" s="387" t="s">
        <v>833</v>
      </c>
      <c r="C17" s="404" t="s">
        <v>854</v>
      </c>
      <c r="D17" s="382" t="s">
        <v>829</v>
      </c>
      <c r="E17" s="394">
        <v>0.375</v>
      </c>
      <c r="F17" s="395">
        <f t="shared" si="0"/>
        <v>11.125</v>
      </c>
      <c r="G17" s="384">
        <f t="shared" si="1"/>
        <v>11.5</v>
      </c>
      <c r="H17" s="395">
        <f t="shared" si="2"/>
        <v>11.875</v>
      </c>
      <c r="I17" s="392">
        <v>12.25</v>
      </c>
      <c r="J17" s="395">
        <f t="shared" si="3"/>
        <v>12.625</v>
      </c>
      <c r="K17" s="395">
        <f t="shared" si="4"/>
        <v>13</v>
      </c>
      <c r="L17" s="395">
        <f t="shared" si="5"/>
        <v>13.375</v>
      </c>
    </row>
    <row r="18" spans="1:12" ht="21" customHeight="1">
      <c r="A18" s="588" t="s">
        <v>834</v>
      </c>
      <c r="B18" s="589"/>
      <c r="C18" s="404" t="s">
        <v>855</v>
      </c>
      <c r="D18" s="382" t="s">
        <v>829</v>
      </c>
      <c r="E18" s="394">
        <v>0.375</v>
      </c>
      <c r="F18" s="395">
        <f t="shared" si="0"/>
        <v>9.375</v>
      </c>
      <c r="G18" s="391">
        <f t="shared" si="1"/>
        <v>9.75</v>
      </c>
      <c r="H18" s="395">
        <f t="shared" si="2"/>
        <v>10.125</v>
      </c>
      <c r="I18" s="385">
        <v>10.5</v>
      </c>
      <c r="J18" s="395">
        <f t="shared" si="3"/>
        <v>10.875</v>
      </c>
      <c r="K18" s="391">
        <f t="shared" si="4"/>
        <v>11.25</v>
      </c>
      <c r="L18" s="395">
        <f t="shared" si="5"/>
        <v>11.625</v>
      </c>
    </row>
    <row r="19" spans="1:12" ht="21" customHeight="1">
      <c r="A19" s="380" t="s">
        <v>835</v>
      </c>
      <c r="B19" s="381"/>
      <c r="C19" s="404" t="s">
        <v>856</v>
      </c>
      <c r="D19" s="396">
        <v>0.25</v>
      </c>
      <c r="E19" s="390">
        <v>0.25</v>
      </c>
      <c r="F19" s="391">
        <f t="shared" si="0"/>
        <v>6.75</v>
      </c>
      <c r="G19" s="384">
        <f t="shared" si="1"/>
        <v>7</v>
      </c>
      <c r="H19" s="391">
        <f t="shared" si="2"/>
        <v>7.25</v>
      </c>
      <c r="I19" s="385">
        <v>7.5</v>
      </c>
      <c r="J19" s="391">
        <f t="shared" si="3"/>
        <v>7.75</v>
      </c>
      <c r="K19" s="384">
        <f t="shared" si="4"/>
        <v>8</v>
      </c>
      <c r="L19" s="391">
        <f t="shared" si="5"/>
        <v>8.25</v>
      </c>
    </row>
    <row r="20" spans="1:12" ht="21" customHeight="1">
      <c r="A20" s="386" t="s">
        <v>836</v>
      </c>
      <c r="B20" s="387" t="s">
        <v>837</v>
      </c>
      <c r="C20" s="404" t="s">
        <v>857</v>
      </c>
      <c r="D20" s="396">
        <v>0.25</v>
      </c>
      <c r="E20" s="390">
        <v>0.25</v>
      </c>
      <c r="F20" s="391">
        <f t="shared" si="0"/>
        <v>3.75</v>
      </c>
      <c r="G20" s="391">
        <f t="shared" si="1"/>
        <v>4</v>
      </c>
      <c r="H20" s="391">
        <f t="shared" si="2"/>
        <v>4.25</v>
      </c>
      <c r="I20" s="385">
        <v>4.5</v>
      </c>
      <c r="J20" s="391">
        <f t="shared" si="3"/>
        <v>4.75</v>
      </c>
      <c r="K20" s="391">
        <f t="shared" si="4"/>
        <v>5</v>
      </c>
      <c r="L20" s="391">
        <f t="shared" si="5"/>
        <v>5.25</v>
      </c>
    </row>
    <row r="21" spans="1:12" ht="21" customHeight="1">
      <c r="A21" s="380" t="s">
        <v>836</v>
      </c>
      <c r="B21" s="388" t="s">
        <v>838</v>
      </c>
      <c r="C21" s="404" t="s">
        <v>858</v>
      </c>
      <c r="D21" s="382" t="s">
        <v>822</v>
      </c>
      <c r="E21" s="393">
        <v>0</v>
      </c>
      <c r="F21" s="384">
        <f t="shared" si="0"/>
        <v>0.5</v>
      </c>
      <c r="G21" s="384">
        <f t="shared" si="1"/>
        <v>0.5</v>
      </c>
      <c r="H21" s="384">
        <f t="shared" si="2"/>
        <v>0.5</v>
      </c>
      <c r="I21" s="385">
        <v>0.5</v>
      </c>
      <c r="J21" s="384">
        <f t="shared" si="3"/>
        <v>0.5</v>
      </c>
      <c r="K21" s="384">
        <f t="shared" si="4"/>
        <v>0.5</v>
      </c>
      <c r="L21" s="384">
        <f t="shared" si="5"/>
        <v>0.5</v>
      </c>
    </row>
    <row r="22" spans="1:12" ht="21" customHeight="1">
      <c r="A22" s="386" t="s">
        <v>839</v>
      </c>
      <c r="B22" s="387" t="s">
        <v>840</v>
      </c>
      <c r="C22" s="404" t="s">
        <v>859</v>
      </c>
      <c r="D22" s="397" t="s">
        <v>822</v>
      </c>
      <c r="E22" s="393">
        <v>0</v>
      </c>
      <c r="F22" s="384">
        <f t="shared" si="0"/>
        <v>1</v>
      </c>
      <c r="G22" s="384">
        <f t="shared" si="1"/>
        <v>1</v>
      </c>
      <c r="H22" s="384">
        <f t="shared" si="2"/>
        <v>1</v>
      </c>
      <c r="I22" s="385">
        <v>1</v>
      </c>
      <c r="J22" s="384">
        <f t="shared" si="3"/>
        <v>1</v>
      </c>
      <c r="K22" s="384">
        <f t="shared" si="4"/>
        <v>1</v>
      </c>
      <c r="L22" s="384">
        <f t="shared" si="5"/>
        <v>1</v>
      </c>
    </row>
    <row r="23" spans="1:12" ht="21" customHeight="1">
      <c r="A23" s="380" t="s">
        <v>841</v>
      </c>
      <c r="B23" s="388" t="s">
        <v>842</v>
      </c>
      <c r="C23" s="404" t="s">
        <v>860</v>
      </c>
      <c r="D23" s="397" t="s">
        <v>822</v>
      </c>
      <c r="E23" s="393">
        <v>0</v>
      </c>
      <c r="F23" s="384">
        <f t="shared" si="0"/>
        <v>1</v>
      </c>
      <c r="G23" s="384">
        <f t="shared" si="1"/>
        <v>1</v>
      </c>
      <c r="H23" s="384">
        <f t="shared" si="2"/>
        <v>1</v>
      </c>
      <c r="I23" s="385">
        <v>1</v>
      </c>
      <c r="J23" s="384">
        <f t="shared" si="3"/>
        <v>1</v>
      </c>
      <c r="K23" s="384">
        <f t="shared" si="4"/>
        <v>1</v>
      </c>
      <c r="L23" s="384">
        <f t="shared" si="5"/>
        <v>1</v>
      </c>
    </row>
    <row r="24" spans="1:12" ht="12.65" customHeight="1">
      <c r="A24" s="398"/>
      <c r="B24" s="399"/>
      <c r="C24" s="372"/>
      <c r="D24" s="400"/>
      <c r="E24" s="401"/>
      <c r="F24" s="400"/>
      <c r="G24" s="400"/>
      <c r="H24" s="400"/>
      <c r="I24" s="402"/>
      <c r="J24" s="400"/>
      <c r="K24" s="400"/>
      <c r="L24" s="400"/>
    </row>
    <row r="25" spans="1:12" ht="13" customHeight="1">
      <c r="A25" s="590"/>
      <c r="B25" s="591"/>
      <c r="C25" s="372"/>
      <c r="D25" s="400"/>
      <c r="E25" s="401"/>
      <c r="F25" s="400"/>
      <c r="G25" s="400"/>
      <c r="H25" s="400"/>
      <c r="I25" s="402"/>
      <c r="J25" s="400"/>
      <c r="K25" s="400"/>
      <c r="L25" s="400"/>
    </row>
    <row r="86" hidden="1"/>
    <row r="87" hidden="1"/>
    <row r="88" hidden="1"/>
  </sheetData>
  <mergeCells count="10">
    <mergeCell ref="I1:L1"/>
    <mergeCell ref="E2:F2"/>
    <mergeCell ref="I2:L2"/>
    <mergeCell ref="I3:L3"/>
    <mergeCell ref="D4:L4"/>
    <mergeCell ref="A5:B5"/>
    <mergeCell ref="A11:B11"/>
    <mergeCell ref="A18:B18"/>
    <mergeCell ref="A25:B25"/>
    <mergeCell ref="A1:B4"/>
  </mergeCells>
  <pageMargins left="0.7" right="0.7" top="0.75" bottom="0.75" header="0.3" footer="0.3"/>
  <pageSetup paperSize="9" scale="82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31" activePane="bottomRight" state="frozen"/>
      <selection activeCell="A86" sqref="A86:XFD88"/>
      <selection pane="topRight" activeCell="A86" sqref="A86:XFD88"/>
      <selection pane="bottomLeft" activeCell="A86" sqref="A86:XFD88"/>
      <selection pane="bottomRight" activeCell="A86" sqref="A86:XFD88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09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08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08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08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08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08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08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08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08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08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08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08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08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08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08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08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08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08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08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08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08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08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08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08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08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08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08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0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2.5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11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2.5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11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2.5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11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2.5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11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2.5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11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2.5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11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2.5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11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2.5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11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2.5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11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2.5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11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2.5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11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2.5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11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2.5">
      <c r="A43" s="313"/>
      <c r="B43" s="308" t="s">
        <v>764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11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11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11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11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11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11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11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11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11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11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11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11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11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11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11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11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11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11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11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11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11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11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11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11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11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11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11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11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11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11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05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05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05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05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05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05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05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05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05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05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05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05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05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05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05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05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05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05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05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05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05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05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05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05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05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05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05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05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05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05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05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05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05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05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05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05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05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05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05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05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05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05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06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07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07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07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07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07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07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07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07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07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07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07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07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07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07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07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07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07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07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07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07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07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07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07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07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07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07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07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07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07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07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07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07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07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07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07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07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07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07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07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07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07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08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08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08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08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08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08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08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08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08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08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08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08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08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08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08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08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08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08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08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08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08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08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08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08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08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08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08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08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08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08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08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08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08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08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08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08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08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08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08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08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08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08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07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07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07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07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07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07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07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07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07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07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07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07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07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07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07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07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07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07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07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07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07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07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07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07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07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07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07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07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07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07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07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07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07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07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07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07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07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07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07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07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07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07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05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05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05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05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05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05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05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05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05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05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05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05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05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05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05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05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05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05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05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05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05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05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05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05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05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05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05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05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05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05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05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05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05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05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05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05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05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05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05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05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05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05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06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07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07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07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07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07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07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07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07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07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07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07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07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07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07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07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07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07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07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07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07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07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07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07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07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07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07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07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07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07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07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07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07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07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07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07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07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07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07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07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07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07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08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08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08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08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08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08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08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08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08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08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08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08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08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08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08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08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08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08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08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08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08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08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08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08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08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08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08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08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08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08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08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08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08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08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08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08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08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08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08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08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08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08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TS226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3" t="s">
        <v>0</v>
      </c>
      <c r="O1" s="483" t="s">
        <v>0</v>
      </c>
      <c r="P1" s="484" t="s">
        <v>1</v>
      </c>
      <c r="Q1" s="48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3" t="s">
        <v>2</v>
      </c>
      <c r="O2" s="483" t="s">
        <v>2</v>
      </c>
      <c r="P2" s="485" t="s">
        <v>3</v>
      </c>
      <c r="Q2" s="48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3" t="s">
        <v>4</v>
      </c>
      <c r="O3" s="483" t="s">
        <v>4</v>
      </c>
      <c r="P3" s="486" t="s">
        <v>5</v>
      </c>
      <c r="Q3" s="48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88" t="s">
        <v>762</v>
      </c>
      <c r="H5" s="489"/>
      <c r="I5" s="489"/>
      <c r="J5" s="489"/>
      <c r="K5" s="489"/>
      <c r="L5" s="489"/>
      <c r="M5" s="49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91"/>
      <c r="H6" s="492"/>
      <c r="I6" s="492"/>
      <c r="J6" s="492"/>
      <c r="K6" s="492"/>
      <c r="L6" s="492"/>
      <c r="M6" s="49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91"/>
      <c r="H7" s="492"/>
      <c r="I7" s="492"/>
      <c r="J7" s="492"/>
      <c r="K7" s="492"/>
      <c r="L7" s="492"/>
      <c r="M7" s="49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87" t="s">
        <v>568</v>
      </c>
      <c r="E8" s="487"/>
      <c r="F8" s="487"/>
      <c r="G8" s="494"/>
      <c r="H8" s="495"/>
      <c r="I8" s="495"/>
      <c r="J8" s="495"/>
      <c r="K8" s="495"/>
      <c r="L8" s="495"/>
      <c r="M8" s="49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98">
        <v>45447</v>
      </c>
      <c r="E11" s="499"/>
      <c r="F11" s="499"/>
      <c r="G11" s="241"/>
      <c r="H11" s="240"/>
      <c r="I11" s="186"/>
      <c r="J11" s="238" t="s">
        <v>20</v>
      </c>
      <c r="K11" s="186"/>
      <c r="L11" s="186"/>
      <c r="M11" s="497" t="s">
        <v>730</v>
      </c>
      <c r="N11" s="497"/>
      <c r="O11" s="497"/>
      <c r="P11" s="497"/>
      <c r="Q11" s="49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0"/>
      <c r="C13" s="500"/>
      <c r="D13" s="500"/>
      <c r="E13" s="500"/>
      <c r="F13" s="500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47" t="s">
        <v>731</v>
      </c>
      <c r="E18" s="613" t="s">
        <v>741</v>
      </c>
      <c r="F18" s="613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48" t="str">
        <f>+D18</f>
        <v>CLOUD</v>
      </c>
      <c r="E19" s="613" t="s">
        <v>742</v>
      </c>
      <c r="F19" s="613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47" t="s">
        <v>732</v>
      </c>
      <c r="E23" s="613" t="s">
        <v>741</v>
      </c>
      <c r="F23" s="613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48" t="str">
        <f>+D23</f>
        <v>ETERNITY</v>
      </c>
      <c r="E24" s="613" t="s">
        <v>742</v>
      </c>
      <c r="F24" s="613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0" t="s">
        <v>733</v>
      </c>
      <c r="E28" s="613" t="s">
        <v>741</v>
      </c>
      <c r="F28" s="613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1" t="str">
        <f>+D28</f>
        <v>MOONLIGHT</v>
      </c>
      <c r="E29" s="613" t="s">
        <v>742</v>
      </c>
      <c r="F29" s="613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14" t="str">
        <f>+D29</f>
        <v>MOONLIGHT</v>
      </c>
      <c r="E31" s="614"/>
      <c r="F31" s="614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04" t="s">
        <v>739</v>
      </c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44.5">
      <c r="B39" s="612" t="s">
        <v>764</v>
      </c>
      <c r="C39" s="612"/>
      <c r="D39" s="612"/>
      <c r="E39" s="612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  <c r="H43" s="96">
        <v>1.49</v>
      </c>
    </row>
    <row r="44" spans="2:17" s="96" customFormat="1" ht="82.5">
      <c r="B44" s="96" t="s">
        <v>766</v>
      </c>
      <c r="D44" s="97" t="s">
        <v>765</v>
      </c>
      <c r="G44" s="97"/>
      <c r="H44" s="96">
        <v>0.28000000000000003</v>
      </c>
    </row>
    <row r="45" spans="2:17" s="96" customFormat="1" ht="27.5">
      <c r="D45" s="96" t="s">
        <v>767</v>
      </c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2:14" s="96" customFormat="1" ht="27.5">
      <c r="G49" s="97"/>
    </row>
    <row r="50" spans="2:14" s="96" customFormat="1" ht="82.5">
      <c r="B50" s="96" t="s">
        <v>766</v>
      </c>
      <c r="D50" s="97" t="s">
        <v>765</v>
      </c>
      <c r="G50" s="97"/>
      <c r="H50" s="96">
        <v>0.28000000000000003</v>
      </c>
    </row>
    <row r="51" spans="2:14" s="96" customFormat="1" ht="27.5">
      <c r="G51" s="97"/>
    </row>
    <row r="52" spans="2:14" s="96" customFormat="1" ht="27.5">
      <c r="G52" s="97"/>
    </row>
    <row r="53" spans="2:14" s="96" customFormat="1" ht="27.5">
      <c r="G53" s="97"/>
    </row>
    <row r="54" spans="2:14" s="96" customFormat="1" ht="82.5">
      <c r="B54" s="96" t="s">
        <v>766</v>
      </c>
      <c r="D54" s="97" t="s">
        <v>765</v>
      </c>
      <c r="G54" s="97"/>
      <c r="H54" s="96">
        <v>0.28000000000000003</v>
      </c>
    </row>
    <row r="55" spans="2:14" s="96" customFormat="1" ht="27.5">
      <c r="G55" s="97"/>
      <c r="N55" s="96" t="s">
        <v>763</v>
      </c>
    </row>
    <row r="56" spans="2:14" s="96" customFormat="1" ht="27.5">
      <c r="G56" s="97"/>
    </row>
    <row r="57" spans="2:14" s="96" customFormat="1" ht="27.5">
      <c r="G57" s="97"/>
    </row>
    <row r="58" spans="2:14" s="96" customFormat="1" ht="27.5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G11" sqref="G11:G12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17" t="s">
        <v>235</v>
      </c>
      <c r="C4" s="617"/>
      <c r="D4" s="272" cm="1">
        <f t="array" ref="D4:F4">'1. CUTTING DOCKET'!D11:F11</f>
        <v>45463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18"/>
      <c r="C5" s="618"/>
      <c r="D5" s="273"/>
      <c r="E5"/>
      <c r="F5" s="270"/>
      <c r="G5" s="270"/>
      <c r="H5"/>
    </row>
    <row r="6" spans="1:8" s="265" customFormat="1" ht="17.25" customHeight="1" thickBot="1">
      <c r="A6" s="270"/>
      <c r="B6" s="617" t="s">
        <v>236</v>
      </c>
      <c r="C6" s="617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19"/>
      <c r="C7" s="619"/>
      <c r="D7" s="273"/>
      <c r="E7"/>
      <c r="F7" s="275"/>
      <c r="G7" s="276"/>
      <c r="H7"/>
    </row>
    <row r="8" spans="1:8" s="265" customFormat="1" ht="32.25" customHeight="1" thickBot="1">
      <c r="A8" s="270"/>
      <c r="B8" s="617" t="s">
        <v>238</v>
      </c>
      <c r="C8" s="617"/>
      <c r="D8" s="363" t="s">
        <v>786</v>
      </c>
      <c r="E8" s="277"/>
      <c r="F8" s="271" t="s">
        <v>239</v>
      </c>
      <c r="G8" s="274" t="str">
        <f>'1. CUTTING DOCKET'!D10</f>
        <v>SS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16" t="s">
        <v>242</v>
      </c>
      <c r="D10" s="616"/>
      <c r="E10" s="616"/>
      <c r="F10" s="616"/>
      <c r="G10" s="280" t="s">
        <v>243</v>
      </c>
      <c r="H10" s="280" t="s">
        <v>244</v>
      </c>
    </row>
    <row r="11" spans="1:8" s="265" customFormat="1" ht="106.9" customHeight="1" thickBot="1">
      <c r="A11" s="620">
        <v>1</v>
      </c>
      <c r="B11" s="282" t="s">
        <v>245</v>
      </c>
      <c r="C11" s="621" t="s">
        <v>253</v>
      </c>
      <c r="D11" s="621"/>
      <c r="E11" s="621"/>
      <c r="F11" s="621"/>
      <c r="G11" s="620"/>
      <c r="H11" s="281"/>
    </row>
    <row r="12" spans="1:8" s="265" customFormat="1" ht="152.25" customHeight="1" thickBot="1">
      <c r="A12" s="620"/>
      <c r="B12" s="282" t="s">
        <v>246</v>
      </c>
      <c r="C12" s="622" t="str">
        <f>'1. CUTTING DOCKET'!G5</f>
        <v>TRIỂN KHAI SẢN XUẤT
THAM KHẢO CÁCH MAY: MẪU SIZE SET MÃ D15-STS226A2 MÀU OFF-WHITE ĐÃ CHUYỂN CÙNG TÁC NGHIỆP D15-STS226A2M NGÀY 13/6/24</v>
      </c>
      <c r="D12" s="622"/>
      <c r="E12" s="622"/>
      <c r="F12" s="622"/>
      <c r="G12" s="620"/>
      <c r="H12" s="281"/>
    </row>
    <row r="13" spans="1:8" s="265" customFormat="1" ht="106.9" customHeight="1" thickBot="1">
      <c r="A13" s="281">
        <v>2</v>
      </c>
      <c r="B13" s="282" t="s">
        <v>247</v>
      </c>
      <c r="C13" s="615" t="str">
        <f>'1. CUTTING DOCKET'!C100</f>
        <v>KHÔNG IN</v>
      </c>
      <c r="D13" s="615"/>
      <c r="E13" s="615"/>
      <c r="F13" s="61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15" t="str">
        <f>'1. CUTTING DOCKET'!C112</f>
        <v>KHÔNG THÊU</v>
      </c>
      <c r="D14" s="615"/>
      <c r="E14" s="615"/>
      <c r="F14" s="61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15" t="str">
        <f>'1. CUTTING DOCKET'!C124</f>
        <v xml:space="preserve">GARMENT DYE </v>
      </c>
      <c r="D15" s="615"/>
      <c r="E15" s="615"/>
      <c r="F15" s="61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15"/>
      <c r="D16" s="615"/>
      <c r="E16" s="615"/>
      <c r="F16" s="61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25" t="s">
        <v>251</v>
      </c>
      <c r="C18" s="625"/>
      <c r="D18" s="625"/>
      <c r="E18" s="283"/>
      <c r="F18" s="283"/>
      <c r="G18" s="625" t="s">
        <v>252</v>
      </c>
      <c r="H18" s="625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24" t="s">
        <v>738</v>
      </c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624"/>
      <c r="Q37" s="624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23" t="s">
        <v>764</v>
      </c>
      <c r="C39" s="623"/>
      <c r="D39" s="623"/>
      <c r="E39" s="623"/>
      <c r="F39" s="623"/>
      <c r="G39" s="623"/>
      <c r="H39" s="623"/>
      <c r="I39" s="623"/>
      <c r="J39" s="623"/>
      <c r="K39" s="623"/>
      <c r="L39" s="623"/>
      <c r="M39" s="623"/>
      <c r="N39" s="623"/>
      <c r="O39" s="623"/>
      <c r="P39" s="623"/>
      <c r="Q39" s="623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766</v>
      </c>
      <c r="C44" s="286"/>
      <c r="D44" s="358" t="s">
        <v>765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767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766</v>
      </c>
      <c r="C50" s="286"/>
      <c r="D50" s="358" t="s">
        <v>765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766</v>
      </c>
      <c r="C54" s="286"/>
      <c r="D54" s="358" t="s">
        <v>765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1" zoomScale="85" zoomScaleNormal="85" zoomScaleSheetLayoutView="85" zoomScalePageLayoutView="70" workbookViewId="0">
      <selection activeCell="C12" sqref="C12:F12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17" t="s">
        <v>235</v>
      </c>
      <c r="C4" s="617"/>
      <c r="D4" s="272" cm="1">
        <f t="array" ref="D4:F4">'1. CUTTING DOCKET'!D11:F11</f>
        <v>45463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18"/>
      <c r="C5" s="618"/>
      <c r="D5" s="273"/>
      <c r="E5"/>
      <c r="F5" s="270"/>
      <c r="G5" s="270"/>
      <c r="H5"/>
    </row>
    <row r="6" spans="1:8" s="265" customFormat="1" ht="17.25" customHeight="1" thickBot="1">
      <c r="A6" s="270"/>
      <c r="B6" s="617" t="s">
        <v>236</v>
      </c>
      <c r="C6" s="617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19"/>
      <c r="C7" s="619"/>
      <c r="D7" s="273"/>
      <c r="E7"/>
      <c r="F7" s="275"/>
      <c r="G7" s="276"/>
      <c r="H7"/>
    </row>
    <row r="8" spans="1:8" s="265" customFormat="1" ht="17.25" customHeight="1" thickBot="1">
      <c r="A8" s="270"/>
      <c r="B8" s="617" t="s">
        <v>238</v>
      </c>
      <c r="C8" s="617"/>
      <c r="D8" s="274" t="s">
        <v>785</v>
      </c>
      <c r="E8" s="277"/>
      <c r="F8" s="271" t="s">
        <v>239</v>
      </c>
      <c r="G8" s="274" t="str">
        <f>'1. CUTTING DOCKET'!D10</f>
        <v>SS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16" t="s">
        <v>242</v>
      </c>
      <c r="D10" s="616"/>
      <c r="E10" s="616"/>
      <c r="F10" s="616"/>
      <c r="G10" s="280" t="s">
        <v>243</v>
      </c>
      <c r="H10" s="280" t="s">
        <v>244</v>
      </c>
    </row>
    <row r="11" spans="1:8" s="265" customFormat="1" ht="106.9" customHeight="1" thickBot="1">
      <c r="A11" s="620">
        <v>1</v>
      </c>
      <c r="B11" s="282" t="s">
        <v>245</v>
      </c>
      <c r="C11" s="621" t="s">
        <v>253</v>
      </c>
      <c r="D11" s="621"/>
      <c r="E11" s="621"/>
      <c r="F11" s="621"/>
      <c r="G11" s="620"/>
      <c r="H11" s="281"/>
    </row>
    <row r="12" spans="1:8" s="265" customFormat="1" ht="129.75" customHeight="1" thickBot="1">
      <c r="A12" s="620"/>
      <c r="B12" s="282" t="s">
        <v>246</v>
      </c>
      <c r="C12" s="622" t="s">
        <v>784</v>
      </c>
      <c r="D12" s="622"/>
      <c r="E12" s="622"/>
      <c r="F12" s="622"/>
      <c r="G12" s="620"/>
      <c r="H12" s="281"/>
    </row>
    <row r="13" spans="1:8" s="265" customFormat="1" ht="106.9" customHeight="1" thickBot="1">
      <c r="A13" s="281">
        <v>2</v>
      </c>
      <c r="B13" s="282" t="s">
        <v>247</v>
      </c>
      <c r="C13" s="615" t="str">
        <f>'1. CUTTING DOCKET'!C100</f>
        <v>KHÔNG IN</v>
      </c>
      <c r="D13" s="615"/>
      <c r="E13" s="615"/>
      <c r="F13" s="61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15" t="str">
        <f>'1. CUTTING DOCKET'!C112</f>
        <v>KHÔNG THÊU</v>
      </c>
      <c r="D14" s="615"/>
      <c r="E14" s="615"/>
      <c r="F14" s="61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15" t="str">
        <f>'1. CUTTING DOCKET'!C124</f>
        <v xml:space="preserve">GARMENT DYE </v>
      </c>
      <c r="D15" s="615"/>
      <c r="E15" s="615"/>
      <c r="F15" s="61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15"/>
      <c r="D16" s="615"/>
      <c r="E16" s="615"/>
      <c r="F16" s="61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25" t="s">
        <v>251</v>
      </c>
      <c r="C18" s="625"/>
      <c r="D18" s="625"/>
      <c r="E18" s="283"/>
      <c r="F18" s="283"/>
      <c r="G18" s="625" t="s">
        <v>252</v>
      </c>
      <c r="H18" s="625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24" t="s">
        <v>738</v>
      </c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624"/>
      <c r="Q37" s="624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23" t="s">
        <v>764</v>
      </c>
      <c r="C39" s="623"/>
      <c r="D39" s="623"/>
      <c r="E39" s="623"/>
      <c r="F39" s="623"/>
      <c r="G39" s="623"/>
      <c r="H39" s="623"/>
      <c r="I39" s="623"/>
      <c r="J39" s="623"/>
      <c r="K39" s="623"/>
      <c r="L39" s="623"/>
      <c r="M39" s="623"/>
      <c r="N39" s="623"/>
      <c r="O39" s="623"/>
      <c r="P39" s="623"/>
      <c r="Q39" s="623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766</v>
      </c>
      <c r="C44" s="286"/>
      <c r="D44" s="358" t="s">
        <v>765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767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766</v>
      </c>
      <c r="C50" s="286"/>
      <c r="D50" s="358" t="s">
        <v>765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766</v>
      </c>
      <c r="C54" s="286"/>
      <c r="D54" s="358" t="s">
        <v>765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16</vt:i4>
      </vt:variant>
    </vt:vector>
  </HeadingPairs>
  <TitlesOfParts>
    <vt:vector size="28" baseType="lpstr">
      <vt:lpstr>1. CUTTING DOCKET</vt:lpstr>
      <vt:lpstr>GREY</vt:lpstr>
      <vt:lpstr>1. CUTTING DOCKET (MKT)</vt:lpstr>
      <vt:lpstr>2. TRIM CARD</vt:lpstr>
      <vt:lpstr>fullsize-25-01-2024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'1. CUTTING DOCKET'!Print_Titles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2024-06-24T03:51:55Z</cp:lastPrinted>
  <dcterms:created xsi:type="dcterms:W3CDTF">2016-05-06T01:47:29Z</dcterms:created>
  <dcterms:modified xsi:type="dcterms:W3CDTF">2024-06-24T03:55:48Z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