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DREW HOUSE/2-FW24/2-PRODUCTION/2-STYLE-FILE/4. CUTTING DOCKET/DONE/"/>
    </mc:Choice>
  </mc:AlternateContent>
  <xr:revisionPtr revIDLastSave="1294" documentId="13_ncr:1_{FA98FA3A-47FF-4352-851D-7EEACFA7FFDF}" xr6:coauthVersionLast="47" xr6:coauthVersionMax="47" xr10:uidLastSave="{DE32F9AE-C846-43FB-A66A-FABE054D73D1}"/>
  <bookViews>
    <workbookView xWindow="-110" yWindow="-110" windowWidth="19420" windowHeight="10300" tabRatio="753" firstSheet="2" activeTab="5" xr2:uid="{00000000-000D-0000-FFFF-FFFF00000000}"/>
  </bookViews>
  <sheets>
    <sheet name="1. CUTTING DOCKET (bc01,b0279)" sheetId="27" r:id="rId1"/>
    <sheet name="1. CUTTING DOCKET" sheetId="26" state="hidden" r:id="rId2"/>
    <sheet name="1. CUTTING DOCKET(mkt)" sheetId="1" r:id="rId3"/>
    <sheet name="GREY" sheetId="16" state="hidden" r:id="rId4"/>
    <sheet name="2. TRIM CARD" sheetId="5" r:id="rId5"/>
    <sheet name="fullsize-25-01-2024" sheetId="25" r:id="rId6"/>
    <sheet name="DETAIL UPC CODE revised 9.5" sheetId="22" r:id="rId7"/>
    <sheet name="DB103_LA VÀ DB103_CLOSET  " sheetId="20" state="hidden" r:id="rId8"/>
    <sheet name="MER.QT-04.BM4" sheetId="18" r:id="rId9"/>
    <sheet name="MER.QT-04.BM4 (2)" sheetId="24" r:id="rId10"/>
    <sheet name="2. TRIM CARD (GREY)" sheetId="17" state="hidden" r:id="rId11"/>
    <sheet name="3. ĐỊNH VỊ HÌNH IN.THÊU" sheetId="7" state="hidden" r:id="rId12"/>
    <sheet name="4. THÔNG SỐ SẢN XUẤT" sheetId="8" state="hidden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___SCM40" localSheetId="6">'[1]Raw material movement'!#REF!</definedName>
    <definedName name="____SCM40">'[1]Raw material movement'!#REF!</definedName>
    <definedName name="___SCM40" localSheetId="6">'[2]Raw material movement'!#REF!</definedName>
    <definedName name="___SCM40">'[2]Raw material movement'!#REF!</definedName>
    <definedName name="__SCM40" localSheetId="6">'[3]Raw material movement'!#REF!</definedName>
    <definedName name="__SCM40">'[3]Raw material movement'!#REF!</definedName>
    <definedName name="_2DATA_DATA2_L" localSheetId="6">'[4]#REF'!#REF!</definedName>
    <definedName name="_2DATA_DATA2_L">'[4]#REF'!#REF!</definedName>
    <definedName name="_DATA_DATA2_L" localSheetId="6">'[5]#REF'!#REF!</definedName>
    <definedName name="_DATA_DATA2_L">'[5]#REF'!#REF!</definedName>
    <definedName name="_Fill" localSheetId="4" hidden="1">#REF!</definedName>
    <definedName name="_Fill" localSheetId="10" hidden="1">#REF!</definedName>
    <definedName name="_Fill" localSheetId="6" hidden="1">#REF!</definedName>
    <definedName name="_Fill" localSheetId="8" hidden="1">#REF!</definedName>
    <definedName name="_Fill" localSheetId="9" hidden="1">#REF!</definedName>
    <definedName name="_Fill" hidden="1">#REF!</definedName>
    <definedName name="_xlnm._FilterDatabase" localSheetId="1" hidden="1">'1. CUTTING DOCKET'!$A$53:$R$91</definedName>
    <definedName name="_xlnm._FilterDatabase" localSheetId="0" hidden="1">'1. CUTTING DOCKET (bc01,b0279)'!$A$48:$S$75</definedName>
    <definedName name="_xlnm._FilterDatabase" localSheetId="2" hidden="1">'1. CUTTING DOCKET(mkt)'!$A$54:$R$92</definedName>
    <definedName name="_xlnm._FilterDatabase" localSheetId="6" hidden="1">'DETAIL UPC CODE revised 9.5'!$A$2:$P$367</definedName>
    <definedName name="_xlnm._FilterDatabase" localSheetId="3" hidden="1">GREY!$A$64:$Q$131</definedName>
    <definedName name="_SCM40" localSheetId="6">'[2]Raw material movement'!#REF!</definedName>
    <definedName name="_SCM40">'[2]Raw material movement'!#REF!</definedName>
    <definedName name="AB" localSheetId="6">#REF!</definedName>
    <definedName name="AB">#REF!</definedName>
    <definedName name="CODE" localSheetId="6">[6]CODE!$A$6:$B$156</definedName>
    <definedName name="CODE">[6]CODE!$A$6:$B$156</definedName>
    <definedName name="DA" localSheetId="6">'[7]Raw material movement'!#REF!</definedName>
    <definedName name="DA">'[8]Raw material movement'!#REF!</definedName>
    <definedName name="df" localSheetId="6">'[2]Raw material movement'!#REF!</definedName>
    <definedName name="df">'[2]Raw material movement'!#REF!</definedName>
    <definedName name="dsdf" localSheetId="6">'[1]Raw material movement'!#REF!</definedName>
    <definedName name="dsdf">'[1]Raw material movement'!#REF!</definedName>
    <definedName name="GDFD" localSheetId="6">'[9]Raw material movement'!#REF!</definedName>
    <definedName name="GDFD">'[10]Raw material movement'!#REF!</definedName>
    <definedName name="IB" localSheetId="6">#REF!</definedName>
    <definedName name="IB">#REF!</definedName>
    <definedName name="INTERNAL_INVOICE" localSheetId="6">[11]UN!#REF!</definedName>
    <definedName name="MAHANG" localSheetId="6">#REF!</definedName>
    <definedName name="MAHANG">#REF!</definedName>
    <definedName name="PRICE" localSheetId="6">#REF!</definedName>
    <definedName name="PRICE">#REF!</definedName>
    <definedName name="_xlnm.Print_Area" localSheetId="1">'1. CUTTING DOCKET'!$A$1:$Q$129</definedName>
    <definedName name="_xlnm.Print_Area" localSheetId="0">'1. CUTTING DOCKET (bc01,b0279)'!$A$1:$Q$112</definedName>
    <definedName name="_xlnm.Print_Area" localSheetId="2">'1. CUTTING DOCKET(mkt)'!$A$1:$Q$130</definedName>
    <definedName name="_xlnm.Print_Area" localSheetId="4">'2. TRIM CARD'!$A$1:$E$35</definedName>
    <definedName name="_xlnm.Print_Area" localSheetId="10">'2. TRIM CARD (GREY)'!$A$1:$E$39</definedName>
    <definedName name="_xlnm.Print_Area" localSheetId="7">'DB103_LA VÀ DB103_CLOSET  '!$A$1:$Q$34</definedName>
    <definedName name="_xlnm.Print_Area" localSheetId="6">'DETAIL UPC CODE revised 9.5'!$A$1:$I$367</definedName>
    <definedName name="_xlnm.Print_Area" localSheetId="3">GREY!$A$1:$P$169</definedName>
    <definedName name="_xlnm.Print_Area" localSheetId="8">'MER.QT-04.BM4'!$A$1:$H$19</definedName>
    <definedName name="_xlnm.Print_Area" localSheetId="9">'MER.QT-04.BM4 (2)'!$A$1:$H$19</definedName>
    <definedName name="_xlnm.Print_Titles" localSheetId="1">'1. CUTTING DOCKET'!$1:$15</definedName>
    <definedName name="_xlnm.Print_Titles" localSheetId="0">'1. CUTTING DOCKET (bc01,b0279)'!$1:$15</definedName>
    <definedName name="_xlnm.Print_Titles" localSheetId="2">'1. CUTTING DOCKET(mkt)'!$1:$15</definedName>
    <definedName name="_xlnm.Print_Titles" localSheetId="4">'2. TRIM CARD'!$1:$5</definedName>
    <definedName name="_xlnm.Print_Titles" localSheetId="10">'2. TRIM CARD (GREY)'!$1:$5</definedName>
    <definedName name="_xlnm.Print_Titles" localSheetId="7">'DB103_LA VÀ DB103_CLOSET  '!$1:$15</definedName>
    <definedName name="_xlnm.Print_Titles" localSheetId="6">'DETAIL UPC CODE revised 9.5'!$2:$2</definedName>
    <definedName name="_xlnm.Print_Titles" localSheetId="3">GREY!$1:$15</definedName>
    <definedName name="style" localSheetId="6">#REF!</definedName>
    <definedName name="style">#REF!</definedName>
    <definedName name="WAFORD" localSheetId="6">#REF!</definedName>
    <definedName name="WAFORD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9" i="27" l="1"/>
  <c r="H21" i="27" s="1"/>
  <c r="I19" i="27"/>
  <c r="I21" i="27" s="1"/>
  <c r="J19" i="27"/>
  <c r="J21" i="27" s="1"/>
  <c r="K19" i="27"/>
  <c r="L19" i="27"/>
  <c r="L21" i="27" s="1"/>
  <c r="M19" i="27"/>
  <c r="M21" i="27" s="1"/>
  <c r="G19" i="27"/>
  <c r="G21" i="27" s="1"/>
  <c r="B96" i="27"/>
  <c r="B84" i="27"/>
  <c r="L75" i="27"/>
  <c r="L74" i="27"/>
  <c r="L73" i="27"/>
  <c r="L62" i="27" s="1"/>
  <c r="L72" i="27"/>
  <c r="L61" i="27" s="1"/>
  <c r="L71" i="27"/>
  <c r="L70" i="27"/>
  <c r="L69" i="27"/>
  <c r="M69" i="27" s="1"/>
  <c r="O69" i="27" s="1"/>
  <c r="L68" i="27"/>
  <c r="M68" i="27" s="1"/>
  <c r="O68" i="27" s="1"/>
  <c r="L67" i="27"/>
  <c r="M67" i="27" s="1"/>
  <c r="O67" i="27" s="1"/>
  <c r="L66" i="27"/>
  <c r="L65" i="27"/>
  <c r="L50" i="27"/>
  <c r="L49" i="27"/>
  <c r="E46" i="27"/>
  <c r="E45" i="27"/>
  <c r="F50" i="27" s="1"/>
  <c r="B45" i="27"/>
  <c r="A44" i="27"/>
  <c r="E43" i="27"/>
  <c r="E42" i="27"/>
  <c r="C105" i="27" s="1"/>
  <c r="B42" i="27"/>
  <c r="Q32" i="27"/>
  <c r="M31" i="27"/>
  <c r="M33" i="27" s="1"/>
  <c r="L31" i="27"/>
  <c r="L33" i="27" s="1"/>
  <c r="K31" i="27"/>
  <c r="K33" i="27" s="1"/>
  <c r="J31" i="27"/>
  <c r="J33" i="27" s="1"/>
  <c r="I31" i="27"/>
  <c r="I33" i="27" s="1"/>
  <c r="H31" i="27"/>
  <c r="H33" i="27" s="1"/>
  <c r="G31" i="27"/>
  <c r="G33" i="27" s="1"/>
  <c r="D31" i="27"/>
  <c r="D33" i="27" s="1"/>
  <c r="C31" i="27"/>
  <c r="Q30" i="27"/>
  <c r="Q26" i="27"/>
  <c r="M25" i="27"/>
  <c r="M27" i="27" s="1"/>
  <c r="L25" i="27"/>
  <c r="L27" i="27" s="1"/>
  <c r="K25" i="27"/>
  <c r="K27" i="27" s="1"/>
  <c r="J25" i="27"/>
  <c r="I25" i="27"/>
  <c r="I27" i="27" s="1"/>
  <c r="H25" i="27"/>
  <c r="H27" i="27" s="1"/>
  <c r="G27" i="27"/>
  <c r="D25" i="27"/>
  <c r="D27" i="27" s="1"/>
  <c r="C25" i="27"/>
  <c r="Q24" i="27"/>
  <c r="Q20" i="27"/>
  <c r="K21" i="27"/>
  <c r="D19" i="27"/>
  <c r="D21" i="27" s="1"/>
  <c r="C19" i="27"/>
  <c r="Q18" i="27"/>
  <c r="Q32" i="26"/>
  <c r="Q26" i="26"/>
  <c r="Q20" i="26"/>
  <c r="I49" i="27" l="1"/>
  <c r="I62" i="27"/>
  <c r="I75" i="27"/>
  <c r="I35" i="27"/>
  <c r="E112" i="27" s="1"/>
  <c r="I56" i="27"/>
  <c r="C95" i="27"/>
  <c r="I58" i="27"/>
  <c r="C96" i="27"/>
  <c r="F49" i="27"/>
  <c r="Q19" i="27"/>
  <c r="Q21" i="27" s="1"/>
  <c r="K51" i="27" s="1"/>
  <c r="M51" i="27" s="1"/>
  <c r="O51" i="27" s="1"/>
  <c r="Q25" i="27"/>
  <c r="Q27" i="27" s="1"/>
  <c r="K35" i="27"/>
  <c r="G112" i="27" s="1"/>
  <c r="L35" i="27"/>
  <c r="H112" i="27" s="1"/>
  <c r="H35" i="27"/>
  <c r="D112" i="27" s="1"/>
  <c r="H70" i="27"/>
  <c r="H57" i="27"/>
  <c r="H53" i="27"/>
  <c r="B81" i="27"/>
  <c r="H63" i="27"/>
  <c r="B93" i="27"/>
  <c r="H74" i="27"/>
  <c r="H67" i="27"/>
  <c r="H61" i="27"/>
  <c r="H51" i="27"/>
  <c r="A41" i="27"/>
  <c r="B104" i="27"/>
  <c r="H72" i="27"/>
  <c r="H65" i="27"/>
  <c r="H49" i="27"/>
  <c r="H55" i="27"/>
  <c r="B95" i="27"/>
  <c r="H75" i="27"/>
  <c r="H62" i="27"/>
  <c r="H58" i="27"/>
  <c r="B105" i="27"/>
  <c r="H73" i="27"/>
  <c r="H66" i="27"/>
  <c r="H64" i="27"/>
  <c r="H50" i="27"/>
  <c r="H71" i="27"/>
  <c r="H69" i="27"/>
  <c r="H52" i="27"/>
  <c r="H54" i="27"/>
  <c r="H56" i="27"/>
  <c r="B83" i="27"/>
  <c r="B82" i="27"/>
  <c r="B94" i="27"/>
  <c r="H68" i="27"/>
  <c r="M35" i="27"/>
  <c r="I112" i="27" s="1"/>
  <c r="Q31" i="27"/>
  <c r="Q33" i="27" s="1"/>
  <c r="I55" i="27"/>
  <c r="C83" i="27"/>
  <c r="J27" i="27"/>
  <c r="J35" i="27" s="1"/>
  <c r="F112" i="27" s="1"/>
  <c r="I53" i="27"/>
  <c r="I70" i="27"/>
  <c r="C84" i="27"/>
  <c r="I54" i="27"/>
  <c r="I65" i="27"/>
  <c r="I72" i="27"/>
  <c r="C104" i="27"/>
  <c r="I51" i="27"/>
  <c r="I61" i="27"/>
  <c r="I67" i="27"/>
  <c r="I74" i="27"/>
  <c r="C93" i="27"/>
  <c r="G35" i="27"/>
  <c r="C112" i="27" s="1"/>
  <c r="I52" i="27"/>
  <c r="I63" i="27"/>
  <c r="I69" i="27"/>
  <c r="I71" i="27"/>
  <c r="C81" i="27"/>
  <c r="I50" i="27"/>
  <c r="I57" i="27"/>
  <c r="I64" i="27"/>
  <c r="I66" i="27"/>
  <c r="I73" i="27"/>
  <c r="K49" i="27" l="1"/>
  <c r="M49" i="27" s="1"/>
  <c r="O49" i="27" s="1"/>
  <c r="G43" i="27"/>
  <c r="I43" i="27" s="1"/>
  <c r="K53" i="27"/>
  <c r="M53" i="27" s="1"/>
  <c r="O53" i="27" s="1"/>
  <c r="K63" i="27"/>
  <c r="M63" i="27" s="1"/>
  <c r="O63" i="27" s="1"/>
  <c r="K55" i="27"/>
  <c r="M55" i="27" s="1"/>
  <c r="O55" i="27" s="1"/>
  <c r="K74" i="27"/>
  <c r="M74" i="27" s="1"/>
  <c r="O74" i="27" s="1"/>
  <c r="G42" i="27"/>
  <c r="I42" i="27" s="1"/>
  <c r="J42" i="27" s="1"/>
  <c r="M42" i="27" s="1"/>
  <c r="M70" i="27"/>
  <c r="O70" i="27" s="1"/>
  <c r="K65" i="27"/>
  <c r="M65" i="27" s="1"/>
  <c r="O65" i="27" s="1"/>
  <c r="K72" i="27"/>
  <c r="M72" i="27" s="1"/>
  <c r="O72" i="27" s="1"/>
  <c r="K61" i="27"/>
  <c r="M61" i="27" s="1"/>
  <c r="O61" i="27" s="1"/>
  <c r="K57" i="27"/>
  <c r="M57" i="27" s="1"/>
  <c r="O57" i="27" s="1"/>
  <c r="M71" i="27"/>
  <c r="O71" i="27" s="1"/>
  <c r="K52" i="27"/>
  <c r="M52" i="27" s="1"/>
  <c r="O52" i="27" s="1"/>
  <c r="G45" i="27"/>
  <c r="I45" i="27" s="1"/>
  <c r="J45" i="27" s="1"/>
  <c r="K54" i="27"/>
  <c r="M54" i="27" s="1"/>
  <c r="O54" i="27" s="1"/>
  <c r="G46" i="27"/>
  <c r="I46" i="27" s="1"/>
  <c r="K56" i="27"/>
  <c r="M56" i="27" s="1"/>
  <c r="O56" i="27" s="1"/>
  <c r="K75" i="27"/>
  <c r="M75" i="27" s="1"/>
  <c r="O75" i="27" s="1"/>
  <c r="K62" i="27"/>
  <c r="M62" i="27" s="1"/>
  <c r="O62" i="27" s="1"/>
  <c r="K58" i="27"/>
  <c r="M58" i="27" s="1"/>
  <c r="O58" i="27" s="1"/>
  <c r="K73" i="27"/>
  <c r="M73" i="27" s="1"/>
  <c r="O73" i="27" s="1"/>
  <c r="K66" i="27"/>
  <c r="M66" i="27" s="1"/>
  <c r="O66" i="27" s="1"/>
  <c r="K64" i="27"/>
  <c r="M64" i="27" s="1"/>
  <c r="O64" i="27" s="1"/>
  <c r="K50" i="27"/>
  <c r="M50" i="27" s="1"/>
  <c r="O50" i="27" s="1"/>
  <c r="Q35" i="27"/>
  <c r="J112" i="27"/>
  <c r="J43" i="27"/>
  <c r="M43" i="27" s="1"/>
  <c r="J46" i="27" l="1"/>
  <c r="M46" i="27" s="1"/>
  <c r="M45" i="27"/>
  <c r="C112" i="26" l="1"/>
  <c r="B112" i="26"/>
  <c r="B100" i="26"/>
  <c r="L91" i="26"/>
  <c r="L90" i="26"/>
  <c r="L89" i="26"/>
  <c r="L88" i="26"/>
  <c r="L73" i="26" s="1"/>
  <c r="L87" i="26"/>
  <c r="L72" i="26" s="1"/>
  <c r="L86" i="26"/>
  <c r="L85" i="26"/>
  <c r="L84" i="26"/>
  <c r="L83" i="26"/>
  <c r="I83" i="26"/>
  <c r="L82" i="26"/>
  <c r="M82" i="26" s="1"/>
  <c r="O82" i="26" s="1"/>
  <c r="L81" i="26"/>
  <c r="M81" i="26" s="1"/>
  <c r="O81" i="26" s="1"/>
  <c r="M80" i="26"/>
  <c r="O80" i="26" s="1"/>
  <c r="L80" i="26"/>
  <c r="L79" i="26"/>
  <c r="L78" i="26"/>
  <c r="L77" i="26"/>
  <c r="L71" i="26"/>
  <c r="I60" i="26"/>
  <c r="L56" i="26"/>
  <c r="L55" i="26"/>
  <c r="L54" i="26"/>
  <c r="E51" i="26"/>
  <c r="E50" i="26"/>
  <c r="F56" i="26" s="1"/>
  <c r="B50" i="26"/>
  <c r="A49" i="26"/>
  <c r="E48" i="26"/>
  <c r="E47" i="26"/>
  <c r="F55" i="26" s="1"/>
  <c r="B47" i="26"/>
  <c r="E43" i="26"/>
  <c r="E42" i="26"/>
  <c r="C122" i="26" s="1"/>
  <c r="B42" i="26"/>
  <c r="M31" i="26"/>
  <c r="L31" i="26"/>
  <c r="L33" i="26" s="1"/>
  <c r="K31" i="26"/>
  <c r="K33" i="26" s="1"/>
  <c r="J31" i="26"/>
  <c r="J33" i="26" s="1"/>
  <c r="I31" i="26"/>
  <c r="I33" i="26" s="1"/>
  <c r="H31" i="26"/>
  <c r="H33" i="26" s="1"/>
  <c r="G31" i="26"/>
  <c r="G33" i="26" s="1"/>
  <c r="D31" i="26"/>
  <c r="D33" i="26" s="1"/>
  <c r="C31" i="26"/>
  <c r="Q30" i="26"/>
  <c r="M25" i="26"/>
  <c r="M27" i="26" s="1"/>
  <c r="L25" i="26"/>
  <c r="L27" i="26" s="1"/>
  <c r="K25" i="26"/>
  <c r="K27" i="26" s="1"/>
  <c r="J25" i="26"/>
  <c r="J27" i="26" s="1"/>
  <c r="I25" i="26"/>
  <c r="I27" i="26" s="1"/>
  <c r="H25" i="26"/>
  <c r="H27" i="26" s="1"/>
  <c r="G25" i="26"/>
  <c r="G27" i="26" s="1"/>
  <c r="D25" i="26"/>
  <c r="D27" i="26" s="1"/>
  <c r="C25" i="26"/>
  <c r="Q24" i="26"/>
  <c r="M19" i="26"/>
  <c r="M21" i="26" s="1"/>
  <c r="L19" i="26"/>
  <c r="L21" i="26" s="1"/>
  <c r="K19" i="26"/>
  <c r="K21" i="26" s="1"/>
  <c r="J19" i="26"/>
  <c r="J21" i="26" s="1"/>
  <c r="I19" i="26"/>
  <c r="I21" i="26" s="1"/>
  <c r="H19" i="26"/>
  <c r="H21" i="26" s="1"/>
  <c r="G19" i="26"/>
  <c r="G21" i="26" s="1"/>
  <c r="D19" i="26"/>
  <c r="D21" i="26" s="1"/>
  <c r="C19" i="26"/>
  <c r="Q18" i="26"/>
  <c r="J23" i="25"/>
  <c r="K23" i="25" s="1"/>
  <c r="L23" i="25" s="1"/>
  <c r="H23" i="25"/>
  <c r="G23" i="25" s="1"/>
  <c r="F23" i="25" s="1"/>
  <c r="J22" i="25"/>
  <c r="K22" i="25" s="1"/>
  <c r="L22" i="25" s="1"/>
  <c r="H22" i="25"/>
  <c r="G22" i="25" s="1"/>
  <c r="F22" i="25" s="1"/>
  <c r="J21" i="25"/>
  <c r="K21" i="25" s="1"/>
  <c r="L21" i="25" s="1"/>
  <c r="H21" i="25"/>
  <c r="G21" i="25" s="1"/>
  <c r="F21" i="25" s="1"/>
  <c r="J20" i="25"/>
  <c r="K20" i="25" s="1"/>
  <c r="L20" i="25" s="1"/>
  <c r="H20" i="25"/>
  <c r="G20" i="25" s="1"/>
  <c r="F20" i="25" s="1"/>
  <c r="J19" i="25"/>
  <c r="K19" i="25" s="1"/>
  <c r="L19" i="25" s="1"/>
  <c r="H19" i="25"/>
  <c r="G19" i="25" s="1"/>
  <c r="F19" i="25" s="1"/>
  <c r="J18" i="25"/>
  <c r="K18" i="25" s="1"/>
  <c r="L18" i="25" s="1"/>
  <c r="H18" i="25"/>
  <c r="G18" i="25" s="1"/>
  <c r="F18" i="25" s="1"/>
  <c r="J17" i="25"/>
  <c r="K17" i="25" s="1"/>
  <c r="L17" i="25" s="1"/>
  <c r="H17" i="25"/>
  <c r="G17" i="25" s="1"/>
  <c r="F17" i="25" s="1"/>
  <c r="J16" i="25"/>
  <c r="K16" i="25" s="1"/>
  <c r="L16" i="25" s="1"/>
  <c r="H16" i="25"/>
  <c r="G16" i="25" s="1"/>
  <c r="F16" i="25" s="1"/>
  <c r="J15" i="25"/>
  <c r="K15" i="25" s="1"/>
  <c r="L15" i="25" s="1"/>
  <c r="H15" i="25"/>
  <c r="G15" i="25"/>
  <c r="F15" i="25" s="1"/>
  <c r="J14" i="25"/>
  <c r="K14" i="25" s="1"/>
  <c r="L14" i="25" s="1"/>
  <c r="H14" i="25"/>
  <c r="G14" i="25" s="1"/>
  <c r="F14" i="25" s="1"/>
  <c r="J13" i="25"/>
  <c r="K13" i="25" s="1"/>
  <c r="L13" i="25" s="1"/>
  <c r="H13" i="25"/>
  <c r="G13" i="25" s="1"/>
  <c r="F13" i="25" s="1"/>
  <c r="J12" i="25"/>
  <c r="K12" i="25" s="1"/>
  <c r="L12" i="25" s="1"/>
  <c r="H12" i="25"/>
  <c r="G12" i="25" s="1"/>
  <c r="F12" i="25" s="1"/>
  <c r="J11" i="25"/>
  <c r="K11" i="25" s="1"/>
  <c r="L11" i="25" s="1"/>
  <c r="H11" i="25"/>
  <c r="G11" i="25" s="1"/>
  <c r="F11" i="25" s="1"/>
  <c r="K10" i="25"/>
  <c r="L10" i="25" s="1"/>
  <c r="J10" i="25"/>
  <c r="H10" i="25"/>
  <c r="G10" i="25" s="1"/>
  <c r="F10" i="25" s="1"/>
  <c r="J9" i="25"/>
  <c r="K9" i="25" s="1"/>
  <c r="L9" i="25" s="1"/>
  <c r="H9" i="25"/>
  <c r="G9" i="25" s="1"/>
  <c r="F9" i="25" s="1"/>
  <c r="K8" i="25"/>
  <c r="L8" i="25" s="1"/>
  <c r="J8" i="25"/>
  <c r="H8" i="25"/>
  <c r="G8" i="25" s="1"/>
  <c r="F8" i="25" s="1"/>
  <c r="J7" i="25"/>
  <c r="K7" i="25" s="1"/>
  <c r="L7" i="25" s="1"/>
  <c r="H7" i="25"/>
  <c r="G7" i="25" s="1"/>
  <c r="F7" i="25" s="1"/>
  <c r="J6" i="25"/>
  <c r="K6" i="25" s="1"/>
  <c r="L6" i="25" s="1"/>
  <c r="H6" i="25"/>
  <c r="G6" i="25" s="1"/>
  <c r="F6" i="25" s="1"/>
  <c r="J51" i="1"/>
  <c r="J49" i="1"/>
  <c r="I49" i="1"/>
  <c r="J48" i="1"/>
  <c r="L92" i="1"/>
  <c r="L91" i="1"/>
  <c r="L90" i="1"/>
  <c r="L88" i="1"/>
  <c r="L89" i="1"/>
  <c r="L87" i="1"/>
  <c r="L86" i="1"/>
  <c r="L85" i="1"/>
  <c r="L84" i="1"/>
  <c r="L83" i="1"/>
  <c r="L82" i="1"/>
  <c r="L81" i="1"/>
  <c r="L80" i="1"/>
  <c r="L79" i="1"/>
  <c r="L78" i="1"/>
  <c r="L57" i="1"/>
  <c r="L56" i="1"/>
  <c r="L55" i="1"/>
  <c r="H86" i="26" l="1"/>
  <c r="H63" i="26"/>
  <c r="I91" i="26"/>
  <c r="I63" i="26"/>
  <c r="F54" i="26"/>
  <c r="I65" i="26"/>
  <c r="C99" i="26"/>
  <c r="I54" i="26"/>
  <c r="I68" i="26"/>
  <c r="C100" i="26"/>
  <c r="I73" i="26"/>
  <c r="C111" i="26"/>
  <c r="L35" i="26"/>
  <c r="H129" i="26" s="1"/>
  <c r="K35" i="26"/>
  <c r="G129" i="26" s="1"/>
  <c r="Q31" i="26"/>
  <c r="Q33" i="26" s="1"/>
  <c r="M33" i="26"/>
  <c r="H35" i="26"/>
  <c r="D129" i="26" s="1"/>
  <c r="Q19" i="26"/>
  <c r="Q21" i="26" s="1"/>
  <c r="B98" i="26"/>
  <c r="H61" i="26"/>
  <c r="H75" i="26"/>
  <c r="H78" i="26"/>
  <c r="H58" i="26"/>
  <c r="B110" i="26"/>
  <c r="H87" i="26"/>
  <c r="H81" i="26"/>
  <c r="B121" i="26"/>
  <c r="H64" i="26"/>
  <c r="H67" i="26"/>
  <c r="H84" i="26"/>
  <c r="H55" i="26"/>
  <c r="H90" i="26"/>
  <c r="H72" i="26"/>
  <c r="A46" i="26"/>
  <c r="B111" i="26"/>
  <c r="H91" i="26"/>
  <c r="H73" i="26"/>
  <c r="H68" i="26"/>
  <c r="H62" i="26"/>
  <c r="H65" i="26"/>
  <c r="B122" i="26"/>
  <c r="H88" i="26"/>
  <c r="H79" i="26"/>
  <c r="H76" i="26"/>
  <c r="H56" i="26"/>
  <c r="H85" i="26"/>
  <c r="H82" i="26"/>
  <c r="H59" i="26"/>
  <c r="B99" i="26"/>
  <c r="I35" i="26"/>
  <c r="E129" i="26" s="1"/>
  <c r="J35" i="26"/>
  <c r="F129" i="26" s="1"/>
  <c r="Q25" i="26"/>
  <c r="Q27" i="26" s="1"/>
  <c r="A41" i="26"/>
  <c r="H57" i="26"/>
  <c r="I62" i="26"/>
  <c r="H71" i="26"/>
  <c r="I77" i="26"/>
  <c r="H80" i="26"/>
  <c r="I86" i="26"/>
  <c r="H89" i="26"/>
  <c r="B109" i="26"/>
  <c r="C120" i="26"/>
  <c r="H54" i="26"/>
  <c r="B120" i="26"/>
  <c r="I57" i="26"/>
  <c r="I71" i="26"/>
  <c r="H74" i="26"/>
  <c r="I80" i="26"/>
  <c r="I89" i="26"/>
  <c r="B97" i="26"/>
  <c r="C109" i="26"/>
  <c r="G35" i="26"/>
  <c r="C129" i="26" s="1"/>
  <c r="M35" i="26"/>
  <c r="I129" i="26" s="1"/>
  <c r="H83" i="26"/>
  <c r="I59" i="26"/>
  <c r="H66" i="26"/>
  <c r="I74" i="26"/>
  <c r="I82" i="26"/>
  <c r="I85" i="26"/>
  <c r="C97" i="26"/>
  <c r="H60" i="26"/>
  <c r="H77" i="26"/>
  <c r="I56" i="26"/>
  <c r="I66" i="26"/>
  <c r="I76" i="26"/>
  <c r="I79" i="26"/>
  <c r="I88" i="26"/>
  <c r="E52" i="1"/>
  <c r="E51" i="1"/>
  <c r="F57" i="1" s="1"/>
  <c r="E49" i="1"/>
  <c r="E48" i="1"/>
  <c r="F56" i="1" s="1"/>
  <c r="E44" i="1"/>
  <c r="E43" i="1"/>
  <c r="F55" i="1" s="1"/>
  <c r="K88" i="26" l="1"/>
  <c r="M88" i="26" s="1"/>
  <c r="O88" i="26" s="1"/>
  <c r="K73" i="26"/>
  <c r="M73" i="26" s="1"/>
  <c r="O73" i="26" s="1"/>
  <c r="K85" i="26"/>
  <c r="M85" i="26" s="1"/>
  <c r="O85" i="26" s="1"/>
  <c r="G51" i="26"/>
  <c r="I51" i="26" s="1"/>
  <c r="K62" i="26"/>
  <c r="M62" i="26" s="1"/>
  <c r="O62" i="26" s="1"/>
  <c r="K89" i="26"/>
  <c r="M89" i="26" s="1"/>
  <c r="O89" i="26" s="1"/>
  <c r="K60" i="26"/>
  <c r="M60" i="26" s="1"/>
  <c r="O60" i="26" s="1"/>
  <c r="K66" i="26"/>
  <c r="M66" i="26" s="1"/>
  <c r="O66" i="26" s="1"/>
  <c r="G42" i="26"/>
  <c r="I42" i="26" s="1"/>
  <c r="K83" i="26"/>
  <c r="M83" i="26" s="1"/>
  <c r="O83" i="26" s="1"/>
  <c r="K71" i="26"/>
  <c r="M71" i="26" s="1"/>
  <c r="O71" i="26" s="1"/>
  <c r="G43" i="26"/>
  <c r="I43" i="26" s="1"/>
  <c r="K63" i="26"/>
  <c r="M63" i="26" s="1"/>
  <c r="O63" i="26" s="1"/>
  <c r="K57" i="26"/>
  <c r="M57" i="26" s="1"/>
  <c r="O57" i="26" s="1"/>
  <c r="K54" i="26"/>
  <c r="M54" i="26" s="1"/>
  <c r="O54" i="26" s="1"/>
  <c r="K86" i="26"/>
  <c r="M86" i="26" s="1"/>
  <c r="O86" i="26" s="1"/>
  <c r="K74" i="26"/>
  <c r="M74" i="26" s="1"/>
  <c r="O74" i="26" s="1"/>
  <c r="K77" i="26"/>
  <c r="M77" i="26" s="1"/>
  <c r="O77" i="26" s="1"/>
  <c r="K68" i="26"/>
  <c r="M68" i="26" s="1"/>
  <c r="O68" i="26" s="1"/>
  <c r="K65" i="26"/>
  <c r="M65" i="26" s="1"/>
  <c r="O65" i="26" s="1"/>
  <c r="K59" i="26"/>
  <c r="M59" i="26" s="1"/>
  <c r="O59" i="26" s="1"/>
  <c r="K91" i="26"/>
  <c r="M91" i="26" s="1"/>
  <c r="O91" i="26" s="1"/>
  <c r="K76" i="26"/>
  <c r="M76" i="26" s="1"/>
  <c r="O76" i="26" s="1"/>
  <c r="K56" i="26"/>
  <c r="M56" i="26" s="1"/>
  <c r="O56" i="26" s="1"/>
  <c r="G50" i="26"/>
  <c r="I50" i="26" s="1"/>
  <c r="J50" i="26" s="1"/>
  <c r="M50" i="26" s="1"/>
  <c r="K79" i="26"/>
  <c r="M79" i="26" s="1"/>
  <c r="O79" i="26" s="1"/>
  <c r="G47" i="26"/>
  <c r="I47" i="26" s="1"/>
  <c r="K84" i="26"/>
  <c r="M84" i="26" s="1"/>
  <c r="O84" i="26" s="1"/>
  <c r="K64" i="26"/>
  <c r="M64" i="26" s="1"/>
  <c r="O64" i="26" s="1"/>
  <c r="K75" i="26"/>
  <c r="M75" i="26" s="1"/>
  <c r="O75" i="26" s="1"/>
  <c r="K61" i="26"/>
  <c r="M61" i="26" s="1"/>
  <c r="O61" i="26" s="1"/>
  <c r="K78" i="26"/>
  <c r="M78" i="26" s="1"/>
  <c r="O78" i="26" s="1"/>
  <c r="K58" i="26"/>
  <c r="M58" i="26" s="1"/>
  <c r="O58" i="26" s="1"/>
  <c r="G48" i="26"/>
  <c r="I48" i="26" s="1"/>
  <c r="K67" i="26"/>
  <c r="M67" i="26" s="1"/>
  <c r="O67" i="26" s="1"/>
  <c r="K90" i="26"/>
  <c r="M90" i="26" s="1"/>
  <c r="O90" i="26" s="1"/>
  <c r="K72" i="26"/>
  <c r="M72" i="26" s="1"/>
  <c r="O72" i="26" s="1"/>
  <c r="K87" i="26"/>
  <c r="M87" i="26" s="1"/>
  <c r="O87" i="26" s="1"/>
  <c r="K55" i="26"/>
  <c r="M55" i="26" s="1"/>
  <c r="O55" i="26" s="1"/>
  <c r="Q35" i="26"/>
  <c r="J42" i="26"/>
  <c r="M42" i="26" s="1"/>
  <c r="J51" i="26"/>
  <c r="M51" i="26" s="1"/>
  <c r="J129" i="26"/>
  <c r="J43" i="26"/>
  <c r="M43" i="26" s="1"/>
  <c r="M48" i="24"/>
  <c r="M46" i="24"/>
  <c r="M45" i="24"/>
  <c r="J44" i="24"/>
  <c r="M44" i="24" s="1"/>
  <c r="M43" i="24"/>
  <c r="J43" i="24"/>
  <c r="C15" i="24"/>
  <c r="C14" i="24"/>
  <c r="C13" i="24"/>
  <c r="G8" i="24"/>
  <c r="G6" i="24"/>
  <c r="D6" i="24"/>
  <c r="D4" i="24" a="1"/>
  <c r="D4" i="24" s="1"/>
  <c r="M367" i="22"/>
  <c r="J367" i="22"/>
  <c r="T366" i="22"/>
  <c r="L366" i="22"/>
  <c r="K366" i="22"/>
  <c r="T365" i="22"/>
  <c r="L365" i="22"/>
  <c r="K365" i="22"/>
  <c r="N365" i="22" s="1"/>
  <c r="T364" i="22"/>
  <c r="L364" i="22"/>
  <c r="K364" i="22"/>
  <c r="T363" i="22"/>
  <c r="L363" i="22"/>
  <c r="K363" i="22"/>
  <c r="N363" i="22" s="1"/>
  <c r="T362" i="22"/>
  <c r="L362" i="22"/>
  <c r="K362" i="22"/>
  <c r="T361" i="22"/>
  <c r="L361" i="22"/>
  <c r="K361" i="22"/>
  <c r="T360" i="22"/>
  <c r="L360" i="22"/>
  <c r="K360" i="22"/>
  <c r="T359" i="22"/>
  <c r="L359" i="22"/>
  <c r="K359" i="22"/>
  <c r="T358" i="22"/>
  <c r="L358" i="22"/>
  <c r="K358" i="22"/>
  <c r="T357" i="22"/>
  <c r="L357" i="22"/>
  <c r="K357" i="22"/>
  <c r="N357" i="22" s="1"/>
  <c r="T356" i="22"/>
  <c r="L356" i="22"/>
  <c r="K356" i="22"/>
  <c r="T355" i="22"/>
  <c r="L355" i="22"/>
  <c r="K355" i="22"/>
  <c r="N355" i="22" s="1"/>
  <c r="T354" i="22"/>
  <c r="L354" i="22"/>
  <c r="K354" i="22"/>
  <c r="T353" i="22"/>
  <c r="L353" i="22"/>
  <c r="K353" i="22"/>
  <c r="T352" i="22"/>
  <c r="L352" i="22"/>
  <c r="K352" i="22"/>
  <c r="T351" i="22"/>
  <c r="L351" i="22"/>
  <c r="K351" i="22"/>
  <c r="N351" i="22" s="1"/>
  <c r="T350" i="22"/>
  <c r="L350" i="22"/>
  <c r="K350" i="22"/>
  <c r="T349" i="22"/>
  <c r="L349" i="22"/>
  <c r="K349" i="22"/>
  <c r="N349" i="22" s="1"/>
  <c r="T348" i="22"/>
  <c r="L348" i="22"/>
  <c r="K348" i="22"/>
  <c r="T347" i="22"/>
  <c r="L347" i="22"/>
  <c r="K347" i="22"/>
  <c r="N347" i="22" s="1"/>
  <c r="T346" i="22"/>
  <c r="L346" i="22"/>
  <c r="K346" i="22"/>
  <c r="T345" i="22"/>
  <c r="L345" i="22"/>
  <c r="K345" i="22"/>
  <c r="T344" i="22"/>
  <c r="L344" i="22"/>
  <c r="K344" i="22"/>
  <c r="T343" i="22"/>
  <c r="L343" i="22"/>
  <c r="K343" i="22"/>
  <c r="N343" i="22" s="1"/>
  <c r="T342" i="22"/>
  <c r="L342" i="22"/>
  <c r="K342" i="22"/>
  <c r="T341" i="22"/>
  <c r="L341" i="22"/>
  <c r="K341" i="22"/>
  <c r="N341" i="22" s="1"/>
  <c r="T340" i="22"/>
  <c r="L340" i="22"/>
  <c r="K340" i="22"/>
  <c r="T339" i="22"/>
  <c r="L339" i="22"/>
  <c r="K339" i="22"/>
  <c r="N339" i="22" s="1"/>
  <c r="T338" i="22"/>
  <c r="L338" i="22"/>
  <c r="K338" i="22"/>
  <c r="T337" i="22"/>
  <c r="L337" i="22"/>
  <c r="K337" i="22"/>
  <c r="T336" i="22"/>
  <c r="L336" i="22"/>
  <c r="K336" i="22"/>
  <c r="T335" i="22"/>
  <c r="L335" i="22"/>
  <c r="K335" i="22"/>
  <c r="N335" i="22" s="1"/>
  <c r="T334" i="22"/>
  <c r="L334" i="22"/>
  <c r="K334" i="22"/>
  <c r="T333" i="22"/>
  <c r="L333" i="22"/>
  <c r="K333" i="22"/>
  <c r="N333" i="22" s="1"/>
  <c r="T332" i="22"/>
  <c r="L332" i="22"/>
  <c r="K332" i="22"/>
  <c r="T331" i="22"/>
  <c r="L331" i="22"/>
  <c r="K331" i="22"/>
  <c r="N331" i="22" s="1"/>
  <c r="T330" i="22"/>
  <c r="L330" i="22"/>
  <c r="K330" i="22"/>
  <c r="T329" i="22"/>
  <c r="L329" i="22"/>
  <c r="K329" i="22"/>
  <c r="N329" i="22" s="1"/>
  <c r="T328" i="22"/>
  <c r="L328" i="22"/>
  <c r="K328" i="22"/>
  <c r="T327" i="22"/>
  <c r="L327" i="22"/>
  <c r="K327" i="22"/>
  <c r="N327" i="22" s="1"/>
  <c r="T326" i="22"/>
  <c r="L326" i="22"/>
  <c r="K326" i="22"/>
  <c r="T325" i="22"/>
  <c r="L325" i="22"/>
  <c r="K325" i="22"/>
  <c r="N325" i="22" s="1"/>
  <c r="T324" i="22"/>
  <c r="L324" i="22"/>
  <c r="K324" i="22"/>
  <c r="T323" i="22"/>
  <c r="L323" i="22"/>
  <c r="K323" i="22"/>
  <c r="N323" i="22" s="1"/>
  <c r="T322" i="22"/>
  <c r="L322" i="22"/>
  <c r="K322" i="22"/>
  <c r="T321" i="22"/>
  <c r="L321" i="22"/>
  <c r="K321" i="22"/>
  <c r="N321" i="22" s="1"/>
  <c r="T320" i="22"/>
  <c r="L320" i="22"/>
  <c r="K320" i="22"/>
  <c r="T319" i="22"/>
  <c r="L319" i="22"/>
  <c r="K319" i="22"/>
  <c r="N319" i="22" s="1"/>
  <c r="T318" i="22"/>
  <c r="L318" i="22"/>
  <c r="K318" i="22"/>
  <c r="T317" i="22"/>
  <c r="L317" i="22"/>
  <c r="K317" i="22"/>
  <c r="N317" i="22" s="1"/>
  <c r="T316" i="22"/>
  <c r="L316" i="22"/>
  <c r="K316" i="22"/>
  <c r="T315" i="22"/>
  <c r="L315" i="22"/>
  <c r="K315" i="22"/>
  <c r="N315" i="22" s="1"/>
  <c r="T314" i="22"/>
  <c r="L314" i="22"/>
  <c r="K314" i="22"/>
  <c r="T313" i="22"/>
  <c r="L313" i="22"/>
  <c r="K313" i="22"/>
  <c r="N313" i="22" s="1"/>
  <c r="T312" i="22"/>
  <c r="L312" i="22"/>
  <c r="K312" i="22"/>
  <c r="T311" i="22"/>
  <c r="L311" i="22"/>
  <c r="K311" i="22"/>
  <c r="N311" i="22" s="1"/>
  <c r="T310" i="22"/>
  <c r="L310" i="22"/>
  <c r="K310" i="22"/>
  <c r="T309" i="22"/>
  <c r="L309" i="22"/>
  <c r="K309" i="22"/>
  <c r="T308" i="22"/>
  <c r="L308" i="22"/>
  <c r="K308" i="22"/>
  <c r="T307" i="22"/>
  <c r="L307" i="22"/>
  <c r="K307" i="22"/>
  <c r="N307" i="22" s="1"/>
  <c r="T306" i="22"/>
  <c r="L306" i="22"/>
  <c r="K306" i="22"/>
  <c r="T305" i="22"/>
  <c r="L305" i="22"/>
  <c r="K305" i="22"/>
  <c r="T304" i="22"/>
  <c r="L304" i="22"/>
  <c r="N304" i="22" s="1"/>
  <c r="K304" i="22"/>
  <c r="T303" i="22"/>
  <c r="L303" i="22"/>
  <c r="K303" i="22"/>
  <c r="N303" i="22" s="1"/>
  <c r="T302" i="22"/>
  <c r="L302" i="22"/>
  <c r="K302" i="22"/>
  <c r="N302" i="22" s="1"/>
  <c r="T301" i="22"/>
  <c r="L301" i="22"/>
  <c r="K301" i="22"/>
  <c r="T300" i="22"/>
  <c r="L300" i="22"/>
  <c r="K300" i="22"/>
  <c r="T299" i="22"/>
  <c r="L299" i="22"/>
  <c r="K299" i="22"/>
  <c r="N299" i="22" s="1"/>
  <c r="T298" i="22"/>
  <c r="L298" i="22"/>
  <c r="K298" i="22"/>
  <c r="T297" i="22"/>
  <c r="L297" i="22"/>
  <c r="K297" i="22"/>
  <c r="T296" i="22"/>
  <c r="L296" i="22"/>
  <c r="K296" i="22"/>
  <c r="T295" i="22"/>
  <c r="L295" i="22"/>
  <c r="K295" i="22"/>
  <c r="N295" i="22" s="1"/>
  <c r="T294" i="22"/>
  <c r="L294" i="22"/>
  <c r="K294" i="22"/>
  <c r="T293" i="22"/>
  <c r="L293" i="22"/>
  <c r="K293" i="22"/>
  <c r="T292" i="22"/>
  <c r="L292" i="22"/>
  <c r="K292" i="22"/>
  <c r="T291" i="22"/>
  <c r="L291" i="22"/>
  <c r="K291" i="22"/>
  <c r="T290" i="22"/>
  <c r="L290" i="22"/>
  <c r="K290" i="22"/>
  <c r="T289" i="22"/>
  <c r="L289" i="22"/>
  <c r="K289" i="22"/>
  <c r="T288" i="22"/>
  <c r="L288" i="22"/>
  <c r="K288" i="22"/>
  <c r="T287" i="22"/>
  <c r="L287" i="22"/>
  <c r="K287" i="22"/>
  <c r="N287" i="22" s="1"/>
  <c r="T286" i="22"/>
  <c r="L286" i="22"/>
  <c r="K286" i="22"/>
  <c r="N286" i="22" s="1"/>
  <c r="T285" i="22"/>
  <c r="L285" i="22"/>
  <c r="K285" i="22"/>
  <c r="T284" i="22"/>
  <c r="L284" i="22"/>
  <c r="K284" i="22"/>
  <c r="T283" i="22"/>
  <c r="L283" i="22"/>
  <c r="K283" i="22"/>
  <c r="T282" i="22"/>
  <c r="L282" i="22"/>
  <c r="K282" i="22"/>
  <c r="T281" i="22"/>
  <c r="L281" i="22"/>
  <c r="K281" i="22"/>
  <c r="T280" i="22"/>
  <c r="L280" i="22"/>
  <c r="K280" i="22"/>
  <c r="T279" i="22"/>
  <c r="L279" i="22"/>
  <c r="K279" i="22"/>
  <c r="T278" i="22"/>
  <c r="L278" i="22"/>
  <c r="K278" i="22"/>
  <c r="N278" i="22" s="1"/>
  <c r="T277" i="22"/>
  <c r="L277" i="22"/>
  <c r="K277" i="22"/>
  <c r="T276" i="22"/>
  <c r="L276" i="22"/>
  <c r="K276" i="22"/>
  <c r="T275" i="22"/>
  <c r="L275" i="22"/>
  <c r="K275" i="22"/>
  <c r="T274" i="22"/>
  <c r="L274" i="22"/>
  <c r="K274" i="22"/>
  <c r="T273" i="22"/>
  <c r="L273" i="22"/>
  <c r="K273" i="22"/>
  <c r="T272" i="22"/>
  <c r="L272" i="22"/>
  <c r="K272" i="22"/>
  <c r="T271" i="22"/>
  <c r="L271" i="22"/>
  <c r="K271" i="22"/>
  <c r="T270" i="22"/>
  <c r="L270" i="22"/>
  <c r="K270" i="22"/>
  <c r="N270" i="22" s="1"/>
  <c r="T269" i="22"/>
  <c r="L269" i="22"/>
  <c r="K269" i="22"/>
  <c r="T268" i="22"/>
  <c r="L268" i="22"/>
  <c r="K268" i="22"/>
  <c r="N268" i="22" s="1"/>
  <c r="T267" i="22"/>
  <c r="L267" i="22"/>
  <c r="K267" i="22"/>
  <c r="T266" i="22"/>
  <c r="L266" i="22"/>
  <c r="N266" i="22" s="1"/>
  <c r="K266" i="22"/>
  <c r="T265" i="22"/>
  <c r="L265" i="22"/>
  <c r="K265" i="22"/>
  <c r="T264" i="22"/>
  <c r="L264" i="22"/>
  <c r="K264" i="22"/>
  <c r="T263" i="22"/>
  <c r="L263" i="22"/>
  <c r="K263" i="22"/>
  <c r="N263" i="22" s="1"/>
  <c r="T262" i="22"/>
  <c r="L262" i="22"/>
  <c r="K262" i="22"/>
  <c r="T261" i="22"/>
  <c r="L261" i="22"/>
  <c r="K261" i="22"/>
  <c r="T260" i="22"/>
  <c r="L260" i="22"/>
  <c r="K260" i="22"/>
  <c r="T259" i="22"/>
  <c r="L259" i="22"/>
  <c r="K259" i="22"/>
  <c r="T258" i="22"/>
  <c r="L258" i="22"/>
  <c r="K258" i="22"/>
  <c r="T257" i="22"/>
  <c r="L257" i="22"/>
  <c r="K257" i="22"/>
  <c r="T256" i="22"/>
  <c r="L256" i="22"/>
  <c r="K256" i="22"/>
  <c r="T255" i="22"/>
  <c r="L255" i="22"/>
  <c r="K255" i="22"/>
  <c r="N255" i="22" s="1"/>
  <c r="T254" i="22"/>
  <c r="L254" i="22"/>
  <c r="K254" i="22"/>
  <c r="T253" i="22"/>
  <c r="L253" i="22"/>
  <c r="K253" i="22"/>
  <c r="T252" i="22"/>
  <c r="L252" i="22"/>
  <c r="N252" i="22" s="1"/>
  <c r="K252" i="22"/>
  <c r="T251" i="22"/>
  <c r="L251" i="22"/>
  <c r="K251" i="22"/>
  <c r="N251" i="22" s="1"/>
  <c r="T250" i="22"/>
  <c r="L250" i="22"/>
  <c r="K250" i="22"/>
  <c r="T249" i="22"/>
  <c r="L249" i="22"/>
  <c r="K249" i="22"/>
  <c r="T248" i="22"/>
  <c r="L248" i="22"/>
  <c r="K248" i="22"/>
  <c r="T247" i="22"/>
  <c r="L247" i="22"/>
  <c r="K247" i="22"/>
  <c r="N247" i="22" s="1"/>
  <c r="T246" i="22"/>
  <c r="L246" i="22"/>
  <c r="K246" i="22"/>
  <c r="T245" i="22"/>
  <c r="L245" i="22"/>
  <c r="K245" i="22"/>
  <c r="T244" i="22"/>
  <c r="L244" i="22"/>
  <c r="K244" i="22"/>
  <c r="T243" i="22"/>
  <c r="L243" i="22"/>
  <c r="K243" i="22"/>
  <c r="T242" i="22"/>
  <c r="L242" i="22"/>
  <c r="K242" i="22"/>
  <c r="T241" i="22"/>
  <c r="L241" i="22"/>
  <c r="K241" i="22"/>
  <c r="N241" i="22" s="1"/>
  <c r="T240" i="22"/>
  <c r="L240" i="22"/>
  <c r="N240" i="22" s="1"/>
  <c r="K240" i="22"/>
  <c r="T239" i="22"/>
  <c r="L239" i="22"/>
  <c r="K239" i="22"/>
  <c r="N239" i="22" s="1"/>
  <c r="T238" i="22"/>
  <c r="L238" i="22"/>
  <c r="K238" i="22"/>
  <c r="T237" i="22"/>
  <c r="L237" i="22"/>
  <c r="K237" i="22"/>
  <c r="T236" i="22"/>
  <c r="L236" i="22"/>
  <c r="K236" i="22"/>
  <c r="T235" i="22"/>
  <c r="L235" i="22"/>
  <c r="K235" i="22"/>
  <c r="T234" i="22"/>
  <c r="L234" i="22"/>
  <c r="N234" i="22" s="1"/>
  <c r="K234" i="22"/>
  <c r="T233" i="22"/>
  <c r="L233" i="22"/>
  <c r="K233" i="22"/>
  <c r="T232" i="22"/>
  <c r="L232" i="22"/>
  <c r="K232" i="22"/>
  <c r="T231" i="22"/>
  <c r="L231" i="22"/>
  <c r="K231" i="22"/>
  <c r="N231" i="22" s="1"/>
  <c r="T230" i="22"/>
  <c r="L230" i="22"/>
  <c r="K230" i="22"/>
  <c r="T229" i="22"/>
  <c r="L229" i="22"/>
  <c r="K229" i="22"/>
  <c r="T228" i="22"/>
  <c r="L228" i="22"/>
  <c r="K228" i="22"/>
  <c r="T227" i="22"/>
  <c r="L227" i="22"/>
  <c r="K227" i="22"/>
  <c r="N227" i="22" s="1"/>
  <c r="T226" i="22"/>
  <c r="L226" i="22"/>
  <c r="K226" i="22"/>
  <c r="T225" i="22"/>
  <c r="L225" i="22"/>
  <c r="K225" i="22"/>
  <c r="N225" i="22" s="1"/>
  <c r="T224" i="22"/>
  <c r="L224" i="22"/>
  <c r="K224" i="22"/>
  <c r="T223" i="22"/>
  <c r="L223" i="22"/>
  <c r="K223" i="22"/>
  <c r="N223" i="22" s="1"/>
  <c r="T222" i="22"/>
  <c r="L222" i="22"/>
  <c r="K222" i="22"/>
  <c r="N222" i="22" s="1"/>
  <c r="T221" i="22"/>
  <c r="L221" i="22"/>
  <c r="K221" i="22"/>
  <c r="T220" i="22"/>
  <c r="L220" i="22"/>
  <c r="K220" i="22"/>
  <c r="T219" i="22"/>
  <c r="L219" i="22"/>
  <c r="K219" i="22"/>
  <c r="T218" i="22"/>
  <c r="L218" i="22"/>
  <c r="K218" i="22"/>
  <c r="N218" i="22" s="1"/>
  <c r="T217" i="22"/>
  <c r="L217" i="22"/>
  <c r="K217" i="22"/>
  <c r="T216" i="22"/>
  <c r="L216" i="22"/>
  <c r="K216" i="22"/>
  <c r="T215" i="22"/>
  <c r="L215" i="22"/>
  <c r="K215" i="22"/>
  <c r="T214" i="22"/>
  <c r="L214" i="22"/>
  <c r="K214" i="22"/>
  <c r="N214" i="22" s="1"/>
  <c r="T213" i="22"/>
  <c r="L213" i="22"/>
  <c r="K213" i="22"/>
  <c r="T212" i="22"/>
  <c r="L212" i="22"/>
  <c r="K212" i="22"/>
  <c r="N212" i="22" s="1"/>
  <c r="T211" i="22"/>
  <c r="L211" i="22"/>
  <c r="K211" i="22"/>
  <c r="T210" i="22"/>
  <c r="L210" i="22"/>
  <c r="K210" i="22"/>
  <c r="N210" i="22" s="1"/>
  <c r="T209" i="22"/>
  <c r="L209" i="22"/>
  <c r="K209" i="22"/>
  <c r="T208" i="22"/>
  <c r="L208" i="22"/>
  <c r="K208" i="22"/>
  <c r="T207" i="22"/>
  <c r="L207" i="22"/>
  <c r="K207" i="22"/>
  <c r="T206" i="22"/>
  <c r="L206" i="22"/>
  <c r="K206" i="22"/>
  <c r="N206" i="22" s="1"/>
  <c r="T205" i="22"/>
  <c r="L205" i="22"/>
  <c r="K205" i="22"/>
  <c r="T204" i="22"/>
  <c r="L204" i="22"/>
  <c r="K204" i="22"/>
  <c r="T203" i="22"/>
  <c r="L203" i="22"/>
  <c r="K203" i="22"/>
  <c r="T202" i="22"/>
  <c r="L202" i="22"/>
  <c r="K202" i="22"/>
  <c r="T201" i="22"/>
  <c r="L201" i="22"/>
  <c r="K201" i="22"/>
  <c r="T200" i="22"/>
  <c r="L200" i="22"/>
  <c r="K200" i="22"/>
  <c r="T199" i="22"/>
  <c r="L199" i="22"/>
  <c r="K199" i="22"/>
  <c r="T198" i="22"/>
  <c r="L198" i="22"/>
  <c r="K198" i="22"/>
  <c r="N198" i="22" s="1"/>
  <c r="T197" i="22"/>
  <c r="L197" i="22"/>
  <c r="K197" i="22"/>
  <c r="T196" i="22"/>
  <c r="L196" i="22"/>
  <c r="K196" i="22"/>
  <c r="N196" i="22" s="1"/>
  <c r="T195" i="22"/>
  <c r="L195" i="22"/>
  <c r="K195" i="22"/>
  <c r="N195" i="22" s="1"/>
  <c r="T194" i="22"/>
  <c r="L194" i="22"/>
  <c r="K194" i="22"/>
  <c r="T193" i="22"/>
  <c r="L193" i="22"/>
  <c r="K193" i="22"/>
  <c r="T192" i="22"/>
  <c r="L192" i="22"/>
  <c r="K192" i="22"/>
  <c r="T191" i="22"/>
  <c r="L191" i="22"/>
  <c r="K191" i="22"/>
  <c r="N191" i="22" s="1"/>
  <c r="T190" i="22"/>
  <c r="L190" i="22"/>
  <c r="K190" i="22"/>
  <c r="T189" i="22"/>
  <c r="L189" i="22"/>
  <c r="K189" i="22"/>
  <c r="N189" i="22" s="1"/>
  <c r="T188" i="22"/>
  <c r="L188" i="22"/>
  <c r="K188" i="22"/>
  <c r="T187" i="22"/>
  <c r="L187" i="22"/>
  <c r="N187" i="22" s="1"/>
  <c r="K187" i="22"/>
  <c r="T186" i="22"/>
  <c r="L186" i="22"/>
  <c r="K186" i="22"/>
  <c r="T185" i="22"/>
  <c r="L185" i="22"/>
  <c r="N185" i="22" s="1"/>
  <c r="K185" i="22"/>
  <c r="T184" i="22"/>
  <c r="L184" i="22"/>
  <c r="K184" i="22"/>
  <c r="N184" i="22" s="1"/>
  <c r="T183" i="22"/>
  <c r="L183" i="22"/>
  <c r="K183" i="22"/>
  <c r="T182" i="22"/>
  <c r="L182" i="22"/>
  <c r="K182" i="22"/>
  <c r="N182" i="22" s="1"/>
  <c r="T181" i="22"/>
  <c r="L181" i="22"/>
  <c r="K181" i="22"/>
  <c r="T180" i="22"/>
  <c r="L180" i="22"/>
  <c r="K180" i="22"/>
  <c r="N180" i="22" s="1"/>
  <c r="T179" i="22"/>
  <c r="N179" i="22"/>
  <c r="L179" i="22"/>
  <c r="K179" i="22"/>
  <c r="T178" i="22"/>
  <c r="L178" i="22"/>
  <c r="K178" i="22"/>
  <c r="T177" i="22"/>
  <c r="L177" i="22"/>
  <c r="K177" i="22"/>
  <c r="T176" i="22"/>
  <c r="L176" i="22"/>
  <c r="K176" i="22"/>
  <c r="T175" i="22"/>
  <c r="L175" i="22"/>
  <c r="K175" i="22"/>
  <c r="N175" i="22" s="1"/>
  <c r="T174" i="22"/>
  <c r="L174" i="22"/>
  <c r="K174" i="22"/>
  <c r="T173" i="22"/>
  <c r="L173" i="22"/>
  <c r="K173" i="22"/>
  <c r="N173" i="22" s="1"/>
  <c r="T172" i="22"/>
  <c r="L172" i="22"/>
  <c r="K172" i="22"/>
  <c r="T171" i="22"/>
  <c r="L171" i="22"/>
  <c r="K171" i="22"/>
  <c r="T170" i="22"/>
  <c r="L170" i="22"/>
  <c r="K170" i="22"/>
  <c r="N170" i="22" s="1"/>
  <c r="T169" i="22"/>
  <c r="L169" i="22"/>
  <c r="K169" i="22"/>
  <c r="T168" i="22"/>
  <c r="L168" i="22"/>
  <c r="K168" i="22"/>
  <c r="N168" i="22" s="1"/>
  <c r="T167" i="22"/>
  <c r="L167" i="22"/>
  <c r="N167" i="22" s="1"/>
  <c r="K167" i="22"/>
  <c r="T166" i="22"/>
  <c r="L166" i="22"/>
  <c r="K166" i="22"/>
  <c r="T165" i="22"/>
  <c r="L165" i="22"/>
  <c r="K165" i="22"/>
  <c r="T164" i="22"/>
  <c r="L164" i="22"/>
  <c r="K164" i="22"/>
  <c r="N164" i="22" s="1"/>
  <c r="T163" i="22"/>
  <c r="L163" i="22"/>
  <c r="K163" i="22"/>
  <c r="N163" i="22" s="1"/>
  <c r="T162" i="22"/>
  <c r="L162" i="22"/>
  <c r="K162" i="22"/>
  <c r="T161" i="22"/>
  <c r="L161" i="22"/>
  <c r="K161" i="22"/>
  <c r="T160" i="22"/>
  <c r="L160" i="22"/>
  <c r="K160" i="22"/>
  <c r="T159" i="22"/>
  <c r="L159" i="22"/>
  <c r="K159" i="22"/>
  <c r="N159" i="22" s="1"/>
  <c r="T158" i="22"/>
  <c r="L158" i="22"/>
  <c r="K158" i="22"/>
  <c r="T157" i="22"/>
  <c r="L157" i="22"/>
  <c r="K157" i="22"/>
  <c r="N157" i="22" s="1"/>
  <c r="T156" i="22"/>
  <c r="L156" i="22"/>
  <c r="K156" i="22"/>
  <c r="T155" i="22"/>
  <c r="L155" i="22"/>
  <c r="N155" i="22" s="1"/>
  <c r="K155" i="22"/>
  <c r="T154" i="22"/>
  <c r="L154" i="22"/>
  <c r="K154" i="22"/>
  <c r="T153" i="22"/>
  <c r="L153" i="22"/>
  <c r="K153" i="22"/>
  <c r="T152" i="22"/>
  <c r="L152" i="22"/>
  <c r="K152" i="22"/>
  <c r="N152" i="22" s="1"/>
  <c r="T151" i="22"/>
  <c r="L151" i="22"/>
  <c r="N151" i="22" s="1"/>
  <c r="K151" i="22"/>
  <c r="T150" i="22"/>
  <c r="L150" i="22"/>
  <c r="K150" i="22"/>
  <c r="T149" i="22"/>
  <c r="L149" i="22"/>
  <c r="N149" i="22" s="1"/>
  <c r="K149" i="22"/>
  <c r="T148" i="22"/>
  <c r="L148" i="22"/>
  <c r="K148" i="22"/>
  <c r="T147" i="22"/>
  <c r="L147" i="22"/>
  <c r="K147" i="22"/>
  <c r="N147" i="22" s="1"/>
  <c r="T146" i="22"/>
  <c r="L146" i="22"/>
  <c r="K146" i="22"/>
  <c r="T145" i="22"/>
  <c r="L145" i="22"/>
  <c r="K145" i="22"/>
  <c r="T144" i="22"/>
  <c r="L144" i="22"/>
  <c r="K144" i="22"/>
  <c r="T143" i="22"/>
  <c r="L143" i="22"/>
  <c r="K143" i="22"/>
  <c r="T142" i="22"/>
  <c r="L142" i="22"/>
  <c r="K142" i="22"/>
  <c r="T141" i="22"/>
  <c r="L141" i="22"/>
  <c r="K141" i="22"/>
  <c r="N141" i="22" s="1"/>
  <c r="T140" i="22"/>
  <c r="L140" i="22"/>
  <c r="K140" i="22"/>
  <c r="T139" i="22"/>
  <c r="L139" i="22"/>
  <c r="K139" i="22"/>
  <c r="T138" i="22"/>
  <c r="L138" i="22"/>
  <c r="K138" i="22"/>
  <c r="T137" i="22"/>
  <c r="L137" i="22"/>
  <c r="K137" i="22"/>
  <c r="T136" i="22"/>
  <c r="L136" i="22"/>
  <c r="K136" i="22"/>
  <c r="N136" i="22" s="1"/>
  <c r="T135" i="22"/>
  <c r="L135" i="22"/>
  <c r="N135" i="22" s="1"/>
  <c r="K135" i="22"/>
  <c r="T134" i="22"/>
  <c r="L134" i="22"/>
  <c r="K134" i="22"/>
  <c r="N134" i="22" s="1"/>
  <c r="T133" i="22"/>
  <c r="L133" i="22"/>
  <c r="K133" i="22"/>
  <c r="T132" i="22"/>
  <c r="L132" i="22"/>
  <c r="K132" i="22"/>
  <c r="N132" i="22" s="1"/>
  <c r="T131" i="22"/>
  <c r="L131" i="22"/>
  <c r="K131" i="22"/>
  <c r="N131" i="22" s="1"/>
  <c r="T130" i="22"/>
  <c r="L130" i="22"/>
  <c r="K130" i="22"/>
  <c r="T129" i="22"/>
  <c r="L129" i="22"/>
  <c r="K129" i="22"/>
  <c r="T128" i="22"/>
  <c r="L128" i="22"/>
  <c r="K128" i="22"/>
  <c r="T127" i="22"/>
  <c r="L127" i="22"/>
  <c r="K127" i="22"/>
  <c r="N127" i="22" s="1"/>
  <c r="T126" i="22"/>
  <c r="L126" i="22"/>
  <c r="K126" i="22"/>
  <c r="T125" i="22"/>
  <c r="N125" i="22"/>
  <c r="L125" i="22"/>
  <c r="K125" i="22"/>
  <c r="T124" i="22"/>
  <c r="L124" i="22"/>
  <c r="K124" i="22"/>
  <c r="T123" i="22"/>
  <c r="L123" i="22"/>
  <c r="N123" i="22" s="1"/>
  <c r="K123" i="22"/>
  <c r="T122" i="22"/>
  <c r="L122" i="22"/>
  <c r="K122" i="22"/>
  <c r="T121" i="22"/>
  <c r="L121" i="22"/>
  <c r="K121" i="22"/>
  <c r="T120" i="22"/>
  <c r="L120" i="22"/>
  <c r="K120" i="22"/>
  <c r="T119" i="22"/>
  <c r="L119" i="22"/>
  <c r="N119" i="22" s="1"/>
  <c r="K119" i="22"/>
  <c r="T118" i="22"/>
  <c r="L118" i="22"/>
  <c r="K118" i="22"/>
  <c r="T117" i="22"/>
  <c r="L117" i="22"/>
  <c r="N117" i="22" s="1"/>
  <c r="K117" i="22"/>
  <c r="T116" i="22"/>
  <c r="L116" i="22"/>
  <c r="K116" i="22"/>
  <c r="N116" i="22" s="1"/>
  <c r="T115" i="22"/>
  <c r="N115" i="22"/>
  <c r="L115" i="22"/>
  <c r="K115" i="22"/>
  <c r="T114" i="22"/>
  <c r="L114" i="22"/>
  <c r="K114" i="22"/>
  <c r="T113" i="22"/>
  <c r="L113" i="22"/>
  <c r="K113" i="22"/>
  <c r="T112" i="22"/>
  <c r="L112" i="22"/>
  <c r="K112" i="22"/>
  <c r="T111" i="22"/>
  <c r="L111" i="22"/>
  <c r="K111" i="22"/>
  <c r="N111" i="22" s="1"/>
  <c r="T110" i="22"/>
  <c r="L110" i="22"/>
  <c r="K110" i="22"/>
  <c r="T109" i="22"/>
  <c r="L109" i="22"/>
  <c r="K109" i="22"/>
  <c r="N109" i="22" s="1"/>
  <c r="T108" i="22"/>
  <c r="L108" i="22"/>
  <c r="K108" i="22"/>
  <c r="T107" i="22"/>
  <c r="L107" i="22"/>
  <c r="K107" i="22"/>
  <c r="T106" i="22"/>
  <c r="L106" i="22"/>
  <c r="K106" i="22"/>
  <c r="N106" i="22" s="1"/>
  <c r="T105" i="22"/>
  <c r="L105" i="22"/>
  <c r="K105" i="22"/>
  <c r="T104" i="22"/>
  <c r="L104" i="22"/>
  <c r="K104" i="22"/>
  <c r="N104" i="22" s="1"/>
  <c r="T103" i="22"/>
  <c r="L103" i="22"/>
  <c r="N103" i="22" s="1"/>
  <c r="K103" i="22"/>
  <c r="T102" i="22"/>
  <c r="L102" i="22"/>
  <c r="K102" i="22"/>
  <c r="T101" i="22"/>
  <c r="L101" i="22"/>
  <c r="K101" i="22"/>
  <c r="T100" i="22"/>
  <c r="L100" i="22"/>
  <c r="K100" i="22"/>
  <c r="N100" i="22" s="1"/>
  <c r="T99" i="22"/>
  <c r="L99" i="22"/>
  <c r="K99" i="22"/>
  <c r="N99" i="22" s="1"/>
  <c r="T98" i="22"/>
  <c r="L98" i="22"/>
  <c r="K98" i="22"/>
  <c r="T97" i="22"/>
  <c r="L97" i="22"/>
  <c r="K97" i="22"/>
  <c r="T96" i="22"/>
  <c r="L96" i="22"/>
  <c r="K96" i="22"/>
  <c r="T95" i="22"/>
  <c r="L95" i="22"/>
  <c r="K95" i="22"/>
  <c r="N95" i="22" s="1"/>
  <c r="T94" i="22"/>
  <c r="L94" i="22"/>
  <c r="K94" i="22"/>
  <c r="T93" i="22"/>
  <c r="L93" i="22"/>
  <c r="K93" i="22"/>
  <c r="N93" i="22" s="1"/>
  <c r="T92" i="22"/>
  <c r="L92" i="22"/>
  <c r="K92" i="22"/>
  <c r="T91" i="22"/>
  <c r="L91" i="22"/>
  <c r="N91" i="22" s="1"/>
  <c r="K91" i="22"/>
  <c r="T90" i="22"/>
  <c r="L90" i="22"/>
  <c r="K90" i="22"/>
  <c r="T89" i="22"/>
  <c r="L89" i="22"/>
  <c r="K89" i="22"/>
  <c r="T88" i="22"/>
  <c r="L88" i="22"/>
  <c r="K88" i="22"/>
  <c r="N88" i="22" s="1"/>
  <c r="T87" i="22"/>
  <c r="L87" i="22"/>
  <c r="N87" i="22" s="1"/>
  <c r="K87" i="22"/>
  <c r="T86" i="22"/>
  <c r="L86" i="22"/>
  <c r="K86" i="22"/>
  <c r="T85" i="22"/>
  <c r="L85" i="22"/>
  <c r="N85" i="22" s="1"/>
  <c r="K85" i="22"/>
  <c r="T84" i="22"/>
  <c r="L84" i="22"/>
  <c r="K84" i="22"/>
  <c r="T83" i="22"/>
  <c r="L83" i="22"/>
  <c r="K83" i="22"/>
  <c r="N83" i="22" s="1"/>
  <c r="T82" i="22"/>
  <c r="L82" i="22"/>
  <c r="K82" i="22"/>
  <c r="T81" i="22"/>
  <c r="L81" i="22"/>
  <c r="K81" i="22"/>
  <c r="T80" i="22"/>
  <c r="L80" i="22"/>
  <c r="K80" i="22"/>
  <c r="T79" i="22"/>
  <c r="L79" i="22"/>
  <c r="K79" i="22"/>
  <c r="T78" i="22"/>
  <c r="L78" i="22"/>
  <c r="K78" i="22"/>
  <c r="T77" i="22"/>
  <c r="L77" i="22"/>
  <c r="K77" i="22"/>
  <c r="N77" i="22" s="1"/>
  <c r="T76" i="22"/>
  <c r="L76" i="22"/>
  <c r="K76" i="22"/>
  <c r="T75" i="22"/>
  <c r="L75" i="22"/>
  <c r="K75" i="22"/>
  <c r="T74" i="22"/>
  <c r="L74" i="22"/>
  <c r="K74" i="22"/>
  <c r="T73" i="22"/>
  <c r="L73" i="22"/>
  <c r="K73" i="22"/>
  <c r="T72" i="22"/>
  <c r="L72" i="22"/>
  <c r="K72" i="22"/>
  <c r="N72" i="22" s="1"/>
  <c r="T71" i="22"/>
  <c r="L71" i="22"/>
  <c r="K71" i="22"/>
  <c r="T70" i="22"/>
  <c r="L70" i="22"/>
  <c r="K70" i="22"/>
  <c r="N70" i="22" s="1"/>
  <c r="T69" i="22"/>
  <c r="L69" i="22"/>
  <c r="K69" i="22"/>
  <c r="T68" i="22"/>
  <c r="L68" i="22"/>
  <c r="K68" i="22"/>
  <c r="N68" i="22" s="1"/>
  <c r="T67" i="22"/>
  <c r="L67" i="22"/>
  <c r="K67" i="22"/>
  <c r="N67" i="22" s="1"/>
  <c r="T66" i="22"/>
  <c r="L66" i="22"/>
  <c r="K66" i="22"/>
  <c r="T65" i="22"/>
  <c r="L65" i="22"/>
  <c r="K65" i="22"/>
  <c r="T64" i="22"/>
  <c r="L64" i="22"/>
  <c r="K64" i="22"/>
  <c r="T63" i="22"/>
  <c r="L63" i="22"/>
  <c r="K63" i="22"/>
  <c r="T62" i="22"/>
  <c r="L62" i="22"/>
  <c r="K62" i="22"/>
  <c r="T61" i="22"/>
  <c r="N61" i="22"/>
  <c r="L61" i="22"/>
  <c r="K61" i="22"/>
  <c r="T60" i="22"/>
  <c r="L60" i="22"/>
  <c r="K60" i="22"/>
  <c r="N60" i="22" s="1"/>
  <c r="T59" i="22"/>
  <c r="L59" i="22"/>
  <c r="K59" i="22"/>
  <c r="T58" i="22"/>
  <c r="L58" i="22"/>
  <c r="K58" i="22"/>
  <c r="T57" i="22"/>
  <c r="L57" i="22"/>
  <c r="K57" i="22"/>
  <c r="T56" i="22"/>
  <c r="L56" i="22"/>
  <c r="K56" i="22"/>
  <c r="T55" i="22"/>
  <c r="L55" i="22"/>
  <c r="N55" i="22" s="1"/>
  <c r="K55" i="22"/>
  <c r="T54" i="22"/>
  <c r="L54" i="22"/>
  <c r="K54" i="22"/>
  <c r="T53" i="22"/>
  <c r="L53" i="22"/>
  <c r="K53" i="22"/>
  <c r="T52" i="22"/>
  <c r="L52" i="22"/>
  <c r="K52" i="22"/>
  <c r="T51" i="22"/>
  <c r="O51" i="22"/>
  <c r="L51" i="22"/>
  <c r="K51" i="22"/>
  <c r="T50" i="22"/>
  <c r="O50" i="22"/>
  <c r="L50" i="22"/>
  <c r="K50" i="22"/>
  <c r="N50" i="22" s="1"/>
  <c r="T49" i="22"/>
  <c r="O49" i="22"/>
  <c r="L49" i="22"/>
  <c r="K49" i="22"/>
  <c r="T48" i="22"/>
  <c r="O48" i="22"/>
  <c r="L48" i="22"/>
  <c r="K48" i="22"/>
  <c r="N48" i="22" s="1"/>
  <c r="T47" i="22"/>
  <c r="O47" i="22"/>
  <c r="N47" i="22"/>
  <c r="L47" i="22"/>
  <c r="K47" i="22"/>
  <c r="T46" i="22"/>
  <c r="O46" i="22"/>
  <c r="L46" i="22"/>
  <c r="N46" i="22" s="1"/>
  <c r="K46" i="22"/>
  <c r="T45" i="22"/>
  <c r="O45" i="22"/>
  <c r="L45" i="22"/>
  <c r="K45" i="22"/>
  <c r="T44" i="22"/>
  <c r="O44" i="22"/>
  <c r="L44" i="22"/>
  <c r="K44" i="22"/>
  <c r="T43" i="22"/>
  <c r="O43" i="22"/>
  <c r="L43" i="22"/>
  <c r="K43" i="22"/>
  <c r="T42" i="22"/>
  <c r="O42" i="22"/>
  <c r="L42" i="22"/>
  <c r="K42" i="22"/>
  <c r="N42" i="22" s="1"/>
  <c r="T41" i="22"/>
  <c r="O41" i="22"/>
  <c r="L41" i="22"/>
  <c r="K41" i="22"/>
  <c r="N41" i="22" s="1"/>
  <c r="T40" i="22"/>
  <c r="O40" i="22"/>
  <c r="L40" i="22"/>
  <c r="K40" i="22"/>
  <c r="N40" i="22" s="1"/>
  <c r="T39" i="22"/>
  <c r="O39" i="22"/>
  <c r="L39" i="22"/>
  <c r="K39" i="22"/>
  <c r="N39" i="22" s="1"/>
  <c r="T38" i="22"/>
  <c r="O38" i="22"/>
  <c r="L38" i="22"/>
  <c r="K38" i="22"/>
  <c r="T37" i="22"/>
  <c r="O37" i="22"/>
  <c r="L37" i="22"/>
  <c r="K37" i="22"/>
  <c r="N37" i="22" s="1"/>
  <c r="T36" i="22"/>
  <c r="O36" i="22"/>
  <c r="L36" i="22"/>
  <c r="K36" i="22"/>
  <c r="T35" i="22"/>
  <c r="O35" i="22"/>
  <c r="L35" i="22"/>
  <c r="K35" i="22"/>
  <c r="N35" i="22" s="1"/>
  <c r="T34" i="22"/>
  <c r="O34" i="22"/>
  <c r="L34" i="22"/>
  <c r="K34" i="22"/>
  <c r="N34" i="22" s="1"/>
  <c r="T33" i="22"/>
  <c r="O33" i="22"/>
  <c r="L33" i="22"/>
  <c r="K33" i="22"/>
  <c r="N33" i="22" s="1"/>
  <c r="T32" i="22"/>
  <c r="O32" i="22"/>
  <c r="L32" i="22"/>
  <c r="K32" i="22"/>
  <c r="T31" i="22"/>
  <c r="O31" i="22"/>
  <c r="L31" i="22"/>
  <c r="K31" i="22"/>
  <c r="N31" i="22" s="1"/>
  <c r="T30" i="22"/>
  <c r="O30" i="22"/>
  <c r="L30" i="22"/>
  <c r="K30" i="22"/>
  <c r="N30" i="22" s="1"/>
  <c r="T29" i="22"/>
  <c r="O29" i="22"/>
  <c r="L29" i="22"/>
  <c r="K29" i="22"/>
  <c r="N29" i="22" s="1"/>
  <c r="T28" i="22"/>
  <c r="O28" i="22"/>
  <c r="L28" i="22"/>
  <c r="K28" i="22"/>
  <c r="T27" i="22"/>
  <c r="O27" i="22"/>
  <c r="L27" i="22"/>
  <c r="K27" i="22"/>
  <c r="N27" i="22" s="1"/>
  <c r="T26" i="22"/>
  <c r="O26" i="22"/>
  <c r="L26" i="22"/>
  <c r="K26" i="22"/>
  <c r="T25" i="22"/>
  <c r="O25" i="22"/>
  <c r="L25" i="22"/>
  <c r="K25" i="22"/>
  <c r="N25" i="22" s="1"/>
  <c r="T24" i="22"/>
  <c r="O24" i="22"/>
  <c r="L24" i="22"/>
  <c r="K24" i="22"/>
  <c r="T23" i="22"/>
  <c r="O23" i="22"/>
  <c r="L23" i="22"/>
  <c r="K23" i="22"/>
  <c r="T22" i="22"/>
  <c r="O22" i="22"/>
  <c r="L22" i="22"/>
  <c r="K22" i="22"/>
  <c r="T21" i="22"/>
  <c r="O21" i="22"/>
  <c r="L21" i="22"/>
  <c r="K21" i="22"/>
  <c r="T20" i="22"/>
  <c r="O20" i="22"/>
  <c r="L20" i="22"/>
  <c r="K20" i="22"/>
  <c r="T19" i="22"/>
  <c r="O19" i="22"/>
  <c r="L19" i="22"/>
  <c r="K19" i="22"/>
  <c r="N19" i="22" s="1"/>
  <c r="T18" i="22"/>
  <c r="O18" i="22"/>
  <c r="L18" i="22"/>
  <c r="K18" i="22"/>
  <c r="T17" i="22"/>
  <c r="O17" i="22"/>
  <c r="L17" i="22"/>
  <c r="N17" i="22" s="1"/>
  <c r="K17" i="22"/>
  <c r="T16" i="22"/>
  <c r="O16" i="22"/>
  <c r="L16" i="22"/>
  <c r="K16" i="22"/>
  <c r="T15" i="22"/>
  <c r="O15" i="22"/>
  <c r="L15" i="22"/>
  <c r="K15" i="22"/>
  <c r="T14" i="22"/>
  <c r="O14" i="22"/>
  <c r="L14" i="22"/>
  <c r="K14" i="22"/>
  <c r="N14" i="22" s="1"/>
  <c r="T13" i="22"/>
  <c r="O13" i="22"/>
  <c r="L13" i="22"/>
  <c r="K13" i="22"/>
  <c r="N13" i="22" s="1"/>
  <c r="T12" i="22"/>
  <c r="O12" i="22"/>
  <c r="L12" i="22"/>
  <c r="K12" i="22"/>
  <c r="N12" i="22" s="1"/>
  <c r="T11" i="22"/>
  <c r="O11" i="22"/>
  <c r="L11" i="22"/>
  <c r="K11" i="22"/>
  <c r="N11" i="22" s="1"/>
  <c r="T10" i="22"/>
  <c r="O10" i="22"/>
  <c r="L10" i="22"/>
  <c r="K10" i="22"/>
  <c r="T9" i="22"/>
  <c r="O9" i="22"/>
  <c r="L9" i="22"/>
  <c r="K9" i="22"/>
  <c r="T8" i="22"/>
  <c r="O8" i="22"/>
  <c r="L8" i="22"/>
  <c r="K8" i="22"/>
  <c r="N8" i="22" s="1"/>
  <c r="T7" i="22"/>
  <c r="O7" i="22"/>
  <c r="L7" i="22"/>
  <c r="K7" i="22"/>
  <c r="N7" i="22" s="1"/>
  <c r="T6" i="22"/>
  <c r="O6" i="22"/>
  <c r="L6" i="22"/>
  <c r="K6" i="22"/>
  <c r="N6" i="22" s="1"/>
  <c r="T5" i="22"/>
  <c r="O5" i="22"/>
  <c r="L5" i="22"/>
  <c r="K5" i="22"/>
  <c r="N5" i="22" s="1"/>
  <c r="T4" i="22"/>
  <c r="O4" i="22"/>
  <c r="L4" i="22"/>
  <c r="K4" i="22"/>
  <c r="T3" i="22"/>
  <c r="O3" i="22"/>
  <c r="L3" i="22"/>
  <c r="K3" i="22"/>
  <c r="A10" i="5"/>
  <c r="A9" i="5"/>
  <c r="J48" i="26" l="1"/>
  <c r="M48" i="26" s="1"/>
  <c r="J47" i="26"/>
  <c r="M47" i="26" s="1"/>
  <c r="N3" i="22"/>
  <c r="N32" i="22"/>
  <c r="N113" i="22"/>
  <c r="N121" i="22"/>
  <c r="N126" i="22"/>
  <c r="N177" i="22"/>
  <c r="N203" i="22"/>
  <c r="N211" i="22"/>
  <c r="N219" i="22"/>
  <c r="N232" i="22"/>
  <c r="N264" i="22"/>
  <c r="N282" i="22"/>
  <c r="N306" i="22"/>
  <c r="N23" i="22"/>
  <c r="N73" i="22"/>
  <c r="N78" i="22"/>
  <c r="N96" i="22"/>
  <c r="N137" i="22"/>
  <c r="N142" i="22"/>
  <c r="N160" i="22"/>
  <c r="N183" i="22"/>
  <c r="N188" i="22"/>
  <c r="N193" i="22"/>
  <c r="N238" i="22"/>
  <c r="N254" i="22"/>
  <c r="N262" i="22"/>
  <c r="N267" i="22"/>
  <c r="N272" i="22"/>
  <c r="N283" i="22"/>
  <c r="N81" i="22"/>
  <c r="N89" i="22"/>
  <c r="N94" i="22"/>
  <c r="N153" i="22"/>
  <c r="N158" i="22"/>
  <c r="N181" i="22"/>
  <c r="N199" i="22"/>
  <c r="N204" i="22"/>
  <c r="N260" i="22"/>
  <c r="N18" i="22"/>
  <c r="N20" i="22"/>
  <c r="N24" i="22"/>
  <c r="N26" i="22"/>
  <c r="N28" i="22"/>
  <c r="N71" i="22"/>
  <c r="N74" i="22"/>
  <c r="N79" i="22"/>
  <c r="N84" i="22"/>
  <c r="N102" i="22"/>
  <c r="N120" i="22"/>
  <c r="N138" i="22"/>
  <c r="N143" i="22"/>
  <c r="N148" i="22"/>
  <c r="N166" i="22"/>
  <c r="N59" i="22"/>
  <c r="N105" i="22"/>
  <c r="N110" i="22"/>
  <c r="N128" i="22"/>
  <c r="N169" i="22"/>
  <c r="N174" i="22"/>
  <c r="N192" i="22"/>
  <c r="N197" i="22"/>
  <c r="N242" i="22"/>
  <c r="N250" i="22"/>
  <c r="N258" i="22"/>
  <c r="N271" i="22"/>
  <c r="N279" i="22"/>
  <c r="N284" i="22"/>
  <c r="N300" i="22"/>
  <c r="N10" i="22"/>
  <c r="N38" i="22"/>
  <c r="N69" i="22"/>
  <c r="N101" i="22"/>
  <c r="N133" i="22"/>
  <c r="N165" i="22"/>
  <c r="N224" i="22"/>
  <c r="N288" i="22"/>
  <c r="N16" i="22"/>
  <c r="N44" i="22"/>
  <c r="N57" i="22"/>
  <c r="N62" i="22"/>
  <c r="N82" i="22"/>
  <c r="N92" i="22"/>
  <c r="N114" i="22"/>
  <c r="N124" i="22"/>
  <c r="N146" i="22"/>
  <c r="N156" i="22"/>
  <c r="N178" i="22"/>
  <c r="N194" i="22"/>
  <c r="N209" i="22"/>
  <c r="N230" i="22"/>
  <c r="N235" i="22"/>
  <c r="N248" i="22"/>
  <c r="N276" i="22"/>
  <c r="N294" i="22"/>
  <c r="N22" i="22"/>
  <c r="N65" i="22"/>
  <c r="N75" i="22"/>
  <c r="N80" i="22"/>
  <c r="N90" i="22"/>
  <c r="N97" i="22"/>
  <c r="N107" i="22"/>
  <c r="N112" i="22"/>
  <c r="N122" i="22"/>
  <c r="N129" i="22"/>
  <c r="N139" i="22"/>
  <c r="N144" i="22"/>
  <c r="N154" i="22"/>
  <c r="N161" i="22"/>
  <c r="N171" i="22"/>
  <c r="N176" i="22"/>
  <c r="N190" i="22"/>
  <c r="N202" i="22"/>
  <c r="N207" i="22"/>
  <c r="N215" i="22"/>
  <c r="N220" i="22"/>
  <c r="N228" i="22"/>
  <c r="N246" i="22"/>
  <c r="N256" i="22"/>
  <c r="N274" i="22"/>
  <c r="N292" i="22"/>
  <c r="N310" i="22"/>
  <c r="N9" i="22"/>
  <c r="N63" i="22"/>
  <c r="N337" i="22"/>
  <c r="N345" i="22"/>
  <c r="N353" i="22"/>
  <c r="N361" i="22"/>
  <c r="N15" i="22"/>
  <c r="N43" i="22"/>
  <c r="N45" i="22"/>
  <c r="N53" i="22"/>
  <c r="N66" i="22"/>
  <c r="N76" i="22"/>
  <c r="N98" i="22"/>
  <c r="N108" i="22"/>
  <c r="N130" i="22"/>
  <c r="N140" i="22"/>
  <c r="N162" i="22"/>
  <c r="N172" i="22"/>
  <c r="N186" i="22"/>
  <c r="N226" i="22"/>
  <c r="N236" i="22"/>
  <c r="N244" i="22"/>
  <c r="N257" i="22"/>
  <c r="N280" i="22"/>
  <c r="N290" i="22"/>
  <c r="N298" i="22"/>
  <c r="N308" i="22"/>
  <c r="N356" i="22"/>
  <c r="N364" i="22"/>
  <c r="N4" i="22"/>
  <c r="N21" i="22"/>
  <c r="N49" i="22"/>
  <c r="N51" i="22"/>
  <c r="N56" i="22"/>
  <c r="N86" i="22"/>
  <c r="N118" i="22"/>
  <c r="N150" i="22"/>
  <c r="N359" i="22"/>
  <c r="N145" i="22"/>
  <c r="N208" i="22"/>
  <c r="N36" i="22"/>
  <c r="N64" i="22"/>
  <c r="N259" i="22"/>
  <c r="N289" i="22"/>
  <c r="N312" i="22"/>
  <c r="N320" i="22"/>
  <c r="N328" i="22"/>
  <c r="N336" i="22"/>
  <c r="N344" i="22"/>
  <c r="N352" i="22"/>
  <c r="N360" i="22"/>
  <c r="N58" i="22"/>
  <c r="N200" i="22"/>
  <c r="N275" i="22"/>
  <c r="N305" i="22"/>
  <c r="K367" i="22"/>
  <c r="N54" i="22"/>
  <c r="N243" i="22"/>
  <c r="N273" i="22"/>
  <c r="N296" i="22"/>
  <c r="L367" i="22"/>
  <c r="N52" i="22"/>
  <c r="N216" i="22"/>
  <c r="N291" i="22"/>
  <c r="N205" i="22"/>
  <c r="N221" i="22"/>
  <c r="N237" i="22"/>
  <c r="N253" i="22"/>
  <c r="N269" i="22"/>
  <c r="N285" i="22"/>
  <c r="N301" i="22"/>
  <c r="N318" i="22"/>
  <c r="N326" i="22"/>
  <c r="N334" i="22"/>
  <c r="N342" i="22"/>
  <c r="N350" i="22"/>
  <c r="N358" i="22"/>
  <c r="N366" i="22"/>
  <c r="N201" i="22"/>
  <c r="N217" i="22"/>
  <c r="N233" i="22"/>
  <c r="N249" i="22"/>
  <c r="N265" i="22"/>
  <c r="N281" i="22"/>
  <c r="N297" i="22"/>
  <c r="N316" i="22"/>
  <c r="N324" i="22"/>
  <c r="N332" i="22"/>
  <c r="N340" i="22"/>
  <c r="N348" i="22"/>
  <c r="N213" i="22"/>
  <c r="N229" i="22"/>
  <c r="N245" i="22"/>
  <c r="N261" i="22"/>
  <c r="N277" i="22"/>
  <c r="N293" i="22"/>
  <c r="N309" i="22"/>
  <c r="N314" i="22"/>
  <c r="N322" i="22"/>
  <c r="N330" i="22"/>
  <c r="N338" i="22"/>
  <c r="N346" i="22"/>
  <c r="N354" i="22"/>
  <c r="N362" i="22"/>
  <c r="N367" i="22" l="1"/>
  <c r="J44" i="18" l="1"/>
  <c r="M44" i="18" s="1"/>
  <c r="J31" i="1" l="1"/>
  <c r="J33" i="1" s="1"/>
  <c r="J25" i="1"/>
  <c r="J27" i="1" s="1"/>
  <c r="J19" i="1"/>
  <c r="J21" i="1" s="1"/>
  <c r="G19" i="1"/>
  <c r="G21" i="1" s="1"/>
  <c r="H19" i="1"/>
  <c r="H21" i="1" s="1"/>
  <c r="I19" i="1"/>
  <c r="I21" i="1" s="1"/>
  <c r="L19" i="1"/>
  <c r="L21" i="1" s="1"/>
  <c r="M19" i="1"/>
  <c r="M21" i="1" s="1"/>
  <c r="B34" i="5"/>
  <c r="A34" i="5"/>
  <c r="B32" i="5"/>
  <c r="A32" i="5"/>
  <c r="B29" i="5"/>
  <c r="A29" i="5"/>
  <c r="B27" i="5"/>
  <c r="B25" i="5"/>
  <c r="A25" i="5"/>
  <c r="I86" i="1"/>
  <c r="I84" i="1"/>
  <c r="I83" i="1"/>
  <c r="I81" i="1"/>
  <c r="A23" i="5"/>
  <c r="A19" i="5"/>
  <c r="B21" i="5"/>
  <c r="A21" i="5"/>
  <c r="B19" i="5"/>
  <c r="I66" i="1"/>
  <c r="I64" i="1"/>
  <c r="Q32" i="1"/>
  <c r="Q26" i="1"/>
  <c r="L72" i="1"/>
  <c r="J35" i="1" l="1"/>
  <c r="F130" i="1" s="1"/>
  <c r="M30" i="20" l="1"/>
  <c r="L30" i="20"/>
  <c r="K30" i="20"/>
  <c r="J30" i="20"/>
  <c r="I30" i="20"/>
  <c r="H30" i="20"/>
  <c r="D29" i="20"/>
  <c r="D31" i="20" s="1"/>
  <c r="C29" i="20"/>
  <c r="Q28" i="20"/>
  <c r="M25" i="20"/>
  <c r="K25" i="20"/>
  <c r="J25" i="20"/>
  <c r="I25" i="20"/>
  <c r="H25" i="20"/>
  <c r="G25" i="20"/>
  <c r="D24" i="20"/>
  <c r="D25" i="20" s="1"/>
  <c r="C24" i="20"/>
  <c r="Q23" i="20"/>
  <c r="M20" i="20"/>
  <c r="L20" i="20"/>
  <c r="K20" i="20"/>
  <c r="J20" i="20"/>
  <c r="I20" i="20"/>
  <c r="H20" i="20"/>
  <c r="G20" i="20"/>
  <c r="D19" i="20"/>
  <c r="D20" i="20" s="1"/>
  <c r="C19" i="20"/>
  <c r="Q18" i="20"/>
  <c r="J37" i="5"/>
  <c r="M37" i="5" s="1"/>
  <c r="J43" i="18"/>
  <c r="M42" i="5"/>
  <c r="M48" i="18"/>
  <c r="M41" i="5"/>
  <c r="M46" i="18"/>
  <c r="M38" i="5"/>
  <c r="M45" i="18"/>
  <c r="M43" i="18"/>
  <c r="I32" i="20" l="1"/>
  <c r="J32" i="20"/>
  <c r="M32" i="20"/>
  <c r="K32" i="20"/>
  <c r="L25" i="20"/>
  <c r="L32" i="20" s="1"/>
  <c r="Q24" i="20"/>
  <c r="Q25" i="20" s="1"/>
  <c r="Q29" i="20"/>
  <c r="Q30" i="20" s="1"/>
  <c r="G30" i="20"/>
  <c r="G32" i="20" s="1"/>
  <c r="Q19" i="20"/>
  <c r="Q20" i="20" s="1"/>
  <c r="H32" i="20"/>
  <c r="Q32" i="20" l="1"/>
  <c r="A50" i="5" l="1"/>
  <c r="A48" i="5"/>
  <c r="A50" i="1"/>
  <c r="A46" i="5"/>
  <c r="A43" i="5"/>
  <c r="G51" i="5"/>
  <c r="E51" i="5"/>
  <c r="E49" i="5"/>
  <c r="E47" i="5"/>
  <c r="G47" i="5"/>
  <c r="E45" i="5"/>
  <c r="M31" i="1" l="1"/>
  <c r="M33" i="1" s="1"/>
  <c r="L31" i="1"/>
  <c r="L33" i="1" s="1"/>
  <c r="K31" i="1"/>
  <c r="K33" i="1" s="1"/>
  <c r="I31" i="1"/>
  <c r="I33" i="1" s="1"/>
  <c r="H31" i="1"/>
  <c r="H33" i="1" s="1"/>
  <c r="G31" i="1"/>
  <c r="G33" i="1" s="1"/>
  <c r="M25" i="1"/>
  <c r="M27" i="1" s="1"/>
  <c r="L25" i="1"/>
  <c r="L27" i="1" s="1"/>
  <c r="K25" i="1"/>
  <c r="K27" i="1" s="1"/>
  <c r="I25" i="1"/>
  <c r="I27" i="1" s="1"/>
  <c r="H25" i="1"/>
  <c r="H27" i="1" s="1"/>
  <c r="G25" i="1"/>
  <c r="G27" i="1" s="1"/>
  <c r="K19" i="1"/>
  <c r="K21" i="1" s="1"/>
  <c r="C31" i="1"/>
  <c r="C25" i="1"/>
  <c r="C19" i="1"/>
  <c r="G35" i="1" l="1"/>
  <c r="I35" i="1"/>
  <c r="E130" i="1" s="1"/>
  <c r="K35" i="1"/>
  <c r="G130" i="1" s="1"/>
  <c r="H35" i="1"/>
  <c r="D130" i="1" s="1"/>
  <c r="L35" i="1"/>
  <c r="H130" i="1" s="1"/>
  <c r="M35" i="1"/>
  <c r="I130" i="1" s="1"/>
  <c r="C15" i="18" l="1"/>
  <c r="C14" i="18"/>
  <c r="C13" i="18"/>
  <c r="C12" i="18"/>
  <c r="G8" i="18"/>
  <c r="G6" i="18"/>
  <c r="D6" i="18"/>
  <c r="D4" i="18" a="1"/>
  <c r="D4" i="18" s="1"/>
  <c r="Q20" i="1" l="1"/>
  <c r="D25" i="1"/>
  <c r="D27" i="1" s="1"/>
  <c r="Q24" i="1"/>
  <c r="D5" i="5"/>
  <c r="D6" i="5"/>
  <c r="D9" i="5" s="1"/>
  <c r="D14" i="5"/>
  <c r="J51" i="16"/>
  <c r="B48" i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H85" i="1" l="1"/>
  <c r="H65" i="1"/>
  <c r="H82" i="1"/>
  <c r="A47" i="1"/>
  <c r="C5" i="5"/>
  <c r="B122" i="1"/>
  <c r="B99" i="1"/>
  <c r="B111" i="1"/>
  <c r="H76" i="1"/>
  <c r="H62" i="1"/>
  <c r="H68" i="1"/>
  <c r="H91" i="1"/>
  <c r="H59" i="1"/>
  <c r="H79" i="1"/>
  <c r="H56" i="1"/>
  <c r="H73" i="1"/>
  <c r="H88" i="1"/>
  <c r="Q25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E14" i="5"/>
  <c r="C14" i="5"/>
  <c r="B14" i="5"/>
  <c r="Q27" i="1" l="1"/>
  <c r="G49" i="1" s="1"/>
  <c r="G42" i="16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E5" i="5"/>
  <c r="K85" i="1" l="1"/>
  <c r="M85" i="1" s="1"/>
  <c r="O85" i="1" s="1"/>
  <c r="K73" i="1"/>
  <c r="K76" i="1"/>
  <c r="G48" i="1"/>
  <c r="I48" i="1" s="1"/>
  <c r="K88" i="1"/>
  <c r="K59" i="1"/>
  <c r="K91" i="1"/>
  <c r="K65" i="1"/>
  <c r="M65" i="1" s="1"/>
  <c r="O65" i="1" s="1"/>
  <c r="K62" i="1"/>
  <c r="K68" i="1"/>
  <c r="K79" i="1"/>
  <c r="K56" i="1"/>
  <c r="G52" i="16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B51" i="1"/>
  <c r="B43" i="1"/>
  <c r="C130" i="1"/>
  <c r="J130" i="1" s="1"/>
  <c r="D6" i="17" l="1"/>
  <c r="E6" i="17"/>
  <c r="E6" i="5"/>
  <c r="C15" i="17"/>
  <c r="C13" i="5"/>
  <c r="L74" i="1"/>
  <c r="D9" i="17" l="1"/>
  <c r="E9" i="17"/>
  <c r="E9" i="5"/>
  <c r="D11" i="17" l="1"/>
  <c r="E11" i="17"/>
  <c r="B7" i="5" l="1"/>
  <c r="B9" i="17" l="1"/>
  <c r="Q31" i="1"/>
  <c r="D31" i="1"/>
  <c r="D33" i="1" s="1"/>
  <c r="Q30" i="1"/>
  <c r="Q33" i="1" l="1"/>
  <c r="G52" i="1" s="1"/>
  <c r="I52" i="1" s="1"/>
  <c r="H86" i="1"/>
  <c r="H66" i="1"/>
  <c r="H83" i="1"/>
  <c r="B123" i="1"/>
  <c r="B113" i="1"/>
  <c r="B101" i="1"/>
  <c r="B112" i="1"/>
  <c r="B100" i="1"/>
  <c r="H80" i="1"/>
  <c r="H92" i="1"/>
  <c r="H69" i="1"/>
  <c r="H60" i="1"/>
  <c r="H77" i="1"/>
  <c r="H63" i="1"/>
  <c r="H57" i="1"/>
  <c r="H74" i="1"/>
  <c r="H89" i="1"/>
  <c r="B11" i="17"/>
  <c r="J52" i="1" l="1"/>
  <c r="M52" i="1" s="1"/>
  <c r="K86" i="1"/>
  <c r="M86" i="1" s="1"/>
  <c r="O86" i="1" s="1"/>
  <c r="K66" i="1"/>
  <c r="M66" i="1" s="1"/>
  <c r="O66" i="1" s="1"/>
  <c r="M83" i="1"/>
  <c r="O83" i="1" s="1"/>
  <c r="E15" i="17"/>
  <c r="E13" i="5"/>
  <c r="D13" i="5"/>
  <c r="D15" i="17"/>
  <c r="K63" i="1"/>
  <c r="K92" i="1"/>
  <c r="M92" i="1" s="1"/>
  <c r="O92" i="1" s="1"/>
  <c r="K69" i="1"/>
  <c r="K77" i="1"/>
  <c r="M77" i="1" s="1"/>
  <c r="O77" i="1" s="1"/>
  <c r="K80" i="1"/>
  <c r="M80" i="1" s="1"/>
  <c r="O80" i="1" s="1"/>
  <c r="K74" i="1"/>
  <c r="M74" i="1" s="1"/>
  <c r="O74" i="1" s="1"/>
  <c r="K60" i="1"/>
  <c r="K57" i="1"/>
  <c r="K89" i="1"/>
  <c r="M89" i="1" s="1"/>
  <c r="O89" i="1" s="1"/>
  <c r="G51" i="1"/>
  <c r="I51" i="1" s="1"/>
  <c r="A12" i="5"/>
  <c r="A11" i="5"/>
  <c r="E11" i="5" l="1"/>
  <c r="B11" i="5"/>
  <c r="C6" i="17" l="1"/>
  <c r="C9" i="5"/>
  <c r="C9" i="17" l="1"/>
  <c r="L73" i="1"/>
  <c r="C11" i="17" l="1"/>
  <c r="M82" i="1"/>
  <c r="O82" i="1" s="1"/>
  <c r="B15" i="5" l="1"/>
  <c r="B17" i="5" l="1"/>
  <c r="B23" i="5"/>
  <c r="A17" i="5"/>
  <c r="A15" i="5"/>
  <c r="D19" i="1"/>
  <c r="D21" i="1" s="1"/>
  <c r="A8" i="5"/>
  <c r="Q18" i="1"/>
  <c r="B2" i="5"/>
  <c r="B3" i="5"/>
  <c r="A4" i="5"/>
  <c r="A3" i="5"/>
  <c r="A2" i="5"/>
  <c r="B4" i="5"/>
  <c r="Q19" i="1"/>
  <c r="Q21" i="1" l="1"/>
  <c r="H84" i="1"/>
  <c r="H64" i="1"/>
  <c r="H81" i="1"/>
  <c r="B121" i="1"/>
  <c r="A42" i="1"/>
  <c r="B110" i="1"/>
  <c r="B98" i="1"/>
  <c r="H90" i="1"/>
  <c r="H67" i="1"/>
  <c r="H75" i="1"/>
  <c r="H61" i="1"/>
  <c r="H72" i="1"/>
  <c r="H87" i="1"/>
  <c r="H78" i="1"/>
  <c r="H58" i="1"/>
  <c r="H55" i="1"/>
  <c r="B5" i="17"/>
  <c r="M79" i="1"/>
  <c r="O79" i="1" s="1"/>
  <c r="M91" i="1"/>
  <c r="O91" i="1" s="1"/>
  <c r="M73" i="1"/>
  <c r="O73" i="1" s="1"/>
  <c r="M69" i="1"/>
  <c r="O69" i="1" s="1"/>
  <c r="M57" i="1"/>
  <c r="O57" i="1" s="1"/>
  <c r="M60" i="1"/>
  <c r="O60" i="1" s="1"/>
  <c r="M63" i="1"/>
  <c r="O63" i="1" s="1"/>
  <c r="M88" i="1"/>
  <c r="O88" i="1" s="1"/>
  <c r="M76" i="1"/>
  <c r="O76" i="1" s="1"/>
  <c r="B5" i="5"/>
  <c r="G44" i="1" l="1"/>
  <c r="I44" i="1" s="1"/>
  <c r="J44" i="1" s="1"/>
  <c r="K75" i="1"/>
  <c r="M75" i="1" s="1"/>
  <c r="O75" i="1" s="1"/>
  <c r="M81" i="1"/>
  <c r="O81" i="1" s="1"/>
  <c r="K84" i="1"/>
  <c r="M84" i="1" s="1"/>
  <c r="O84" i="1" s="1"/>
  <c r="Q35" i="1"/>
  <c r="K64" i="1"/>
  <c r="M64" i="1" s="1"/>
  <c r="O64" i="1" s="1"/>
  <c r="C98" i="1"/>
  <c r="C113" i="1"/>
  <c r="I60" i="1"/>
  <c r="I69" i="1"/>
  <c r="C123" i="1"/>
  <c r="I90" i="1"/>
  <c r="I77" i="1"/>
  <c r="I67" i="1"/>
  <c r="I74" i="1"/>
  <c r="C101" i="1"/>
  <c r="I89" i="1"/>
  <c r="I72" i="1"/>
  <c r="I58" i="1"/>
  <c r="C110" i="1"/>
  <c r="C121" i="1"/>
  <c r="I75" i="1"/>
  <c r="I63" i="1"/>
  <c r="I78" i="1"/>
  <c r="C100" i="1"/>
  <c r="I87" i="1"/>
  <c r="I61" i="1"/>
  <c r="I80" i="1"/>
  <c r="C112" i="1"/>
  <c r="I92" i="1"/>
  <c r="B6" i="17"/>
  <c r="B6" i="5"/>
  <c r="B9" i="5" s="1"/>
  <c r="I57" i="1"/>
  <c r="I55" i="1"/>
  <c r="B15" i="17"/>
  <c r="B13" i="5"/>
  <c r="K72" i="1"/>
  <c r="M72" i="1" s="1"/>
  <c r="O72" i="1" s="1"/>
  <c r="K87" i="1"/>
  <c r="M87" i="1" s="1"/>
  <c r="O87" i="1" s="1"/>
  <c r="K61" i="1"/>
  <c r="M61" i="1" s="1"/>
  <c r="O61" i="1" s="1"/>
  <c r="K78" i="1"/>
  <c r="M78" i="1" s="1"/>
  <c r="O78" i="1" s="1"/>
  <c r="K58" i="1"/>
  <c r="M58" i="1" s="1"/>
  <c r="O58" i="1" s="1"/>
  <c r="K55" i="1"/>
  <c r="M55" i="1" s="1"/>
  <c r="O55" i="1" s="1"/>
  <c r="K90" i="1"/>
  <c r="M90" i="1" s="1"/>
  <c r="O90" i="1" s="1"/>
  <c r="K67" i="1"/>
  <c r="M67" i="1" s="1"/>
  <c r="O67" i="1" s="1"/>
  <c r="M56" i="1"/>
  <c r="O56" i="1" s="1"/>
  <c r="G43" i="1"/>
  <c r="I43" i="1" s="1"/>
  <c r="J43" i="1" s="1"/>
  <c r="M62" i="1"/>
  <c r="O62" i="1" s="1"/>
  <c r="M59" i="1"/>
  <c r="O59" i="1" s="1"/>
  <c r="M68" i="1"/>
  <c r="O68" i="1" s="1"/>
  <c r="M44" i="1" l="1"/>
  <c r="M49" i="1"/>
  <c r="M43" i="1"/>
  <c r="M48" i="1"/>
  <c r="M5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Hanh Nguyen Thi</author>
  </authors>
  <commentList>
    <comment ref="K16" authorId="0" shapeId="0" xr:uid="{AB2F4A34-BAC9-4C61-90FC-4ED53C034CEB}">
      <text>
        <r>
          <rPr>
            <b/>
            <sz val="9"/>
            <color indexed="81"/>
            <rFont val="Tahoma"/>
            <family val="2"/>
          </rPr>
          <t>Hanh Nguyen Thi: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<sst xmlns="http://schemas.openxmlformats.org/spreadsheetml/2006/main" count="3961" uniqueCount="887">
  <si>
    <t>Mã số:</t>
  </si>
  <si>
    <t>MER.QT-1.BM.4</t>
  </si>
  <si>
    <t>Lần ban hành:</t>
  </si>
  <si>
    <t>01</t>
  </si>
  <si>
    <t>Số trang</t>
  </si>
  <si>
    <t>03/03</t>
  </si>
  <si>
    <t>PHƯƠNG LÂM 210</t>
  </si>
  <si>
    <t>CUTTING DOCKET</t>
  </si>
  <si>
    <t xml:space="preserve">JOB NUMBER:  </t>
  </si>
  <si>
    <t>S20  FA23  G2342</t>
  </si>
  <si>
    <t xml:space="preserve">STYLE NUMBER: </t>
  </si>
  <si>
    <t>ST118524B1</t>
  </si>
  <si>
    <t xml:space="preserve">STYLE NAME : </t>
  </si>
  <si>
    <t>STOCK FLEECE VEST</t>
  </si>
  <si>
    <t>SEASON:</t>
  </si>
  <si>
    <t>TÊN HÀNG:</t>
  </si>
  <si>
    <t>TANK TOP</t>
  </si>
  <si>
    <t>DROP:</t>
  </si>
  <si>
    <t>STOCK SOLID DYE</t>
  </si>
  <si>
    <t>NGÀY CẤP:</t>
  </si>
  <si>
    <t>VẢI CHÍNH:</t>
  </si>
  <si>
    <t>100% DRY COTTON FLEECE 410GSM</t>
  </si>
  <si>
    <t>NGÀY GIAO HÀNG:</t>
  </si>
  <si>
    <t xml:space="preserve">THÀNH PHẦN VẢI: </t>
  </si>
  <si>
    <t>100% COTTON</t>
  </si>
  <si>
    <t>KHỔ VẢI:</t>
  </si>
  <si>
    <t>186CM</t>
  </si>
  <si>
    <t xml:space="preserve">Xí nghiệp: </t>
  </si>
  <si>
    <t>UN-AVAILABLE</t>
  </si>
  <si>
    <t>KHÁCH HÀNG:</t>
  </si>
  <si>
    <t>STUSSY</t>
  </si>
  <si>
    <t xml:space="preserve">XUẤT NGÀY </t>
  </si>
  <si>
    <t>SKU</t>
  </si>
  <si>
    <t>COLOR</t>
  </si>
  <si>
    <t>SIZE:</t>
  </si>
  <si>
    <t>S</t>
  </si>
  <si>
    <t>M</t>
  </si>
  <si>
    <t>L</t>
  </si>
  <si>
    <t>XL</t>
  </si>
  <si>
    <t>XXL</t>
  </si>
  <si>
    <t>TOTAL</t>
  </si>
  <si>
    <t xml:space="preserve">ORDER CUT </t>
  </si>
  <si>
    <t>BLACK</t>
  </si>
  <si>
    <t>EXTRA (+/-)</t>
  </si>
  <si>
    <t>TOTAL :</t>
  </si>
  <si>
    <t>SHIPPING SAMPLE REQUIRED</t>
  </si>
  <si>
    <t>GREY HEATHER</t>
  </si>
  <si>
    <t>WASHED BURGUNDY</t>
  </si>
  <si>
    <t>LIME</t>
  </si>
  <si>
    <t>GRAND TOTAL:</t>
  </si>
  <si>
    <t>NCC TAHTONG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</si>
  <si>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</si>
  <si>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</si>
  <si>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</si>
  <si>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</si>
  <si>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</si>
  <si>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</si>
  <si>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</si>
  <si>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</si>
  <si>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
+ ĐẦU KHÚC</t>
  </si>
  <si>
    <t>SỐ LƯỢNG CẦN CẤP CHO TEST INHOUSE</t>
  </si>
  <si>
    <t>SỐ LƯỢNG CẦN CẤP CHO TEST OUTSOURCE</t>
  </si>
  <si>
    <t>SỐ LƯỢNG CẦN CẤP CHO TỔ CẮT (GROSS)</t>
  </si>
  <si>
    <t xml:space="preserve">GHI CHÚ / CODE VẢI </t>
  </si>
  <si>
    <t>VẢI CHÍNH</t>
  </si>
  <si>
    <t>RIB 1X1 430GSM</t>
  </si>
  <si>
    <t>RIB</t>
  </si>
  <si>
    <t xml:space="preserve"> 100% DRY COTTON (16OE) - 230GSM WITHOUT ENZYCUT </t>
  </si>
  <si>
    <t>VIỀN CỔ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</si>
  <si>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</si>
  <si>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</si>
  <si>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</si>
  <si>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</si>
  <si>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</si>
  <si>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</si>
  <si>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</si>
  <si>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</si>
  <si>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</si>
  <si>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</si>
  <si>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</si>
  <si>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 MAY CHÍNH + VẮT SỔ</t>
  </si>
  <si>
    <t>CUỘN</t>
  </si>
  <si>
    <t xml:space="preserve">CHỈ 40/2 MAY NHÃN CHÍNH </t>
  </si>
  <si>
    <t>BLACK1500</t>
  </si>
  <si>
    <r>
      <t xml:space="preserve">NHÃN CHÍNH - </t>
    </r>
    <r>
      <rPr>
        <b/>
        <sz val="22"/>
        <rFont val="Muli"/>
      </rPr>
      <t>ZWVNL05</t>
    </r>
  </si>
  <si>
    <t>NỀN ĐEN CHỮ TRẮNG</t>
  </si>
  <si>
    <t>ZWVNL05</t>
  </si>
  <si>
    <t xml:space="preserve">PCS </t>
  </si>
  <si>
    <r>
      <t xml:space="preserve">NHÃN SIZE  - </t>
    </r>
    <r>
      <rPr>
        <b/>
        <sz val="22"/>
        <rFont val="Muli"/>
      </rPr>
      <t>ZWVNL20</t>
    </r>
  </si>
  <si>
    <t>ZWVNL20</t>
  </si>
  <si>
    <t>NHÃN THÀNH PHẦN 100% COTTON</t>
  </si>
  <si>
    <t>NỀN TRẮNG CHỮ ĐEN</t>
  </si>
  <si>
    <r>
      <t xml:space="preserve">NHÃN TRANG TRÍ - </t>
    </r>
    <r>
      <rPr>
        <b/>
        <sz val="22"/>
        <rFont val="Muli"/>
      </rPr>
      <t>ZDNA01</t>
    </r>
  </si>
  <si>
    <t>NỀN TRẮNG CHỮ XÁM</t>
  </si>
  <si>
    <t>ZDNA01</t>
  </si>
  <si>
    <t>PHẦN C : PHỤ LIỆU ĐÓNG GÓI</t>
  </si>
  <si>
    <t>STICKER DÁN THẺ BÀI + BAO SMST</t>
  </si>
  <si>
    <t>SMST</t>
  </si>
  <si>
    <t>STICKER DÁN THÙNG - SMST</t>
  </si>
  <si>
    <t>THẺ BÀI 1 LÁ - ZHGT08</t>
  </si>
  <si>
    <t>NỀN NATURAL CHỮ ĐEN</t>
  </si>
  <si>
    <t>ZHGT08</t>
  </si>
  <si>
    <t>POLY BAG - 25" x 20" + 2"</t>
  </si>
  <si>
    <t>CLEAR</t>
  </si>
  <si>
    <t>THÙNG CARTOON BOX 60X40X30CM</t>
  </si>
  <si>
    <t>NATURAL</t>
  </si>
  <si>
    <t xml:space="preserve">TẤM LÓT 58X38CM </t>
  </si>
  <si>
    <t>BIG POLY BAG 100X120</t>
  </si>
  <si>
    <t xml:space="preserve">GIẤY CHỐNG ẨM </t>
  </si>
  <si>
    <t>WHITE</t>
  </si>
  <si>
    <t xml:space="preserve"> GÓI CHỐNG ẨM </t>
  </si>
  <si>
    <t>PHẦN D : IN / THÊU / WASH</t>
  </si>
  <si>
    <t>PHẦN E : HÌNH</t>
  </si>
  <si>
    <r>
      <t>IN :</t>
    </r>
    <r>
      <rPr>
        <b/>
        <sz val="22"/>
        <rFont val="Muli"/>
      </rPr>
      <t xml:space="preserve"> </t>
    </r>
  </si>
  <si>
    <t>KHÔNG IN</t>
  </si>
  <si>
    <t>CHẤT LƯỢNG VÀ KÍCH THƯỚC</t>
  </si>
  <si>
    <t>DUYỆT HÌNH THÊU THEO</t>
  </si>
  <si>
    <t>XS</t>
  </si>
  <si>
    <t xml:space="preserve">ĐỊNH VỊ HÌNH IN: </t>
  </si>
  <si>
    <r>
      <t>THÊU :</t>
    </r>
    <r>
      <rPr>
        <b/>
        <sz val="22"/>
        <rFont val="Muli"/>
      </rPr>
      <t xml:space="preserve"> </t>
    </r>
  </si>
  <si>
    <t>THÊU BÁN THÀNH PHẨM THÂN TRƯỚC</t>
  </si>
  <si>
    <t>DUYỆT THEO MẪU PHOTOSHOOT TRƯỚC WASH MÀU GREY HEATHER ĐÃ CHUYỂN 7/2/23</t>
  </si>
  <si>
    <t>DUYỆT THEO MẪU PHOTOSHOOT TRƯỚC WASH</t>
  </si>
  <si>
    <t>THÔNG TIN ĐỊNH VỊ HÌNH THÊU</t>
  </si>
  <si>
    <t>ĐỊNH VỊ HÌNH THÊU:</t>
  </si>
  <si>
    <r>
      <t>WASH:</t>
    </r>
    <r>
      <rPr>
        <sz val="22"/>
        <rFont val="Muli"/>
      </rPr>
      <t xml:space="preserve"> </t>
    </r>
  </si>
  <si>
    <t>HOT WASH</t>
  </si>
  <si>
    <t xml:space="preserve">PHẦN F: LƯU Ý </t>
  </si>
  <si>
    <t>-CÁCH MAY THEO NHƯ TÀI LIỆU ĐÍNH KÈM</t>
  </si>
  <si>
    <t xml:space="preserve">-CÁCH GẮN NHÃN PHẢI NHƯ TÀI LIỆU YÊU CẦU </t>
  </si>
  <si>
    <t>-SỐ LƯỢNG NHÃN SIZE NHƯ SAU :</t>
  </si>
  <si>
    <t>SIZE</t>
  </si>
  <si>
    <t>SỐ LƯỢNG</t>
  </si>
  <si>
    <t>THAM KHẢO CÁCH MAY: MẪU PHOTO MÃ 118524  MÙA FA23 MÀU BLACK CHUYỂN CÙNG TÁC NGHIỆP</t>
  </si>
  <si>
    <t>FA23 PRODUCTION</t>
  </si>
  <si>
    <t>GREEN</t>
  </si>
  <si>
    <t>LỖI VẢI (DEFECT)</t>
  </si>
  <si>
    <t>SỐ LƯỢNG CẦN CẤP CHO TEST IN</t>
  </si>
  <si>
    <t>STHO22P0891003A00K
LOT 13-11 CẤP HẾT 461M
LOT 13-9 ÁNH A: CẤP 22M</t>
  </si>
  <si>
    <t>STHO22P0891004A00K
LOT 2-2 ÁNH A: CẤP 201M</t>
  </si>
  <si>
    <t>STSU22P0739001A00K
LOT 2-2 ÁNH A: CẤP 13M</t>
  </si>
  <si>
    <t>GY5137</t>
  </si>
  <si>
    <t>S20 1389</t>
  </si>
  <si>
    <t>PCS</t>
  </si>
  <si>
    <t>S20 1388</t>
  </si>
  <si>
    <t>STICKER DÁN THÙNG</t>
  </si>
  <si>
    <t>YELLOW/
RED/
ORANGE/
WHITE</t>
  </si>
  <si>
    <t>03</t>
  </si>
  <si>
    <t>04</t>
  </si>
  <si>
    <t>05</t>
  </si>
  <si>
    <t>KÍCH THƯỚC</t>
  </si>
  <si>
    <t>MÀU IN</t>
  </si>
  <si>
    <t>DUYỆT HÌNH IN THEO</t>
  </si>
  <si>
    <t>12.37” WIDE</t>
  </si>
  <si>
    <t>11-0601 TPG</t>
  </si>
  <si>
    <t>S/O DUYỆT IN MÀU BLACK CHUYỂN NGÀY 18/10/22</t>
  </si>
  <si>
    <t>11-0602 TPG</t>
  </si>
  <si>
    <t>S/O DUYỆT IN MÀU ORANGE CHUYỂN NGÀY 18/10/22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</si>
  <si>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</si>
  <si>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MÀU CHỈ THÊU</t>
  </si>
  <si>
    <t>KÍCH HÌNH THÊU</t>
  </si>
  <si>
    <t>WHITE EU-870</t>
  </si>
  <si>
    <t>1.5” WIDTH</t>
  </si>
  <si>
    <t>DUYỆT THEO MẪU PHOTOSHOOT TRƯỚC WASH CHUYỂN MS TIÊN 8/2/22</t>
  </si>
  <si>
    <t>ĐỊNH VỊ HÌNH THÊU: TỪ ĐỈNH VAI ĐẾN ĐỈNH HÌNH THÊU</t>
  </si>
  <si>
    <t>TỪ GIỮA TRƯỚC</t>
  </si>
  <si>
    <t>CHẤT LƯỢNG, HIỆU ỨNG VÀ MÀU SẮC DUYỆT THEO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</si>
  <si>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</si>
  <si>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</si>
  <si>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TEAL</t>
  </si>
  <si>
    <t>ORANGE</t>
  </si>
  <si>
    <t xml:space="preserve">VẢI CHÍNH </t>
  </si>
  <si>
    <t>THÀNH PHẦN</t>
  </si>
  <si>
    <t>CHỈ</t>
  </si>
  <si>
    <t>GẮN TẠI MIẾNG ĐẮP ĐÔ GIỮA CỔ SAU, TỪ ĐƯỜNG VIỀN CỔ XUỐNG 1 /2", MAY 4 CẠNH</t>
  </si>
  <si>
    <t>GẮN BÊN DƯỚI, GIỮA NHÃN  CHÍNH, GẤP ĐÔI KHI MAY</t>
  </si>
  <si>
    <t>GẮN BÊN DƯỚI NHÃN THÀNH PHẦN, MÉP NHÃN TRANG TRÍ BẰNG MÉP TRÊN NHÃN THÀNH PHẦN, GẤP ĐÔI KHI MAY</t>
  </si>
  <si>
    <t>GẮN BÊN TRONG SƯỜN TRÁI NGƯỜI MẶC CÁCH ĐƯỜNG TRA LAI LÊN 6.5CM</t>
  </si>
  <si>
    <t>STICKER DÁN THẺ BÀI, POLY BAG, THÙNG - SMST</t>
  </si>
  <si>
    <t>DÁN LÊN MẶT SAU THẺ BÀI, BAO POLY BAG, THÙNG CARTON</t>
  </si>
  <si>
    <t>HÌNH ẢNH CHỈ ĐỂ THAM KHẢO KIỂU DÁNG STICKER</t>
  </si>
  <si>
    <t>GẮN LUỒN QUA NHÃN SIZE</t>
  </si>
  <si>
    <t>THÙNG, TẤM LÓT THÙNG, BAO 100X120</t>
  </si>
  <si>
    <t>THÙNG 60X40X30CM CÓ IN LOGO</t>
  </si>
  <si>
    <t>BỎ VÀO ÁO KHI GẤP XẾP</t>
  </si>
  <si>
    <t>DỰ KIẾN NHẬP KHO 14/2/23</t>
  </si>
  <si>
    <t>CUSTOMER :</t>
  </si>
  <si>
    <t>5THEWAY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</si>
  <si>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</si>
  <si>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</si>
  <si>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</si>
  <si>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</si>
  <si>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</si>
  <si>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</si>
  <si>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</si>
  <si>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</si>
  <si>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</si>
  <si>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</si>
  <si>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</si>
  <si>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</si>
  <si>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</si>
  <si>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</si>
  <si>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</si>
  <si>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</si>
  <si>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</si>
  <si>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</si>
  <si>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</si>
  <si>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</si>
  <si>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</si>
  <si>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</si>
  <si>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</si>
  <si>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</si>
  <si>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</si>
  <si>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</si>
  <si>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</si>
  <si>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</si>
  <si>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</si>
  <si>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</si>
  <si>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</si>
  <si>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</si>
  <si>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</si>
  <si>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</si>
  <si>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</si>
  <si>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</si>
  <si>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</si>
  <si>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</si>
  <si>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QUY/QUYNH#251</t>
  </si>
  <si>
    <t>D15  FW24   G2721</t>
  </si>
  <si>
    <t>D15-TA204A1</t>
  </si>
  <si>
    <t>FW24 PRODUCTION</t>
  </si>
  <si>
    <t>DROP FALL</t>
  </si>
  <si>
    <t>DREW HOUSE</t>
  </si>
  <si>
    <t>MER.QT-4.BM4</t>
  </si>
  <si>
    <t>02</t>
  </si>
  <si>
    <t>01/01</t>
  </si>
  <si>
    <t>PP MEETING DATE</t>
  </si>
  <si>
    <t>CUSTOMER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</si>
  <si>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</si>
  <si>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</si>
  <si>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</si>
  <si>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</si>
  <si>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</si>
  <si>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</si>
  <si>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</si>
  <si>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</si>
  <si>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Pattern-Marker
&amp; Cutting</t>
  </si>
  <si>
    <t>Technical Garment Construction</t>
  </si>
  <si>
    <t>Printting</t>
  </si>
  <si>
    <t>Outsource</t>
  </si>
  <si>
    <t>Washing</t>
  </si>
  <si>
    <t>QA/QC
(CFA)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</si>
  <si>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</si>
  <si>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</si>
  <si>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CẮT CHÍNH XÁC</t>
  </si>
  <si>
    <t>VENDOR</t>
  </si>
  <si>
    <t xml:space="preserve">STYLE NO UA </t>
  </si>
  <si>
    <t>Style No.</t>
  </si>
  <si>
    <t>Description</t>
  </si>
  <si>
    <t>Color</t>
  </si>
  <si>
    <t>PICTURE</t>
  </si>
  <si>
    <t>UPC CODE</t>
  </si>
  <si>
    <t>TOTAL PRODUCTION QUANTITY</t>
  </si>
  <si>
    <t xml:space="preserve">Sticker use poly bag </t>
  </si>
  <si>
    <t xml:space="preserve">Sticker use for carton </t>
  </si>
  <si>
    <t xml:space="preserve">Quantity pcs/1 carton </t>
  </si>
  <si>
    <t>STICKER PRINT QUANTITY 
(WITH WASTAGE 7%)</t>
  </si>
  <si>
    <t>DB-KT013</t>
  </si>
  <si>
    <t>curved hem tank top</t>
  </si>
  <si>
    <t>cloud</t>
  </si>
  <si>
    <t>xxs</t>
  </si>
  <si>
    <t>B2431N1101000</t>
  </si>
  <si>
    <t>xs</t>
  </si>
  <si>
    <t>B2431N1101001</t>
  </si>
  <si>
    <t>s</t>
  </si>
  <si>
    <t>B2431N1101002</t>
  </si>
  <si>
    <t>m</t>
  </si>
  <si>
    <t>B2431N1101003</t>
  </si>
  <si>
    <t>l</t>
  </si>
  <si>
    <t>B2431N1101004</t>
  </si>
  <si>
    <t>xl</t>
  </si>
  <si>
    <t>B2431N1101005</t>
  </si>
  <si>
    <t>xxl</t>
  </si>
  <si>
    <t>B2431N1101006</t>
  </si>
  <si>
    <t>moonlight</t>
  </si>
  <si>
    <t>B2431N1101010</t>
  </si>
  <si>
    <t>B2431N1101011</t>
  </si>
  <si>
    <t>B2431N1101012</t>
  </si>
  <si>
    <t>B2431N1101013</t>
  </si>
  <si>
    <t>B2431N1101014</t>
  </si>
  <si>
    <t>B2431N1101015</t>
  </si>
  <si>
    <t>B2431N1101016</t>
  </si>
  <si>
    <t>lunar</t>
  </si>
  <si>
    <t>B2431N1101030</t>
  </si>
  <si>
    <t>B2431N1101031</t>
  </si>
  <si>
    <t>B2431N1101032</t>
  </si>
  <si>
    <t>B2431N1101033</t>
  </si>
  <si>
    <t>B2431N1101034</t>
  </si>
  <si>
    <t>B2431N1101035</t>
  </si>
  <si>
    <t>B2431N1101036</t>
  </si>
  <si>
    <t>parchment</t>
  </si>
  <si>
    <t>B2431N1101230</t>
  </si>
  <si>
    <t>B2431N1101231</t>
  </si>
  <si>
    <t>B2431N1101232</t>
  </si>
  <si>
    <t>B2431N1101233</t>
  </si>
  <si>
    <t>B2431N1101234</t>
  </si>
  <si>
    <t>B2431N1101235</t>
  </si>
  <si>
    <t>B2431N1101236</t>
  </si>
  <si>
    <t>D15-STS226A1</t>
  </si>
  <si>
    <t>DB-KT001</t>
  </si>
  <si>
    <t>heavyweight tee</t>
  </si>
  <si>
    <t>B2431N0102000</t>
  </si>
  <si>
    <t>B2431N0102001</t>
  </si>
  <si>
    <t>B2431N0102002</t>
  </si>
  <si>
    <t>B2431N0102003</t>
  </si>
  <si>
    <t>B2431N0102004</t>
  </si>
  <si>
    <t>B2431N0102005</t>
  </si>
  <si>
    <t>B2431N0102006</t>
  </si>
  <si>
    <t>DB-KT002</t>
  </si>
  <si>
    <t>eternity</t>
  </si>
  <si>
    <t>B2431N0102010</t>
  </si>
  <si>
    <t>B2431N0102011</t>
  </si>
  <si>
    <t>B2431N0102012</t>
  </si>
  <si>
    <t>B2431N0102013</t>
  </si>
  <si>
    <t>B2431N0102014</t>
  </si>
  <si>
    <t>B2431N0102015</t>
  </si>
  <si>
    <t>B2431N0102016</t>
  </si>
  <si>
    <t>DB-KT003</t>
  </si>
  <si>
    <t>B2431N0102320</t>
  </si>
  <si>
    <t>B2431N0102321</t>
  </si>
  <si>
    <t>B2431N0102322</t>
  </si>
  <si>
    <t>B2431N0102323</t>
  </si>
  <si>
    <t>B2431N0102324</t>
  </si>
  <si>
    <t>B2431N0102325</t>
  </si>
  <si>
    <t>B2431N0102326</t>
  </si>
  <si>
    <t>D15-STS226A2</t>
  </si>
  <si>
    <t>DB-KT004</t>
  </si>
  <si>
    <t>dove</t>
  </si>
  <si>
    <t>B2431N0102250</t>
  </si>
  <si>
    <t>B2431N0102251</t>
  </si>
  <si>
    <t>B2431N0102252</t>
  </si>
  <si>
    <t>B2431N0102253</t>
  </si>
  <si>
    <t>B2431N0102254</t>
  </si>
  <si>
    <t>B2431N0102255</t>
  </si>
  <si>
    <t>B2431N0102256</t>
  </si>
  <si>
    <t>DB-KT005</t>
  </si>
  <si>
    <t>heather grey</t>
  </si>
  <si>
    <t>B2431N0102240</t>
  </si>
  <si>
    <t>B2431N0102241</t>
  </si>
  <si>
    <t>B2431N0102242</t>
  </si>
  <si>
    <t>B2431N0102243</t>
  </si>
  <si>
    <t>B2431N0102244</t>
  </si>
  <si>
    <t>B2431N0102245</t>
  </si>
  <si>
    <t>B2431N0102246</t>
  </si>
  <si>
    <t>DB-KT006</t>
  </si>
  <si>
    <t>sandstone</t>
  </si>
  <si>
    <t>B2431N0102270</t>
  </si>
  <si>
    <t>B2431N0102271</t>
  </si>
  <si>
    <t>B2431N0102272</t>
  </si>
  <si>
    <t>B2431N0102273</t>
  </si>
  <si>
    <t>B2431N0102274</t>
  </si>
  <si>
    <t>B2431N0102275</t>
  </si>
  <si>
    <t>B2431N0102276</t>
  </si>
  <si>
    <t>D15-SLS225A1</t>
  </si>
  <si>
    <t>DB-KT007</t>
  </si>
  <si>
    <t>heavyweight long sleeve</t>
  </si>
  <si>
    <t>B2431N0103000</t>
  </si>
  <si>
    <t>B2431N0103001</t>
  </si>
  <si>
    <t>B2431N0103002</t>
  </si>
  <si>
    <t>B2431N0103003</t>
  </si>
  <si>
    <t>B2431N0103004</t>
  </si>
  <si>
    <t>B2431N0103005</t>
  </si>
  <si>
    <t>B2431N0103006</t>
  </si>
  <si>
    <t>DB-KT008</t>
  </si>
  <si>
    <t>B2431N0103010</t>
  </si>
  <si>
    <t>B2431N0103011</t>
  </si>
  <si>
    <t>B2431N0103012</t>
  </si>
  <si>
    <t>B2431N0103013</t>
  </si>
  <si>
    <t>B2431N0103014</t>
  </si>
  <si>
    <t>B2431N0103015</t>
  </si>
  <si>
    <t>B2431N0103016</t>
  </si>
  <si>
    <t>DB-KT009</t>
  </si>
  <si>
    <t>B2431N0103320</t>
  </si>
  <si>
    <t>B2431N0103321</t>
  </si>
  <si>
    <t>B2431N0103322</t>
  </si>
  <si>
    <t>B2431N0103323</t>
  </si>
  <si>
    <t>B2431N0103324</t>
  </si>
  <si>
    <t>B2431N0103325</t>
  </si>
  <si>
    <t>B2431N0103326</t>
  </si>
  <si>
    <t>D15-SLS225A2</t>
  </si>
  <si>
    <t>DB-KT010</t>
  </si>
  <si>
    <t>B2431N0103250</t>
  </si>
  <si>
    <t>B2431N0103251</t>
  </si>
  <si>
    <t>B2431N0103252</t>
  </si>
  <si>
    <t>B2431N0103253</t>
  </si>
  <si>
    <t>B2431N0103254</t>
  </si>
  <si>
    <t>B2431N0103255</t>
  </si>
  <si>
    <t>B2431N0103256</t>
  </si>
  <si>
    <t>DB-KT011</t>
  </si>
  <si>
    <t>B2431N0103240</t>
  </si>
  <si>
    <t>B2431N0103241</t>
  </si>
  <si>
    <t>B2431N0103242</t>
  </si>
  <si>
    <t>B2431N0103243</t>
  </si>
  <si>
    <t>B2431N0103244</t>
  </si>
  <si>
    <t>B2431N0103245</t>
  </si>
  <si>
    <t>B2431N0103246</t>
  </si>
  <si>
    <t>DB-KT012</t>
  </si>
  <si>
    <t>B2431N0103270</t>
  </si>
  <si>
    <t>B2431N0103271</t>
  </si>
  <si>
    <t>B2431N0103272</t>
  </si>
  <si>
    <t>B2431N0103273</t>
  </si>
  <si>
    <t>B2431N0103274</t>
  </si>
  <si>
    <t>B2431N0103275</t>
  </si>
  <si>
    <t>B2431N0103276</t>
  </si>
  <si>
    <t>D15-CW35V3A1</t>
  </si>
  <si>
    <t>DB-SS001</t>
  </si>
  <si>
    <t>foundation crewneck</t>
  </si>
  <si>
    <t>B2431N0204000</t>
  </si>
  <si>
    <t>B2431N0204001</t>
  </si>
  <si>
    <t>B2431N0204002</t>
  </si>
  <si>
    <t>B2431N0204003</t>
  </si>
  <si>
    <t>B2431N0204004</t>
  </si>
  <si>
    <t>B2431N0204005</t>
  </si>
  <si>
    <t>B2431N0204006</t>
  </si>
  <si>
    <t>DB-SS002</t>
  </si>
  <si>
    <t>B2431N0204010</t>
  </si>
  <si>
    <t>B2431N0204011</t>
  </si>
  <si>
    <t>B2431N0204012</t>
  </si>
  <si>
    <t>B2431N0204013</t>
  </si>
  <si>
    <t>B2431N0204014</t>
  </si>
  <si>
    <t>B2431N0204015</t>
  </si>
  <si>
    <t>B2431N0204016</t>
  </si>
  <si>
    <t>DB-SS003</t>
  </si>
  <si>
    <t>B2431N0204320</t>
  </si>
  <si>
    <t>B2431N0204321</t>
  </si>
  <si>
    <t>B2431N0204322</t>
  </si>
  <si>
    <t>B2431N0204323</t>
  </si>
  <si>
    <t>B2431N0204324</t>
  </si>
  <si>
    <t>B2431N0204325</t>
  </si>
  <si>
    <t>B2431N0204326</t>
  </si>
  <si>
    <t>D15-CW35V3A2</t>
  </si>
  <si>
    <t>DB-SS004</t>
  </si>
  <si>
    <t>B2431N0204250</t>
  </si>
  <si>
    <t>B2431N0204251</t>
  </si>
  <si>
    <t>B2431N0204252</t>
  </si>
  <si>
    <t>B2431N0204253</t>
  </si>
  <si>
    <t>B2431N0204254</t>
  </si>
  <si>
    <t>B2431N0204255</t>
  </si>
  <si>
    <t>B2431N0204256</t>
  </si>
  <si>
    <t>DB-SS005</t>
  </si>
  <si>
    <t>B2431N0204240</t>
  </si>
  <si>
    <t>B2431N0204241</t>
  </si>
  <si>
    <t>B2431N0204242</t>
  </si>
  <si>
    <t>B2431N0204243</t>
  </si>
  <si>
    <t>B2431N0204244</t>
  </si>
  <si>
    <t>B2431N0204245</t>
  </si>
  <si>
    <t>B2431N0204246</t>
  </si>
  <si>
    <t>DB-SS006</t>
  </si>
  <si>
    <t>B2431N0204270</t>
  </si>
  <si>
    <t>B2431N0204271</t>
  </si>
  <si>
    <t>B2431N0204272</t>
  </si>
  <si>
    <t>B2431N0204273</t>
  </si>
  <si>
    <t>B2431N0204274</t>
  </si>
  <si>
    <t>B2431N0204275</t>
  </si>
  <si>
    <t>B2431N0204276</t>
  </si>
  <si>
    <t>D15-SHD130V3A1</t>
  </si>
  <si>
    <t>DB-SS007</t>
  </si>
  <si>
    <t>foundation hoodie</t>
  </si>
  <si>
    <t>B2431N0205000</t>
  </si>
  <si>
    <t>B2431N0205001</t>
  </si>
  <si>
    <t>B2431N0205002</t>
  </si>
  <si>
    <t>B2431N0205003</t>
  </si>
  <si>
    <t>B2431N0205004</t>
  </si>
  <si>
    <t>B2431N0205005</t>
  </si>
  <si>
    <t>B2431N0205006</t>
  </si>
  <si>
    <t>DB-SS008</t>
  </si>
  <si>
    <t>B2431N0205010</t>
  </si>
  <si>
    <t>B2431N0205011</t>
  </si>
  <si>
    <t>B2431N0205012</t>
  </si>
  <si>
    <t>B2431N0205013</t>
  </si>
  <si>
    <t>B2431N0205014</t>
  </si>
  <si>
    <t>B2431N0205015</t>
  </si>
  <si>
    <t>B2431N0205016</t>
  </si>
  <si>
    <t>DB-SS009</t>
  </si>
  <si>
    <t>B2431N0205320</t>
  </si>
  <si>
    <t>B2431N0205321</t>
  </si>
  <si>
    <t>B2431N0205322</t>
  </si>
  <si>
    <t>B2431N0205323</t>
  </si>
  <si>
    <t>B2431N0205324</t>
  </si>
  <si>
    <t>B2431N0205325</t>
  </si>
  <si>
    <t>B2431N0205326</t>
  </si>
  <si>
    <t>D15-SHD130V3A2</t>
  </si>
  <si>
    <t>DB-SS010</t>
  </si>
  <si>
    <t>B2431N0205250</t>
  </si>
  <si>
    <t>B2431N0205251</t>
  </si>
  <si>
    <t>B2431N0205252</t>
  </si>
  <si>
    <t>B2431N0205253</t>
  </si>
  <si>
    <t>B2431N0205254</t>
  </si>
  <si>
    <t>B2431N0205255</t>
  </si>
  <si>
    <t>B2431N0205256</t>
  </si>
  <si>
    <t>DB-SS011</t>
  </si>
  <si>
    <t>B2431N0205240</t>
  </si>
  <si>
    <t>B2431N0205241</t>
  </si>
  <si>
    <t>B2431N0205242</t>
  </si>
  <si>
    <t>B2431N0205243</t>
  </si>
  <si>
    <t>B2431N0205244</t>
  </si>
  <si>
    <t>B2431N0205245</t>
  </si>
  <si>
    <t>B2431N0205246</t>
  </si>
  <si>
    <t>DB-SS012</t>
  </si>
  <si>
    <t>B2431N0205270</t>
  </si>
  <si>
    <t>B2431N0205271</t>
  </si>
  <si>
    <t>B2431N0205272</t>
  </si>
  <si>
    <t>B2431N0205273</t>
  </si>
  <si>
    <t>B2431N0205274</t>
  </si>
  <si>
    <t>B2431N0205275</t>
  </si>
  <si>
    <t>B2431N0205276</t>
  </si>
  <si>
    <t>D15-SHD136V3A1</t>
  </si>
  <si>
    <t>DB-SS013</t>
  </si>
  <si>
    <t>foundation zip-up hoodie</t>
  </si>
  <si>
    <t>B2431N0206000</t>
  </si>
  <si>
    <t>B2431N0206001</t>
  </si>
  <si>
    <t>B2431N0206002</t>
  </si>
  <si>
    <t>B2431N0206003</t>
  </si>
  <si>
    <t>B2431N0206004</t>
  </si>
  <si>
    <t>B2431N0206005</t>
  </si>
  <si>
    <t>B2431N0206006</t>
  </si>
  <si>
    <t>DB-SS014</t>
  </si>
  <si>
    <t>B2431N0206010</t>
  </si>
  <si>
    <t>B2431N0206011</t>
  </si>
  <si>
    <t>B2431N0206012</t>
  </si>
  <si>
    <t>B2431N0206013</t>
  </si>
  <si>
    <t>B2431N0206014</t>
  </si>
  <si>
    <t>B2431N0206015</t>
  </si>
  <si>
    <t>B2431N0206016</t>
  </si>
  <si>
    <t>DB-SS015</t>
  </si>
  <si>
    <t>B2431N0206320</t>
  </si>
  <si>
    <t>B2431N0206321</t>
  </si>
  <si>
    <t>B2431N0206322</t>
  </si>
  <si>
    <t>B2431N0206323</t>
  </si>
  <si>
    <t>B2431N0206324</t>
  </si>
  <si>
    <t>B2431N0206325</t>
  </si>
  <si>
    <t>B2431N0206326</t>
  </si>
  <si>
    <t>D15-SHD136V3A2</t>
  </si>
  <si>
    <t>DB-SS016</t>
  </si>
  <si>
    <t>B2431N0206250</t>
  </si>
  <si>
    <t>B2431N0206251</t>
  </si>
  <si>
    <t>B2431N0206252</t>
  </si>
  <si>
    <t>B2431N0206253</t>
  </si>
  <si>
    <t>B2431N0206254</t>
  </si>
  <si>
    <t>B2431N0206255</t>
  </si>
  <si>
    <t>B2431N0206256</t>
  </si>
  <si>
    <t>DB-SS017</t>
  </si>
  <si>
    <t>B2431N0206240</t>
  </si>
  <si>
    <t>B2431N0206241</t>
  </si>
  <si>
    <t>B2431N0206242</t>
  </si>
  <si>
    <t>B2431N0206243</t>
  </si>
  <si>
    <t>B2431N0206244</t>
  </si>
  <si>
    <t>B2431N0206245</t>
  </si>
  <si>
    <t>B2431N0206246</t>
  </si>
  <si>
    <t>DB-SS018</t>
  </si>
  <si>
    <t>B2431N0206270</t>
  </si>
  <si>
    <t>B2431N0206271</t>
  </si>
  <si>
    <t>B2431N0206272</t>
  </si>
  <si>
    <t>B2431N0206273</t>
  </si>
  <si>
    <t>B2431N0206274</t>
  </si>
  <si>
    <t>B2431N0206275</t>
  </si>
  <si>
    <t>B2431N0206276</t>
  </si>
  <si>
    <t>D15-JOG80A1</t>
  </si>
  <si>
    <t>DB-KB013</t>
  </si>
  <si>
    <t>sweatpant</t>
  </si>
  <si>
    <t>B2431N3207000</t>
  </si>
  <si>
    <t>B2431N3207001</t>
  </si>
  <si>
    <t>B2431N3207002</t>
  </si>
  <si>
    <t>B2431N3207003</t>
  </si>
  <si>
    <t>B2431N3207004</t>
  </si>
  <si>
    <t>B2431N3207005</t>
  </si>
  <si>
    <t>B2431N3207006</t>
  </si>
  <si>
    <t>DB-KB014</t>
  </si>
  <si>
    <t>B2431N3207010</t>
  </si>
  <si>
    <t>B2431N3207011</t>
  </si>
  <si>
    <t>B2431N3207012</t>
  </si>
  <si>
    <t>B2431N3207013</t>
  </si>
  <si>
    <t>B2431N3207014</t>
  </si>
  <si>
    <t>B2431N3207015</t>
  </si>
  <si>
    <t>B2431N3207016</t>
  </si>
  <si>
    <t>DB-KB015</t>
  </si>
  <si>
    <t>B2431N3207320</t>
  </si>
  <si>
    <t>B2431N3207321</t>
  </si>
  <si>
    <t>B2431N3207322</t>
  </si>
  <si>
    <t>B2431N3207323</t>
  </si>
  <si>
    <t>B2431N3207324</t>
  </si>
  <si>
    <t>B2431N3207325</t>
  </si>
  <si>
    <t>B2431N3207326</t>
  </si>
  <si>
    <t>D15-JOG80A2</t>
  </si>
  <si>
    <t>DB-KB016</t>
  </si>
  <si>
    <t>B2431N3207250</t>
  </si>
  <si>
    <t>B2431N3207251</t>
  </si>
  <si>
    <t>B2431N3207252</t>
  </si>
  <si>
    <t>B2431N3207253</t>
  </si>
  <si>
    <t>B2431N3207254</t>
  </si>
  <si>
    <t>B2431N3207255</t>
  </si>
  <si>
    <t>B2431N3207256</t>
  </si>
  <si>
    <t>DB-KB017</t>
  </si>
  <si>
    <t>B2431N3207240</t>
  </si>
  <si>
    <t>B2431N3207241</t>
  </si>
  <si>
    <t>B2431N3207242</t>
  </si>
  <si>
    <t>B2431N3207243</t>
  </si>
  <si>
    <t>B2431N3207244</t>
  </si>
  <si>
    <t>B2431N3207245</t>
  </si>
  <si>
    <t>B2431N3207246</t>
  </si>
  <si>
    <t>DB-KB018</t>
  </si>
  <si>
    <t>B2431N3207270</t>
  </si>
  <si>
    <t>B2431N3207271</t>
  </si>
  <si>
    <t>B2431N3207272</t>
  </si>
  <si>
    <t>B2431N3207273</t>
  </si>
  <si>
    <t>B2431N3207274</t>
  </si>
  <si>
    <t>B2431N3207275</t>
  </si>
  <si>
    <t>B2431N3207276</t>
  </si>
  <si>
    <t>D15-SPA73A1</t>
  </si>
  <si>
    <t>DB-KB007</t>
  </si>
  <si>
    <t>sweatshort</t>
  </si>
  <si>
    <t>B2431N3108000</t>
  </si>
  <si>
    <t>B2431N3108001</t>
  </si>
  <si>
    <t>B2431N3108002</t>
  </si>
  <si>
    <t>B2431N3108003</t>
  </si>
  <si>
    <t>B2431N3108004</t>
  </si>
  <si>
    <t>B2431N3108005</t>
  </si>
  <si>
    <t>B2431N3108006</t>
  </si>
  <si>
    <t>DB-KB008</t>
  </si>
  <si>
    <t>B2431N3108010</t>
  </si>
  <si>
    <t>B2431N3108011</t>
  </si>
  <si>
    <t>B2431N3108012</t>
  </si>
  <si>
    <t>B2431N3108013</t>
  </si>
  <si>
    <t>B2431N3108014</t>
  </si>
  <si>
    <t>B2431N3108015</t>
  </si>
  <si>
    <t>B2431N3108016</t>
  </si>
  <si>
    <t>DB-KB009</t>
  </si>
  <si>
    <t>B2431N3108320</t>
  </si>
  <si>
    <t>B2431N3108321</t>
  </si>
  <si>
    <t>B2431N3108322</t>
  </si>
  <si>
    <t>B2431N3108323</t>
  </si>
  <si>
    <t>B2431N3108324</t>
  </si>
  <si>
    <t>B2431N3108325</t>
  </si>
  <si>
    <t>B2431N3108326</t>
  </si>
  <si>
    <t>D15-SPA73A2</t>
  </si>
  <si>
    <t>DB-KB010</t>
  </si>
  <si>
    <t>B2431N3108250</t>
  </si>
  <si>
    <t>B2431N3108251</t>
  </si>
  <si>
    <t>B2431N3108252</t>
  </si>
  <si>
    <t>B2431N3108253</t>
  </si>
  <si>
    <t>B2431N3108254</t>
  </si>
  <si>
    <t>B2431N3108255</t>
  </si>
  <si>
    <t>B2431N3108256</t>
  </si>
  <si>
    <t>DB-KB011</t>
  </si>
  <si>
    <t>B2431N3108240</t>
  </si>
  <si>
    <t>B2431N3108241</t>
  </si>
  <si>
    <t>B2431N3108242</t>
  </si>
  <si>
    <t>B2431N3108243</t>
  </si>
  <si>
    <t>B2431N3108244</t>
  </si>
  <si>
    <t>B2431N3108245</t>
  </si>
  <si>
    <t>B2431N3108246</t>
  </si>
  <si>
    <t>DB-KB012</t>
  </si>
  <si>
    <t>B2431N3108270</t>
  </si>
  <si>
    <t>B2431N3108271</t>
  </si>
  <si>
    <t>B2431N3108272</t>
  </si>
  <si>
    <t>B2431N3108273</t>
  </si>
  <si>
    <t>B2431N3108274</t>
  </si>
  <si>
    <t>B2431N3108275</t>
  </si>
  <si>
    <t>B2431N3108276</t>
  </si>
  <si>
    <t>D15-SPA79A1</t>
  </si>
  <si>
    <t>DB-KB001</t>
  </si>
  <si>
    <t>streetshort</t>
  </si>
  <si>
    <t>B2431N3109000</t>
  </si>
  <si>
    <t>B2431N3109001</t>
  </si>
  <si>
    <t>B2431N3109002</t>
  </si>
  <si>
    <t>B2431N3109003</t>
  </si>
  <si>
    <t>B2431N3109004</t>
  </si>
  <si>
    <t>B2431N3109005</t>
  </si>
  <si>
    <t>B2431N3109006</t>
  </si>
  <si>
    <t>DB-KB002</t>
  </si>
  <si>
    <t>B2431N3109010</t>
  </si>
  <si>
    <t>B2431N3109011</t>
  </si>
  <si>
    <t>B2431N3109012</t>
  </si>
  <si>
    <t>B2431N3109013</t>
  </si>
  <si>
    <t>B2431N3109014</t>
  </si>
  <si>
    <t>B2431N3109015</t>
  </si>
  <si>
    <t>B2431N3109016</t>
  </si>
  <si>
    <t>DB-KB003</t>
  </si>
  <si>
    <t>B2431N3109320</t>
  </si>
  <si>
    <t>B2431N3109321</t>
  </si>
  <si>
    <t>B2431N3109322</t>
  </si>
  <si>
    <t>B2431N3109323</t>
  </si>
  <si>
    <t>B2431N3109324</t>
  </si>
  <si>
    <t>B2431N3109325</t>
  </si>
  <si>
    <t>B2431N3109326</t>
  </si>
  <si>
    <t>D15-SPA79A2</t>
  </si>
  <si>
    <t>DB-KB004</t>
  </si>
  <si>
    <t>B2431N3109250</t>
  </si>
  <si>
    <t>B2431N3109251</t>
  </si>
  <si>
    <t>B2431N3109252</t>
  </si>
  <si>
    <t>B2431N3109253</t>
  </si>
  <si>
    <t>B2431N3109254</t>
  </si>
  <si>
    <t>B2431N3109255</t>
  </si>
  <si>
    <t>B2431N3109256</t>
  </si>
  <si>
    <t>DB-KB005</t>
  </si>
  <si>
    <t>B2431N3109240</t>
  </si>
  <si>
    <t>B2431N3109241</t>
  </si>
  <si>
    <t>B2431N3109242</t>
  </si>
  <si>
    <t>B2431N3109243</t>
  </si>
  <si>
    <t>B2431N3109244</t>
  </si>
  <si>
    <t>B2431N3109245</t>
  </si>
  <si>
    <t>B2431N3109246</t>
  </si>
  <si>
    <t>DB-KB006</t>
  </si>
  <si>
    <t>B2431N3109270</t>
  </si>
  <si>
    <t>B2431N3109271</t>
  </si>
  <si>
    <t>B2431N3109272</t>
  </si>
  <si>
    <t>B2431N3109273</t>
  </si>
  <si>
    <t>B2431N3109274</t>
  </si>
  <si>
    <t>B2431N3109275</t>
  </si>
  <si>
    <t>B2431N3109276</t>
  </si>
  <si>
    <t xml:space="preserve">TOTAL </t>
  </si>
  <si>
    <t>DB-KT015</t>
  </si>
  <si>
    <t>DB-KT016</t>
  </si>
  <si>
    <t>DB-KT018</t>
  </si>
  <si>
    <t>XXS</t>
  </si>
  <si>
    <t>PFD</t>
  </si>
  <si>
    <t>D15-1578</t>
  </si>
  <si>
    <t>CHỈ 40/2 SỬA HÀNG SAU NHUỘM</t>
  </si>
  <si>
    <t>JOGGERS</t>
  </si>
  <si>
    <t>150CM</t>
  </si>
  <si>
    <t>100%COTTON</t>
  </si>
  <si>
    <t>100%COTTON SEMI BRUSHED (20/1+20/1+10/2) washing_ 14GG _460GSM</t>
  </si>
  <si>
    <t>CLOUD</t>
  </si>
  <si>
    <t>ETERNITY</t>
  </si>
  <si>
    <t>MOONLIGHT</t>
  </si>
  <si>
    <t>NCC THUAN TIEN</t>
  </si>
  <si>
    <t>SINGLE JERSEY_100% COTTON_PFD_190GSM</t>
  </si>
  <si>
    <t>DRFW24P1577001T00K-LOT '718/5 ÁNH A- CẤP TRIỆT TIÊU 618M
LOT '725/5 ÁNH A- CẤP ĐỦ 336M</t>
  </si>
  <si>
    <t>DRFW24P1577003T00K- DỰ KIẾN BÙ 7/6/24</t>
  </si>
  <si>
    <t>LƯU Ý- THÔNG SỐ SẢN XUẤT CẦN CHÍNH XÁC 100%.
ĐẶC BIỆT HÀNG XUẤT CHO HAI CỬA HÀNG DB103_LA VÀ DB103_CLOSET</t>
  </si>
  <si>
    <t>LƯU Ý- THÔNG SỐ SẢN XUẤT CẦN CHÍNH XÁC 100%.
ĐẶC BIỆT HÀNG XUẤT CHO HAI CỬA HÀNG DB103_LA VÀ DB103_CLOSET (SỐ LƯỢNG TRANG SAU) LÀ HÀNG ƯU TIÊN, VÀ SỬ DỤNG BAO POLYBAG ĐÃ LỰA THEO PO LỰA BAO D15-1591</t>
  </si>
  <si>
    <t>CỬA HÀNG</t>
  </si>
  <si>
    <t>DB103_LA</t>
  </si>
  <si>
    <t>DB103_CLOSET</t>
  </si>
  <si>
    <t>RIÊNG CỬA HÀNG CLOSET- CẦN DÁN THÊM STICKER MÀU ORANGE TẠI GÓC PHẢI</t>
  </si>
  <si>
    <t>D15-1580</t>
  </si>
  <si>
    <t>D15-1581</t>
  </si>
  <si>
    <t>STICKER POLY BAG + 2 MẶT THÙNG CARTON 
6.5CM W x 2.5CM H</t>
  </si>
  <si>
    <t>D15-1586</t>
  </si>
  <si>
    <t>NHÃN THÀNH PHẦN 100% COTTON 1 LÁ</t>
  </si>
  <si>
    <t>D15-1587</t>
  </si>
  <si>
    <t>KHÔNG THÊU</t>
  </si>
  <si>
    <t>NHÃN COUNTRY OF ORIGIN- made in vietnam</t>
  </si>
  <si>
    <t>LB-24C001-VN</t>
  </si>
  <si>
    <t>THÙNG CARTON BOX 60X40X30CM</t>
  </si>
  <si>
    <t>DÁN LÊN POLYBAG VÀ GÓC PHẢI THÙNG CARTON</t>
  </si>
  <si>
    <t>STICKER DÁN THÙNG MÀU CAM</t>
  </si>
  <si>
    <t>CHỈ DÁN CỬA HÀNG ĐI DB103_CLOSET</t>
  </si>
  <si>
    <t>THÙNG CHỈ ĐƯỢC GHI TAY SỐ LƯỢNG ,SỐ KG ,SỐ THÙNG .</t>
  </si>
  <si>
    <t xml:space="preserve">THÙNG +TẤM LÓT </t>
  </si>
  <si>
    <t xml:space="preserve">DÁN 2 MẶT THÙNG </t>
  </si>
  <si>
    <t>DÁN GÓC PHẢI 2 MẶT THÙNG 
LƯU Ý- CHỈ DÁN CỬA HÀNG CLOSET</t>
  </si>
  <si>
    <t>ĐÓNG TRONG MỖI THÙNG</t>
  </si>
  <si>
    <t>SỐ LƯỢNG HAI CỬA HÀNG DB103_LA VÀ DB103_CLOSET</t>
  </si>
  <si>
    <t>DRFW24P1577003T00K- LOT 772/5 CẤP ĐỦ SỐ LƯỢNG</t>
  </si>
  <si>
    <t>10/6-rating giảm 1.52 còn 1.26</t>
  </si>
  <si>
    <t>CHUYỂN MOCK UP CHO DYE NHUỘM THEO EMAIL CỦA WASHING TEAM</t>
  </si>
  <si>
    <t>BO LAI/
BO TAY/ BO CỔ</t>
  </si>
  <si>
    <t>RIB_1X1 100% COTTON_PFD_ 400GSM_CM20/2</t>
  </si>
  <si>
    <t>VIỀN CỔ</t>
  </si>
  <si>
    <t>NHÃN CHÍNH CHO ÁO</t>
  </si>
  <si>
    <t>LB-24M001-DB</t>
  </si>
  <si>
    <t>NHÃN SIZE CHO ÁO</t>
  </si>
  <si>
    <t>LB-24S001-ALPTOP FOR TOP</t>
  </si>
  <si>
    <t>MAY 2 CẠNH NHÃN TẠI GIỮA CỔ SAU
1/4" TỪ ĐƯỜNG MAY VIỀN CỔ SAU XUỐNG CẠNH NHÃN</t>
  </si>
  <si>
    <t>GẬP ĐÔI
GẮN BÊN DƯỚI, GIỮA NHÃN  CHÍNH</t>
  </si>
  <si>
    <t>GẮN BÊN DƯỚI NHÃN SIZE
LƯU Ý-KHI MAY NHÃN COO PHẢI DÀI HƠN NHÃN SIZE (NHƯNG KHÔNG LÒI CHỮ CỦA NHÃN COO)
NHƯ HÌNH ĐÍNH KÈM</t>
  </si>
  <si>
    <t>D15-STS226A2M</t>
  </si>
  <si>
    <t>HEAVYWEIGHT TEE</t>
  </si>
  <si>
    <t>TRIỂN KHAI MẪU MARKETING SAMPLE
THAM KHẢO CÁCH MAY: MẪU SIZE SET MÃ D15-STS226A2 MÀU OFF-WHITE CHUYỂN CÙNG TÁC NGHIỆP NGÀY 13/6/24</t>
  </si>
  <si>
    <t>SS TEE</t>
  </si>
  <si>
    <t>DOVE</t>
  </si>
  <si>
    <t>HEATHER GREY</t>
  </si>
  <si>
    <t>SANDSTONE</t>
  </si>
  <si>
    <t>FABRIC</t>
  </si>
  <si>
    <t xml:space="preserve">BO CỔ </t>
  </si>
  <si>
    <t>165CM</t>
  </si>
  <si>
    <t>RIB OE 20/2 SINGLE 260GSM 100% COTTON</t>
  </si>
  <si>
    <t>SINGLE OE BV, 100%cotton 400GR/YD (250GR/SQ) OE</t>
  </si>
  <si>
    <t>D15-1579</t>
  </si>
  <si>
    <t>ASH -BC01</t>
  </si>
  <si>
    <t>HEATHER GREY - BC06</t>
  </si>
  <si>
    <t>OATLMEAL - B0279</t>
  </si>
  <si>
    <t>WH1673</t>
  </si>
  <si>
    <t>GY6995</t>
  </si>
  <si>
    <t>BE7499</t>
  </si>
  <si>
    <t>POLYBAG REGULAR BAO NHỎ 343MM x 406MM</t>
  </si>
  <si>
    <t>PB-002RG-2024 (NHỎ)</t>
  </si>
  <si>
    <t xml:space="preserve">GARMENT WASH </t>
  </si>
  <si>
    <t>DUYỆT HIỆU ỨNG HANDFEEL THEO ỐNG TEST MÀU BLACK CHUYỂN 13.6.24</t>
  </si>
  <si>
    <t>MAY SAU WASH</t>
  </si>
  <si>
    <t>GẮN SAU WASH</t>
  </si>
  <si>
    <t>GẮN TRƯỚC WASH</t>
  </si>
  <si>
    <t>GẮN BÊN TRÁI NGƯỜI MẶC
TỪ LAI LÊN 2INCH</t>
  </si>
  <si>
    <t>TRIỂN KHAI SẢN XUẤT
THAM KHẢO CÁCH MAY: MẪU SIZE SET MÃ D15-STS226A2 MÀU OFF-WHITE CHUYỂN CÙNG TÁC NGHIỆP NGÀY 13/6/24</t>
  </si>
  <si>
    <t>D15-STS226A1/A2</t>
  </si>
  <si>
    <t>D15-STS226A1M/A2M</t>
  </si>
  <si>
    <t>DRFW24P1576003B00K-LOT 'L1 ÁNH A- CẤP ĐỦ SỐ LƯỢNG</t>
  </si>
  <si>
    <t>DRFW24P1576004B00K-LOT 'L1 ÁNH A- CẤP ĐỦ SỐ LƯỢNG</t>
  </si>
  <si>
    <t>DRFW24P1576007B00K-LOT 'L1 ÁNH A- CẤP ĐỦ SỐ LƯỢNG</t>
  </si>
  <si>
    <t>DRFW24P1576008B00K-LOT 'L1 ÁNH A- CẤP ĐỦ SỐ LƯỢNG</t>
  </si>
  <si>
    <t>ĐÓNG TRONG MỖI SẢN PHẨM</t>
  </si>
  <si>
    <r>
      <rPr>
        <b/>
        <sz val="9.5"/>
        <rFont val="Carlito"/>
        <family val="2"/>
      </rPr>
      <t>SEASON:</t>
    </r>
  </si>
  <si>
    <r>
      <rPr>
        <sz val="9.5"/>
        <rFont val="Carlito"/>
        <family val="2"/>
      </rPr>
      <t>BASICS</t>
    </r>
  </si>
  <si>
    <r>
      <rPr>
        <b/>
        <sz val="9.5"/>
        <rFont val="Carlito"/>
        <family val="2"/>
      </rPr>
      <t>VENDOR:</t>
    </r>
  </si>
  <si>
    <r>
      <rPr>
        <sz val="9.5"/>
        <rFont val="Carlito"/>
        <family val="2"/>
      </rPr>
      <t>UNAVAILABLE</t>
    </r>
  </si>
  <si>
    <r>
      <rPr>
        <b/>
        <sz val="9.5"/>
        <rFont val="Carlito"/>
        <family val="2"/>
      </rPr>
      <t>STYLE NAME:</t>
    </r>
  </si>
  <si>
    <t>OVERSIZED SS TEE</t>
  </si>
  <si>
    <r>
      <rPr>
        <b/>
        <sz val="9.5"/>
        <rFont val="Carlito"/>
        <family val="2"/>
      </rPr>
      <t>FABRIC:</t>
    </r>
  </si>
  <si>
    <r>
      <rPr>
        <sz val="9.5"/>
        <rFont val="Carlito"/>
        <family val="2"/>
      </rPr>
      <t>HEAVYWEIGHT JERSEY</t>
    </r>
  </si>
  <si>
    <r>
      <rPr>
        <b/>
        <sz val="9.5"/>
        <rFont val="Carlito"/>
        <family val="2"/>
      </rPr>
      <t>STYLE #:</t>
    </r>
  </si>
  <si>
    <r>
      <rPr>
        <sz val="9.5"/>
        <rFont val="Carlito"/>
        <family val="2"/>
      </rPr>
      <t>TBD</t>
    </r>
  </si>
  <si>
    <r>
      <rPr>
        <b/>
        <sz val="9.5"/>
        <rFont val="Carlito"/>
        <family val="2"/>
      </rPr>
      <t>SIZE RANGE:</t>
    </r>
  </si>
  <si>
    <r>
      <rPr>
        <sz val="9.5"/>
        <rFont val="Carlito"/>
        <family val="2"/>
      </rPr>
      <t>XXS-XXL</t>
    </r>
  </si>
  <si>
    <r>
      <rPr>
        <b/>
        <u/>
        <sz val="9.5"/>
        <rFont val="Carlito"/>
        <family val="2"/>
      </rPr>
      <t>GRADED SPEC</t>
    </r>
  </si>
  <si>
    <r>
      <rPr>
        <b/>
        <sz val="8"/>
        <rFont val="Carlito"/>
        <family val="2"/>
      </rPr>
      <t>DESCRIPTION</t>
    </r>
  </si>
  <si>
    <r>
      <rPr>
        <b/>
        <sz val="8"/>
        <rFont val="Carlito"/>
        <family val="2"/>
      </rPr>
      <t>TOL (+ / -)</t>
    </r>
  </si>
  <si>
    <r>
      <rPr>
        <b/>
        <sz val="8"/>
        <rFont val="Carlito"/>
        <family val="2"/>
      </rPr>
      <t>GRADE RULE</t>
    </r>
  </si>
  <si>
    <r>
      <rPr>
        <b/>
        <sz val="8"/>
        <rFont val="Carlito"/>
        <family val="2"/>
      </rPr>
      <t>XXS</t>
    </r>
  </si>
  <si>
    <r>
      <rPr>
        <b/>
        <sz val="8"/>
        <rFont val="Carlito"/>
        <family val="2"/>
      </rPr>
      <t>XS</t>
    </r>
  </si>
  <si>
    <r>
      <rPr>
        <b/>
        <sz val="8"/>
        <rFont val="Carlito"/>
        <family val="2"/>
      </rPr>
      <t>S</t>
    </r>
  </si>
  <si>
    <r>
      <rPr>
        <b/>
        <sz val="8"/>
        <rFont val="Carlito"/>
        <family val="2"/>
      </rPr>
      <t>M</t>
    </r>
  </si>
  <si>
    <r>
      <rPr>
        <b/>
        <sz val="8"/>
        <rFont val="Carlito"/>
        <family val="2"/>
      </rPr>
      <t>L</t>
    </r>
  </si>
  <si>
    <r>
      <rPr>
        <b/>
        <sz val="8"/>
        <rFont val="Carlito"/>
        <family val="2"/>
      </rPr>
      <t>XL</t>
    </r>
  </si>
  <si>
    <r>
      <rPr>
        <b/>
        <sz val="8"/>
        <rFont val="Carlito"/>
        <family val="2"/>
      </rPr>
      <t>XXL</t>
    </r>
  </si>
  <si>
    <r>
      <rPr>
        <b/>
        <sz val="10"/>
        <rFont val="Carlito"/>
        <family val="2"/>
      </rPr>
      <t>FRONT HPS LENGTH</t>
    </r>
  </si>
  <si>
    <t>1/2</t>
  </si>
  <si>
    <r>
      <rPr>
        <b/>
        <sz val="10"/>
        <rFont val="Carlito"/>
        <family val="2"/>
      </rPr>
      <t>CHEST</t>
    </r>
  </si>
  <si>
    <r>
      <rPr>
        <b/>
        <i/>
        <sz val="10"/>
        <rFont val="Carlito"/>
        <family val="2"/>
      </rPr>
      <t>1” BELOW AH</t>
    </r>
  </si>
  <si>
    <r>
      <rPr>
        <b/>
        <sz val="10"/>
        <rFont val="Carlito"/>
        <family val="2"/>
      </rPr>
      <t>ACROSS FRONT</t>
    </r>
  </si>
  <si>
    <r>
      <rPr>
        <b/>
        <i/>
        <sz val="10"/>
        <rFont val="Carlito"/>
        <family val="2"/>
      </rPr>
      <t>5 1/2” DOWN FROM HPS</t>
    </r>
  </si>
  <si>
    <r>
      <rPr>
        <b/>
        <sz val="10"/>
        <rFont val="Carlito"/>
        <family val="2"/>
      </rPr>
      <t>ACROSS BACK</t>
    </r>
  </si>
  <si>
    <r>
      <rPr>
        <b/>
        <i/>
        <sz val="10"/>
        <rFont val="Carlito"/>
        <family val="2"/>
      </rPr>
      <t>6" DOWN FROM CB NECK SEAM</t>
    </r>
  </si>
  <si>
    <r>
      <rPr>
        <b/>
        <sz val="10"/>
        <rFont val="Carlito"/>
        <family val="2"/>
      </rPr>
      <t>BOTTOM SWEEP</t>
    </r>
  </si>
  <si>
    <r>
      <rPr>
        <b/>
        <i/>
        <sz val="10"/>
        <rFont val="Carlito"/>
        <family val="2"/>
      </rPr>
      <t>EDGE TO EDGE</t>
    </r>
  </si>
  <si>
    <r>
      <rPr>
        <b/>
        <sz val="10"/>
        <rFont val="Carlito"/>
        <family val="2"/>
      </rPr>
      <t>SHOULDER SLOPE</t>
    </r>
  </si>
  <si>
    <t>1/8</t>
  </si>
  <si>
    <t>3 3/4</t>
  </si>
  <si>
    <r>
      <rPr>
        <b/>
        <sz val="10"/>
        <rFont val="Carlito"/>
        <family val="2"/>
      </rPr>
      <t>SHOULDER SEAM FWD</t>
    </r>
  </si>
  <si>
    <r>
      <rPr>
        <b/>
        <sz val="10"/>
        <rFont val="Carlito"/>
        <family val="2"/>
      </rPr>
      <t>ACROSS SHOULDER</t>
    </r>
  </si>
  <si>
    <r>
      <rPr>
        <b/>
        <i/>
        <sz val="10"/>
        <rFont val="Carlito"/>
        <family val="2"/>
      </rPr>
      <t>SEAM TO SEAM</t>
    </r>
  </si>
  <si>
    <r>
      <rPr>
        <b/>
        <sz val="10"/>
        <rFont val="Carlito"/>
        <family val="2"/>
      </rPr>
      <t>SLEEVE LENGTH</t>
    </r>
  </si>
  <si>
    <r>
      <rPr>
        <b/>
        <i/>
        <sz val="10"/>
        <rFont val="Carlito"/>
        <family val="2"/>
      </rPr>
      <t>OVERARM</t>
    </r>
  </si>
  <si>
    <t>1/4</t>
  </si>
  <si>
    <r>
      <rPr>
        <b/>
        <i/>
        <sz val="10"/>
        <rFont val="Carlito"/>
        <family val="2"/>
      </rPr>
      <t>UNDERARM</t>
    </r>
  </si>
  <si>
    <r>
      <rPr>
        <b/>
        <sz val="10"/>
        <rFont val="Carlito"/>
        <family val="2"/>
      </rPr>
      <t>AH STRAIGHT</t>
    </r>
  </si>
  <si>
    <r>
      <rPr>
        <b/>
        <sz val="10"/>
        <rFont val="Carlito"/>
        <family val="2"/>
      </rPr>
      <t>BICEP</t>
    </r>
  </si>
  <si>
    <r>
      <rPr>
        <b/>
        <i/>
        <sz val="10"/>
        <rFont val="Carlito"/>
        <family val="2"/>
      </rPr>
      <t>1" FROM AH</t>
    </r>
  </si>
  <si>
    <r>
      <rPr>
        <b/>
        <sz val="10"/>
        <rFont val="Carlito"/>
        <family val="2"/>
      </rPr>
      <t>SLEEVE OPENING</t>
    </r>
  </si>
  <si>
    <r>
      <rPr>
        <b/>
        <sz val="10"/>
        <rFont val="Carlito"/>
        <family val="2"/>
      </rPr>
      <t>NECK WIDTH</t>
    </r>
  </si>
  <si>
    <r>
      <rPr>
        <b/>
        <sz val="10"/>
        <rFont val="Carlito"/>
        <family val="2"/>
      </rPr>
      <t>NECK DROP</t>
    </r>
  </si>
  <si>
    <r>
      <rPr>
        <b/>
        <i/>
        <sz val="10"/>
        <rFont val="Carlito"/>
        <family val="2"/>
      </rPr>
      <t>FRONT</t>
    </r>
  </si>
  <si>
    <r>
      <rPr>
        <b/>
        <i/>
        <sz val="10"/>
        <rFont val="Carlito"/>
        <family val="2"/>
      </rPr>
      <t>BACK</t>
    </r>
  </si>
  <si>
    <r>
      <rPr>
        <b/>
        <sz val="10"/>
        <rFont val="Carlito"/>
        <family val="2"/>
      </rPr>
      <t>NECK RIB</t>
    </r>
  </si>
  <si>
    <r>
      <rPr>
        <b/>
        <i/>
        <sz val="10"/>
        <rFont val="Carlito"/>
        <family val="2"/>
      </rPr>
      <t>HEIGHT</t>
    </r>
  </si>
  <si>
    <r>
      <rPr>
        <b/>
        <sz val="10"/>
        <rFont val="Carlito"/>
        <family val="2"/>
      </rPr>
      <t>HEM</t>
    </r>
  </si>
  <si>
    <r>
      <rPr>
        <b/>
        <i/>
        <sz val="10"/>
        <rFont val="Carlito"/>
        <family val="2"/>
      </rPr>
      <t>BOTTOM &amp; SLV</t>
    </r>
  </si>
  <si>
    <t>Dài áo( từ đỉnh vai đến cạnh lai)</t>
  </si>
  <si>
    <t>NGực dưới nách 1"</t>
  </si>
  <si>
    <t>Ngang thân trước( 5 1/2 " từ đỉnh vai xuống)</t>
  </si>
  <si>
    <t>NGANG thân sau 6 " từ giữa sau  xuống)</t>
  </si>
  <si>
    <t>Lai áo</t>
  </si>
  <si>
    <t xml:space="preserve">Xuôi vai </t>
  </si>
  <si>
    <t xml:space="preserve">Chồm vai </t>
  </si>
  <si>
    <t>Rộng vai( từ đường may đến đường may)</t>
  </si>
  <si>
    <t>Dài tay cạnh trên</t>
  </si>
  <si>
    <t>Dài tay cạnh dưới</t>
  </si>
  <si>
    <t xml:space="preserve">Nách đo thẳng </t>
  </si>
  <si>
    <t>bắp tay (1" từ nách )</t>
  </si>
  <si>
    <t>Rộng cửa tay</t>
  </si>
  <si>
    <t>Rộng cổ</t>
  </si>
  <si>
    <t>Hạ cổ trước</t>
  </si>
  <si>
    <t>Hạ cổ sau</t>
  </si>
  <si>
    <t>To bản rib  cổ</t>
  </si>
  <si>
    <t xml:space="preserve">Lai tay &amp; lai áo </t>
  </si>
  <si>
    <t>MARKETING SAMPLE SHIP DB103_LA, DB103_CLOSET (THEO TN D15-STS226A2M)</t>
  </si>
  <si>
    <t>LƯU Ý- THÔNG SỐ SẢN XUẤT CẦN CHÍNH XÁC 100%. 
SỐ LƯỢNG TRÊN ĐÃ TRỪ HÀNG MARKETING CHO HAI CỬA HÀNG DB103_LA VÀ DB103_CLOSET THEO TN D15-STS226A2M CHUYỂN NGÀY 13.6.24</t>
  </si>
  <si>
    <t>XUỐNG TN SAU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</si>
</sst>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_(* #,##0_);_(* \(#,##0\);_(* &quot;-&quot;??_);_(@_)"/>
    <numFmt numFmtId="177" formatCode="0.000"/>
    <numFmt numFmtId="178" formatCode="#\ ?/2"/>
    <numFmt numFmtId="179" formatCode="#\ ?/4"/>
    <numFmt numFmtId="180" formatCode="#\ ?/8"/>
  </numFmts>
  <fonts count="13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40"/>
      <color theme="3"/>
      <name val="Muli"/>
    </font>
    <font>
      <b/>
      <sz val="18"/>
      <name val="Muli"/>
    </font>
    <font>
      <b/>
      <sz val="8"/>
      <color theme="1"/>
      <name val="Muli"/>
    </font>
    <font>
      <sz val="8"/>
      <color theme="1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sz val="12"/>
      <color theme="1"/>
      <name val="Calibri"/>
      <family val="4"/>
      <charset val="134"/>
      <scheme val="minor"/>
    </font>
    <font>
      <b/>
      <sz val="18"/>
      <color theme="1"/>
      <name val="Muli"/>
    </font>
    <font>
      <sz val="12"/>
      <color theme="1"/>
      <name val="微软雅黑 Bold"/>
      <charset val="134"/>
    </font>
    <font>
      <sz val="18"/>
      <color theme="1"/>
      <name val="Muli"/>
    </font>
    <font>
      <sz val="12"/>
      <color rgb="FF000000"/>
      <name val="Arial"/>
      <family val="2"/>
    </font>
    <font>
      <sz val="12"/>
      <color theme="1"/>
      <name val="微软雅黑"/>
      <family val="2"/>
      <charset val="134"/>
    </font>
    <font>
      <sz val="11"/>
      <color theme="1"/>
      <name val="Calibri"/>
      <family val="4"/>
      <charset val="134"/>
      <scheme val="minor"/>
    </font>
    <font>
      <sz val="18"/>
      <name val="微软雅黑"/>
      <family val="2"/>
      <charset val="134"/>
    </font>
    <font>
      <b/>
      <sz val="26"/>
      <color theme="9" tint="-0.249977111117893"/>
      <name val="Muli"/>
    </font>
    <font>
      <b/>
      <sz val="26"/>
      <color indexed="48"/>
      <name val="Muli"/>
    </font>
    <font>
      <sz val="18"/>
      <color indexed="8"/>
      <name val="Muli"/>
    </font>
    <font>
      <sz val="10"/>
      <color rgb="FF000000"/>
      <name val="Times New Roman"/>
      <family val="1"/>
    </font>
    <font>
      <sz val="24"/>
      <color rgb="FFFF0000"/>
      <name val="Muli"/>
    </font>
    <font>
      <sz val="36"/>
      <color theme="1"/>
      <name val="Muli"/>
    </font>
    <font>
      <sz val="10"/>
      <color rgb="FF000000"/>
      <name val="Times New Roman"/>
      <family val="1"/>
    </font>
    <font>
      <b/>
      <sz val="9.5"/>
      <name val="Carlito"/>
    </font>
    <font>
      <b/>
      <sz val="9.5"/>
      <name val="Carlito"/>
      <family val="2"/>
    </font>
    <font>
      <sz val="9.5"/>
      <name val="Carlito"/>
    </font>
    <font>
      <sz val="9.5"/>
      <name val="Carlito"/>
      <family val="2"/>
    </font>
    <font>
      <b/>
      <u/>
      <sz val="9.5"/>
      <name val="Carlito"/>
      <family val="2"/>
    </font>
    <font>
      <b/>
      <sz val="8"/>
      <name val="Carlito"/>
    </font>
    <font>
      <b/>
      <sz val="8"/>
      <name val="Carlito"/>
      <family val="2"/>
    </font>
    <font>
      <b/>
      <sz val="10"/>
      <name val="Carlito"/>
    </font>
    <font>
      <b/>
      <sz val="10"/>
      <name val="Carlito"/>
      <family val="2"/>
    </font>
    <font>
      <sz val="10"/>
      <name val="Carlito"/>
    </font>
    <font>
      <b/>
      <i/>
      <sz val="10"/>
      <name val="Carlito"/>
    </font>
    <font>
      <b/>
      <i/>
      <sz val="10"/>
      <name val="Carlito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000000"/>
      <name val="Times New Roman"/>
      <family val="1"/>
    </font>
  </fonts>
  <fills count="5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8229926450392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5DCE3"/>
      </patternFill>
    </fill>
    <fill>
      <patternFill patternType="solid">
        <fgColor rgb="FFA9D08E"/>
      </patternFill>
    </fill>
  </fills>
  <borders count="87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FF0000"/>
      </right>
      <top style="thin">
        <color rgb="FF000000"/>
      </top>
      <bottom style="thin">
        <color rgb="FF000000"/>
      </bottom>
      <diagonal/>
    </border>
    <border>
      <left style="thin">
        <color rgb="FFFF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hair">
        <color indexed="55"/>
      </top>
      <bottom style="hair">
        <color indexed="55"/>
      </bottom>
      <diagonal/>
    </border>
  </borders>
  <cellStyleXfs count="133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0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1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17" applyNumberFormat="0" applyProtection="0">
      <alignment horizontal="right" vertical="center"/>
    </xf>
    <xf numFmtId="0" fontId="5" fillId="8" borderId="17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18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52" applyNumberFormat="0" applyProtection="0">
      <alignment horizontal="left" vertical="center" indent="1"/>
    </xf>
    <xf numFmtId="4" fontId="16" fillId="7" borderId="52" applyNumberFormat="0" applyProtection="0">
      <alignment horizontal="right" vertical="center"/>
    </xf>
    <xf numFmtId="10" fontId="9" fillId="6" borderId="5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58" applyNumberFormat="0" applyFill="0" applyAlignment="0" applyProtection="0"/>
    <xf numFmtId="0" fontId="78" fillId="0" borderId="59" applyNumberFormat="0" applyFill="0" applyAlignment="0" applyProtection="0"/>
    <xf numFmtId="0" fontId="79" fillId="0" borderId="60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1" applyNumberFormat="0" applyAlignment="0" applyProtection="0"/>
    <xf numFmtId="0" fontId="84" fillId="20" borderId="62" applyNumberFormat="0" applyAlignment="0" applyProtection="0"/>
    <xf numFmtId="0" fontId="85" fillId="20" borderId="61" applyNumberFormat="0" applyAlignment="0" applyProtection="0"/>
    <xf numFmtId="0" fontId="86" fillId="0" borderId="63" applyNumberFormat="0" applyFill="0" applyAlignment="0" applyProtection="0"/>
    <xf numFmtId="0" fontId="87" fillId="21" borderId="64" applyNumberFormat="0" applyAlignment="0" applyProtection="0"/>
    <xf numFmtId="0" fontId="88" fillId="0" borderId="0" applyNumberFormat="0" applyFill="0" applyBorder="0" applyAlignment="0" applyProtection="0"/>
    <xf numFmtId="0" fontId="1" fillId="22" borderId="65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66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0" fontId="103" fillId="0" borderId="0">
      <alignment vertical="center"/>
    </xf>
    <xf numFmtId="174" fontId="107" fillId="0" borderId="0"/>
    <xf numFmtId="43" fontId="109" fillId="0" borderId="0" applyFont="0" applyFill="0" applyBorder="0" applyAlignment="0" applyProtection="0"/>
    <xf numFmtId="0" fontId="114" fillId="0" borderId="0"/>
    <xf numFmtId="0" fontId="117" fillId="0" borderId="0"/>
  </cellStyleXfs>
  <cellXfs count="652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38" fillId="2" borderId="3" xfId="0" applyFont="1" applyFill="1" applyBorder="1" applyAlignment="1">
      <alignment vertical="center"/>
    </xf>
    <xf numFmtId="0" fontId="38" fillId="2" borderId="3" xfId="0" applyFont="1" applyFill="1" applyBorder="1" applyAlignment="1">
      <alignment vertical="center" wrapText="1"/>
    </xf>
    <xf numFmtId="0" fontId="38" fillId="2" borderId="3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37" xfId="0" applyFont="1" applyBorder="1"/>
    <xf numFmtId="0" fontId="27" fillId="0" borderId="19" xfId="0" applyFont="1" applyBorder="1"/>
    <xf numFmtId="0" fontId="27" fillId="0" borderId="20" xfId="0" applyFont="1" applyBorder="1"/>
    <xf numFmtId="0" fontId="27" fillId="0" borderId="21" xfId="0" applyFont="1" applyBorder="1"/>
    <xf numFmtId="0" fontId="2" fillId="0" borderId="0" xfId="0" applyFont="1"/>
    <xf numFmtId="0" fontId="42" fillId="0" borderId="0" xfId="0" applyFont="1"/>
    <xf numFmtId="0" fontId="27" fillId="0" borderId="22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1" xfId="0" applyFont="1" applyBorder="1"/>
    <xf numFmtId="0" fontId="44" fillId="0" borderId="32" xfId="0" applyFont="1" applyBorder="1"/>
    <xf numFmtId="0" fontId="43" fillId="0" borderId="32" xfId="0" applyFont="1" applyBorder="1" applyAlignment="1">
      <alignment horizontal="center"/>
    </xf>
    <xf numFmtId="0" fontId="43" fillId="0" borderId="33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4" xfId="0" applyFont="1" applyBorder="1"/>
    <xf numFmtId="0" fontId="37" fillId="0" borderId="35" xfId="0" applyFont="1" applyBorder="1"/>
    <xf numFmtId="0" fontId="37" fillId="0" borderId="35" xfId="0" applyFont="1" applyBorder="1" applyAlignment="1">
      <alignment horizontal="center"/>
    </xf>
    <xf numFmtId="165" fontId="37" fillId="0" borderId="36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5" fontId="37" fillId="0" borderId="37" xfId="0" applyNumberFormat="1" applyFont="1" applyBorder="1" applyAlignment="1">
      <alignment horizontal="center"/>
    </xf>
    <xf numFmtId="165" fontId="37" fillId="0" borderId="38" xfId="0" applyNumberFormat="1" applyFont="1" applyBorder="1" applyAlignment="1">
      <alignment horizontal="center" wrapText="1"/>
    </xf>
    <xf numFmtId="165" fontId="37" fillId="0" borderId="38" xfId="0" applyNumberFormat="1" applyFont="1" applyBorder="1" applyAlignment="1">
      <alignment horizontal="center"/>
    </xf>
    <xf numFmtId="165" fontId="37" fillId="0" borderId="36" xfId="0" applyNumberFormat="1" applyFont="1" applyBorder="1" applyAlignment="1">
      <alignment horizontal="center"/>
    </xf>
    <xf numFmtId="0" fontId="37" fillId="0" borderId="39" xfId="0" applyFont="1" applyBorder="1"/>
    <xf numFmtId="165" fontId="37" fillId="0" borderId="39" xfId="0" applyNumberFormat="1" applyFont="1" applyBorder="1" applyAlignment="1">
      <alignment horizontal="center"/>
    </xf>
    <xf numFmtId="165" fontId="37" fillId="0" borderId="40" xfId="0" applyNumberFormat="1" applyFont="1" applyBorder="1" applyAlignment="1">
      <alignment horizontal="center"/>
    </xf>
    <xf numFmtId="0" fontId="25" fillId="2" borderId="41" xfId="0" applyFont="1" applyFill="1" applyBorder="1" applyAlignment="1">
      <alignment vertical="center"/>
    </xf>
    <xf numFmtId="0" fontId="26" fillId="2" borderId="41" xfId="0" applyFont="1" applyFill="1" applyBorder="1" applyAlignment="1">
      <alignment vertical="center" wrapText="1"/>
    </xf>
    <xf numFmtId="0" fontId="25" fillId="2" borderId="42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1" fillId="0" borderId="0" xfId="2" applyFont="1" applyAlignment="1">
      <alignment vertical="center"/>
    </xf>
    <xf numFmtId="0" fontId="50" fillId="0" borderId="0" xfId="2" applyFont="1" applyAlignment="1">
      <alignment vertical="center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7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7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6" fillId="2" borderId="0" xfId="0" applyFont="1" applyFill="1" applyAlignment="1">
      <alignment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0" fontId="48" fillId="2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6" fillId="2" borderId="1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1" xfId="0" quotePrefix="1" applyFont="1" applyFill="1" applyBorder="1" applyAlignment="1">
      <alignment horizontal="center" vertical="center"/>
    </xf>
    <xf numFmtId="0" fontId="67" fillId="2" borderId="1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1" xfId="0" applyFont="1" applyFill="1" applyBorder="1" applyAlignment="1">
      <alignment horizontal="left" vertical="center"/>
    </xf>
    <xf numFmtId="0" fontId="66" fillId="2" borderId="1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vertical="center"/>
    </xf>
    <xf numFmtId="0" fontId="65" fillId="2" borderId="2" xfId="0" applyFont="1" applyFill="1" applyBorder="1" applyAlignment="1">
      <alignment horizontal="center" vertical="center"/>
    </xf>
    <xf numFmtId="3" fontId="65" fillId="2" borderId="2" xfId="0" applyNumberFormat="1" applyFont="1" applyFill="1" applyBorder="1" applyAlignment="1">
      <alignment horizontal="center" vertical="center"/>
    </xf>
    <xf numFmtId="0" fontId="65" fillId="2" borderId="2" xfId="62" applyNumberFormat="1" applyFont="1" applyFill="1" applyBorder="1" applyAlignment="1">
      <alignment horizontal="center" vertical="center"/>
    </xf>
    <xf numFmtId="0" fontId="65" fillId="13" borderId="2" xfId="0" applyFont="1" applyFill="1" applyBorder="1" applyAlignment="1">
      <alignment horizontal="center" vertical="center"/>
    </xf>
    <xf numFmtId="0" fontId="65" fillId="5" borderId="2" xfId="0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3" xfId="0" applyFont="1" applyFill="1" applyBorder="1" applyAlignment="1">
      <alignment vertical="center" wrapText="1"/>
    </xf>
    <xf numFmtId="0" fontId="65" fillId="2" borderId="1" xfId="0" applyFont="1" applyFill="1" applyBorder="1" applyAlignment="1">
      <alignment horizontal="right" vertical="center"/>
    </xf>
    <xf numFmtId="0" fontId="49" fillId="2" borderId="0" xfId="0" applyFont="1" applyFill="1" applyAlignment="1">
      <alignment vertical="center"/>
    </xf>
    <xf numFmtId="0" fontId="49" fillId="2" borderId="50" xfId="0" applyFont="1" applyFill="1" applyBorder="1" applyAlignment="1">
      <alignment horizontal="center" vertical="center"/>
    </xf>
    <xf numFmtId="0" fontId="49" fillId="0" borderId="9" xfId="0" applyFont="1" applyBorder="1" applyAlignment="1">
      <alignment horizontal="center" vertical="center"/>
    </xf>
    <xf numFmtId="0" fontId="65" fillId="13" borderId="1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1" xfId="0" applyFont="1" applyFill="1" applyBorder="1" applyAlignment="1">
      <alignment horizontal="center" vertical="center"/>
    </xf>
    <xf numFmtId="0" fontId="66" fillId="13" borderId="1" xfId="0" applyFont="1" applyFill="1" applyBorder="1" applyAlignment="1">
      <alignment horizontal="center" vertical="center"/>
    </xf>
    <xf numFmtId="0" fontId="65" fillId="5" borderId="1" xfId="0" quotePrefix="1" applyFont="1" applyFill="1" applyBorder="1" applyAlignment="1">
      <alignment horizontal="center" vertical="center"/>
    </xf>
    <xf numFmtId="0" fontId="33" fillId="2" borderId="46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0" fontId="32" fillId="0" borderId="50" xfId="0" applyFont="1" applyBorder="1" applyAlignment="1">
      <alignment horizontal="center" vertical="center"/>
    </xf>
    <xf numFmtId="0" fontId="32" fillId="0" borderId="50" xfId="0" applyFont="1" applyBorder="1" applyAlignment="1">
      <alignment vertical="center" wrapText="1"/>
    </xf>
    <xf numFmtId="1" fontId="31" fillId="2" borderId="50" xfId="0" applyNumberFormat="1" applyFont="1" applyFill="1" applyBorder="1" applyAlignment="1">
      <alignment vertical="center" wrapText="1"/>
    </xf>
    <xf numFmtId="0" fontId="31" fillId="2" borderId="50" xfId="0" quotePrefix="1" applyFont="1" applyFill="1" applyBorder="1" applyAlignment="1">
      <alignment vertical="center" wrapText="1"/>
    </xf>
    <xf numFmtId="0" fontId="53" fillId="12" borderId="50" xfId="2" applyFont="1" applyFill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 vertical="center" wrapText="1"/>
    </xf>
    <xf numFmtId="0" fontId="50" fillId="5" borderId="50" xfId="2" applyFont="1" applyFill="1" applyBorder="1" applyAlignment="1">
      <alignment horizontal="center" vertical="center" wrapText="1"/>
    </xf>
    <xf numFmtId="0" fontId="51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1" fillId="0" borderId="50" xfId="2" quotePrefix="1" applyFont="1" applyBorder="1" applyAlignment="1">
      <alignment horizontal="center" vertical="center" wrapText="1"/>
    </xf>
    <xf numFmtId="0" fontId="72" fillId="2" borderId="1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1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1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1" xfId="0" applyFont="1" applyFill="1" applyBorder="1" applyAlignment="1">
      <alignment horizontal="left" vertical="center"/>
    </xf>
    <xf numFmtId="0" fontId="72" fillId="2" borderId="1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vertical="center"/>
    </xf>
    <xf numFmtId="0" fontId="74" fillId="2" borderId="2" xfId="0" applyFont="1" applyFill="1" applyBorder="1" applyAlignment="1">
      <alignment horizontal="center" vertical="center"/>
    </xf>
    <xf numFmtId="3" fontId="74" fillId="2" borderId="2" xfId="0" applyNumberFormat="1" applyFont="1" applyFill="1" applyBorder="1" applyAlignment="1">
      <alignment horizontal="center" vertical="center"/>
    </xf>
    <xf numFmtId="0" fontId="74" fillId="2" borderId="2" xfId="62" applyNumberFormat="1" applyFont="1" applyFill="1" applyBorder="1" applyAlignment="1">
      <alignment horizontal="center" vertical="center"/>
    </xf>
    <xf numFmtId="0" fontId="74" fillId="13" borderId="2" xfId="0" applyFont="1" applyFill="1" applyBorder="1" applyAlignment="1">
      <alignment horizontal="center" vertical="center"/>
    </xf>
    <xf numFmtId="0" fontId="74" fillId="5" borderId="2" xfId="0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horizontal="center" vertical="center"/>
    </xf>
    <xf numFmtId="1" fontId="74" fillId="13" borderId="1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5" fontId="49" fillId="2" borderId="50" xfId="0" applyNumberFormat="1" applyFont="1" applyFill="1" applyBorder="1" applyAlignment="1">
      <alignment horizontal="center" vertical="center"/>
    </xf>
    <xf numFmtId="1" fontId="49" fillId="2" borderId="50" xfId="0" applyNumberFormat="1" applyFont="1" applyFill="1" applyBorder="1" applyAlignment="1">
      <alignment horizontal="center" vertical="center"/>
    </xf>
    <xf numFmtId="165" fontId="49" fillId="2" borderId="9" xfId="0" applyNumberFormat="1" applyFont="1" applyFill="1" applyBorder="1" applyAlignment="1">
      <alignment horizontal="center" vertical="center"/>
    </xf>
    <xf numFmtId="1" fontId="49" fillId="2" borderId="9" xfId="0" applyNumberFormat="1" applyFont="1" applyFill="1" applyBorder="1" applyAlignment="1">
      <alignment horizontal="center" vertical="center"/>
    </xf>
    <xf numFmtId="12" fontId="32" fillId="0" borderId="51" xfId="0" quotePrefix="1" applyNumberFormat="1" applyFont="1" applyBorder="1" applyAlignment="1">
      <alignment vertical="center" wrapText="1"/>
    </xf>
    <xf numFmtId="12" fontId="32" fillId="0" borderId="50" xfId="0" quotePrefix="1" applyNumberFormat="1" applyFont="1" applyBorder="1" applyAlignment="1">
      <alignment horizontal="center" vertical="center" wrapText="1"/>
    </xf>
    <xf numFmtId="165" fontId="49" fillId="0" borderId="50" xfId="0" applyNumberFormat="1" applyFont="1" applyBorder="1" applyAlignment="1">
      <alignment horizontal="center" vertical="center"/>
    </xf>
    <xf numFmtId="0" fontId="48" fillId="0" borderId="50" xfId="2" applyFont="1" applyBorder="1" applyAlignment="1">
      <alignment horizontal="center" vertical="center"/>
    </xf>
    <xf numFmtId="0" fontId="50" fillId="5" borderId="50" xfId="2" applyFont="1" applyFill="1" applyBorder="1" applyAlignment="1">
      <alignment horizontal="center" vertical="center"/>
    </xf>
    <xf numFmtId="0" fontId="64" fillId="0" borderId="50" xfId="2" applyFont="1" applyBorder="1" applyAlignment="1">
      <alignment vertical="center"/>
    </xf>
    <xf numFmtId="1" fontId="57" fillId="0" borderId="50" xfId="1" applyNumberFormat="1" applyFont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vertical="center"/>
    </xf>
    <xf numFmtId="1" fontId="31" fillId="2" borderId="50" xfId="0" applyNumberFormat="1" applyFont="1" applyFill="1" applyBorder="1" applyAlignment="1">
      <alignment horizontal="center" vertical="center"/>
    </xf>
    <xf numFmtId="4" fontId="49" fillId="2" borderId="50" xfId="0" applyNumberFormat="1" applyFont="1" applyFill="1" applyBorder="1" applyAlignment="1">
      <alignment horizontal="center" vertical="center"/>
    </xf>
    <xf numFmtId="1" fontId="32" fillId="2" borderId="50" xfId="0" applyNumberFormat="1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/>
    </xf>
    <xf numFmtId="165" fontId="31" fillId="2" borderId="50" xfId="0" applyNumberFormat="1" applyFont="1" applyFill="1" applyBorder="1" applyAlignment="1">
      <alignment horizontal="center" vertical="center"/>
    </xf>
    <xf numFmtId="2" fontId="31" fillId="2" borderId="50" xfId="0" applyNumberFormat="1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49" fillId="2" borderId="50" xfId="0" applyNumberFormat="1" applyFont="1" applyFill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/>
    </xf>
    <xf numFmtId="1" fontId="31" fillId="2" borderId="51" xfId="0" applyNumberFormat="1" applyFont="1" applyFill="1" applyBorder="1" applyAlignment="1">
      <alignment vertical="center" wrapText="1"/>
    </xf>
    <xf numFmtId="0" fontId="31" fillId="2" borderId="48" xfId="0" quotePrefix="1" applyFont="1" applyFill="1" applyBorder="1" applyAlignment="1">
      <alignment vertical="center" wrapText="1"/>
    </xf>
    <xf numFmtId="0" fontId="31" fillId="2" borderId="25" xfId="0" quotePrefix="1" applyFont="1" applyFill="1" applyBorder="1" applyAlignment="1">
      <alignment vertical="center" wrapText="1"/>
    </xf>
    <xf numFmtId="0" fontId="94" fillId="2" borderId="1" xfId="0" applyFont="1" applyFill="1" applyBorder="1" applyAlignment="1">
      <alignment horizontal="center" vertical="center"/>
    </xf>
    <xf numFmtId="0" fontId="95" fillId="3" borderId="0" xfId="0" applyFont="1" applyFill="1" applyAlignment="1">
      <alignment vertical="center"/>
    </xf>
    <xf numFmtId="0" fontId="53" fillId="4" borderId="1" xfId="0" quotePrefix="1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53" fillId="2" borderId="2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/>
    </xf>
    <xf numFmtId="0" fontId="53" fillId="2" borderId="2" xfId="0" applyFont="1" applyFill="1" applyBorder="1" applyAlignment="1">
      <alignment horizontal="center" vertical="center"/>
    </xf>
    <xf numFmtId="3" fontId="53" fillId="2" borderId="2" xfId="0" applyNumberFormat="1" applyFont="1" applyFill="1" applyBorder="1" applyAlignment="1">
      <alignment horizontal="center" vertical="center"/>
    </xf>
    <xf numFmtId="0" fontId="53" fillId="2" borderId="2" xfId="62" applyNumberFormat="1" applyFont="1" applyFill="1" applyBorder="1" applyAlignment="1">
      <alignment horizontal="center" vertical="center"/>
    </xf>
    <xf numFmtId="0" fontId="53" fillId="13" borderId="2" xfId="0" applyFont="1" applyFill="1" applyBorder="1" applyAlignment="1">
      <alignment horizontal="center" vertical="center"/>
    </xf>
    <xf numFmtId="0" fontId="53" fillId="5" borderId="2" xfId="0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horizontal="center" vertical="center"/>
    </xf>
    <xf numFmtId="0" fontId="53" fillId="5" borderId="1" xfId="0" quotePrefix="1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3" borderId="0" xfId="0" applyFont="1" applyFill="1" applyAlignment="1">
      <alignment horizontal="left" vertical="center"/>
    </xf>
    <xf numFmtId="0" fontId="53" fillId="2" borderId="0" xfId="0" applyFont="1" applyFill="1" applyAlignment="1">
      <alignment horizontal="right" vertical="center"/>
    </xf>
    <xf numFmtId="0" fontId="53" fillId="2" borderId="0" xfId="0" applyFont="1" applyFill="1" applyAlignment="1">
      <alignment horizontal="right" vertical="center" wrapText="1"/>
    </xf>
    <xf numFmtId="0" fontId="53" fillId="2" borderId="3" xfId="0" applyFont="1" applyFill="1" applyBorder="1" applyAlignment="1">
      <alignment vertical="center" wrapText="1"/>
    </xf>
    <xf numFmtId="0" fontId="53" fillId="2" borderId="1" xfId="0" applyFont="1" applyFill="1" applyBorder="1" applyAlignment="1">
      <alignment horizontal="right" vertical="center"/>
    </xf>
    <xf numFmtId="0" fontId="53" fillId="13" borderId="1" xfId="0" quotePrefix="1" applyFont="1" applyFill="1" applyBorder="1" applyAlignment="1">
      <alignment horizontal="center" vertical="center"/>
    </xf>
    <xf numFmtId="0" fontId="94" fillId="13" borderId="1" xfId="0" applyFont="1" applyFill="1" applyBorder="1" applyAlignment="1">
      <alignment horizontal="center" vertical="center"/>
    </xf>
    <xf numFmtId="0" fontId="95" fillId="13" borderId="0" xfId="0" applyFont="1" applyFill="1" applyAlignment="1">
      <alignment vertical="center"/>
    </xf>
    <xf numFmtId="0" fontId="53" fillId="13" borderId="1" xfId="0" applyFont="1" applyFill="1" applyBorder="1" applyAlignment="1">
      <alignment horizontal="center" vertical="center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right" vertical="center"/>
    </xf>
    <xf numFmtId="1" fontId="53" fillId="14" borderId="0" xfId="0" applyNumberFormat="1" applyFont="1" applyFill="1" applyAlignment="1">
      <alignment horizontal="center" vertical="center"/>
    </xf>
    <xf numFmtId="1" fontId="32" fillId="2" borderId="49" xfId="0" applyNumberFormat="1" applyFont="1" applyFill="1" applyBorder="1" applyAlignment="1">
      <alignment horizontal="center" vertical="center"/>
    </xf>
    <xf numFmtId="0" fontId="96" fillId="48" borderId="1" xfId="0" applyFont="1" applyFill="1" applyBorder="1" applyAlignment="1">
      <alignment horizontal="left" vertical="center"/>
    </xf>
    <xf numFmtId="0" fontId="96" fillId="48" borderId="3" xfId="0" applyFont="1" applyFill="1" applyBorder="1" applyAlignment="1">
      <alignment horizontal="center" vertical="center"/>
    </xf>
    <xf numFmtId="0" fontId="96" fillId="48" borderId="0" xfId="0" applyFont="1" applyFill="1" applyAlignment="1">
      <alignment horizontal="center" vertical="center"/>
    </xf>
    <xf numFmtId="0" fontId="96" fillId="48" borderId="0" xfId="0" applyFont="1" applyFill="1" applyAlignment="1">
      <alignment horizontal="center" vertical="center" wrapText="1"/>
    </xf>
    <xf numFmtId="0" fontId="96" fillId="48" borderId="3" xfId="0" applyFont="1" applyFill="1" applyBorder="1" applyAlignment="1">
      <alignment horizontal="center" vertical="center" wrapText="1"/>
    </xf>
    <xf numFmtId="0" fontId="96" fillId="48" borderId="1" xfId="0" applyFont="1" applyFill="1" applyBorder="1" applyAlignment="1">
      <alignment horizontal="center" vertical="center"/>
    </xf>
    <xf numFmtId="0" fontId="32" fillId="2" borderId="46" xfId="0" applyFont="1" applyFill="1" applyBorder="1" applyAlignment="1" applyProtection="1">
      <alignment vertical="center"/>
      <protection hidden="1"/>
    </xf>
    <xf numFmtId="0" fontId="33" fillId="2" borderId="46" xfId="0" applyFont="1" applyFill="1" applyBorder="1" applyAlignment="1">
      <alignment horizontal="left" vertical="center" wrapText="1"/>
    </xf>
    <xf numFmtId="0" fontId="93" fillId="2" borderId="46" xfId="0" applyFont="1" applyFill="1" applyBorder="1" applyAlignment="1">
      <alignment vertical="center"/>
    </xf>
    <xf numFmtId="0" fontId="32" fillId="2" borderId="46" xfId="0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 wrapText="1"/>
    </xf>
    <xf numFmtId="164" fontId="32" fillId="2" borderId="46" xfId="0" quotePrefix="1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center" vertical="center"/>
    </xf>
    <xf numFmtId="0" fontId="32" fillId="2" borderId="46" xfId="0" applyFont="1" applyFill="1" applyBorder="1" applyAlignment="1">
      <alignment vertical="center" wrapText="1"/>
    </xf>
    <xf numFmtId="1" fontId="32" fillId="0" borderId="50" xfId="1" applyNumberFormat="1" applyFont="1" applyBorder="1" applyAlignment="1">
      <alignment horizontal="center" vertical="center" wrapText="1"/>
    </xf>
    <xf numFmtId="2" fontId="71" fillId="2" borderId="50" xfId="0" applyNumberFormat="1" applyFont="1" applyFill="1" applyBorder="1" applyAlignment="1">
      <alignment horizontal="center" vertical="center"/>
    </xf>
    <xf numFmtId="173" fontId="31" fillId="2" borderId="50" xfId="0" applyNumberFormat="1" applyFont="1" applyFill="1" applyBorder="1" applyAlignment="1">
      <alignment horizontal="center" vertical="center"/>
    </xf>
    <xf numFmtId="0" fontId="32" fillId="0" borderId="47" xfId="0" quotePrefix="1" applyFont="1" applyBorder="1" applyAlignment="1">
      <alignment horizontal="center" vertical="center"/>
    </xf>
    <xf numFmtId="0" fontId="32" fillId="2" borderId="50" xfId="0" quotePrefix="1" applyFont="1" applyFill="1" applyBorder="1" applyAlignment="1">
      <alignment horizontal="left" vertical="center"/>
    </xf>
    <xf numFmtId="0" fontId="32" fillId="2" borderId="50" xfId="0" applyFont="1" applyFill="1" applyBorder="1" applyAlignment="1">
      <alignment horizontal="center" vertical="center"/>
    </xf>
    <xf numFmtId="1" fontId="49" fillId="0" borderId="50" xfId="0" applyNumberFormat="1" applyFont="1" applyBorder="1" applyAlignment="1">
      <alignment horizontal="center" vertical="center"/>
    </xf>
    <xf numFmtId="0" fontId="49" fillId="47" borderId="50" xfId="0" applyFont="1" applyFill="1" applyBorder="1" applyAlignment="1">
      <alignment horizontal="center" vertical="center"/>
    </xf>
    <xf numFmtId="1" fontId="49" fillId="47" borderId="50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vertical="center"/>
    </xf>
    <xf numFmtId="0" fontId="32" fillId="0" borderId="50" xfId="0" applyFont="1" applyBorder="1" applyAlignment="1">
      <alignment horizontal="center" vertical="center" wrapText="1"/>
    </xf>
    <xf numFmtId="12" fontId="48" fillId="0" borderId="50" xfId="0" quotePrefix="1" applyNumberFormat="1" applyFont="1" applyBorder="1" applyAlignment="1">
      <alignment horizontal="center" vertical="center" wrapText="1"/>
    </xf>
    <xf numFmtId="0" fontId="52" fillId="0" borderId="49" xfId="2" applyFont="1" applyBorder="1" applyAlignment="1">
      <alignment vertical="center" wrapText="1"/>
    </xf>
    <xf numFmtId="1" fontId="50" fillId="5" borderId="48" xfId="2" applyNumberFormat="1" applyFont="1" applyFill="1" applyBorder="1" applyAlignment="1">
      <alignment vertical="center" wrapText="1"/>
    </xf>
    <xf numFmtId="0" fontId="64" fillId="0" borderId="48" xfId="2" applyFont="1" applyBorder="1" applyAlignment="1">
      <alignment vertical="center"/>
    </xf>
    <xf numFmtId="0" fontId="50" fillId="5" borderId="48" xfId="2" applyFont="1" applyFill="1" applyBorder="1" applyAlignment="1">
      <alignment vertical="center" wrapText="1"/>
    </xf>
    <xf numFmtId="0" fontId="50" fillId="5" borderId="50" xfId="2" applyFont="1" applyFill="1" applyBorder="1" applyAlignment="1">
      <alignment horizontal="left" vertical="center" wrapText="1"/>
    </xf>
    <xf numFmtId="1" fontId="50" fillId="5" borderId="50" xfId="2" applyNumberFormat="1" applyFont="1" applyFill="1" applyBorder="1" applyAlignment="1">
      <alignment vertical="center"/>
    </xf>
    <xf numFmtId="0" fontId="97" fillId="2" borderId="46" xfId="0" applyFont="1" applyFill="1" applyBorder="1" applyAlignment="1">
      <alignment vertical="center"/>
    </xf>
    <xf numFmtId="0" fontId="37" fillId="0" borderId="0" xfId="59" applyFont="1"/>
    <xf numFmtId="0" fontId="98" fillId="9" borderId="67" xfId="0" applyFont="1" applyFill="1" applyBorder="1" applyAlignment="1">
      <alignment vertical="center"/>
    </xf>
    <xf numFmtId="0" fontId="99" fillId="0" borderId="67" xfId="0" applyFont="1" applyBorder="1" applyAlignment="1">
      <alignment horizontal="center"/>
    </xf>
    <xf numFmtId="0" fontId="99" fillId="0" borderId="67" xfId="0" quotePrefix="1" applyFont="1" applyBorder="1" applyAlignment="1">
      <alignment horizontal="center"/>
    </xf>
    <xf numFmtId="16" fontId="99" fillId="0" borderId="67" xfId="0" quotePrefix="1" applyNumberFormat="1" applyFont="1" applyBorder="1" applyAlignment="1">
      <alignment horizontal="center"/>
    </xf>
    <xf numFmtId="0" fontId="100" fillId="0" borderId="0" xfId="59" applyFont="1" applyAlignment="1">
      <alignment vertical="center"/>
    </xf>
    <xf numFmtId="0" fontId="100" fillId="5" borderId="68" xfId="59" applyFont="1" applyFill="1" applyBorder="1" applyAlignment="1">
      <alignment horizontal="left" vertical="center"/>
    </xf>
    <xf numFmtId="14" fontId="100" fillId="49" borderId="68" xfId="59" applyNumberFormat="1" applyFont="1" applyFill="1" applyBorder="1" applyAlignment="1">
      <alignment horizontal="center" vertical="center"/>
    </xf>
    <xf numFmtId="0" fontId="100" fillId="0" borderId="5" xfId="59" applyFont="1" applyBorder="1" applyAlignment="1">
      <alignment horizontal="center" vertical="center"/>
    </xf>
    <xf numFmtId="0" fontId="100" fillId="49" borderId="68" xfId="59" applyFont="1" applyFill="1" applyBorder="1" applyAlignment="1">
      <alignment horizontal="center" vertical="center"/>
    </xf>
    <xf numFmtId="0" fontId="100" fillId="0" borderId="0" xfId="59" applyFont="1" applyAlignment="1">
      <alignment horizontal="left" vertical="center"/>
    </xf>
    <xf numFmtId="0" fontId="100" fillId="0" borderId="0" xfId="59" applyFont="1" applyAlignment="1">
      <alignment horizontal="center" vertical="center"/>
    </xf>
    <xf numFmtId="0" fontId="0" fillId="0" borderId="22" xfId="0" applyBorder="1"/>
    <xf numFmtId="0" fontId="37" fillId="0" borderId="20" xfId="59" applyFont="1" applyBorder="1"/>
    <xf numFmtId="0" fontId="38" fillId="5" borderId="68" xfId="59" applyFont="1" applyFill="1" applyBorder="1" applyAlignment="1">
      <alignment horizontal="center" vertical="center"/>
    </xf>
    <xf numFmtId="0" fontId="38" fillId="5" borderId="68" xfId="59" applyFont="1" applyFill="1" applyBorder="1" applyAlignment="1">
      <alignment horizontal="center" vertical="center" wrapText="1"/>
    </xf>
    <xf numFmtId="0" fontId="100" fillId="0" borderId="68" xfId="59" applyFont="1" applyBorder="1" applyAlignment="1">
      <alignment horizontal="center" vertical="center"/>
    </xf>
    <xf numFmtId="0" fontId="100" fillId="0" borderId="68" xfId="59" applyFont="1" applyBorder="1" applyAlignment="1">
      <alignment horizontal="center" vertical="center" wrapText="1"/>
    </xf>
    <xf numFmtId="0" fontId="100" fillId="0" borderId="0" xfId="59" applyFont="1" applyAlignment="1">
      <alignment horizontal="left" vertical="center" wrapText="1"/>
    </xf>
    <xf numFmtId="0" fontId="100" fillId="0" borderId="0" xfId="0" applyFont="1" applyAlignment="1">
      <alignment vertical="center"/>
    </xf>
    <xf numFmtId="0" fontId="100" fillId="0" borderId="0" xfId="59" applyFont="1" applyAlignment="1">
      <alignment horizontal="center" vertical="top"/>
    </xf>
    <xf numFmtId="0" fontId="37" fillId="0" borderId="0" xfId="59" applyFont="1" applyAlignment="1">
      <alignment vertical="center"/>
    </xf>
    <xf numFmtId="0" fontId="100" fillId="49" borderId="68" xfId="59" applyFont="1" applyFill="1" applyBorder="1" applyAlignment="1">
      <alignment horizontal="left" vertical="center"/>
    </xf>
    <xf numFmtId="0" fontId="104" fillId="50" borderId="67" xfId="128" applyFont="1" applyFill="1" applyBorder="1" applyAlignment="1">
      <alignment horizontal="center" vertical="center"/>
    </xf>
    <xf numFmtId="0" fontId="104" fillId="50" borderId="69" xfId="128" applyFont="1" applyFill="1" applyBorder="1" applyAlignment="1">
      <alignment horizontal="center" vertical="center"/>
    </xf>
    <xf numFmtId="0" fontId="104" fillId="50" borderId="70" xfId="128" applyFont="1" applyFill="1" applyBorder="1" applyAlignment="1">
      <alignment horizontal="center" vertical="center"/>
    </xf>
    <xf numFmtId="0" fontId="104" fillId="50" borderId="71" xfId="128" quotePrefix="1" applyFont="1" applyFill="1" applyBorder="1" applyAlignment="1">
      <alignment horizontal="center" vertical="center" wrapText="1"/>
    </xf>
    <xf numFmtId="0" fontId="104" fillId="50" borderId="70" xfId="128" quotePrefix="1" applyFont="1" applyFill="1" applyBorder="1" applyAlignment="1">
      <alignment horizontal="left" vertical="center" wrapText="1"/>
    </xf>
    <xf numFmtId="0" fontId="104" fillId="50" borderId="70" xfId="128" quotePrefix="1" applyFont="1" applyFill="1" applyBorder="1" applyAlignment="1">
      <alignment horizontal="center" vertical="center"/>
    </xf>
    <xf numFmtId="0" fontId="104" fillId="50" borderId="69" xfId="128" applyFont="1" applyFill="1" applyBorder="1" applyAlignment="1">
      <alignment horizontal="center" vertical="center" wrapText="1"/>
    </xf>
    <xf numFmtId="0" fontId="104" fillId="50" borderId="67" xfId="128" applyFont="1" applyFill="1" applyBorder="1" applyAlignment="1">
      <alignment horizontal="center" vertical="center" wrapText="1"/>
    </xf>
    <xf numFmtId="0" fontId="105" fillId="0" borderId="0" xfId="128" applyFont="1" applyAlignment="1">
      <alignment horizontal="center" vertical="center"/>
    </xf>
    <xf numFmtId="0" fontId="106" fillId="0" borderId="70" xfId="128" applyFont="1" applyBorder="1">
      <alignment vertical="center"/>
    </xf>
    <xf numFmtId="0" fontId="106" fillId="0" borderId="67" xfId="128" applyFont="1" applyBorder="1" applyAlignment="1">
      <alignment horizontal="center" vertical="center"/>
    </xf>
    <xf numFmtId="174" fontId="106" fillId="0" borderId="67" xfId="129" applyFont="1" applyBorder="1" applyAlignment="1">
      <alignment horizontal="center" vertical="center" wrapText="1"/>
    </xf>
    <xf numFmtId="174" fontId="106" fillId="0" borderId="67" xfId="129" applyFont="1" applyBorder="1" applyAlignment="1">
      <alignment horizontal="left" vertical="center" wrapText="1"/>
    </xf>
    <xf numFmtId="0" fontId="106" fillId="0" borderId="0" xfId="128" applyFont="1" applyAlignment="1">
      <alignment horizontal="left" vertical="center"/>
    </xf>
    <xf numFmtId="0" fontId="106" fillId="0" borderId="0" xfId="128" applyFont="1" applyAlignment="1">
      <alignment horizontal="center" vertical="center"/>
    </xf>
    <xf numFmtId="0" fontId="106" fillId="0" borderId="43" xfId="128" applyFont="1" applyBorder="1">
      <alignment vertical="center"/>
    </xf>
    <xf numFmtId="0" fontId="106" fillId="0" borderId="9" xfId="128" applyFont="1" applyBorder="1">
      <alignment vertical="center"/>
    </xf>
    <xf numFmtId="174" fontId="40" fillId="0" borderId="67" xfId="129" applyFont="1" applyBorder="1" applyAlignment="1">
      <alignment horizontal="center" vertical="center" wrapText="1"/>
    </xf>
    <xf numFmtId="174" fontId="106" fillId="47" borderId="67" xfId="129" applyFont="1" applyFill="1" applyBorder="1" applyAlignment="1">
      <alignment horizontal="center" vertical="center" wrapText="1"/>
    </xf>
    <xf numFmtId="0" fontId="106" fillId="12" borderId="70" xfId="128" applyFont="1" applyFill="1" applyBorder="1">
      <alignment vertical="center"/>
    </xf>
    <xf numFmtId="0" fontId="106" fillId="12" borderId="67" xfId="128" applyFont="1" applyFill="1" applyBorder="1" applyAlignment="1">
      <alignment horizontal="center" vertical="center"/>
    </xf>
    <xf numFmtId="174" fontId="106" fillId="12" borderId="67" xfId="129" applyFont="1" applyFill="1" applyBorder="1" applyAlignment="1">
      <alignment horizontal="center" vertical="center" wrapText="1"/>
    </xf>
    <xf numFmtId="174" fontId="106" fillId="12" borderId="67" xfId="129" applyFont="1" applyFill="1" applyBorder="1" applyAlignment="1">
      <alignment horizontal="left" vertical="center" wrapText="1"/>
    </xf>
    <xf numFmtId="0" fontId="106" fillId="12" borderId="0" xfId="128" applyFont="1" applyFill="1" applyAlignment="1">
      <alignment horizontal="left" vertical="center"/>
    </xf>
    <xf numFmtId="0" fontId="106" fillId="12" borderId="0" xfId="128" applyFont="1" applyFill="1" applyAlignment="1">
      <alignment horizontal="center" vertical="center"/>
    </xf>
    <xf numFmtId="0" fontId="106" fillId="12" borderId="43" xfId="128" applyFont="1" applyFill="1" applyBorder="1">
      <alignment vertical="center"/>
    </xf>
    <xf numFmtId="0" fontId="106" fillId="12" borderId="9" xfId="128" applyFont="1" applyFill="1" applyBorder="1">
      <alignment vertical="center"/>
    </xf>
    <xf numFmtId="0" fontId="106" fillId="12" borderId="67" xfId="128" applyFont="1" applyFill="1" applyBorder="1" applyAlignment="1">
      <alignment horizontal="center" vertical="center" wrapText="1"/>
    </xf>
    <xf numFmtId="1" fontId="106" fillId="12" borderId="67" xfId="128" applyNumberFormat="1" applyFont="1" applyFill="1" applyBorder="1" applyAlignment="1">
      <alignment horizontal="center" vertical="center"/>
    </xf>
    <xf numFmtId="0" fontId="106" fillId="12" borderId="72" xfId="128" applyFont="1" applyFill="1" applyBorder="1" applyAlignment="1">
      <alignment horizontal="center" vertical="center"/>
    </xf>
    <xf numFmtId="0" fontId="106" fillId="0" borderId="67" xfId="128" applyFont="1" applyBorder="1" applyAlignment="1">
      <alignment horizontal="center" vertical="center" wrapText="1"/>
    </xf>
    <xf numFmtId="0" fontId="106" fillId="0" borderId="72" xfId="128" applyFont="1" applyBorder="1" applyAlignment="1">
      <alignment horizontal="center" vertical="center"/>
    </xf>
    <xf numFmtId="0" fontId="108" fillId="0" borderId="0" xfId="128" applyFont="1" applyAlignment="1">
      <alignment horizontal="center" vertical="center"/>
    </xf>
    <xf numFmtId="0" fontId="59" fillId="0" borderId="67" xfId="128" applyFont="1" applyBorder="1">
      <alignment vertical="center"/>
    </xf>
    <xf numFmtId="0" fontId="59" fillId="0" borderId="67" xfId="128" applyFont="1" applyBorder="1" applyAlignment="1">
      <alignment vertical="center" wrapText="1"/>
    </xf>
    <xf numFmtId="0" fontId="59" fillId="0" borderId="73" xfId="128" applyFont="1" applyBorder="1">
      <alignment vertical="center"/>
    </xf>
    <xf numFmtId="176" fontId="104" fillId="51" borderId="67" xfId="130" applyNumberFormat="1" applyFont="1" applyFill="1" applyBorder="1" applyAlignment="1">
      <alignment horizontal="center" vertical="center"/>
    </xf>
    <xf numFmtId="0" fontId="110" fillId="0" borderId="0" xfId="128" applyFont="1" applyAlignment="1">
      <alignment horizontal="center" vertical="center"/>
    </xf>
    <xf numFmtId="0" fontId="110" fillId="0" borderId="0" xfId="128" applyFont="1" applyAlignment="1">
      <alignment horizontal="center" vertical="center" wrapText="1"/>
    </xf>
    <xf numFmtId="0" fontId="104" fillId="0" borderId="0" xfId="128" applyFont="1" applyAlignment="1">
      <alignment horizontal="left" vertical="center"/>
    </xf>
    <xf numFmtId="0" fontId="106" fillId="0" borderId="0" xfId="128" applyFont="1" applyAlignment="1">
      <alignment horizontal="center" vertical="center" wrapText="1"/>
    </xf>
    <xf numFmtId="174" fontId="106" fillId="47" borderId="67" xfId="129" quotePrefix="1" applyFont="1" applyFill="1" applyBorder="1" applyAlignment="1">
      <alignment horizontal="center" vertical="center" wrapText="1"/>
    </xf>
    <xf numFmtId="0" fontId="111" fillId="2" borderId="1" xfId="0" applyFont="1" applyFill="1" applyBorder="1" applyAlignment="1">
      <alignment horizontal="left" vertical="center" wrapText="1"/>
    </xf>
    <xf numFmtId="0" fontId="112" fillId="2" borderId="1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 wrapText="1"/>
    </xf>
    <xf numFmtId="0" fontId="111" fillId="2" borderId="1" xfId="0" applyFont="1" applyFill="1" applyBorder="1" applyAlignment="1">
      <alignment horizontal="right" vertical="center"/>
    </xf>
    <xf numFmtId="1" fontId="53" fillId="13" borderId="1" xfId="0" applyNumberFormat="1" applyFont="1" applyFill="1" applyBorder="1" applyAlignment="1">
      <alignment horizontal="center" vertical="center"/>
    </xf>
    <xf numFmtId="0" fontId="34" fillId="47" borderId="0" xfId="2" applyFont="1" applyFill="1" applyAlignment="1">
      <alignment vertical="center"/>
    </xf>
    <xf numFmtId="1" fontId="51" fillId="0" borderId="50" xfId="2" applyNumberFormat="1" applyFont="1" applyBorder="1" applyAlignment="1">
      <alignment horizontal="center" vertical="center" wrapText="1"/>
    </xf>
    <xf numFmtId="1" fontId="50" fillId="5" borderId="49" xfId="2" applyNumberFormat="1" applyFont="1" applyFill="1" applyBorder="1" applyAlignment="1">
      <alignment horizontal="center" vertical="center" wrapText="1"/>
    </xf>
    <xf numFmtId="3" fontId="49" fillId="0" borderId="50" xfId="0" applyNumberFormat="1" applyFont="1" applyBorder="1" applyAlignment="1">
      <alignment horizontal="center" vertical="center"/>
    </xf>
    <xf numFmtId="3" fontId="100" fillId="0" borderId="0" xfId="0" applyNumberFormat="1" applyFont="1" applyAlignment="1">
      <alignment vertical="center"/>
    </xf>
    <xf numFmtId="3" fontId="34" fillId="0" borderId="0" xfId="2" applyNumberFormat="1" applyFont="1" applyAlignment="1">
      <alignment vertical="center"/>
    </xf>
    <xf numFmtId="0" fontId="100" fillId="0" borderId="0" xfId="0" applyFont="1" applyAlignment="1">
      <alignment vertical="center" wrapText="1"/>
    </xf>
    <xf numFmtId="0" fontId="34" fillId="0" borderId="0" xfId="2" applyFont="1" applyAlignment="1">
      <alignment vertical="center" wrapText="1"/>
    </xf>
    <xf numFmtId="0" fontId="53" fillId="15" borderId="0" xfId="0" applyFont="1" applyFill="1"/>
    <xf numFmtId="0" fontId="37" fillId="0" borderId="0" xfId="59" applyFont="1" applyAlignment="1">
      <alignment horizontal="left" vertical="center" wrapText="1"/>
    </xf>
    <xf numFmtId="0" fontId="53" fillId="4" borderId="0" xfId="0" quotePrefix="1" applyFont="1" applyFill="1" applyAlignment="1">
      <alignment horizontal="left" vertical="center"/>
    </xf>
    <xf numFmtId="0" fontId="53" fillId="4" borderId="0" xfId="0" quotePrefix="1" applyFont="1" applyFill="1" applyAlignment="1">
      <alignment horizontal="center" vertical="center"/>
    </xf>
    <xf numFmtId="0" fontId="50" fillId="2" borderId="2" xfId="0" applyFont="1" applyFill="1" applyBorder="1" applyAlignment="1">
      <alignment horizontal="left" vertical="center"/>
    </xf>
    <xf numFmtId="0" fontId="50" fillId="2" borderId="2" xfId="0" applyFont="1" applyFill="1" applyBorder="1" applyAlignment="1">
      <alignment vertical="center"/>
    </xf>
    <xf numFmtId="0" fontId="50" fillId="5" borderId="2" xfId="0" applyFont="1" applyFill="1" applyBorder="1" applyAlignment="1">
      <alignment vertical="center"/>
    </xf>
    <xf numFmtId="0" fontId="48" fillId="2" borderId="2" xfId="0" applyFont="1" applyFill="1" applyBorder="1" applyAlignment="1">
      <alignment horizontal="left" vertical="center" wrapText="1"/>
    </xf>
    <xf numFmtId="0" fontId="48" fillId="2" borderId="2" xfId="0" applyFont="1" applyFill="1" applyBorder="1" applyAlignment="1">
      <alignment vertical="center" wrapText="1"/>
    </xf>
    <xf numFmtId="2" fontId="71" fillId="0" borderId="50" xfId="0" applyNumberFormat="1" applyFont="1" applyBorder="1" applyAlignment="1">
      <alignment horizontal="center" vertical="center"/>
    </xf>
    <xf numFmtId="177" fontId="31" fillId="2" borderId="50" xfId="0" applyNumberFormat="1" applyFont="1" applyFill="1" applyBorder="1" applyAlignment="1">
      <alignment horizontal="center" vertical="center"/>
    </xf>
    <xf numFmtId="0" fontId="51" fillId="0" borderId="67" xfId="2" quotePrefix="1" applyFont="1" applyBorder="1" applyAlignment="1">
      <alignment horizontal="center" vertical="center" wrapText="1"/>
    </xf>
    <xf numFmtId="0" fontId="115" fillId="2" borderId="0" xfId="0" applyFont="1" applyFill="1" applyAlignment="1">
      <alignment vertical="center"/>
    </xf>
    <xf numFmtId="0" fontId="115" fillId="47" borderId="50" xfId="0" applyFont="1" applyFill="1" applyBorder="1" applyAlignment="1">
      <alignment horizontal="center" vertical="center"/>
    </xf>
    <xf numFmtId="3" fontId="53" fillId="5" borderId="1" xfId="0" quotePrefix="1" applyNumberFormat="1" applyFont="1" applyFill="1" applyBorder="1" applyAlignment="1">
      <alignment horizontal="center" vertical="center"/>
    </xf>
    <xf numFmtId="0" fontId="50" fillId="5" borderId="67" xfId="2" applyFont="1" applyFill="1" applyBorder="1" applyAlignment="1">
      <alignment horizontal="center" vertical="center" wrapText="1"/>
    </xf>
    <xf numFmtId="0" fontId="37" fillId="0" borderId="0" xfId="59" applyFont="1" applyAlignment="1">
      <alignment vertical="center" wrapText="1"/>
    </xf>
    <xf numFmtId="1" fontId="31" fillId="52" borderId="50" xfId="0" applyNumberFormat="1" applyFont="1" applyFill="1" applyBorder="1" applyAlignment="1">
      <alignment horizontal="center" vertical="center"/>
    </xf>
    <xf numFmtId="2" fontId="31" fillId="52" borderId="50" xfId="0" applyNumberFormat="1" applyFont="1" applyFill="1" applyBorder="1" applyAlignment="1">
      <alignment horizontal="center" vertical="center"/>
    </xf>
    <xf numFmtId="165" fontId="31" fillId="52" borderId="50" xfId="0" applyNumberFormat="1" applyFont="1" applyFill="1" applyBorder="1" applyAlignment="1">
      <alignment horizontal="center" vertical="center"/>
    </xf>
    <xf numFmtId="1" fontId="32" fillId="52" borderId="50" xfId="0" applyNumberFormat="1" applyFont="1" applyFill="1" applyBorder="1" applyAlignment="1">
      <alignment horizontal="center" vertical="center"/>
    </xf>
    <xf numFmtId="0" fontId="100" fillId="49" borderId="68" xfId="59" applyFont="1" applyFill="1" applyBorder="1" applyAlignment="1">
      <alignment horizontal="center" vertical="center" wrapText="1"/>
    </xf>
    <xf numFmtId="0" fontId="117" fillId="0" borderId="76" xfId="132" applyBorder="1" applyAlignment="1">
      <alignment horizontal="left" vertical="top" wrapText="1"/>
    </xf>
    <xf numFmtId="0" fontId="118" fillId="0" borderId="78" xfId="132" applyFont="1" applyBorder="1" applyAlignment="1">
      <alignment horizontal="right" vertical="top" wrapText="1"/>
    </xf>
    <xf numFmtId="0" fontId="120" fillId="0" borderId="79" xfId="132" applyFont="1" applyBorder="1" applyAlignment="1">
      <alignment horizontal="center" vertical="center" wrapText="1"/>
    </xf>
    <xf numFmtId="0" fontId="117" fillId="0" borderId="79" xfId="132" applyBorder="1" applyAlignment="1">
      <alignment horizontal="left" vertical="center" wrapText="1"/>
    </xf>
    <xf numFmtId="0" fontId="117" fillId="0" borderId="80" xfId="132" applyBorder="1" applyAlignment="1">
      <alignment horizontal="left" vertical="center" wrapText="1"/>
    </xf>
    <xf numFmtId="0" fontId="118" fillId="0" borderId="37" xfId="132" applyFont="1" applyBorder="1" applyAlignment="1">
      <alignment horizontal="left" vertical="top" wrapText="1"/>
    </xf>
    <xf numFmtId="0" fontId="117" fillId="0" borderId="0" xfId="132" applyAlignment="1">
      <alignment horizontal="left" vertical="top"/>
    </xf>
    <xf numFmtId="0" fontId="117" fillId="0" borderId="0" xfId="132" applyAlignment="1">
      <alignment horizontal="left" vertical="top" wrapText="1"/>
    </xf>
    <xf numFmtId="0" fontId="117" fillId="0" borderId="80" xfId="132" applyBorder="1" applyAlignment="1">
      <alignment horizontal="left" wrapText="1"/>
    </xf>
    <xf numFmtId="0" fontId="117" fillId="0" borderId="79" xfId="132" applyBorder="1" applyAlignment="1">
      <alignment horizontal="left" wrapText="1"/>
    </xf>
    <xf numFmtId="0" fontId="117" fillId="0" borderId="82" xfId="132" applyBorder="1" applyAlignment="1">
      <alignment horizontal="left" vertical="top" wrapText="1"/>
    </xf>
    <xf numFmtId="0" fontId="123" fillId="0" borderId="80" xfId="132" applyFont="1" applyBorder="1" applyAlignment="1">
      <alignment horizontal="center" vertical="top" wrapText="1"/>
    </xf>
    <xf numFmtId="0" fontId="123" fillId="0" borderId="37" xfId="132" applyFont="1" applyBorder="1" applyAlignment="1">
      <alignment horizontal="left" vertical="top" wrapText="1" indent="1"/>
    </xf>
    <xf numFmtId="0" fontId="123" fillId="0" borderId="37" xfId="132" applyFont="1" applyBorder="1" applyAlignment="1">
      <alignment horizontal="center" vertical="center" wrapText="1"/>
    </xf>
    <xf numFmtId="0" fontId="123" fillId="0" borderId="37" xfId="132" applyFont="1" applyBorder="1" applyAlignment="1">
      <alignment horizontal="center" vertical="top" wrapText="1"/>
    </xf>
    <xf numFmtId="0" fontId="123" fillId="54" borderId="37" xfId="132" applyFont="1" applyFill="1" applyBorder="1" applyAlignment="1">
      <alignment horizontal="center" vertical="top" wrapText="1"/>
    </xf>
    <xf numFmtId="0" fontId="125" fillId="0" borderId="84" xfId="132" applyFont="1" applyBorder="1" applyAlignment="1">
      <alignment horizontal="left" vertical="top" wrapText="1"/>
    </xf>
    <xf numFmtId="0" fontId="114" fillId="0" borderId="85" xfId="132" applyFont="1" applyBorder="1" applyAlignment="1">
      <alignment horizontal="left" wrapText="1"/>
    </xf>
    <xf numFmtId="0" fontId="127" fillId="0" borderId="37" xfId="132" applyFont="1" applyBorder="1" applyAlignment="1">
      <alignment horizontal="center" vertical="top" wrapText="1"/>
    </xf>
    <xf numFmtId="178" fontId="114" fillId="0" borderId="37" xfId="132" applyNumberFormat="1" applyFont="1" applyBorder="1" applyAlignment="1">
      <alignment horizontal="center" vertical="center" wrapText="1"/>
    </xf>
    <xf numFmtId="178" fontId="117" fillId="0" borderId="37" xfId="132" applyNumberFormat="1" applyBorder="1" applyAlignment="1">
      <alignment horizontal="center" vertical="center" wrapText="1"/>
    </xf>
    <xf numFmtId="178" fontId="125" fillId="48" borderId="37" xfId="132" applyNumberFormat="1" applyFont="1" applyFill="1" applyBorder="1" applyAlignment="1">
      <alignment horizontal="center" vertical="center" wrapText="1"/>
    </xf>
    <xf numFmtId="0" fontId="125" fillId="0" borderId="78" xfId="132" applyFont="1" applyBorder="1" applyAlignment="1">
      <alignment horizontal="left" vertical="top" wrapText="1"/>
    </xf>
    <xf numFmtId="0" fontId="128" fillId="0" borderId="80" xfId="132" applyFont="1" applyBorder="1" applyAlignment="1">
      <alignment horizontal="center" vertical="top" wrapText="1"/>
    </xf>
    <xf numFmtId="0" fontId="128" fillId="0" borderId="85" xfId="132" applyFont="1" applyBorder="1" applyAlignment="1">
      <alignment horizontal="center" vertical="top" wrapText="1"/>
    </xf>
    <xf numFmtId="178" fontId="127" fillId="47" borderId="37" xfId="132" applyNumberFormat="1" applyFont="1" applyFill="1" applyBorder="1" applyAlignment="1">
      <alignment horizontal="center" vertical="top" wrapText="1"/>
    </xf>
    <xf numFmtId="179" fontId="114" fillId="0" borderId="37" xfId="132" applyNumberFormat="1" applyFont="1" applyBorder="1" applyAlignment="1">
      <alignment horizontal="center" vertical="center" wrapText="1"/>
    </xf>
    <xf numFmtId="179" fontId="117" fillId="0" borderId="37" xfId="132" applyNumberFormat="1" applyBorder="1" applyAlignment="1">
      <alignment horizontal="center" vertical="center" wrapText="1"/>
    </xf>
    <xf numFmtId="179" fontId="125" fillId="48" borderId="37" xfId="132" applyNumberFormat="1" applyFont="1" applyFill="1" applyBorder="1" applyAlignment="1">
      <alignment horizontal="center" vertical="center" wrapText="1"/>
    </xf>
    <xf numFmtId="0" fontId="114" fillId="0" borderId="37" xfId="132" applyFont="1" applyBorder="1" applyAlignment="1">
      <alignment horizontal="center" vertical="center" wrapText="1"/>
    </xf>
    <xf numFmtId="180" fontId="114" fillId="0" borderId="37" xfId="132" applyNumberFormat="1" applyFont="1" applyBorder="1" applyAlignment="1">
      <alignment horizontal="center" vertical="center" wrapText="1"/>
    </xf>
    <xf numFmtId="180" fontId="117" fillId="0" borderId="37" xfId="132" applyNumberFormat="1" applyBorder="1" applyAlignment="1">
      <alignment horizontal="center" vertical="center" wrapText="1"/>
    </xf>
    <xf numFmtId="179" fontId="127" fillId="47" borderId="37" xfId="132" applyNumberFormat="1" applyFont="1" applyFill="1" applyBorder="1" applyAlignment="1">
      <alignment horizontal="center" vertical="top" wrapText="1"/>
    </xf>
    <xf numFmtId="0" fontId="127" fillId="47" borderId="37" xfId="132" applyFont="1" applyFill="1" applyBorder="1" applyAlignment="1">
      <alignment horizontal="center" vertical="top" wrapText="1"/>
    </xf>
    <xf numFmtId="0" fontId="117" fillId="0" borderId="84" xfId="132" applyBorder="1" applyAlignment="1">
      <alignment horizontal="left" wrapText="1"/>
    </xf>
    <xf numFmtId="0" fontId="117" fillId="0" borderId="85" xfId="132" applyBorder="1" applyAlignment="1">
      <alignment horizontal="left" wrapText="1"/>
    </xf>
    <xf numFmtId="0" fontId="117" fillId="0" borderId="37" xfId="132" applyBorder="1" applyAlignment="1">
      <alignment horizontal="left" wrapText="1"/>
    </xf>
    <xf numFmtId="0" fontId="117" fillId="0" borderId="37" xfId="132" applyBorder="1" applyAlignment="1">
      <alignment horizontal="center" vertical="center" wrapText="1"/>
    </xf>
    <xf numFmtId="0" fontId="117" fillId="54" borderId="37" xfId="132" applyFill="1" applyBorder="1" applyAlignment="1">
      <alignment horizontal="left" wrapText="1"/>
    </xf>
    <xf numFmtId="0" fontId="117" fillId="0" borderId="0" xfId="132" applyAlignment="1">
      <alignment horizontal="center" vertical="center"/>
    </xf>
    <xf numFmtId="0" fontId="132" fillId="0" borderId="80" xfId="132" applyFont="1" applyBorder="1" applyAlignment="1">
      <alignment horizontal="left" wrapText="1"/>
    </xf>
    <xf numFmtId="0" fontId="54" fillId="2" borderId="0" xfId="0" applyFont="1" applyFill="1" applyAlignment="1">
      <alignment horizontal="left" vertical="center"/>
    </xf>
    <xf numFmtId="0" fontId="53" fillId="2" borderId="2" xfId="0" applyFont="1" applyFill="1" applyBorder="1" applyAlignment="1">
      <alignment horizontal="center" vertical="center"/>
    </xf>
    <xf numFmtId="0" fontId="53" fillId="2" borderId="86" xfId="0" applyFont="1" applyFill="1" applyBorder="1" applyAlignment="1">
      <alignment horizontal="center" vertical="center"/>
    </xf>
    <xf numFmtId="0" fontId="32" fillId="3" borderId="51" xfId="0" applyFont="1" applyFill="1" applyBorder="1" applyAlignment="1">
      <alignment horizontal="center" vertical="center" wrapText="1"/>
    </xf>
    <xf numFmtId="0" fontId="32" fillId="3" borderId="48" xfId="0" applyFont="1" applyFill="1" applyBorder="1" applyAlignment="1">
      <alignment horizontal="center" vertical="center" wrapText="1"/>
    </xf>
    <xf numFmtId="0" fontId="32" fillId="3" borderId="25" xfId="0" applyFont="1" applyFill="1" applyBorder="1" applyAlignment="1">
      <alignment horizontal="center" vertical="center" wrapText="1"/>
    </xf>
    <xf numFmtId="0" fontId="32" fillId="3" borderId="26" xfId="0" applyFont="1" applyFill="1" applyBorder="1" applyAlignment="1">
      <alignment horizontal="center" vertical="center" wrapText="1"/>
    </xf>
    <xf numFmtId="0" fontId="31" fillId="2" borderId="51" xfId="0" applyFont="1" applyFill="1" applyBorder="1" applyAlignment="1">
      <alignment horizontal="center" vertical="center" wrapText="1"/>
    </xf>
    <xf numFmtId="0" fontId="31" fillId="2" borderId="49" xfId="0" applyFont="1" applyFill="1" applyBorder="1" applyAlignment="1">
      <alignment horizontal="center" vertical="center" wrapText="1"/>
    </xf>
    <xf numFmtId="0" fontId="49" fillId="9" borderId="50" xfId="0" applyFont="1" applyFill="1" applyBorder="1" applyAlignment="1">
      <alignment horizontal="left" vertical="center" wrapText="1"/>
    </xf>
    <xf numFmtId="0" fontId="32" fillId="0" borderId="51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32" fillId="0" borderId="51" xfId="0" applyFont="1" applyBorder="1" applyAlignment="1">
      <alignment horizontal="center" vertical="center" wrapText="1"/>
    </xf>
    <xf numFmtId="0" fontId="32" fillId="0" borderId="48" xfId="0" applyFont="1" applyBorder="1" applyAlignment="1">
      <alignment horizontal="center" vertical="center" wrapText="1"/>
    </xf>
    <xf numFmtId="0" fontId="32" fillId="0" borderId="49" xfId="0" applyFont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left" vertical="center" wrapText="1"/>
    </xf>
    <xf numFmtId="0" fontId="31" fillId="2" borderId="69" xfId="0" quotePrefix="1" applyFont="1" applyFill="1" applyBorder="1" applyAlignment="1">
      <alignment horizontal="center" vertical="center" wrapText="1"/>
    </xf>
    <xf numFmtId="0" fontId="31" fillId="2" borderId="75" xfId="0" quotePrefix="1" applyFont="1" applyFill="1" applyBorder="1" applyAlignment="1">
      <alignment horizontal="center" vertical="center" wrapText="1"/>
    </xf>
    <xf numFmtId="0" fontId="31" fillId="2" borderId="71" xfId="0" quotePrefix="1" applyFont="1" applyFill="1" applyBorder="1" applyAlignment="1">
      <alignment horizontal="center" vertical="center" wrapText="1"/>
    </xf>
    <xf numFmtId="0" fontId="31" fillId="2" borderId="54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31" fillId="2" borderId="51" xfId="0" quotePrefix="1" applyFont="1" applyFill="1" applyBorder="1" applyAlignment="1">
      <alignment horizontal="center" vertical="center" wrapText="1"/>
    </xf>
    <xf numFmtId="0" fontId="31" fillId="2" borderId="48" xfId="0" quotePrefix="1" applyFont="1" applyFill="1" applyBorder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0" fontId="32" fillId="3" borderId="49" xfId="0" applyFont="1" applyFill="1" applyBorder="1" applyAlignment="1">
      <alignment horizontal="center" vertical="center" wrapText="1"/>
    </xf>
    <xf numFmtId="12" fontId="48" fillId="0" borderId="51" xfId="0" quotePrefix="1" applyNumberFormat="1" applyFont="1" applyBorder="1" applyAlignment="1">
      <alignment horizontal="center" vertical="center" wrapText="1"/>
    </xf>
    <xf numFmtId="12" fontId="48" fillId="0" borderId="48" xfId="0" quotePrefix="1" applyNumberFormat="1" applyFont="1" applyBorder="1" applyAlignment="1">
      <alignment horizontal="center" vertical="center" wrapText="1"/>
    </xf>
    <xf numFmtId="12" fontId="48" fillId="0" borderId="49" xfId="0" quotePrefix="1" applyNumberFormat="1" applyFont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/>
    </xf>
    <xf numFmtId="1" fontId="31" fillId="2" borderId="50" xfId="0" applyNumberFormat="1" applyFont="1" applyFill="1" applyBorder="1" applyAlignment="1">
      <alignment horizontal="center" vertical="center" wrapText="1"/>
    </xf>
    <xf numFmtId="1" fontId="32" fillId="2" borderId="50" xfId="0" applyNumberFormat="1" applyFont="1" applyFill="1" applyBorder="1" applyAlignment="1">
      <alignment horizontal="center" vertical="center"/>
    </xf>
    <xf numFmtId="1" fontId="32" fillId="52" borderId="69" xfId="0" applyNumberFormat="1" applyFont="1" applyFill="1" applyBorder="1" applyAlignment="1">
      <alignment horizontal="center" vertical="center" wrapText="1"/>
    </xf>
    <xf numFmtId="1" fontId="32" fillId="52" borderId="71" xfId="0" applyNumberFormat="1" applyFont="1" applyFill="1" applyBorder="1" applyAlignment="1">
      <alignment horizontal="center" vertical="center" wrapText="1"/>
    </xf>
    <xf numFmtId="1" fontId="32" fillId="52" borderId="54" xfId="0" applyNumberFormat="1" applyFont="1" applyFill="1" applyBorder="1" applyAlignment="1">
      <alignment horizontal="center" vertical="center" wrapText="1"/>
    </xf>
    <xf numFmtId="1" fontId="32" fillId="52" borderId="55" xfId="0" applyNumberFormat="1" applyFont="1" applyFill="1" applyBorder="1" applyAlignment="1">
      <alignment horizontal="center" vertical="center" wrapText="1"/>
    </xf>
    <xf numFmtId="0" fontId="31" fillId="52" borderId="50" xfId="0" applyFont="1" applyFill="1" applyBorder="1" applyAlignment="1">
      <alignment horizontal="center" vertical="center" wrapText="1"/>
    </xf>
    <xf numFmtId="1" fontId="31" fillId="52" borderId="50" xfId="0" applyNumberFormat="1" applyFont="1" applyFill="1" applyBorder="1" applyAlignment="1">
      <alignment horizontal="center" vertical="center" wrapText="1"/>
    </xf>
    <xf numFmtId="1" fontId="57" fillId="52" borderId="50" xfId="1" applyNumberFormat="1" applyFont="1" applyFill="1" applyBorder="1" applyAlignment="1">
      <alignment horizontal="center" vertical="center" wrapText="1"/>
    </xf>
    <xf numFmtId="1" fontId="60" fillId="52" borderId="50" xfId="1" applyNumberFormat="1" applyFont="1" applyFill="1" applyBorder="1" applyAlignment="1">
      <alignment horizontal="center" vertical="center" wrapText="1"/>
    </xf>
    <xf numFmtId="1" fontId="57" fillId="0" borderId="50" xfId="1" applyNumberFormat="1" applyFont="1" applyBorder="1" applyAlignment="1">
      <alignment horizontal="center" vertical="center" wrapText="1"/>
    </xf>
    <xf numFmtId="1" fontId="60" fillId="0" borderId="50" xfId="1" applyNumberFormat="1" applyFont="1" applyBorder="1" applyAlignment="1">
      <alignment horizontal="center" vertical="center" wrapText="1"/>
    </xf>
    <xf numFmtId="1" fontId="32" fillId="2" borderId="69" xfId="0" applyNumberFormat="1" applyFont="1" applyFill="1" applyBorder="1" applyAlignment="1">
      <alignment horizontal="center" vertical="center" wrapText="1"/>
    </xf>
    <xf numFmtId="1" fontId="32" fillId="2" borderId="71" xfId="0" applyNumberFormat="1" applyFont="1" applyFill="1" applyBorder="1" applyAlignment="1">
      <alignment horizontal="center" vertical="center" wrapText="1"/>
    </xf>
    <xf numFmtId="1" fontId="32" fillId="2" borderId="57" xfId="0" applyNumberFormat="1" applyFont="1" applyFill="1" applyBorder="1" applyAlignment="1">
      <alignment horizontal="center" vertical="center" wrapText="1"/>
    </xf>
    <xf numFmtId="1" fontId="32" fillId="2" borderId="45" xfId="0" applyNumberFormat="1" applyFont="1" applyFill="1" applyBorder="1" applyAlignment="1">
      <alignment horizontal="center" vertical="center" wrapText="1"/>
    </xf>
    <xf numFmtId="1" fontId="32" fillId="2" borderId="54" xfId="0" applyNumberFormat="1" applyFont="1" applyFill="1" applyBorder="1" applyAlignment="1">
      <alignment horizontal="center" vertical="center" wrapText="1"/>
    </xf>
    <xf numFmtId="1" fontId="32" fillId="2" borderId="55" xfId="0" applyNumberFormat="1" applyFont="1" applyFill="1" applyBorder="1" applyAlignment="1">
      <alignment horizontal="center" vertical="center" wrapText="1"/>
    </xf>
    <xf numFmtId="0" fontId="62" fillId="2" borderId="50" xfId="0" applyFont="1" applyFill="1" applyBorder="1" applyAlignment="1">
      <alignment horizontal="center" vertical="center" wrapText="1"/>
    </xf>
    <xf numFmtId="1" fontId="113" fillId="0" borderId="70" xfId="1" applyNumberFormat="1" applyFont="1" applyBorder="1" applyAlignment="1">
      <alignment horizontal="center" vertical="center" wrapText="1"/>
    </xf>
    <xf numFmtId="1" fontId="113" fillId="0" borderId="9" xfId="1" applyNumberFormat="1" applyFont="1" applyBorder="1" applyAlignment="1">
      <alignment horizontal="center" vertical="center" wrapText="1"/>
    </xf>
    <xf numFmtId="1" fontId="32" fillId="2" borderId="69" xfId="0" applyNumberFormat="1" applyFont="1" applyFill="1" applyBorder="1" applyAlignment="1">
      <alignment horizontal="center" vertical="center"/>
    </xf>
    <xf numFmtId="1" fontId="32" fillId="2" borderId="71" xfId="0" applyNumberFormat="1" applyFont="1" applyFill="1" applyBorder="1" applyAlignment="1">
      <alignment horizontal="center" vertical="center"/>
    </xf>
    <xf numFmtId="1" fontId="32" fillId="2" borderId="54" xfId="0" applyNumberFormat="1" applyFont="1" applyFill="1" applyBorder="1" applyAlignment="1">
      <alignment horizontal="center" vertical="center"/>
    </xf>
    <xf numFmtId="1" fontId="32" fillId="2" borderId="55" xfId="0" applyNumberFormat="1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1" fontId="57" fillId="0" borderId="70" xfId="1" applyNumberFormat="1" applyFont="1" applyBorder="1" applyAlignment="1">
      <alignment horizontal="center" vertical="center" wrapText="1"/>
    </xf>
    <xf numFmtId="1" fontId="57" fillId="0" borderId="9" xfId="1" applyNumberFormat="1" applyFont="1" applyBorder="1" applyAlignment="1">
      <alignment horizontal="center" vertical="center" wrapText="1"/>
    </xf>
    <xf numFmtId="1" fontId="60" fillId="0" borderId="70" xfId="1" applyNumberFormat="1" applyFont="1" applyBorder="1" applyAlignment="1">
      <alignment horizontal="center" vertical="center" wrapText="1"/>
    </xf>
    <xf numFmtId="1" fontId="60" fillId="0" borderId="9" xfId="1" applyNumberFormat="1" applyFont="1" applyBorder="1" applyAlignment="1">
      <alignment horizontal="center" vertical="center" wrapText="1"/>
    </xf>
    <xf numFmtId="1" fontId="31" fillId="2" borderId="51" xfId="0" applyNumberFormat="1" applyFont="1" applyFill="1" applyBorder="1" applyAlignment="1">
      <alignment horizontal="center" vertical="center" wrapText="1"/>
    </xf>
    <xf numFmtId="1" fontId="31" fillId="2" borderId="49" xfId="0" applyNumberFormat="1" applyFont="1" applyFill="1" applyBorder="1" applyAlignment="1">
      <alignment horizontal="center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43" xfId="1" applyNumberFormat="1" applyFont="1" applyBorder="1" applyAlignment="1">
      <alignment horizontal="center" vertical="center" wrapText="1"/>
    </xf>
    <xf numFmtId="0" fontId="31" fillId="2" borderId="67" xfId="0" applyFont="1" applyFill="1" applyBorder="1" applyAlignment="1">
      <alignment horizontal="center" vertical="center" wrapText="1"/>
    </xf>
    <xf numFmtId="0" fontId="31" fillId="2" borderId="67" xfId="0" applyFont="1" applyFill="1" applyBorder="1" applyAlignment="1">
      <alignment horizontal="center" vertical="center"/>
    </xf>
    <xf numFmtId="1" fontId="32" fillId="2" borderId="57" xfId="0" applyNumberFormat="1" applyFont="1" applyFill="1" applyBorder="1" applyAlignment="1">
      <alignment horizontal="center" vertical="center"/>
    </xf>
    <xf numFmtId="1" fontId="32" fillId="2" borderId="45" xfId="0" applyNumberFormat="1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69" fillId="0" borderId="50" xfId="0" applyNumberFormat="1" applyFont="1" applyBorder="1" applyAlignment="1">
      <alignment horizontal="center" vertical="center" wrapText="1"/>
    </xf>
    <xf numFmtId="0" fontId="27" fillId="5" borderId="12" xfId="0" applyFont="1" applyFill="1" applyBorder="1" applyAlignment="1">
      <alignment horizontal="center" vertical="center"/>
    </xf>
    <xf numFmtId="0" fontId="27" fillId="5" borderId="15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27" fillId="5" borderId="13" xfId="0" applyFont="1" applyFill="1" applyBorder="1" applyAlignment="1">
      <alignment horizontal="center" vertical="center" wrapText="1"/>
    </xf>
    <xf numFmtId="0" fontId="27" fillId="5" borderId="15" xfId="0" applyFont="1" applyFill="1" applyBorder="1" applyAlignment="1">
      <alignment horizontal="center" vertical="center" wrapText="1"/>
    </xf>
    <xf numFmtId="0" fontId="32" fillId="10" borderId="50" xfId="0" applyFont="1" applyFill="1" applyBorder="1" applyAlignment="1">
      <alignment horizontal="center" vertical="center"/>
    </xf>
    <xf numFmtId="0" fontId="53" fillId="2" borderId="67" xfId="0" applyFont="1" applyFill="1" applyBorder="1" applyAlignment="1">
      <alignment horizontal="center" vertical="center" wrapText="1"/>
    </xf>
    <xf numFmtId="0" fontId="96" fillId="48" borderId="2" xfId="0" applyFont="1" applyFill="1" applyBorder="1" applyAlignment="1">
      <alignment horizontal="left" vertical="center" wrapText="1"/>
    </xf>
    <xf numFmtId="0" fontId="35" fillId="15" borderId="0" xfId="0" applyFont="1" applyFill="1" applyAlignment="1">
      <alignment horizontal="left" vertical="center" wrapText="1"/>
    </xf>
    <xf numFmtId="0" fontId="53" fillId="15" borderId="0" xfId="0" applyFont="1" applyFill="1" applyAlignment="1">
      <alignment horizontal="left" vertical="center" wrapText="1"/>
    </xf>
    <xf numFmtId="0" fontId="53" fillId="2" borderId="67" xfId="0" applyFont="1" applyFill="1" applyBorder="1" applyAlignment="1">
      <alignment horizontal="center" vertical="center"/>
    </xf>
    <xf numFmtId="0" fontId="50" fillId="4" borderId="0" xfId="0" quotePrefix="1" applyFont="1" applyFill="1" applyAlignment="1">
      <alignment horizontal="center" vertical="center" wrapText="1"/>
    </xf>
    <xf numFmtId="0" fontId="26" fillId="0" borderId="19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3" borderId="0" xfId="0" applyFont="1" applyFill="1" applyAlignment="1">
      <alignment horizontal="left" vertical="center" wrapText="1"/>
    </xf>
    <xf numFmtId="15" fontId="32" fillId="2" borderId="46" xfId="0" quotePrefix="1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left" vertical="center" wrapText="1"/>
    </xf>
    <xf numFmtId="0" fontId="32" fillId="2" borderId="46" xfId="0" applyFont="1" applyFill="1" applyBorder="1" applyAlignment="1">
      <alignment horizontal="center" vertical="center"/>
    </xf>
    <xf numFmtId="0" fontId="27" fillId="11" borderId="50" xfId="0" applyFont="1" applyFill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  <xf numFmtId="0" fontId="28" fillId="0" borderId="50" xfId="0" quotePrefix="1" applyFont="1" applyBorder="1" applyAlignment="1">
      <alignment horizontal="center" vertical="center"/>
    </xf>
    <xf numFmtId="16" fontId="28" fillId="0" borderId="50" xfId="0" quotePrefix="1" applyNumberFormat="1" applyFont="1" applyBorder="1" applyAlignment="1">
      <alignment horizontal="center" vertical="center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5" xfId="0" quotePrefix="1" applyFont="1" applyFill="1" applyBorder="1" applyAlignment="1">
      <alignment horizontal="center" vertical="center" wrapText="1"/>
    </xf>
    <xf numFmtId="1" fontId="32" fillId="52" borderId="57" xfId="0" applyNumberFormat="1" applyFont="1" applyFill="1" applyBorder="1" applyAlignment="1">
      <alignment horizontal="center" vertical="center" wrapText="1"/>
    </xf>
    <xf numFmtId="1" fontId="32" fillId="52" borderId="45" xfId="0" applyNumberFormat="1" applyFont="1" applyFill="1" applyBorder="1" applyAlignment="1">
      <alignment horizontal="center" vertical="center" wrapText="1"/>
    </xf>
    <xf numFmtId="1" fontId="113" fillId="0" borderId="43" xfId="1" applyNumberFormat="1" applyFont="1" applyBorder="1" applyAlignment="1">
      <alignment horizontal="center" vertical="center" wrapText="1"/>
    </xf>
    <xf numFmtId="1" fontId="57" fillId="0" borderId="43" xfId="1" applyNumberFormat="1" applyFont="1" applyBorder="1" applyAlignment="1">
      <alignment horizontal="center" vertical="center" wrapText="1"/>
    </xf>
    <xf numFmtId="0" fontId="27" fillId="5" borderId="57" xfId="0" applyFont="1" applyFill="1" applyBorder="1" applyAlignment="1">
      <alignment horizontal="center" vertical="center" wrapText="1"/>
    </xf>
    <xf numFmtId="0" fontId="27" fillId="5" borderId="0" xfId="0" applyFont="1" applyFill="1" applyAlignment="1">
      <alignment horizontal="center" vertical="center" wrapText="1"/>
    </xf>
    <xf numFmtId="0" fontId="53" fillId="13" borderId="2" xfId="0" applyFont="1" applyFill="1" applyBorder="1" applyAlignment="1">
      <alignment horizontal="left" vertical="center" wrapText="1"/>
    </xf>
    <xf numFmtId="0" fontId="32" fillId="10" borderId="19" xfId="0" applyFont="1" applyFill="1" applyBorder="1" applyAlignment="1">
      <alignment horizontal="center" vertical="center"/>
    </xf>
    <xf numFmtId="0" fontId="32" fillId="10" borderId="20" xfId="0" applyFont="1" applyFill="1" applyBorder="1" applyAlignment="1">
      <alignment horizontal="center" vertical="center"/>
    </xf>
    <xf numFmtId="0" fontId="32" fillId="10" borderId="44" xfId="0" applyFont="1" applyFill="1" applyBorder="1" applyAlignment="1">
      <alignment horizontal="center" vertical="center"/>
    </xf>
    <xf numFmtId="1" fontId="69" fillId="0" borderId="51" xfId="0" applyNumberFormat="1" applyFont="1" applyBorder="1" applyAlignment="1">
      <alignment horizontal="center" vertical="center" wrapText="1"/>
    </xf>
    <xf numFmtId="1" fontId="69" fillId="0" borderId="48" xfId="0" applyNumberFormat="1" applyFont="1" applyBorder="1" applyAlignment="1">
      <alignment horizontal="center" vertical="center" wrapText="1"/>
    </xf>
    <xf numFmtId="1" fontId="69" fillId="0" borderId="49" xfId="0" applyNumberFormat="1" applyFont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 wrapText="1"/>
    </xf>
    <xf numFmtId="0" fontId="65" fillId="2" borderId="2" xfId="0" applyFont="1" applyFill="1" applyBorder="1" applyAlignment="1">
      <alignment horizontal="left" vertical="center" wrapText="1"/>
    </xf>
    <xf numFmtId="0" fontId="65" fillId="13" borderId="2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0" fontId="53" fillId="15" borderId="24" xfId="0" applyFont="1" applyFill="1" applyBorder="1" applyAlignment="1">
      <alignment horizontal="left"/>
    </xf>
    <xf numFmtId="0" fontId="27" fillId="5" borderId="4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32" fillId="10" borderId="22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5" xfId="0" applyFont="1" applyFill="1" applyBorder="1" applyAlignment="1">
      <alignment horizontal="center" vertical="center"/>
    </xf>
    <xf numFmtId="1" fontId="57" fillId="0" borderId="47" xfId="1" applyNumberFormat="1" applyFont="1" applyBorder="1" applyAlignment="1">
      <alignment horizontal="center" vertical="center" wrapText="1"/>
    </xf>
    <xf numFmtId="1" fontId="31" fillId="2" borderId="56" xfId="0" applyNumberFormat="1" applyFont="1" applyFill="1" applyBorder="1" applyAlignment="1">
      <alignment horizontal="center" vertical="center" wrapText="1"/>
    </xf>
    <xf numFmtId="1" fontId="31" fillId="2" borderId="26" xfId="0" applyNumberFormat="1" applyFont="1" applyFill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1" fontId="31" fillId="2" borderId="55" xfId="0" applyNumberFormat="1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1" fontId="57" fillId="3" borderId="50" xfId="1" applyNumberFormat="1" applyFont="1" applyFill="1" applyBorder="1" applyAlignment="1">
      <alignment horizontal="center" vertical="center" wrapText="1"/>
    </xf>
    <xf numFmtId="1" fontId="31" fillId="2" borderId="51" xfId="0" quotePrefix="1" applyNumberFormat="1" applyFont="1" applyFill="1" applyBorder="1" applyAlignment="1">
      <alignment horizontal="center" vertical="center" wrapText="1"/>
    </xf>
    <xf numFmtId="0" fontId="32" fillId="0" borderId="50" xfId="0" applyFont="1" applyBorder="1" applyAlignment="1">
      <alignment horizontal="center" vertical="center"/>
    </xf>
    <xf numFmtId="0" fontId="31" fillId="2" borderId="47" xfId="0" quotePrefix="1" applyFont="1" applyFill="1" applyBorder="1" applyAlignment="1">
      <alignment horizontal="center" vertical="center" wrapText="1"/>
    </xf>
    <xf numFmtId="0" fontId="31" fillId="2" borderId="9" xfId="0" quotePrefix="1" applyFont="1" applyFill="1" applyBorder="1" applyAlignment="1">
      <alignment horizontal="center" vertical="center" wrapText="1"/>
    </xf>
    <xf numFmtId="0" fontId="62" fillId="2" borderId="49" xfId="0" quotePrefix="1" applyFont="1" applyFill="1" applyBorder="1" applyAlignment="1">
      <alignment horizontal="center" vertical="center" wrapText="1"/>
    </xf>
    <xf numFmtId="0" fontId="62" fillId="2" borderId="50" xfId="0" quotePrefix="1" applyFont="1" applyFill="1" applyBorder="1" applyAlignment="1">
      <alignment horizontal="center" vertical="center" wrapText="1"/>
    </xf>
    <xf numFmtId="0" fontId="31" fillId="2" borderId="50" xfId="0" quotePrefix="1" applyFont="1" applyFill="1" applyBorder="1" applyAlignment="1">
      <alignment horizontal="center" vertical="center" wrapText="1"/>
    </xf>
    <xf numFmtId="0" fontId="31" fillId="2" borderId="56" xfId="0" quotePrefix="1" applyFont="1" applyFill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1" fillId="9" borderId="51" xfId="0" applyFont="1" applyFill="1" applyBorder="1" applyAlignment="1">
      <alignment horizontal="left" vertical="center" wrapText="1"/>
    </xf>
    <xf numFmtId="0" fontId="31" fillId="9" borderId="49" xfId="0" applyFont="1" applyFill="1" applyBorder="1" applyAlignment="1">
      <alignment horizontal="left" vertical="center" wrapText="1"/>
    </xf>
    <xf numFmtId="0" fontId="32" fillId="0" borderId="48" xfId="0" applyFont="1" applyBorder="1" applyAlignment="1">
      <alignment horizontal="center" vertical="center"/>
    </xf>
    <xf numFmtId="1" fontId="50" fillId="5" borderId="73" xfId="2" applyNumberFormat="1" applyFont="1" applyFill="1" applyBorder="1" applyAlignment="1">
      <alignment horizontal="center" vertical="center" wrapText="1"/>
    </xf>
    <xf numFmtId="1" fontId="50" fillId="5" borderId="74" xfId="2" applyNumberFormat="1" applyFont="1" applyFill="1" applyBorder="1" applyAlignment="1">
      <alignment horizontal="center" vertical="center" wrapText="1"/>
    </xf>
    <xf numFmtId="0" fontId="52" fillId="0" borderId="73" xfId="2" applyFont="1" applyBorder="1" applyAlignment="1">
      <alignment horizontal="center" vertical="center" wrapText="1"/>
    </xf>
    <xf numFmtId="0" fontId="52" fillId="0" borderId="74" xfId="2" applyFont="1" applyBorder="1" applyAlignment="1">
      <alignment horizontal="center" vertical="center" wrapText="1"/>
    </xf>
    <xf numFmtId="0" fontId="52" fillId="0" borderId="72" xfId="2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 wrapText="1"/>
    </xf>
    <xf numFmtId="1" fontId="50" fillId="5" borderId="48" xfId="2" applyNumberFormat="1" applyFont="1" applyFill="1" applyBorder="1" applyAlignment="1">
      <alignment horizontal="center" vertical="center" wrapText="1"/>
    </xf>
    <xf numFmtId="1" fontId="50" fillId="5" borderId="49" xfId="2" applyNumberFormat="1" applyFont="1" applyFill="1" applyBorder="1" applyAlignment="1">
      <alignment horizontal="center"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35" fillId="0" borderId="50" xfId="2" quotePrefix="1" applyFont="1" applyBorder="1" applyAlignment="1">
      <alignment horizontal="center" wrapText="1"/>
    </xf>
    <xf numFmtId="0" fontId="35" fillId="0" borderId="50" xfId="2" applyFont="1" applyBorder="1" applyAlignment="1">
      <alignment horizontal="center"/>
    </xf>
    <xf numFmtId="0" fontId="53" fillId="0" borderId="50" xfId="2" quotePrefix="1" applyFont="1" applyBorder="1" applyAlignment="1">
      <alignment horizontal="center"/>
    </xf>
    <xf numFmtId="0" fontId="53" fillId="0" borderId="50" xfId="2" applyFont="1" applyBorder="1" applyAlignment="1">
      <alignment horizontal="center"/>
    </xf>
    <xf numFmtId="1" fontId="51" fillId="0" borderId="73" xfId="2" applyNumberFormat="1" applyFont="1" applyBorder="1" applyAlignment="1">
      <alignment horizontal="center" vertical="center" wrapText="1"/>
    </xf>
    <xf numFmtId="1" fontId="51" fillId="0" borderId="74" xfId="2" applyNumberFormat="1" applyFont="1" applyBorder="1" applyAlignment="1">
      <alignment horizontal="center" vertical="center" wrapText="1"/>
    </xf>
    <xf numFmtId="1" fontId="51" fillId="0" borderId="72" xfId="2" applyNumberFormat="1" applyFont="1" applyBorder="1" applyAlignment="1">
      <alignment horizontal="center" vertical="center" wrapText="1"/>
    </xf>
    <xf numFmtId="1" fontId="53" fillId="5" borderId="57" xfId="2" applyNumberFormat="1" applyFont="1" applyFill="1" applyBorder="1" applyAlignment="1">
      <alignment horizontal="left" vertical="center" wrapText="1"/>
    </xf>
    <xf numFmtId="1" fontId="53" fillId="5" borderId="0" xfId="2" applyNumberFormat="1" applyFont="1" applyFill="1" applyAlignment="1">
      <alignment horizontal="left" vertical="center" wrapText="1"/>
    </xf>
    <xf numFmtId="1" fontId="51" fillId="0" borderId="50" xfId="2" applyNumberFormat="1" applyFont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/>
    </xf>
    <xf numFmtId="0" fontId="50" fillId="5" borderId="50" xfId="2" applyFont="1" applyFill="1" applyBorder="1" applyAlignment="1">
      <alignment horizontal="center" vertical="center" wrapText="1"/>
    </xf>
    <xf numFmtId="0" fontId="50" fillId="0" borderId="50" xfId="2" applyFont="1" applyBorder="1" applyAlignment="1">
      <alignment horizontal="center"/>
    </xf>
    <xf numFmtId="0" fontId="52" fillId="0" borderId="50" xfId="2" applyFont="1" applyBorder="1" applyAlignment="1">
      <alignment horizontal="center" vertical="center" wrapText="1"/>
    </xf>
    <xf numFmtId="0" fontId="120" fillId="0" borderId="78" xfId="132" applyFont="1" applyBorder="1" applyAlignment="1">
      <alignment horizontal="left" vertical="top" wrapText="1"/>
    </xf>
    <xf numFmtId="0" fontId="120" fillId="0" borderId="79" xfId="132" applyFont="1" applyBorder="1" applyAlignment="1">
      <alignment horizontal="left" vertical="top" wrapText="1"/>
    </xf>
    <xf numFmtId="0" fontId="120" fillId="0" borderId="80" xfId="132" applyFont="1" applyBorder="1" applyAlignment="1">
      <alignment horizontal="left" vertical="top" wrapText="1"/>
    </xf>
    <xf numFmtId="0" fontId="121" fillId="0" borderId="79" xfId="132" applyFont="1" applyBorder="1" applyAlignment="1">
      <alignment horizontal="left" vertical="top" wrapText="1"/>
    </xf>
    <xf numFmtId="0" fontId="118" fillId="53" borderId="78" xfId="132" applyFont="1" applyFill="1" applyBorder="1" applyAlignment="1">
      <alignment horizontal="center" vertical="top" wrapText="1"/>
    </xf>
    <xf numFmtId="0" fontId="118" fillId="53" borderId="79" xfId="132" applyFont="1" applyFill="1" applyBorder="1" applyAlignment="1">
      <alignment horizontal="center" vertical="top" wrapText="1"/>
    </xf>
    <xf numFmtId="0" fontId="118" fillId="53" borderId="80" xfId="132" applyFont="1" applyFill="1" applyBorder="1" applyAlignment="1">
      <alignment horizontal="center" vertical="top" wrapText="1"/>
    </xf>
    <xf numFmtId="0" fontId="123" fillId="0" borderId="78" xfId="132" applyFont="1" applyBorder="1" applyAlignment="1">
      <alignment horizontal="center" vertical="top" wrapText="1"/>
    </xf>
    <xf numFmtId="0" fontId="123" fillId="0" borderId="80" xfId="132" applyFont="1" applyBorder="1" applyAlignment="1">
      <alignment horizontal="center" vertical="top" wrapText="1"/>
    </xf>
    <xf numFmtId="0" fontId="125" fillId="0" borderId="78" xfId="132" applyFont="1" applyBorder="1" applyAlignment="1">
      <alignment horizontal="left" vertical="top" wrapText="1"/>
    </xf>
    <xf numFmtId="0" fontId="125" fillId="0" borderId="80" xfId="132" applyFont="1" applyBorder="1" applyAlignment="1">
      <alignment horizontal="left" vertical="top" wrapText="1"/>
    </xf>
    <xf numFmtId="0" fontId="117" fillId="0" borderId="78" xfId="132" applyBorder="1" applyAlignment="1">
      <alignment horizontal="left" wrapText="1"/>
    </xf>
    <xf numFmtId="0" fontId="117" fillId="0" borderId="80" xfId="132" applyBorder="1" applyAlignment="1">
      <alignment horizontal="left" wrapText="1"/>
    </xf>
    <xf numFmtId="0" fontId="117" fillId="0" borderId="76" xfId="132" applyBorder="1" applyAlignment="1">
      <alignment horizontal="left" vertical="top" wrapText="1"/>
    </xf>
    <xf numFmtId="0" fontId="117" fillId="0" borderId="77" xfId="132" applyBorder="1" applyAlignment="1">
      <alignment horizontal="left" vertical="top" wrapText="1"/>
    </xf>
    <xf numFmtId="0" fontId="117" fillId="0" borderId="0" xfId="132" applyAlignment="1">
      <alignment horizontal="left" vertical="top" wrapText="1"/>
    </xf>
    <xf numFmtId="0" fontId="117" fillId="0" borderId="81" xfId="132" applyBorder="1" applyAlignment="1">
      <alignment horizontal="left" vertical="top" wrapText="1"/>
    </xf>
    <xf numFmtId="0" fontId="117" fillId="0" borderId="82" xfId="132" applyBorder="1" applyAlignment="1">
      <alignment horizontal="left" vertical="top" wrapText="1"/>
    </xf>
    <xf numFmtId="0" fontId="117" fillId="0" borderId="83" xfId="132" applyBorder="1" applyAlignment="1">
      <alignment horizontal="left" vertical="top" wrapText="1"/>
    </xf>
    <xf numFmtId="174" fontId="106" fillId="0" borderId="67" xfId="129" applyFont="1" applyBorder="1" applyAlignment="1">
      <alignment horizontal="center" vertical="center" wrapText="1"/>
    </xf>
    <xf numFmtId="174" fontId="106" fillId="12" borderId="70" xfId="129" applyFont="1" applyFill="1" applyBorder="1" applyAlignment="1">
      <alignment horizontal="center" vertical="center" wrapText="1"/>
    </xf>
    <xf numFmtId="174" fontId="106" fillId="12" borderId="43" xfId="129" applyFont="1" applyFill="1" applyBorder="1" applyAlignment="1">
      <alignment horizontal="center" vertical="center" wrapText="1"/>
    </xf>
    <xf numFmtId="174" fontId="106" fillId="0" borderId="43" xfId="129" applyFont="1" applyBorder="1" applyAlignment="1">
      <alignment horizontal="center" vertical="center" wrapText="1"/>
    </xf>
    <xf numFmtId="174" fontId="106" fillId="0" borderId="70" xfId="129" applyFont="1" applyBorder="1" applyAlignment="1">
      <alignment horizontal="center" vertical="center" wrapText="1"/>
    </xf>
    <xf numFmtId="174" fontId="106" fillId="0" borderId="9" xfId="129" applyFont="1" applyBorder="1" applyAlignment="1">
      <alignment horizontal="center" vertical="center" wrapText="1"/>
    </xf>
    <xf numFmtId="174" fontId="106" fillId="12" borderId="67" xfId="129" applyFont="1" applyFill="1" applyBorder="1" applyAlignment="1">
      <alignment horizontal="center" vertical="center" wrapText="1"/>
    </xf>
    <xf numFmtId="0" fontId="116" fillId="0" borderId="0" xfId="0" applyFont="1" applyAlignment="1">
      <alignment horizontal="left" vertical="center"/>
    </xf>
    <xf numFmtId="0" fontId="50" fillId="2" borderId="67" xfId="0" applyFont="1" applyFill="1" applyBorder="1" applyAlignment="1">
      <alignment horizontal="center" vertical="center"/>
    </xf>
    <xf numFmtId="0" fontId="50" fillId="13" borderId="2" xfId="0" applyFont="1" applyFill="1" applyBorder="1" applyAlignment="1">
      <alignment horizontal="left" vertical="center" wrapText="1"/>
    </xf>
    <xf numFmtId="0" fontId="52" fillId="0" borderId="0" xfId="59" applyFont="1" applyAlignment="1">
      <alignment horizontal="left" vertical="center" wrapText="1"/>
    </xf>
    <xf numFmtId="0" fontId="37" fillId="0" borderId="0" xfId="59" applyFont="1" applyAlignment="1">
      <alignment horizontal="left" vertical="center" wrapText="1"/>
    </xf>
    <xf numFmtId="0" fontId="100" fillId="0" borderId="68" xfId="59" applyFont="1" applyBorder="1" applyAlignment="1">
      <alignment horizontal="left" vertical="center" wrapText="1"/>
    </xf>
    <xf numFmtId="0" fontId="100" fillId="0" borderId="0" xfId="59" applyFont="1" applyAlignment="1">
      <alignment horizontal="left" vertical="center" wrapText="1"/>
    </xf>
    <xf numFmtId="0" fontId="100" fillId="0" borderId="68" xfId="59" applyFont="1" applyBorder="1" applyAlignment="1">
      <alignment horizontal="center" vertical="center"/>
    </xf>
    <xf numFmtId="0" fontId="97" fillId="0" borderId="68" xfId="59" applyFont="1" applyBorder="1" applyAlignment="1">
      <alignment vertical="center" wrapText="1"/>
    </xf>
    <xf numFmtId="0" fontId="27" fillId="0" borderId="68" xfId="59" applyFont="1" applyBorder="1" applyAlignment="1">
      <alignment vertical="center" wrapText="1"/>
    </xf>
    <xf numFmtId="0" fontId="38" fillId="5" borderId="68" xfId="59" applyFont="1" applyFill="1" applyBorder="1" applyAlignment="1">
      <alignment horizontal="center" vertical="center"/>
    </xf>
    <xf numFmtId="0" fontId="100" fillId="5" borderId="68" xfId="59" applyFont="1" applyFill="1" applyBorder="1" applyAlignment="1">
      <alignment horizontal="left" vertical="center"/>
    </xf>
    <xf numFmtId="0" fontId="100" fillId="0" borderId="5" xfId="59" applyFont="1" applyBorder="1" applyAlignment="1">
      <alignment vertical="center"/>
    </xf>
    <xf numFmtId="0" fontId="100" fillId="0" borderId="5" xfId="59" applyFont="1" applyBorder="1" applyAlignment="1">
      <alignment horizontal="left" vertical="center"/>
    </xf>
    <xf numFmtId="0" fontId="50" fillId="5" borderId="51" xfId="2" applyFont="1" applyFill="1" applyBorder="1" applyAlignment="1">
      <alignment horizontal="center" vertical="center" wrapText="1"/>
    </xf>
    <xf numFmtId="0" fontId="50" fillId="5" borderId="48" xfId="2" applyFont="1" applyFill="1" applyBorder="1" applyAlignment="1">
      <alignment horizontal="center" vertical="center" wrapText="1"/>
    </xf>
    <xf numFmtId="0" fontId="50" fillId="5" borderId="49" xfId="2" applyFont="1" applyFill="1" applyBorder="1" applyAlignment="1">
      <alignment horizontal="center" vertical="center" wrapText="1"/>
    </xf>
    <xf numFmtId="0" fontId="52" fillId="0" borderId="51" xfId="2" applyFont="1" applyBorder="1" applyAlignment="1">
      <alignment horizontal="center" vertical="center" wrapText="1"/>
    </xf>
    <xf numFmtId="0" fontId="52" fillId="0" borderId="48" xfId="2" applyFont="1" applyBorder="1" applyAlignment="1">
      <alignment horizontal="center" vertical="center" wrapText="1"/>
    </xf>
    <xf numFmtId="0" fontId="52" fillId="0" borderId="49" xfId="2" applyFont="1" applyBorder="1" applyAlignment="1">
      <alignment horizontal="center" vertical="center" wrapText="1"/>
    </xf>
    <xf numFmtId="1" fontId="50" fillId="0" borderId="51" xfId="2" applyNumberFormat="1" applyFont="1" applyBorder="1" applyAlignment="1">
      <alignment horizontal="center" vertical="center" wrapText="1"/>
    </xf>
    <xf numFmtId="1" fontId="50" fillId="0" borderId="48" xfId="2" applyNumberFormat="1" applyFont="1" applyBorder="1" applyAlignment="1">
      <alignment horizontal="center" vertical="center" wrapText="1"/>
    </xf>
    <xf numFmtId="1" fontId="50" fillId="0" borderId="49" xfId="2" applyNumberFormat="1" applyFont="1" applyBorder="1" applyAlignment="1">
      <alignment horizontal="center" vertical="center" wrapText="1"/>
    </xf>
    <xf numFmtId="0" fontId="50" fillId="0" borderId="51" xfId="2" applyFont="1" applyBorder="1" applyAlignment="1">
      <alignment horizontal="center"/>
    </xf>
    <xf numFmtId="0" fontId="50" fillId="0" borderId="48" xfId="2" applyFont="1" applyBorder="1" applyAlignment="1">
      <alignment horizontal="center"/>
    </xf>
    <xf numFmtId="0" fontId="35" fillId="0" borderId="51" xfId="2" quotePrefix="1" applyFont="1" applyBorder="1" applyAlignment="1">
      <alignment horizontal="left" wrapText="1"/>
    </xf>
    <xf numFmtId="0" fontId="35" fillId="0" borderId="48" xfId="2" quotePrefix="1" applyFont="1" applyBorder="1" applyAlignment="1">
      <alignment horizontal="left" wrapText="1"/>
    </xf>
    <xf numFmtId="0" fontId="35" fillId="0" borderId="48" xfId="2" applyFont="1" applyBorder="1" applyAlignment="1">
      <alignment horizontal="left"/>
    </xf>
    <xf numFmtId="0" fontId="50" fillId="0" borderId="51" xfId="2" applyFont="1" applyBorder="1" applyAlignment="1">
      <alignment horizontal="left"/>
    </xf>
    <xf numFmtId="0" fontId="50" fillId="0" borderId="48" xfId="2" applyFont="1" applyBorder="1" applyAlignment="1">
      <alignment horizontal="left"/>
    </xf>
    <xf numFmtId="0" fontId="53" fillId="0" borderId="51" xfId="2" applyFont="1" applyBorder="1" applyAlignment="1">
      <alignment horizontal="center"/>
    </xf>
    <xf numFmtId="0" fontId="53" fillId="0" borderId="48" xfId="2" applyFont="1" applyBorder="1" applyAlignment="1">
      <alignment horizontal="center"/>
    </xf>
    <xf numFmtId="1" fontId="50" fillId="0" borderId="51" xfId="2" applyNumberFormat="1" applyFont="1" applyBorder="1" applyAlignment="1">
      <alignment horizontal="center"/>
    </xf>
    <xf numFmtId="1" fontId="50" fillId="0" borderId="48" xfId="2" applyNumberFormat="1" applyFont="1" applyBorder="1" applyAlignment="1">
      <alignment horizontal="center"/>
    </xf>
    <xf numFmtId="1" fontId="51" fillId="0" borderId="51" xfId="2" applyNumberFormat="1" applyFont="1" applyBorder="1" applyAlignment="1">
      <alignment horizontal="center" vertical="center" wrapText="1"/>
    </xf>
    <xf numFmtId="1" fontId="51" fillId="0" borderId="48" xfId="2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/>
    </xf>
    <xf numFmtId="1" fontId="50" fillId="5" borderId="48" xfId="2" applyNumberFormat="1" applyFont="1" applyFill="1" applyBorder="1" applyAlignment="1">
      <alignment horizontal="center" vertical="center"/>
    </xf>
    <xf numFmtId="1" fontId="50" fillId="5" borderId="49" xfId="2" applyNumberFormat="1" applyFont="1" applyFill="1" applyBorder="1" applyAlignment="1">
      <alignment horizontal="center" vertical="center"/>
    </xf>
    <xf numFmtId="0" fontId="27" fillId="0" borderId="20" xfId="0" applyFont="1" applyBorder="1" applyAlignment="1">
      <alignment horizontal="left"/>
    </xf>
    <xf numFmtId="0" fontId="27" fillId="0" borderId="29" xfId="0" applyFont="1" applyBorder="1" applyAlignment="1">
      <alignment horizontal="center"/>
    </xf>
    <xf numFmtId="0" fontId="27" fillId="0" borderId="30" xfId="0" applyFont="1" applyBorder="1" applyAlignment="1">
      <alignment horizontal="center"/>
    </xf>
  </cellXfs>
  <cellStyles count="133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3 2" xfId="130" xr:uid="{AB49325E-B846-4415-802B-41F5FF4A5176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" xfId="132" xr:uid="{E12A0250-B57B-4322-88F7-A812579532CC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2 2 2" xfId="128" xr:uid="{61A15CEF-82FA-48FA-9A0F-3B0D871AAF67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2 2" xfId="129" xr:uid="{94199A1B-36C4-42E7-9346-DFAA93F837EC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9" xfId="131" xr:uid="{14E5DC7E-82BC-4F74-9B53-60A5C58C3B70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e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image" Target="../media/image21.png"/><Relationship Id="rId18" Type="http://schemas.openxmlformats.org/officeDocument/2006/relationships/image" Target="../media/image26.png"/><Relationship Id="rId3" Type="http://schemas.openxmlformats.org/officeDocument/2006/relationships/image" Target="../media/image11.png"/><Relationship Id="rId21" Type="http://schemas.openxmlformats.org/officeDocument/2006/relationships/image" Target="../media/image1.png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8.png"/><Relationship Id="rId1" Type="http://schemas.openxmlformats.org/officeDocument/2006/relationships/image" Target="../media/image9.emf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10" Type="http://schemas.openxmlformats.org/officeDocument/2006/relationships/image" Target="../media/image18.png"/><Relationship Id="rId19" Type="http://schemas.openxmlformats.org/officeDocument/2006/relationships/image" Target="../media/image27.png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png"/><Relationship Id="rId3" Type="http://schemas.openxmlformats.org/officeDocument/2006/relationships/image" Target="../media/image31.png"/><Relationship Id="rId7" Type="http://schemas.openxmlformats.org/officeDocument/2006/relationships/image" Target="../media/image34.png"/><Relationship Id="rId2" Type="http://schemas.openxmlformats.org/officeDocument/2006/relationships/image" Target="../media/image1.png"/><Relationship Id="rId1" Type="http://schemas.openxmlformats.org/officeDocument/2006/relationships/image" Target="../media/image30.png"/><Relationship Id="rId6" Type="http://schemas.openxmlformats.org/officeDocument/2006/relationships/image" Target="../media/image33.png"/><Relationship Id="rId5" Type="http://schemas.openxmlformats.org/officeDocument/2006/relationships/image" Target="../media/image32.png"/><Relationship Id="rId4" Type="http://schemas.openxmlformats.org/officeDocument/2006/relationships/image" Target="../media/image5.png"/><Relationship Id="rId9" Type="http://schemas.openxmlformats.org/officeDocument/2006/relationships/image" Target="../media/image3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png"/><Relationship Id="rId13" Type="http://schemas.openxmlformats.org/officeDocument/2006/relationships/image" Target="../media/image9.emf"/><Relationship Id="rId3" Type="http://schemas.openxmlformats.org/officeDocument/2006/relationships/image" Target="../media/image39.png"/><Relationship Id="rId7" Type="http://schemas.openxmlformats.org/officeDocument/2006/relationships/image" Target="../media/image43.png"/><Relationship Id="rId12" Type="http://schemas.openxmlformats.org/officeDocument/2006/relationships/image" Target="../media/image47.emf"/><Relationship Id="rId2" Type="http://schemas.openxmlformats.org/officeDocument/2006/relationships/image" Target="../media/image38.png"/><Relationship Id="rId1" Type="http://schemas.openxmlformats.org/officeDocument/2006/relationships/image" Target="../media/image37.png"/><Relationship Id="rId6" Type="http://schemas.openxmlformats.org/officeDocument/2006/relationships/image" Target="../media/image42.png"/><Relationship Id="rId11" Type="http://schemas.openxmlformats.org/officeDocument/2006/relationships/image" Target="../media/image6.emf"/><Relationship Id="rId5" Type="http://schemas.openxmlformats.org/officeDocument/2006/relationships/image" Target="../media/image41.png"/><Relationship Id="rId10" Type="http://schemas.openxmlformats.org/officeDocument/2006/relationships/image" Target="../media/image46.png"/><Relationship Id="rId4" Type="http://schemas.openxmlformats.org/officeDocument/2006/relationships/image" Target="../media/image40.png"/><Relationship Id="rId9" Type="http://schemas.openxmlformats.org/officeDocument/2006/relationships/image" Target="../media/image45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1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95250</xdr:colOff>
      <xdr:row>4</xdr:row>
      <xdr:rowOff>457200</xdr:rowOff>
    </xdr:from>
    <xdr:to>
      <xdr:col>16</xdr:col>
      <xdr:colOff>76200</xdr:colOff>
      <xdr:row>7</xdr:row>
      <xdr:rowOff>38100</xdr:rowOff>
    </xdr:to>
    <xdr:pic>
      <xdr:nvPicPr>
        <xdr:cNvPr id="3" name="image15.png">
          <a:extLst>
            <a:ext uri="{FF2B5EF4-FFF2-40B4-BE49-F238E27FC236}">
              <a16:creationId xmlns:a16="http://schemas.microsoft.com/office/drawing/2014/main" id="{2097CD0F-9667-4898-B601-2348C304499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192875" y="2390775"/>
          <a:ext cx="2486025" cy="1781175"/>
        </a:xfrm>
        <a:prstGeom prst="rect">
          <a:avLst/>
        </a:prstGeom>
        <a:noFill/>
      </xdr:spPr>
    </xdr:pic>
    <xdr:clientData fLocksWithSheet="0"/>
  </xdr:twoCellAnchor>
  <xdr:twoCellAnchor>
    <xdr:from>
      <xdr:col>12</xdr:col>
      <xdr:colOff>952500</xdr:colOff>
      <xdr:row>89</xdr:row>
      <xdr:rowOff>0</xdr:rowOff>
    </xdr:from>
    <xdr:to>
      <xdr:col>15</xdr:col>
      <xdr:colOff>990600</xdr:colOff>
      <xdr:row>103</xdr:row>
      <xdr:rowOff>419100</xdr:rowOff>
    </xdr:to>
    <xdr:pic>
      <xdr:nvPicPr>
        <xdr:cNvPr id="4" name="image15.png">
          <a:extLst>
            <a:ext uri="{FF2B5EF4-FFF2-40B4-BE49-F238E27FC236}">
              <a16:creationId xmlns:a16="http://schemas.microsoft.com/office/drawing/2014/main" id="{BA12E5A3-AA3B-48A7-A324-001BB27F9A0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40350" y="58674000"/>
          <a:ext cx="3009900" cy="2514600"/>
        </a:xfrm>
        <a:prstGeom prst="rect">
          <a:avLst/>
        </a:prstGeom>
        <a:noFill/>
      </xdr:spPr>
    </xdr:pic>
    <xdr:clientData fLock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1123950</xdr:colOff>
      <xdr:row>93</xdr:row>
      <xdr:rowOff>514350</xdr:rowOff>
    </xdr:from>
    <xdr:to>
      <xdr:col>15</xdr:col>
      <xdr:colOff>895350</xdr:colOff>
      <xdr:row>119</xdr:row>
      <xdr:rowOff>647700</xdr:rowOff>
    </xdr:to>
    <xdr:pic>
      <xdr:nvPicPr>
        <xdr:cNvPr id="2" name="image13.png">
          <a:extLst>
            <a:ext uri="{FF2B5EF4-FFF2-40B4-BE49-F238E27FC236}">
              <a16:creationId xmlns:a16="http://schemas.microsoft.com/office/drawing/2014/main" id="{3F790573-E25F-44A4-A83F-64EE2B684D0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145125" y="69570600"/>
          <a:ext cx="2743200" cy="3076575"/>
        </a:xfrm>
        <a:prstGeom prst="rect">
          <a:avLst/>
        </a:prstGeom>
        <a:noFill/>
      </xdr:spPr>
    </xdr:pic>
    <xdr:clientData fLocksWithSheet="0"/>
  </xdr:twoCellAnchor>
  <xdr:twoCellAnchor>
    <xdr:from>
      <xdr:col>14</xdr:col>
      <xdr:colOff>95250</xdr:colOff>
      <xdr:row>4</xdr:row>
      <xdr:rowOff>457200</xdr:rowOff>
    </xdr:from>
    <xdr:to>
      <xdr:col>16</xdr:col>
      <xdr:colOff>76200</xdr:colOff>
      <xdr:row>7</xdr:row>
      <xdr:rowOff>38100</xdr:rowOff>
    </xdr:to>
    <xdr:pic>
      <xdr:nvPicPr>
        <xdr:cNvPr id="3" name="image15.png">
          <a:extLst>
            <a:ext uri="{FF2B5EF4-FFF2-40B4-BE49-F238E27FC236}">
              <a16:creationId xmlns:a16="http://schemas.microsoft.com/office/drawing/2014/main" id="{728A4787-9948-4658-8B8A-EE2F41587CA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192875" y="2390775"/>
          <a:ext cx="2486025" cy="1781175"/>
        </a:xfrm>
        <a:prstGeom prst="rect">
          <a:avLst/>
        </a:prstGeom>
        <a:noFill/>
      </xdr:spPr>
    </xdr:pic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95250</xdr:colOff>
      <xdr:row>4</xdr:row>
      <xdr:rowOff>457200</xdr:rowOff>
    </xdr:from>
    <xdr:to>
      <xdr:col>16</xdr:col>
      <xdr:colOff>76200</xdr:colOff>
      <xdr:row>7</xdr:row>
      <xdr:rowOff>38100</xdr:rowOff>
    </xdr:to>
    <xdr:pic>
      <xdr:nvPicPr>
        <xdr:cNvPr id="2" name="image15.png">
          <a:extLst>
            <a:ext uri="{FF2B5EF4-FFF2-40B4-BE49-F238E27FC236}">
              <a16:creationId xmlns:a16="http://schemas.microsoft.com/office/drawing/2014/main" id="{4DD27726-4667-4F40-A7D0-FD090C29186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259550" y="2419350"/>
          <a:ext cx="2495550" cy="1809750"/>
        </a:xfrm>
        <a:prstGeom prst="rect">
          <a:avLst/>
        </a:prstGeom>
        <a:noFill/>
      </xdr:spPr>
    </xdr:pic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495301</xdr:colOff>
      <xdr:row>23</xdr:row>
      <xdr:rowOff>1738314</xdr:rowOff>
    </xdr:from>
    <xdr:to>
      <xdr:col>28</xdr:col>
      <xdr:colOff>131872</xdr:colOff>
      <xdr:row>23</xdr:row>
      <xdr:rowOff>4701914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0FFAE7F-74C3-4537-958F-FD90677E8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7579487" y="64971428"/>
          <a:ext cx="2963600" cy="5732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18</xdr:col>
      <xdr:colOff>190500</xdr:colOff>
      <xdr:row>15</xdr:row>
      <xdr:rowOff>3505200</xdr:rowOff>
    </xdr:from>
    <xdr:ext cx="8305800" cy="3352800"/>
    <xdr:pic>
      <xdr:nvPicPr>
        <xdr:cNvPr id="8" name="image9.png">
          <a:extLst>
            <a:ext uri="{FF2B5EF4-FFF2-40B4-BE49-F238E27FC236}">
              <a16:creationId xmlns:a16="http://schemas.microsoft.com/office/drawing/2014/main" id="{CF124742-6EE7-4AA1-A1CF-90D40B6B697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375600" y="27012900"/>
          <a:ext cx="8305800" cy="3352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3619500</xdr:colOff>
      <xdr:row>19</xdr:row>
      <xdr:rowOff>876300</xdr:rowOff>
    </xdr:from>
    <xdr:ext cx="1638300" cy="2324100"/>
    <xdr:pic>
      <xdr:nvPicPr>
        <xdr:cNvPr id="11" name="image3.png">
          <a:extLst>
            <a:ext uri="{FF2B5EF4-FFF2-40B4-BE49-F238E27FC236}">
              <a16:creationId xmlns:a16="http://schemas.microsoft.com/office/drawing/2014/main" id="{83D16AA4-9789-4DB2-8DA3-A1E1B7433A2C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924800" y="43891200"/>
          <a:ext cx="1638300" cy="23241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3472038</xdr:colOff>
      <xdr:row>21</xdr:row>
      <xdr:rowOff>860347</xdr:rowOff>
    </xdr:from>
    <xdr:to>
      <xdr:col>3</xdr:col>
      <xdr:colOff>4724399</xdr:colOff>
      <xdr:row>21</xdr:row>
      <xdr:rowOff>3538172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400BB6A-2B16-31AD-7C36-B5C05A310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10245956" y="39692129"/>
          <a:ext cx="2677825" cy="7615061"/>
        </a:xfrm>
        <a:prstGeom prst="rect">
          <a:avLst/>
        </a:prstGeom>
      </xdr:spPr>
    </xdr:pic>
    <xdr:clientData/>
  </xdr:twoCellAnchor>
  <xdr:twoCellAnchor editAs="oneCell">
    <xdr:from>
      <xdr:col>1</xdr:col>
      <xdr:colOff>1638300</xdr:colOff>
      <xdr:row>23</xdr:row>
      <xdr:rowOff>952500</xdr:rowOff>
    </xdr:from>
    <xdr:to>
      <xdr:col>3</xdr:col>
      <xdr:colOff>1541805</xdr:colOff>
      <xdr:row>23</xdr:row>
      <xdr:rowOff>3962400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4C14CF0-9B4F-4E5E-8E55-148D1CA1B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943600" y="48006000"/>
          <a:ext cx="6266205" cy="30099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23</xdr:row>
      <xdr:rowOff>990600</xdr:rowOff>
    </xdr:from>
    <xdr:to>
      <xdr:col>3</xdr:col>
      <xdr:colOff>3581400</xdr:colOff>
      <xdr:row>23</xdr:row>
      <xdr:rowOff>4243862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26C0FE0-08D2-5FA3-A107-C0F3E0346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639800" y="48044100"/>
          <a:ext cx="3390900" cy="3253262"/>
        </a:xfrm>
        <a:prstGeom prst="rect">
          <a:avLst/>
        </a:prstGeom>
      </xdr:spPr>
    </xdr:pic>
    <xdr:clientData/>
  </xdr:twoCellAnchor>
  <xdr:twoCellAnchor editAs="oneCell">
    <xdr:from>
      <xdr:col>5</xdr:col>
      <xdr:colOff>7048500</xdr:colOff>
      <xdr:row>23</xdr:row>
      <xdr:rowOff>4648200</xdr:rowOff>
    </xdr:from>
    <xdr:to>
      <xdr:col>12</xdr:col>
      <xdr:colOff>713800</xdr:colOff>
      <xdr:row>24</xdr:row>
      <xdr:rowOff>2809452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72D602D9-E600-6BC6-D395-0F6B6AB48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584400" y="69265800"/>
          <a:ext cx="4600000" cy="3380952"/>
        </a:xfrm>
        <a:prstGeom prst="rect">
          <a:avLst/>
        </a:prstGeom>
      </xdr:spPr>
    </xdr:pic>
    <xdr:clientData/>
  </xdr:twoCellAnchor>
  <xdr:oneCellAnchor>
    <xdr:from>
      <xdr:col>1</xdr:col>
      <xdr:colOff>4343400</xdr:colOff>
      <xdr:row>25</xdr:row>
      <xdr:rowOff>138112</xdr:rowOff>
    </xdr:from>
    <xdr:ext cx="5181600" cy="2871787"/>
    <xdr:pic>
      <xdr:nvPicPr>
        <xdr:cNvPr id="18" name="image49.png">
          <a:extLst>
            <a:ext uri="{FF2B5EF4-FFF2-40B4-BE49-F238E27FC236}">
              <a16:creationId xmlns:a16="http://schemas.microsoft.com/office/drawing/2014/main" id="{5388F140-B6D9-4B52-B312-EC851372CF3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648700" y="55878412"/>
          <a:ext cx="5181600" cy="2871787"/>
        </a:xfrm>
        <a:prstGeom prst="rect">
          <a:avLst/>
        </a:prstGeom>
        <a:noFill/>
      </xdr:spPr>
    </xdr:pic>
    <xdr:clientData fLocksWithSheet="0"/>
  </xdr:oneCellAnchor>
  <xdr:oneCellAnchor>
    <xdr:from>
      <xdr:col>13</xdr:col>
      <xdr:colOff>347663</xdr:colOff>
      <xdr:row>24</xdr:row>
      <xdr:rowOff>3162300</xdr:rowOff>
    </xdr:from>
    <xdr:ext cx="5181600" cy="2908138"/>
    <xdr:pic>
      <xdr:nvPicPr>
        <xdr:cNvPr id="19" name="image45.png">
          <a:extLst>
            <a:ext uri="{FF2B5EF4-FFF2-40B4-BE49-F238E27FC236}">
              <a16:creationId xmlns:a16="http://schemas.microsoft.com/office/drawing/2014/main" id="{5A6A0315-FF37-497D-AB7F-812353981E64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0484763" y="55435500"/>
          <a:ext cx="5181600" cy="2908138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2895600</xdr:colOff>
      <xdr:row>27</xdr:row>
      <xdr:rowOff>152400</xdr:rowOff>
    </xdr:from>
    <xdr:to>
      <xdr:col>3</xdr:col>
      <xdr:colOff>5829300</xdr:colOff>
      <xdr:row>27</xdr:row>
      <xdr:rowOff>3482885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66FBDBB-EC6E-4826-8B8D-40E0AB7DB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200900" y="78143100"/>
          <a:ext cx="9296400" cy="3330485"/>
        </a:xfrm>
        <a:prstGeom prst="rect">
          <a:avLst/>
        </a:prstGeom>
      </xdr:spPr>
    </xdr:pic>
    <xdr:clientData/>
  </xdr:twoCellAnchor>
  <xdr:twoCellAnchor editAs="oneCell">
    <xdr:from>
      <xdr:col>1</xdr:col>
      <xdr:colOff>876300</xdr:colOff>
      <xdr:row>30</xdr:row>
      <xdr:rowOff>457200</xdr:rowOff>
    </xdr:from>
    <xdr:to>
      <xdr:col>3</xdr:col>
      <xdr:colOff>3009900</xdr:colOff>
      <xdr:row>30</xdr:row>
      <xdr:rowOff>3233083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7778E6FD-432F-474A-89A0-165EAA2E5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181600" y="68046600"/>
          <a:ext cx="8496300" cy="2775883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419101</xdr:colOff>
      <xdr:row>30</xdr:row>
      <xdr:rowOff>457200</xdr:rowOff>
    </xdr:from>
    <xdr:to>
      <xdr:col>3</xdr:col>
      <xdr:colOff>3752669</xdr:colOff>
      <xdr:row>30</xdr:row>
      <xdr:rowOff>3238500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F0ECE07-F5DD-CFCB-6FAC-DF40D26DC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544801" y="84086700"/>
          <a:ext cx="3333568" cy="2781300"/>
        </a:xfrm>
        <a:prstGeom prst="rect">
          <a:avLst/>
        </a:prstGeom>
      </xdr:spPr>
    </xdr:pic>
    <xdr:clientData/>
  </xdr:twoCellAnchor>
  <xdr:twoCellAnchor editAs="oneCell">
    <xdr:from>
      <xdr:col>1</xdr:col>
      <xdr:colOff>4610100</xdr:colOff>
      <xdr:row>32</xdr:row>
      <xdr:rowOff>190500</xdr:rowOff>
    </xdr:from>
    <xdr:to>
      <xdr:col>3</xdr:col>
      <xdr:colOff>2923590</xdr:colOff>
      <xdr:row>32</xdr:row>
      <xdr:rowOff>3580976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EFC43F77-0CCD-1015-46ED-F73F9652E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915400" y="89001600"/>
          <a:ext cx="4676190" cy="3390476"/>
        </a:xfrm>
        <a:prstGeom prst="rect">
          <a:avLst/>
        </a:prstGeom>
      </xdr:spPr>
    </xdr:pic>
    <xdr:clientData/>
  </xdr:twoCellAnchor>
  <xdr:twoCellAnchor editAs="oneCell">
    <xdr:from>
      <xdr:col>16</xdr:col>
      <xdr:colOff>457200</xdr:colOff>
      <xdr:row>15</xdr:row>
      <xdr:rowOff>419100</xdr:rowOff>
    </xdr:from>
    <xdr:to>
      <xdr:col>32</xdr:col>
      <xdr:colOff>598838</xdr:colOff>
      <xdr:row>15</xdr:row>
      <xdr:rowOff>3666719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0C3191-B1FC-AE40-753E-528E447DC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2423100" y="23926800"/>
          <a:ext cx="9895238" cy="3247619"/>
        </a:xfrm>
        <a:prstGeom prst="rect">
          <a:avLst/>
        </a:prstGeom>
      </xdr:spPr>
    </xdr:pic>
    <xdr:clientData/>
  </xdr:twoCellAnchor>
  <xdr:oneCellAnchor>
    <xdr:from>
      <xdr:col>1</xdr:col>
      <xdr:colOff>685800</xdr:colOff>
      <xdr:row>15</xdr:row>
      <xdr:rowOff>533400</xdr:rowOff>
    </xdr:from>
    <xdr:ext cx="3467100" cy="2552700"/>
    <xdr:pic>
      <xdr:nvPicPr>
        <xdr:cNvPr id="12" name="image12.png">
          <a:extLst>
            <a:ext uri="{FF2B5EF4-FFF2-40B4-BE49-F238E27FC236}">
              <a16:creationId xmlns:a16="http://schemas.microsoft.com/office/drawing/2014/main" id="{7A8B0233-7F66-40CA-BE07-C5C64B57669A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991100" y="22555200"/>
          <a:ext cx="3467100" cy="25527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5</xdr:col>
      <xdr:colOff>7200900</xdr:colOff>
      <xdr:row>13</xdr:row>
      <xdr:rowOff>762000</xdr:rowOff>
    </xdr:from>
    <xdr:to>
      <xdr:col>15</xdr:col>
      <xdr:colOff>580186</xdr:colOff>
      <xdr:row>15</xdr:row>
      <xdr:rowOff>856909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FBEADFDE-307A-D5A4-E02C-62C99FF44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5222200" y="20154900"/>
          <a:ext cx="6714286" cy="27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2476500</xdr:colOff>
      <xdr:row>17</xdr:row>
      <xdr:rowOff>495300</xdr:rowOff>
    </xdr:from>
    <xdr:to>
      <xdr:col>3</xdr:col>
      <xdr:colOff>5286828</xdr:colOff>
      <xdr:row>17</xdr:row>
      <xdr:rowOff>3505200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FE1C05E1-2BC3-4AFB-B6DE-CBEAA4285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781800" y="37490400"/>
          <a:ext cx="9173028" cy="3009900"/>
        </a:xfrm>
        <a:prstGeom prst="rect">
          <a:avLst/>
        </a:prstGeom>
      </xdr:spPr>
    </xdr:pic>
    <xdr:clientData/>
  </xdr:twoCellAnchor>
  <xdr:twoCellAnchor editAs="oneCell">
    <xdr:from>
      <xdr:col>2</xdr:col>
      <xdr:colOff>2781300</xdr:colOff>
      <xdr:row>19</xdr:row>
      <xdr:rowOff>685800</xdr:rowOff>
    </xdr:from>
    <xdr:to>
      <xdr:col>3</xdr:col>
      <xdr:colOff>3399375</xdr:colOff>
      <xdr:row>19</xdr:row>
      <xdr:rowOff>3924300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2332716F-DE0A-4959-9446-D116ED085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658600" y="34975800"/>
          <a:ext cx="3399375" cy="3238500"/>
        </a:xfrm>
        <a:prstGeom prst="rect">
          <a:avLst/>
        </a:prstGeom>
      </xdr:spPr>
    </xdr:pic>
    <xdr:clientData/>
  </xdr:twoCellAnchor>
  <xdr:twoCellAnchor editAs="oneCell">
    <xdr:from>
      <xdr:col>1</xdr:col>
      <xdr:colOff>3771900</xdr:colOff>
      <xdr:row>15</xdr:row>
      <xdr:rowOff>152400</xdr:rowOff>
    </xdr:from>
    <xdr:to>
      <xdr:col>5</xdr:col>
      <xdr:colOff>627452</xdr:colOff>
      <xdr:row>15</xdr:row>
      <xdr:rowOff>3961924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3B047A-DB71-67FD-53F8-4597C43E2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077200" y="22174200"/>
          <a:ext cx="9580952" cy="3809524"/>
        </a:xfrm>
        <a:prstGeom prst="rect">
          <a:avLst/>
        </a:prstGeom>
      </xdr:spPr>
    </xdr:pic>
    <xdr:clientData/>
  </xdr:twoCellAnchor>
  <xdr:twoCellAnchor editAs="oneCell">
    <xdr:from>
      <xdr:col>5</xdr:col>
      <xdr:colOff>2705100</xdr:colOff>
      <xdr:row>21</xdr:row>
      <xdr:rowOff>38099</xdr:rowOff>
    </xdr:from>
    <xdr:to>
      <xdr:col>17</xdr:col>
      <xdr:colOff>152400</xdr:colOff>
      <xdr:row>21</xdr:row>
      <xdr:rowOff>3167378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547A328-6686-5599-9D79-1E9DECA43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0726400" y="40424099"/>
          <a:ext cx="12001500" cy="3129279"/>
        </a:xfrm>
        <a:prstGeom prst="rect">
          <a:avLst/>
        </a:prstGeom>
      </xdr:spPr>
    </xdr:pic>
    <xdr:clientData/>
  </xdr:twoCellAnchor>
  <xdr:twoCellAnchor>
    <xdr:from>
      <xdr:col>3</xdr:col>
      <xdr:colOff>1066800</xdr:colOff>
      <xdr:row>0</xdr:row>
      <xdr:rowOff>533400</xdr:rowOff>
    </xdr:from>
    <xdr:to>
      <xdr:col>3</xdr:col>
      <xdr:colOff>3695700</xdr:colOff>
      <xdr:row>3</xdr:row>
      <xdr:rowOff>38100</xdr:rowOff>
    </xdr:to>
    <xdr:pic>
      <xdr:nvPicPr>
        <xdr:cNvPr id="6" name="image15.png">
          <a:extLst>
            <a:ext uri="{FF2B5EF4-FFF2-40B4-BE49-F238E27FC236}">
              <a16:creationId xmlns:a16="http://schemas.microsoft.com/office/drawing/2014/main" id="{63BBC28C-3D2E-4CE2-A848-6A3E202EBB51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4516100" y="533400"/>
          <a:ext cx="2628900" cy="2209800"/>
        </a:xfrm>
        <a:prstGeom prst="rect">
          <a:avLst/>
        </a:prstGeom>
        <a:noFill/>
      </xdr:spPr>
    </xdr:pic>
    <xdr:clientData fLock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373513</xdr:colOff>
      <xdr:row>0</xdr:row>
      <xdr:rowOff>167210</xdr:rowOff>
    </xdr:from>
    <xdr:ext cx="1631913" cy="277836"/>
    <xdr:pic>
      <xdr:nvPicPr>
        <xdr:cNvPr id="2" name="image1.jpeg">
          <a:extLst>
            <a:ext uri="{FF2B5EF4-FFF2-40B4-BE49-F238E27FC236}">
              <a16:creationId xmlns:a16="http://schemas.microsoft.com/office/drawing/2014/main" id="{87DB0179-522B-4280-BE9D-BF533744E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513" y="167210"/>
          <a:ext cx="1631913" cy="277836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727364</xdr:colOff>
      <xdr:row>2</xdr:row>
      <xdr:rowOff>190499</xdr:rowOff>
    </xdr:from>
    <xdr:to>
      <xdr:col>6</xdr:col>
      <xdr:colOff>1853046</xdr:colOff>
      <xdr:row>6</xdr:row>
      <xdr:rowOff>294408</xdr:rowOff>
    </xdr:to>
    <xdr:pic>
      <xdr:nvPicPr>
        <xdr:cNvPr id="2" name="image17.png">
          <a:extLst>
            <a:ext uri="{FF2B5EF4-FFF2-40B4-BE49-F238E27FC236}">
              <a16:creationId xmlns:a16="http://schemas.microsoft.com/office/drawing/2014/main" id="{6982E546-9F65-40B3-AE21-DBDBF56487E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709439" y="1981199"/>
          <a:ext cx="1125682" cy="1285009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692727</xdr:colOff>
      <xdr:row>30</xdr:row>
      <xdr:rowOff>207818</xdr:rowOff>
    </xdr:from>
    <xdr:to>
      <xdr:col>6</xdr:col>
      <xdr:colOff>1721427</xdr:colOff>
      <xdr:row>34</xdr:row>
      <xdr:rowOff>39831</xdr:rowOff>
    </xdr:to>
    <xdr:pic>
      <xdr:nvPicPr>
        <xdr:cNvPr id="3" name="image15.png">
          <a:extLst>
            <a:ext uri="{FF2B5EF4-FFF2-40B4-BE49-F238E27FC236}">
              <a16:creationId xmlns:a16="http://schemas.microsoft.com/office/drawing/2014/main" id="{F9161100-C600-4B1D-B5A7-5AFBE606529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74802" y="10058400"/>
          <a:ext cx="1028700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813954</xdr:colOff>
      <xdr:row>72</xdr:row>
      <xdr:rowOff>207818</xdr:rowOff>
    </xdr:from>
    <xdr:to>
      <xdr:col>6</xdr:col>
      <xdr:colOff>1690254</xdr:colOff>
      <xdr:row>76</xdr:row>
      <xdr:rowOff>109105</xdr:rowOff>
    </xdr:to>
    <xdr:pic>
      <xdr:nvPicPr>
        <xdr:cNvPr id="4" name="image16.png">
          <a:extLst>
            <a:ext uri="{FF2B5EF4-FFF2-40B4-BE49-F238E27FC236}">
              <a16:creationId xmlns:a16="http://schemas.microsoft.com/office/drawing/2014/main" id="{4A06122A-2B91-481A-A498-DBBA3B61E47A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796029" y="10058400"/>
          <a:ext cx="876300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744682</xdr:colOff>
      <xdr:row>114</xdr:row>
      <xdr:rowOff>207818</xdr:rowOff>
    </xdr:from>
    <xdr:to>
      <xdr:col>6</xdr:col>
      <xdr:colOff>1640032</xdr:colOff>
      <xdr:row>118</xdr:row>
      <xdr:rowOff>109104</xdr:rowOff>
    </xdr:to>
    <xdr:pic>
      <xdr:nvPicPr>
        <xdr:cNvPr id="5" name="image13.png">
          <a:extLst>
            <a:ext uri="{FF2B5EF4-FFF2-40B4-BE49-F238E27FC236}">
              <a16:creationId xmlns:a16="http://schemas.microsoft.com/office/drawing/2014/main" id="{040BA63C-6C1D-4D4B-8ADF-4ED271F97B9B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26757" y="10058400"/>
          <a:ext cx="895350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865909</xdr:colOff>
      <xdr:row>157</xdr:row>
      <xdr:rowOff>51954</xdr:rowOff>
    </xdr:from>
    <xdr:to>
      <xdr:col>6</xdr:col>
      <xdr:colOff>1770784</xdr:colOff>
      <xdr:row>160</xdr:row>
      <xdr:rowOff>230331</xdr:rowOff>
    </xdr:to>
    <xdr:pic>
      <xdr:nvPicPr>
        <xdr:cNvPr id="6" name="image22.png">
          <a:extLst>
            <a:ext uri="{FF2B5EF4-FFF2-40B4-BE49-F238E27FC236}">
              <a16:creationId xmlns:a16="http://schemas.microsoft.com/office/drawing/2014/main" id="{B0955894-DE88-4F9A-A330-E89230781FB5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847984" y="10058400"/>
          <a:ext cx="904875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658091</xdr:colOff>
      <xdr:row>198</xdr:row>
      <xdr:rowOff>259773</xdr:rowOff>
    </xdr:from>
    <xdr:to>
      <xdr:col>6</xdr:col>
      <xdr:colOff>1515341</xdr:colOff>
      <xdr:row>202</xdr:row>
      <xdr:rowOff>161059</xdr:rowOff>
    </xdr:to>
    <xdr:pic>
      <xdr:nvPicPr>
        <xdr:cNvPr id="7" name="image19.png">
          <a:extLst>
            <a:ext uri="{FF2B5EF4-FFF2-40B4-BE49-F238E27FC236}">
              <a16:creationId xmlns:a16="http://schemas.microsoft.com/office/drawing/2014/main" id="{B71F4C39-D22E-49BC-AF07-D19B0EA63437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640166" y="10058400"/>
          <a:ext cx="857250" cy="0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813954</xdr:colOff>
      <xdr:row>240</xdr:row>
      <xdr:rowOff>173182</xdr:rowOff>
    </xdr:from>
    <xdr:to>
      <xdr:col>6</xdr:col>
      <xdr:colOff>1516686</xdr:colOff>
      <xdr:row>246</xdr:row>
      <xdr:rowOff>32786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E26644D-0DA2-4E52-804A-698EABD31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796029" y="10058400"/>
          <a:ext cx="702732" cy="0"/>
        </a:xfrm>
        <a:prstGeom prst="rect">
          <a:avLst/>
        </a:prstGeom>
      </xdr:spPr>
    </xdr:pic>
    <xdr:clientData/>
  </xdr:twoCellAnchor>
  <xdr:twoCellAnchor>
    <xdr:from>
      <xdr:col>6</xdr:col>
      <xdr:colOff>831273</xdr:colOff>
      <xdr:row>282</xdr:row>
      <xdr:rowOff>138545</xdr:rowOff>
    </xdr:from>
    <xdr:to>
      <xdr:col>6</xdr:col>
      <xdr:colOff>1745746</xdr:colOff>
      <xdr:row>285</xdr:row>
      <xdr:rowOff>254290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02C7F97-0BF3-4477-904E-74575DB7E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13348" y="10058400"/>
          <a:ext cx="914473" cy="0"/>
        </a:xfrm>
        <a:prstGeom prst="rect">
          <a:avLst/>
        </a:prstGeom>
      </xdr:spPr>
    </xdr:pic>
    <xdr:clientData/>
  </xdr:twoCellAnchor>
  <xdr:twoCellAnchor>
    <xdr:from>
      <xdr:col>6</xdr:col>
      <xdr:colOff>779318</xdr:colOff>
      <xdr:row>324</xdr:row>
      <xdr:rowOff>173182</xdr:rowOff>
    </xdr:from>
    <xdr:to>
      <xdr:col>6</xdr:col>
      <xdr:colOff>1837651</xdr:colOff>
      <xdr:row>328</xdr:row>
      <xdr:rowOff>28003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8849BD0-E96C-4A55-B47B-DF517470B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61393" y="10058400"/>
          <a:ext cx="1058333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4</xdr:row>
      <xdr:rowOff>76200</xdr:rowOff>
    </xdr:from>
    <xdr:to>
      <xdr:col>15</xdr:col>
      <xdr:colOff>1295400</xdr:colOff>
      <xdr:row>7</xdr:row>
      <xdr:rowOff>609350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DDAEE59-7D65-44C4-86B5-1FBA34D7F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992975" y="2009775"/>
          <a:ext cx="1295400" cy="27334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MR.%20HAI%20PLANNING\WovenForm.xlsb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Documents%20and%20Settings\ThuTo\Desktop\Unavailable\COST_PRICE_Gam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OTHERS\TRIMS%20&amp;%20FABRIC%20LIST\MARSHALL%20ARTIST\SP12%20PRODUCTION\trim\TRIMLIST\MAI\BCThue\Nam%202009\Tu%20van%20ke%20toan\Monthly%20report%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2D794-3633-4112-A391-ABB1BE547340}">
  <sheetPr>
    <pageSetUpPr fitToPage="1"/>
  </sheetPr>
  <dimension ref="A1:S134"/>
  <sheetViews>
    <sheetView tabSelected="1" view="pageBreakPreview" topLeftCell="A103" zoomScale="50" zoomScaleNormal="10" zoomScaleSheetLayoutView="50" zoomScalePageLayoutView="25" workbookViewId="0">
      <selection activeCell="C6" sqref="C6"/>
    </sheetView>
  </sheetViews>
  <sheetFormatPr defaultColWidth="9.1796875" defaultRowHeight="14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21.54296875" style="38" customWidth="1"/>
    <col min="13" max="13" width="17.7265625" style="38" customWidth="1"/>
    <col min="14" max="15" width="13.453125" style="38" customWidth="1"/>
    <col min="16" max="16" width="24.1796875" style="38" customWidth="1"/>
    <col min="17" max="17" width="17.7265625" style="38" customWidth="1"/>
    <col min="18" max="16384" width="9.1796875" style="38"/>
  </cols>
  <sheetData>
    <row r="1" spans="1:17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506" t="s">
        <v>0</v>
      </c>
      <c r="O1" s="506" t="s">
        <v>0</v>
      </c>
      <c r="P1" s="507" t="s">
        <v>1</v>
      </c>
      <c r="Q1" s="507"/>
    </row>
    <row r="2" spans="1:17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506" t="s">
        <v>2</v>
      </c>
      <c r="O2" s="506" t="s">
        <v>2</v>
      </c>
      <c r="P2" s="508" t="s">
        <v>3</v>
      </c>
      <c r="Q2" s="508"/>
    </row>
    <row r="3" spans="1:17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506" t="s">
        <v>4</v>
      </c>
      <c r="O3" s="506" t="s">
        <v>4</v>
      </c>
      <c r="P3" s="509" t="s">
        <v>5</v>
      </c>
      <c r="Q3" s="507"/>
    </row>
    <row r="4" spans="1:17" s="5" customFormat="1" ht="33" customHeight="1" thickBot="1">
      <c r="B4" s="6" t="s">
        <v>226</v>
      </c>
      <c r="G4" s="7"/>
    </row>
    <row r="5" spans="1:17" s="5" customFormat="1" ht="58" customHeight="1">
      <c r="B5" s="8" t="s">
        <v>7</v>
      </c>
      <c r="C5" s="8"/>
      <c r="D5" s="6"/>
      <c r="F5" s="9"/>
      <c r="G5" s="492" t="s">
        <v>778</v>
      </c>
      <c r="H5" s="493"/>
      <c r="I5" s="493"/>
      <c r="J5" s="493"/>
      <c r="K5" s="493"/>
      <c r="L5" s="493"/>
      <c r="M5" s="494"/>
    </row>
    <row r="6" spans="1:17" s="10" customFormat="1" ht="58" customHeight="1">
      <c r="B6" s="11" t="s">
        <v>8</v>
      </c>
      <c r="C6" s="11" t="s">
        <v>866</v>
      </c>
      <c r="D6" s="12" t="s">
        <v>227</v>
      </c>
      <c r="E6" s="14"/>
      <c r="F6" s="11"/>
      <c r="G6" s="495"/>
      <c r="H6" s="496"/>
      <c r="I6" s="496"/>
      <c r="J6" s="496"/>
      <c r="K6" s="496"/>
      <c r="L6" s="496"/>
      <c r="M6" s="497"/>
      <c r="N6" s="13"/>
      <c r="O6" s="13"/>
      <c r="P6" s="13"/>
      <c r="Q6" s="13"/>
    </row>
    <row r="7" spans="1:17" s="10" customFormat="1" ht="58" customHeight="1">
      <c r="B7" s="11" t="s">
        <v>10</v>
      </c>
      <c r="C7" s="11"/>
      <c r="D7" s="12" t="s">
        <v>776</v>
      </c>
      <c r="E7" s="12"/>
      <c r="F7" s="11"/>
      <c r="G7" s="495"/>
      <c r="H7" s="496"/>
      <c r="I7" s="496"/>
      <c r="J7" s="496"/>
      <c r="K7" s="496"/>
      <c r="L7" s="496"/>
      <c r="M7" s="497"/>
      <c r="N7" s="13"/>
      <c r="O7" s="13"/>
      <c r="P7" s="13"/>
      <c r="Q7" s="13"/>
    </row>
    <row r="8" spans="1:17" s="10" customFormat="1" ht="58" customHeight="1" thickBot="1">
      <c r="B8" s="11" t="s">
        <v>12</v>
      </c>
      <c r="C8" s="11"/>
      <c r="D8" s="501" t="s">
        <v>777</v>
      </c>
      <c r="E8" s="501"/>
      <c r="F8" s="501"/>
      <c r="G8" s="498"/>
      <c r="H8" s="499"/>
      <c r="I8" s="499"/>
      <c r="J8" s="499"/>
      <c r="K8" s="499"/>
      <c r="L8" s="499"/>
      <c r="M8" s="500"/>
      <c r="N8" s="13"/>
      <c r="O8" s="13"/>
      <c r="P8" s="13"/>
      <c r="Q8" s="13"/>
    </row>
    <row r="9" spans="1:17" s="15" customFormat="1" ht="28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8">
      <c r="B10" s="236" t="s">
        <v>15</v>
      </c>
      <c r="C10" s="236"/>
      <c r="D10" s="136" t="s">
        <v>779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502">
        <v>45456</v>
      </c>
      <c r="E11" s="503"/>
      <c r="F11" s="503"/>
      <c r="G11" s="241"/>
      <c r="H11" s="240"/>
      <c r="I11" s="186"/>
      <c r="J11" s="238" t="s">
        <v>20</v>
      </c>
      <c r="K11" s="186"/>
      <c r="L11" s="186"/>
      <c r="M11" s="504" t="s">
        <v>787</v>
      </c>
      <c r="N11" s="504"/>
      <c r="O11" s="504"/>
      <c r="P11" s="504"/>
      <c r="Q11" s="504"/>
    </row>
    <row r="12" spans="1:17" s="15" customFormat="1" ht="28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729</v>
      </c>
      <c r="N12" s="186"/>
      <c r="O12" s="244"/>
      <c r="P12" s="244"/>
      <c r="Q12" s="239"/>
    </row>
    <row r="13" spans="1:17" s="15" customFormat="1" ht="28">
      <c r="B13" s="505"/>
      <c r="C13" s="505"/>
      <c r="D13" s="505"/>
      <c r="E13" s="505"/>
      <c r="F13" s="505"/>
      <c r="G13" s="243"/>
      <c r="H13" s="244"/>
      <c r="I13" s="186"/>
      <c r="J13" s="238" t="s">
        <v>25</v>
      </c>
      <c r="K13" s="186"/>
      <c r="L13" s="186"/>
      <c r="M13" s="186" t="s">
        <v>785</v>
      </c>
      <c r="N13" s="244"/>
      <c r="O13" s="239"/>
      <c r="P13" s="239"/>
      <c r="Q13" s="244"/>
    </row>
    <row r="14" spans="1:17" s="15" customFormat="1" ht="28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5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203" t="s">
        <v>34</v>
      </c>
      <c r="F17" s="203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491" t="s">
        <v>783</v>
      </c>
      <c r="O17" s="491"/>
      <c r="P17" s="491"/>
      <c r="Q17" s="333" t="s">
        <v>40</v>
      </c>
    </row>
    <row r="18" spans="2:17" s="204" customFormat="1" ht="65">
      <c r="B18" s="330" t="s">
        <v>41</v>
      </c>
      <c r="C18" s="331" t="s">
        <v>335</v>
      </c>
      <c r="D18" s="205" t="s">
        <v>780</v>
      </c>
      <c r="E18" s="206"/>
      <c r="F18" s="207"/>
      <c r="G18" s="207">
        <v>20</v>
      </c>
      <c r="H18" s="207">
        <v>58</v>
      </c>
      <c r="I18" s="207">
        <v>133</v>
      </c>
      <c r="J18" s="207">
        <v>156</v>
      </c>
      <c r="K18" s="207">
        <v>110</v>
      </c>
      <c r="L18" s="207">
        <v>49</v>
      </c>
      <c r="M18" s="207">
        <v>15</v>
      </c>
      <c r="N18" s="490" t="s">
        <v>789</v>
      </c>
      <c r="O18" s="490"/>
      <c r="P18" s="490"/>
      <c r="Q18" s="208">
        <f>SUM(E18:P18)</f>
        <v>541</v>
      </c>
    </row>
    <row r="19" spans="2:17" s="204" customFormat="1" ht="65">
      <c r="B19" s="330" t="s">
        <v>43</v>
      </c>
      <c r="C19" s="331" t="str">
        <f>C18</f>
        <v>DB-KT004</v>
      </c>
      <c r="D19" s="206" t="str">
        <f>+D18</f>
        <v>DOVE</v>
      </c>
      <c r="E19" s="206"/>
      <c r="F19" s="207"/>
      <c r="G19" s="209">
        <f>ROUNDUP(G18*3%,0)</f>
        <v>1</v>
      </c>
      <c r="H19" s="209">
        <f t="shared" ref="H19:M19" si="0">ROUNDUP(H18*3%,0)</f>
        <v>2</v>
      </c>
      <c r="I19" s="209">
        <f t="shared" si="0"/>
        <v>4</v>
      </c>
      <c r="J19" s="209">
        <f t="shared" si="0"/>
        <v>5</v>
      </c>
      <c r="K19" s="209">
        <f t="shared" si="0"/>
        <v>4</v>
      </c>
      <c r="L19" s="209">
        <f t="shared" si="0"/>
        <v>2</v>
      </c>
      <c r="M19" s="209">
        <f t="shared" si="0"/>
        <v>1</v>
      </c>
      <c r="N19" s="490"/>
      <c r="O19" s="490"/>
      <c r="P19" s="490"/>
      <c r="Q19" s="208">
        <f>SUM(E19:P19)</f>
        <v>19</v>
      </c>
    </row>
    <row r="20" spans="2:17" s="215" customFormat="1" ht="149.25" customHeight="1">
      <c r="B20" s="487" t="s">
        <v>884</v>
      </c>
      <c r="C20" s="487"/>
      <c r="D20" s="487"/>
      <c r="E20" s="487"/>
      <c r="F20" s="487"/>
      <c r="G20" s="233">
        <v>2</v>
      </c>
      <c r="H20" s="233">
        <v>5</v>
      </c>
      <c r="I20" s="233">
        <v>5</v>
      </c>
      <c r="J20" s="233">
        <v>9</v>
      </c>
      <c r="K20" s="233">
        <v>5</v>
      </c>
      <c r="L20" s="233">
        <v>4</v>
      </c>
      <c r="M20" s="233">
        <v>2</v>
      </c>
      <c r="N20" s="234"/>
      <c r="O20" s="234"/>
      <c r="P20" s="234"/>
      <c r="Q20" s="235">
        <f>SUM(G20:P20)</f>
        <v>32</v>
      </c>
    </row>
    <row r="21" spans="2:17" s="215" customFormat="1" ht="45">
      <c r="B21" s="210" t="s">
        <v>44</v>
      </c>
      <c r="C21" s="210"/>
      <c r="D21" s="211" t="str">
        <f>+D19</f>
        <v>DOVE</v>
      </c>
      <c r="E21" s="212"/>
      <c r="F21" s="213"/>
      <c r="G21" s="214">
        <f>SUM(G18:G19)-G20</f>
        <v>19</v>
      </c>
      <c r="H21" s="214">
        <f t="shared" ref="H21:M21" si="1">SUM(H18:H19)-H20</f>
        <v>55</v>
      </c>
      <c r="I21" s="214">
        <f t="shared" si="1"/>
        <v>132</v>
      </c>
      <c r="J21" s="214">
        <f t="shared" si="1"/>
        <v>152</v>
      </c>
      <c r="K21" s="214">
        <f t="shared" si="1"/>
        <v>109</v>
      </c>
      <c r="L21" s="214">
        <f t="shared" si="1"/>
        <v>47</v>
      </c>
      <c r="M21" s="214">
        <f t="shared" si="1"/>
        <v>14</v>
      </c>
      <c r="N21" s="334"/>
      <c r="O21" s="334"/>
      <c r="P21" s="334"/>
      <c r="Q21" s="214">
        <f t="shared" ref="Q21" si="2">SUM(Q18:Q19)-Q20</f>
        <v>528</v>
      </c>
    </row>
    <row r="22" spans="2:17" s="204" customFormat="1" ht="4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45">
      <c r="B23" s="201"/>
      <c r="C23" s="202" t="s">
        <v>32</v>
      </c>
      <c r="D23" s="202" t="s">
        <v>33</v>
      </c>
      <c r="E23" s="221" t="s">
        <v>34</v>
      </c>
      <c r="F23" s="221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491" t="s">
        <v>783</v>
      </c>
      <c r="O23" s="491"/>
      <c r="P23" s="491"/>
      <c r="Q23" s="333" t="s">
        <v>40</v>
      </c>
    </row>
    <row r="24" spans="2:17" s="204" customFormat="1" ht="65">
      <c r="B24" s="330" t="s">
        <v>41</v>
      </c>
      <c r="C24" s="331" t="s">
        <v>344</v>
      </c>
      <c r="D24" s="205" t="s">
        <v>781</v>
      </c>
      <c r="E24" s="206"/>
      <c r="F24" s="207"/>
      <c r="G24" s="407" t="s">
        <v>886</v>
      </c>
      <c r="H24" s="407"/>
      <c r="I24" s="407"/>
      <c r="J24" s="407"/>
      <c r="K24" s="407"/>
      <c r="L24" s="407"/>
      <c r="M24" s="408"/>
      <c r="N24" s="486" t="s">
        <v>790</v>
      </c>
      <c r="O24" s="486"/>
      <c r="P24" s="486"/>
      <c r="Q24" s="208">
        <f>SUM(E24:P24)</f>
        <v>0</v>
      </c>
    </row>
    <row r="25" spans="2:17" s="204" customFormat="1" ht="65" hidden="1">
      <c r="B25" s="330" t="s">
        <v>43</v>
      </c>
      <c r="C25" s="331" t="str">
        <f>C24</f>
        <v>DB-KT005</v>
      </c>
      <c r="D25" s="206" t="str">
        <f>+D24</f>
        <v>HEATHER GREY</v>
      </c>
      <c r="E25" s="206"/>
      <c r="F25" s="207"/>
      <c r="G25" s="209"/>
      <c r="H25" s="209">
        <f t="shared" ref="H25:M25" si="3">ROUNDUP(H24*5%,0)</f>
        <v>0</v>
      </c>
      <c r="I25" s="209">
        <f t="shared" si="3"/>
        <v>0</v>
      </c>
      <c r="J25" s="209">
        <f t="shared" si="3"/>
        <v>0</v>
      </c>
      <c r="K25" s="209">
        <f t="shared" si="3"/>
        <v>0</v>
      </c>
      <c r="L25" s="209">
        <f t="shared" si="3"/>
        <v>0</v>
      </c>
      <c r="M25" s="209">
        <f t="shared" si="3"/>
        <v>0</v>
      </c>
      <c r="N25" s="486"/>
      <c r="O25" s="486"/>
      <c r="P25" s="486"/>
      <c r="Q25" s="208">
        <f>SUM(E25:P25)</f>
        <v>0</v>
      </c>
    </row>
    <row r="26" spans="2:17" s="215" customFormat="1" ht="149.25" hidden="1" customHeight="1">
      <c r="B26" s="487" t="s">
        <v>884</v>
      </c>
      <c r="C26" s="487"/>
      <c r="D26" s="487"/>
      <c r="E26" s="487"/>
      <c r="F26" s="487"/>
      <c r="G26" s="233"/>
      <c r="H26" s="233"/>
      <c r="I26" s="233"/>
      <c r="J26" s="233"/>
      <c r="K26" s="233"/>
      <c r="L26" s="233"/>
      <c r="M26" s="233"/>
      <c r="N26" s="234"/>
      <c r="O26" s="234"/>
      <c r="P26" s="234"/>
      <c r="Q26" s="235">
        <f>SUM(G26:P26)</f>
        <v>0</v>
      </c>
    </row>
    <row r="27" spans="2:17" s="215" customFormat="1" ht="45" hidden="1">
      <c r="B27" s="210" t="s">
        <v>44</v>
      </c>
      <c r="C27" s="210"/>
      <c r="D27" s="211" t="str">
        <f>+D25</f>
        <v>HEATHER GREY</v>
      </c>
      <c r="E27" s="212"/>
      <c r="F27" s="213"/>
      <c r="G27" s="214">
        <f>SUM(G24:G25)-G26</f>
        <v>0</v>
      </c>
      <c r="H27" s="214">
        <f t="shared" ref="H27:M27" si="4">SUM(H24:H25)-H26</f>
        <v>0</v>
      </c>
      <c r="I27" s="214">
        <f t="shared" si="4"/>
        <v>0</v>
      </c>
      <c r="J27" s="214">
        <f t="shared" si="4"/>
        <v>0</v>
      </c>
      <c r="K27" s="214">
        <f t="shared" si="4"/>
        <v>0</v>
      </c>
      <c r="L27" s="214">
        <f t="shared" si="4"/>
        <v>0</v>
      </c>
      <c r="M27" s="214">
        <f t="shared" si="4"/>
        <v>0</v>
      </c>
      <c r="N27" s="334"/>
      <c r="O27" s="334"/>
      <c r="P27" s="334"/>
      <c r="Q27" s="214">
        <f t="shared" ref="Q27" si="5">SUM(Q24:Q25)-Q26</f>
        <v>0</v>
      </c>
    </row>
    <row r="28" spans="2:17" s="204" customFormat="1" ht="4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45">
      <c r="B29" s="201"/>
      <c r="C29" s="202" t="s">
        <v>32</v>
      </c>
      <c r="D29" s="202" t="s">
        <v>33</v>
      </c>
      <c r="E29" s="214" t="s">
        <v>34</v>
      </c>
      <c r="F29" s="214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491" t="s">
        <v>783</v>
      </c>
      <c r="O29" s="491"/>
      <c r="P29" s="491"/>
      <c r="Q29" s="333" t="s">
        <v>40</v>
      </c>
    </row>
    <row r="30" spans="2:17" s="204" customFormat="1" ht="65">
      <c r="B30" s="330" t="s">
        <v>41</v>
      </c>
      <c r="C30" s="331" t="s">
        <v>353</v>
      </c>
      <c r="D30" s="205" t="s">
        <v>782</v>
      </c>
      <c r="E30" s="206"/>
      <c r="F30" s="207"/>
      <c r="G30" s="207">
        <v>19</v>
      </c>
      <c r="H30" s="207">
        <v>58</v>
      </c>
      <c r="I30" s="207">
        <v>133</v>
      </c>
      <c r="J30" s="207">
        <v>156</v>
      </c>
      <c r="K30" s="207">
        <v>110</v>
      </c>
      <c r="L30" s="207">
        <v>49</v>
      </c>
      <c r="M30" s="207">
        <v>15</v>
      </c>
      <c r="N30" s="486" t="s">
        <v>791</v>
      </c>
      <c r="O30" s="486"/>
      <c r="P30" s="486"/>
      <c r="Q30" s="208">
        <f>SUM(E30:P30)</f>
        <v>540</v>
      </c>
    </row>
    <row r="31" spans="2:17" s="204" customFormat="1" ht="65">
      <c r="B31" s="330" t="s">
        <v>43</v>
      </c>
      <c r="C31" s="331" t="str">
        <f>C30</f>
        <v>DB-KT006</v>
      </c>
      <c r="D31" s="206" t="str">
        <f>+D30</f>
        <v>SANDSTONE</v>
      </c>
      <c r="E31" s="332"/>
      <c r="F31" s="332"/>
      <c r="G31" s="209">
        <f>ROUNDUP(G30*5%,0)</f>
        <v>1</v>
      </c>
      <c r="H31" s="209">
        <f t="shared" ref="H31:M31" si="6">ROUNDUP(H30*5%,0)</f>
        <v>3</v>
      </c>
      <c r="I31" s="209">
        <f t="shared" si="6"/>
        <v>7</v>
      </c>
      <c r="J31" s="209">
        <f t="shared" si="6"/>
        <v>8</v>
      </c>
      <c r="K31" s="209">
        <f t="shared" si="6"/>
        <v>6</v>
      </c>
      <c r="L31" s="209">
        <f t="shared" si="6"/>
        <v>3</v>
      </c>
      <c r="M31" s="209">
        <f t="shared" si="6"/>
        <v>1</v>
      </c>
      <c r="N31" s="486"/>
      <c r="O31" s="486"/>
      <c r="P31" s="486"/>
      <c r="Q31" s="208">
        <f>SUM(E31:P31)</f>
        <v>29</v>
      </c>
    </row>
    <row r="32" spans="2:17" s="215" customFormat="1" ht="149.25" customHeight="1">
      <c r="B32" s="487" t="s">
        <v>884</v>
      </c>
      <c r="C32" s="487"/>
      <c r="D32" s="487"/>
      <c r="E32" s="487"/>
      <c r="F32" s="487"/>
      <c r="G32" s="233">
        <v>2</v>
      </c>
      <c r="H32" s="233">
        <v>5</v>
      </c>
      <c r="I32" s="233">
        <v>5</v>
      </c>
      <c r="J32" s="233">
        <v>9</v>
      </c>
      <c r="K32" s="233">
        <v>5</v>
      </c>
      <c r="L32" s="233">
        <v>4</v>
      </c>
      <c r="M32" s="233">
        <v>2</v>
      </c>
      <c r="N32" s="234"/>
      <c r="O32" s="234"/>
      <c r="P32" s="234"/>
      <c r="Q32" s="235">
        <f>SUM(G32:P32)</f>
        <v>32</v>
      </c>
    </row>
    <row r="33" spans="1:19" s="215" customFormat="1" ht="45">
      <c r="B33" s="210" t="s">
        <v>44</v>
      </c>
      <c r="C33" s="210"/>
      <c r="D33" s="211" t="str">
        <f>+D31</f>
        <v>SANDSTONE</v>
      </c>
      <c r="E33" s="212"/>
      <c r="F33" s="213"/>
      <c r="G33" s="214">
        <f>SUM(G30:G31)-G32</f>
        <v>18</v>
      </c>
      <c r="H33" s="214">
        <f t="shared" ref="H33:M33" si="7">SUM(H30:H31)-H32</f>
        <v>56</v>
      </c>
      <c r="I33" s="214">
        <f t="shared" si="7"/>
        <v>135</v>
      </c>
      <c r="J33" s="214">
        <f t="shared" si="7"/>
        <v>155</v>
      </c>
      <c r="K33" s="214">
        <f t="shared" si="7"/>
        <v>111</v>
      </c>
      <c r="L33" s="214">
        <f t="shared" si="7"/>
        <v>48</v>
      </c>
      <c r="M33" s="214">
        <f t="shared" si="7"/>
        <v>14</v>
      </c>
      <c r="N33" s="334"/>
      <c r="O33" s="334"/>
      <c r="P33" s="334"/>
      <c r="Q33" s="214">
        <f t="shared" ref="Q33" si="8">SUM(Q30:Q31)-Q32</f>
        <v>537</v>
      </c>
    </row>
    <row r="34" spans="1:19" s="204" customFormat="1" ht="45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1:19" s="215" customFormat="1" ht="45">
      <c r="B35" s="225" t="s">
        <v>49</v>
      </c>
      <c r="C35" s="226"/>
      <c r="D35" s="225"/>
      <c r="E35" s="227"/>
      <c r="F35" s="228"/>
      <c r="G35" s="228">
        <f>G21++G33+G27</f>
        <v>37</v>
      </c>
      <c r="H35" s="228">
        <f t="shared" ref="H35:M35" si="9">H21++H33+H27</f>
        <v>111</v>
      </c>
      <c r="I35" s="228">
        <f t="shared" si="9"/>
        <v>267</v>
      </c>
      <c r="J35" s="228">
        <f t="shared" si="9"/>
        <v>307</v>
      </c>
      <c r="K35" s="228">
        <f t="shared" si="9"/>
        <v>220</v>
      </c>
      <c r="L35" s="228">
        <f t="shared" si="9"/>
        <v>95</v>
      </c>
      <c r="M35" s="228">
        <f t="shared" si="9"/>
        <v>28</v>
      </c>
      <c r="N35" s="228"/>
      <c r="O35" s="228"/>
      <c r="P35" s="228"/>
      <c r="Q35" s="228">
        <f>Q21++Q33+Q27</f>
        <v>1065</v>
      </c>
    </row>
    <row r="36" spans="1:19" s="99" customFormat="1" ht="20.25" customHeight="1">
      <c r="B36" s="100"/>
      <c r="C36" s="101"/>
      <c r="E36" s="343"/>
      <c r="F36" s="343"/>
      <c r="G36" s="343"/>
      <c r="H36" s="343"/>
      <c r="I36" s="343"/>
      <c r="J36" s="343"/>
      <c r="K36" s="343"/>
      <c r="L36" s="343"/>
      <c r="M36" s="343"/>
      <c r="N36" s="343"/>
      <c r="O36" s="343"/>
      <c r="P36" s="343"/>
      <c r="Q36" s="343"/>
    </row>
    <row r="37" spans="1:19" s="99" customFormat="1" ht="128.25" customHeight="1">
      <c r="B37" s="488" t="s">
        <v>885</v>
      </c>
      <c r="C37" s="488"/>
      <c r="D37" s="488"/>
      <c r="E37" s="488"/>
      <c r="F37" s="488"/>
      <c r="G37" s="488"/>
      <c r="H37" s="488"/>
      <c r="I37" s="488"/>
      <c r="J37" s="488"/>
      <c r="K37" s="488"/>
      <c r="L37" s="488"/>
      <c r="M37" s="488"/>
      <c r="N37" s="488"/>
      <c r="O37" s="488"/>
      <c r="P37" s="488"/>
      <c r="Q37" s="488"/>
    </row>
    <row r="38" spans="1:19" s="99" customFormat="1" ht="51.75" customHeight="1">
      <c r="B38" s="489" t="s">
        <v>765</v>
      </c>
      <c r="C38" s="489"/>
      <c r="D38" s="489"/>
      <c r="E38" s="489"/>
      <c r="F38" s="489"/>
      <c r="G38" s="489"/>
      <c r="H38" s="489"/>
      <c r="I38" s="489"/>
      <c r="J38" s="489"/>
      <c r="K38" s="489"/>
      <c r="L38" s="489"/>
      <c r="M38" s="489"/>
      <c r="N38" s="489"/>
      <c r="O38" s="489"/>
      <c r="P38" s="489"/>
      <c r="Q38" s="489"/>
    </row>
    <row r="39" spans="1:19" s="4" customFormat="1" ht="59.15" customHeight="1">
      <c r="B39" s="87" t="s">
        <v>51</v>
      </c>
      <c r="C39" s="24"/>
      <c r="D39" s="343" t="s">
        <v>734</v>
      </c>
      <c r="E39" s="343"/>
      <c r="F39" s="343"/>
      <c r="G39" s="343"/>
      <c r="H39" s="343"/>
      <c r="I39" s="343"/>
      <c r="J39" s="343"/>
      <c r="K39" s="343"/>
      <c r="L39" s="343"/>
      <c r="M39" s="343"/>
      <c r="N39" s="343"/>
      <c r="O39" s="343"/>
      <c r="P39" s="343"/>
      <c r="Q39" s="343"/>
    </row>
    <row r="40" spans="1:19" s="25" customFormat="1" ht="120">
      <c r="A40" s="463" t="s">
        <v>52</v>
      </c>
      <c r="B40" s="463"/>
      <c r="C40" s="463"/>
      <c r="D40" s="191" t="s">
        <v>53</v>
      </c>
      <c r="E40" s="191" t="s">
        <v>54</v>
      </c>
      <c r="F40" s="191" t="s">
        <v>55</v>
      </c>
      <c r="G40" s="190" t="s">
        <v>56</v>
      </c>
      <c r="H40" s="190" t="s">
        <v>57</v>
      </c>
      <c r="I40" s="190" t="s">
        <v>58</v>
      </c>
      <c r="J40" s="190" t="s">
        <v>59</v>
      </c>
      <c r="K40" s="190" t="s">
        <v>60</v>
      </c>
      <c r="L40" s="190" t="s">
        <v>61</v>
      </c>
      <c r="M40" s="190" t="s">
        <v>62</v>
      </c>
      <c r="N40" s="464" t="s">
        <v>63</v>
      </c>
      <c r="O40" s="464"/>
      <c r="P40" s="464"/>
      <c r="Q40" s="464"/>
    </row>
    <row r="41" spans="1:19" s="34" customFormat="1" ht="45.75" customHeight="1">
      <c r="A41" s="485" t="str">
        <f>UPPER(D21)</f>
        <v>DOVE</v>
      </c>
      <c r="B41" s="485"/>
      <c r="C41" s="485"/>
      <c r="D41" s="485"/>
      <c r="E41" s="485"/>
      <c r="F41" s="485"/>
      <c r="G41" s="485"/>
      <c r="H41" s="485"/>
      <c r="I41" s="485"/>
      <c r="J41" s="485"/>
      <c r="K41" s="485"/>
      <c r="L41" s="485"/>
      <c r="M41" s="485"/>
      <c r="N41" s="485"/>
      <c r="O41" s="485"/>
      <c r="P41" s="485"/>
      <c r="Q41" s="485"/>
    </row>
    <row r="42" spans="1:19" s="128" customFormat="1" ht="132" customHeight="1">
      <c r="A42" s="129">
        <v>1</v>
      </c>
      <c r="B42" s="477" t="str">
        <f>$M$11</f>
        <v>SINGLE OE BV, 100%cotton 400GR/YD (250GR/SQ) OE</v>
      </c>
      <c r="C42" s="477"/>
      <c r="D42" s="195" t="s">
        <v>64</v>
      </c>
      <c r="E42" s="195" t="str">
        <f>$N$18</f>
        <v>ASH -BC01</v>
      </c>
      <c r="F42" s="129" t="s">
        <v>36</v>
      </c>
      <c r="G42" s="196">
        <f>$Q$21</f>
        <v>528</v>
      </c>
      <c r="H42" s="356">
        <v>1.0900000000000001</v>
      </c>
      <c r="I42" s="179">
        <f>H42*G42</f>
        <v>575.5200000000001</v>
      </c>
      <c r="J42" s="188">
        <f>I42*3.5%+(I42/50)*0.5+1</f>
        <v>26.898400000000006</v>
      </c>
      <c r="K42" s="188">
        <v>0</v>
      </c>
      <c r="L42" s="188">
        <v>0</v>
      </c>
      <c r="M42" s="338">
        <f>ROUND(I42+J42,0)</f>
        <v>602</v>
      </c>
      <c r="N42" s="478" t="s">
        <v>806</v>
      </c>
      <c r="O42" s="478"/>
      <c r="P42" s="478"/>
      <c r="Q42" s="478"/>
      <c r="S42" s="355"/>
    </row>
    <row r="43" spans="1:19" s="128" customFormat="1" ht="102" customHeight="1">
      <c r="A43" s="129">
        <v>2</v>
      </c>
      <c r="B43" s="477" t="s">
        <v>786</v>
      </c>
      <c r="C43" s="477"/>
      <c r="D43" s="195" t="s">
        <v>784</v>
      </c>
      <c r="E43" s="195" t="str">
        <f>$N$18</f>
        <v>ASH -BC01</v>
      </c>
      <c r="F43" s="129" t="s">
        <v>36</v>
      </c>
      <c r="G43" s="196">
        <f>$Q$21</f>
        <v>528</v>
      </c>
      <c r="H43" s="356">
        <v>2.7E-2</v>
      </c>
      <c r="I43" s="179">
        <f>H43*G43</f>
        <v>14.256</v>
      </c>
      <c r="J43" s="188">
        <f>I43*2.3%+(I43/50)*0.5+1</f>
        <v>1.470448</v>
      </c>
      <c r="K43" s="188">
        <v>0</v>
      </c>
      <c r="L43" s="188">
        <v>0</v>
      </c>
      <c r="M43" s="338">
        <f>ROUND(I43+J43,0)</f>
        <v>16</v>
      </c>
      <c r="N43" s="478" t="s">
        <v>807</v>
      </c>
      <c r="O43" s="478"/>
      <c r="P43" s="478"/>
      <c r="Q43" s="478"/>
      <c r="S43" s="355"/>
    </row>
    <row r="44" spans="1:19" s="34" customFormat="1" ht="51.75" customHeight="1">
      <c r="A44" s="485" t="str">
        <f>UPPER(D30)</f>
        <v>SANDSTONE</v>
      </c>
      <c r="B44" s="485"/>
      <c r="C44" s="485"/>
      <c r="D44" s="485"/>
      <c r="E44" s="485"/>
      <c r="F44" s="485"/>
      <c r="G44" s="485"/>
      <c r="H44" s="485"/>
      <c r="I44" s="485"/>
      <c r="J44" s="485"/>
      <c r="K44" s="485"/>
      <c r="L44" s="485"/>
      <c r="M44" s="485"/>
      <c r="N44" s="485"/>
      <c r="O44" s="485"/>
      <c r="P44" s="485"/>
      <c r="Q44" s="485"/>
    </row>
    <row r="45" spans="1:19" s="128" customFormat="1" ht="130.5" customHeight="1">
      <c r="A45" s="129">
        <v>1</v>
      </c>
      <c r="B45" s="477" t="str">
        <f>$M$11</f>
        <v>SINGLE OE BV, 100%cotton 400GR/YD (250GR/SQ) OE</v>
      </c>
      <c r="C45" s="477"/>
      <c r="D45" s="195" t="s">
        <v>64</v>
      </c>
      <c r="E45" s="195" t="str">
        <f>$N$30</f>
        <v>OATLMEAL - B0279</v>
      </c>
      <c r="F45" s="129" t="s">
        <v>36</v>
      </c>
      <c r="G45" s="196">
        <f>$Q$33</f>
        <v>537</v>
      </c>
      <c r="H45" s="356">
        <v>1.1100000000000001</v>
      </c>
      <c r="I45" s="179">
        <f>H45*G45</f>
        <v>596.07000000000005</v>
      </c>
      <c r="J45" s="188">
        <f>I45*3.4%+(I45/40)*0.5</f>
        <v>27.717255000000002</v>
      </c>
      <c r="K45" s="188">
        <v>0</v>
      </c>
      <c r="L45" s="188">
        <v>0</v>
      </c>
      <c r="M45" s="338">
        <f>ROUND(I45+J45,0)</f>
        <v>624</v>
      </c>
      <c r="N45" s="478" t="s">
        <v>808</v>
      </c>
      <c r="O45" s="478"/>
      <c r="P45" s="478"/>
      <c r="Q45" s="478"/>
      <c r="S45" s="355"/>
    </row>
    <row r="46" spans="1:19" s="128" customFormat="1" ht="94.5" customHeight="1">
      <c r="A46" s="129">
        <v>2</v>
      </c>
      <c r="B46" s="477" t="s">
        <v>786</v>
      </c>
      <c r="C46" s="477"/>
      <c r="D46" s="195" t="s">
        <v>784</v>
      </c>
      <c r="E46" s="195" t="str">
        <f>$N$30</f>
        <v>OATLMEAL - B0279</v>
      </c>
      <c r="F46" s="129" t="s">
        <v>36</v>
      </c>
      <c r="G46" s="196">
        <f>$Q$33</f>
        <v>537</v>
      </c>
      <c r="H46" s="356">
        <v>2.7E-2</v>
      </c>
      <c r="I46" s="179">
        <f>H46*G46</f>
        <v>14.499000000000001</v>
      </c>
      <c r="J46" s="188">
        <f>I46*5.7%+(I46/50)*0.5+1</f>
        <v>1.971433</v>
      </c>
      <c r="K46" s="188">
        <v>0</v>
      </c>
      <c r="L46" s="188">
        <v>0</v>
      </c>
      <c r="M46" s="338">
        <f>ROUND(I46+J46,0)</f>
        <v>16</v>
      </c>
      <c r="N46" s="478" t="s">
        <v>809</v>
      </c>
      <c r="O46" s="478"/>
      <c r="P46" s="478"/>
      <c r="Q46" s="478"/>
      <c r="S46" s="355"/>
    </row>
    <row r="47" spans="1:19" s="26" customFormat="1" ht="37" customHeight="1" thickBot="1">
      <c r="B47" s="87" t="s">
        <v>69</v>
      </c>
      <c r="C47" s="27"/>
      <c r="D47" s="27"/>
      <c r="E47" s="27"/>
      <c r="G47" s="28"/>
      <c r="Q47" s="29"/>
    </row>
    <row r="48" spans="1:19" s="40" customFormat="1" ht="55.5" customHeight="1">
      <c r="A48" s="479" t="s">
        <v>70</v>
      </c>
      <c r="B48" s="480"/>
      <c r="C48" s="480"/>
      <c r="D48" s="480"/>
      <c r="E48" s="481"/>
      <c r="F48" s="84" t="s">
        <v>71</v>
      </c>
      <c r="G48" s="84" t="s">
        <v>72</v>
      </c>
      <c r="H48" s="482" t="s">
        <v>73</v>
      </c>
      <c r="I48" s="483"/>
      <c r="J48" s="85" t="s">
        <v>55</v>
      </c>
      <c r="K48" s="84" t="s">
        <v>74</v>
      </c>
      <c r="L48" s="84" t="s">
        <v>75</v>
      </c>
      <c r="M48" s="86" t="s">
        <v>76</v>
      </c>
      <c r="N48" s="86" t="s">
        <v>77</v>
      </c>
      <c r="O48" s="86" t="s">
        <v>78</v>
      </c>
      <c r="P48" s="482" t="s">
        <v>79</v>
      </c>
      <c r="Q48" s="484"/>
    </row>
    <row r="49" spans="1:17" s="15" customFormat="1" ht="59.5" customHeight="1">
      <c r="A49" s="192">
        <v>1</v>
      </c>
      <c r="B49" s="437" t="s">
        <v>80</v>
      </c>
      <c r="C49" s="437"/>
      <c r="D49" s="437"/>
      <c r="E49" s="437"/>
      <c r="F49" s="183" t="str">
        <f>E42</f>
        <v>ASH -BC01</v>
      </c>
      <c r="G49" s="246" t="s">
        <v>792</v>
      </c>
      <c r="H49" s="469" t="str">
        <f>$D$21</f>
        <v>DOVE</v>
      </c>
      <c r="I49" s="470" t="str">
        <f t="shared" ref="I49:I58" si="10">$E$42</f>
        <v>ASH -BC01</v>
      </c>
      <c r="J49" s="187" t="s">
        <v>81</v>
      </c>
      <c r="K49" s="187">
        <f>$Q$21</f>
        <v>528</v>
      </c>
      <c r="L49" s="352">
        <f>165/4500</f>
        <v>3.6666666666666667E-2</v>
      </c>
      <c r="M49" s="193">
        <f t="shared" ref="M49:M50" si="11">K49*L49</f>
        <v>19.36</v>
      </c>
      <c r="N49" s="193"/>
      <c r="O49" s="189">
        <f t="shared" ref="O49:O58" si="12">ROUNDUP(N49+M49,0)</f>
        <v>20</v>
      </c>
      <c r="P49" s="459" t="s">
        <v>788</v>
      </c>
      <c r="Q49" s="460"/>
    </row>
    <row r="50" spans="1:17" s="15" customFormat="1" ht="59.5" customHeight="1">
      <c r="A50" s="192">
        <v>2</v>
      </c>
      <c r="B50" s="437" t="s">
        <v>80</v>
      </c>
      <c r="C50" s="437"/>
      <c r="D50" s="437"/>
      <c r="E50" s="437"/>
      <c r="F50" s="183" t="str">
        <f>E45</f>
        <v>OATLMEAL - B0279</v>
      </c>
      <c r="G50" s="246" t="s">
        <v>794</v>
      </c>
      <c r="H50" s="469" t="str">
        <f>$D$33</f>
        <v>SANDSTONE</v>
      </c>
      <c r="I50" s="470" t="str">
        <f t="shared" si="10"/>
        <v>ASH -BC01</v>
      </c>
      <c r="J50" s="187" t="s">
        <v>81</v>
      </c>
      <c r="K50" s="187">
        <f>$Q$33</f>
        <v>537</v>
      </c>
      <c r="L50" s="352">
        <f>165/4500</f>
        <v>3.6666666666666667E-2</v>
      </c>
      <c r="M50" s="193">
        <f t="shared" si="11"/>
        <v>19.690000000000001</v>
      </c>
      <c r="N50" s="193"/>
      <c r="O50" s="189">
        <f t="shared" si="12"/>
        <v>20</v>
      </c>
      <c r="P50" s="475"/>
      <c r="Q50" s="476"/>
    </row>
    <row r="51" spans="1:17" s="15" customFormat="1" ht="72.75" customHeight="1">
      <c r="A51" s="192">
        <v>3</v>
      </c>
      <c r="B51" s="473" t="s">
        <v>769</v>
      </c>
      <c r="C51" s="474"/>
      <c r="D51" s="474"/>
      <c r="E51" s="474"/>
      <c r="F51" s="465" t="s">
        <v>91</v>
      </c>
      <c r="G51" s="471" t="s">
        <v>770</v>
      </c>
      <c r="H51" s="469" t="str">
        <f>$D$21</f>
        <v>DOVE</v>
      </c>
      <c r="I51" s="470" t="str">
        <f t="shared" si="10"/>
        <v>ASH -BC01</v>
      </c>
      <c r="J51" s="187" t="s">
        <v>87</v>
      </c>
      <c r="K51" s="187">
        <f>$Q$21</f>
        <v>528</v>
      </c>
      <c r="L51" s="187">
        <v>1</v>
      </c>
      <c r="M51" s="187">
        <f t="shared" ref="M51:M58" si="13">L51*K51</f>
        <v>528</v>
      </c>
      <c r="N51" s="193"/>
      <c r="O51" s="189">
        <f t="shared" si="12"/>
        <v>528</v>
      </c>
      <c r="P51" s="459" t="s">
        <v>744</v>
      </c>
      <c r="Q51" s="460"/>
    </row>
    <row r="52" spans="1:17" s="15" customFormat="1" ht="72.75" customHeight="1">
      <c r="A52" s="192">
        <v>4</v>
      </c>
      <c r="B52" s="473" t="s">
        <v>769</v>
      </c>
      <c r="C52" s="474"/>
      <c r="D52" s="474"/>
      <c r="E52" s="474"/>
      <c r="F52" s="466"/>
      <c r="G52" s="472"/>
      <c r="H52" s="469" t="str">
        <f>$D$33</f>
        <v>SANDSTONE</v>
      </c>
      <c r="I52" s="470" t="str">
        <f t="shared" si="10"/>
        <v>ASH -BC01</v>
      </c>
      <c r="J52" s="187" t="s">
        <v>87</v>
      </c>
      <c r="K52" s="187">
        <f>$Q$33</f>
        <v>537</v>
      </c>
      <c r="L52" s="187">
        <v>1</v>
      </c>
      <c r="M52" s="187">
        <f t="shared" si="13"/>
        <v>537</v>
      </c>
      <c r="N52" s="193"/>
      <c r="O52" s="189">
        <f t="shared" si="12"/>
        <v>537</v>
      </c>
      <c r="P52" s="461"/>
      <c r="Q52" s="462"/>
    </row>
    <row r="53" spans="1:17" s="15" customFormat="1" ht="72.75" customHeight="1">
      <c r="A53" s="192">
        <v>5</v>
      </c>
      <c r="B53" s="473" t="s">
        <v>771</v>
      </c>
      <c r="C53" s="474"/>
      <c r="D53" s="474"/>
      <c r="E53" s="474"/>
      <c r="F53" s="465" t="s">
        <v>91</v>
      </c>
      <c r="G53" s="471" t="s">
        <v>772</v>
      </c>
      <c r="H53" s="469" t="str">
        <f>$D$21</f>
        <v>DOVE</v>
      </c>
      <c r="I53" s="470" t="str">
        <f t="shared" si="10"/>
        <v>ASH -BC01</v>
      </c>
      <c r="J53" s="187" t="s">
        <v>87</v>
      </c>
      <c r="K53" s="187">
        <f>$Q$21</f>
        <v>528</v>
      </c>
      <c r="L53" s="187">
        <v>1</v>
      </c>
      <c r="M53" s="187">
        <f t="shared" si="13"/>
        <v>528</v>
      </c>
      <c r="N53" s="193"/>
      <c r="O53" s="189">
        <f t="shared" si="12"/>
        <v>528</v>
      </c>
      <c r="P53" s="459" t="s">
        <v>744</v>
      </c>
      <c r="Q53" s="460"/>
    </row>
    <row r="54" spans="1:17" s="15" customFormat="1" ht="72.75" customHeight="1">
      <c r="A54" s="192">
        <v>6</v>
      </c>
      <c r="B54" s="473" t="s">
        <v>771</v>
      </c>
      <c r="C54" s="474"/>
      <c r="D54" s="474"/>
      <c r="E54" s="474"/>
      <c r="F54" s="466"/>
      <c r="G54" s="472"/>
      <c r="H54" s="469" t="str">
        <f>$D$33</f>
        <v>SANDSTONE</v>
      </c>
      <c r="I54" s="470" t="str">
        <f t="shared" si="10"/>
        <v>ASH -BC01</v>
      </c>
      <c r="J54" s="187" t="s">
        <v>87</v>
      </c>
      <c r="K54" s="187">
        <f>$Q$33</f>
        <v>537</v>
      </c>
      <c r="L54" s="187">
        <v>1</v>
      </c>
      <c r="M54" s="187">
        <f t="shared" si="13"/>
        <v>537</v>
      </c>
      <c r="N54" s="193"/>
      <c r="O54" s="189">
        <f t="shared" si="12"/>
        <v>537</v>
      </c>
      <c r="P54" s="461"/>
      <c r="Q54" s="462"/>
    </row>
    <row r="55" spans="1:17" s="15" customFormat="1" ht="72.75" customHeight="1">
      <c r="A55" s="192">
        <v>7</v>
      </c>
      <c r="B55" s="436" t="s">
        <v>751</v>
      </c>
      <c r="C55" s="437"/>
      <c r="D55" s="437"/>
      <c r="E55" s="437"/>
      <c r="F55" s="465" t="s">
        <v>91</v>
      </c>
      <c r="G55" s="471" t="s">
        <v>752</v>
      </c>
      <c r="H55" s="469" t="str">
        <f>$D$21</f>
        <v>DOVE</v>
      </c>
      <c r="I55" s="470" t="str">
        <f t="shared" si="10"/>
        <v>ASH -BC01</v>
      </c>
      <c r="J55" s="187" t="s">
        <v>87</v>
      </c>
      <c r="K55" s="187">
        <f>$Q$21</f>
        <v>528</v>
      </c>
      <c r="L55" s="187">
        <v>1</v>
      </c>
      <c r="M55" s="187">
        <f t="shared" si="13"/>
        <v>528</v>
      </c>
      <c r="N55" s="193"/>
      <c r="O55" s="189">
        <f t="shared" si="12"/>
        <v>528</v>
      </c>
      <c r="P55" s="459" t="s">
        <v>744</v>
      </c>
      <c r="Q55" s="460"/>
    </row>
    <row r="56" spans="1:17" s="15" customFormat="1" ht="72.75" customHeight="1">
      <c r="A56" s="192">
        <v>8</v>
      </c>
      <c r="B56" s="436" t="s">
        <v>751</v>
      </c>
      <c r="C56" s="437"/>
      <c r="D56" s="437"/>
      <c r="E56" s="437"/>
      <c r="F56" s="466"/>
      <c r="G56" s="472"/>
      <c r="H56" s="469" t="str">
        <f>$D$33</f>
        <v>SANDSTONE</v>
      </c>
      <c r="I56" s="470" t="str">
        <f t="shared" si="10"/>
        <v>ASH -BC01</v>
      </c>
      <c r="J56" s="187" t="s">
        <v>87</v>
      </c>
      <c r="K56" s="187">
        <f>$Q$33</f>
        <v>537</v>
      </c>
      <c r="L56" s="187">
        <v>1</v>
      </c>
      <c r="M56" s="187">
        <f t="shared" si="13"/>
        <v>537</v>
      </c>
      <c r="N56" s="193"/>
      <c r="O56" s="189">
        <f t="shared" si="12"/>
        <v>537</v>
      </c>
      <c r="P56" s="461"/>
      <c r="Q56" s="462"/>
    </row>
    <row r="57" spans="1:17" s="15" customFormat="1" ht="72.75" customHeight="1">
      <c r="A57" s="192">
        <v>9</v>
      </c>
      <c r="B57" s="436" t="s">
        <v>748</v>
      </c>
      <c r="C57" s="437"/>
      <c r="D57" s="437"/>
      <c r="E57" s="437"/>
      <c r="F57" s="465" t="s">
        <v>91</v>
      </c>
      <c r="G57" s="467"/>
      <c r="H57" s="469" t="str">
        <f>$D$21</f>
        <v>DOVE</v>
      </c>
      <c r="I57" s="470" t="str">
        <f t="shared" si="10"/>
        <v>ASH -BC01</v>
      </c>
      <c r="J57" s="187" t="s">
        <v>87</v>
      </c>
      <c r="K57" s="187">
        <f>$Q$21</f>
        <v>528</v>
      </c>
      <c r="L57" s="187">
        <v>1</v>
      </c>
      <c r="M57" s="187">
        <f t="shared" si="13"/>
        <v>528</v>
      </c>
      <c r="N57" s="193"/>
      <c r="O57" s="189">
        <f t="shared" si="12"/>
        <v>528</v>
      </c>
      <c r="P57" s="459" t="s">
        <v>745</v>
      </c>
      <c r="Q57" s="460"/>
    </row>
    <row r="58" spans="1:17" s="15" customFormat="1" ht="72.75" customHeight="1">
      <c r="A58" s="192">
        <v>10</v>
      </c>
      <c r="B58" s="436" t="s">
        <v>748</v>
      </c>
      <c r="C58" s="437"/>
      <c r="D58" s="437"/>
      <c r="E58" s="437"/>
      <c r="F58" s="466"/>
      <c r="G58" s="468"/>
      <c r="H58" s="469" t="str">
        <f>$D$33</f>
        <v>SANDSTONE</v>
      </c>
      <c r="I58" s="470" t="str">
        <f t="shared" si="10"/>
        <v>ASH -BC01</v>
      </c>
      <c r="J58" s="187" t="s">
        <v>87</v>
      </c>
      <c r="K58" s="187">
        <f>$Q$33</f>
        <v>537</v>
      </c>
      <c r="L58" s="187">
        <v>1</v>
      </c>
      <c r="M58" s="187">
        <f t="shared" si="13"/>
        <v>537</v>
      </c>
      <c r="N58" s="193"/>
      <c r="O58" s="189">
        <f t="shared" si="12"/>
        <v>537</v>
      </c>
      <c r="P58" s="461"/>
      <c r="Q58" s="462"/>
    </row>
    <row r="59" spans="1:17" s="26" customFormat="1" ht="39" customHeight="1">
      <c r="B59" s="91" t="s">
        <v>95</v>
      </c>
      <c r="C59" s="27"/>
      <c r="D59" s="27"/>
      <c r="E59" s="27"/>
      <c r="G59" s="28"/>
      <c r="H59" s="30"/>
      <c r="I59" s="30"/>
      <c r="J59" s="30"/>
      <c r="K59" s="30"/>
      <c r="L59" s="30"/>
      <c r="M59" s="30"/>
      <c r="N59" s="30"/>
      <c r="O59" s="30"/>
      <c r="Q59" s="29"/>
    </row>
    <row r="60" spans="1:17" s="40" customFormat="1" ht="60">
      <c r="A60" s="463" t="s">
        <v>70</v>
      </c>
      <c r="B60" s="463"/>
      <c r="C60" s="463"/>
      <c r="D60" s="463"/>
      <c r="E60" s="463"/>
      <c r="F60" s="190" t="s">
        <v>71</v>
      </c>
      <c r="G60" s="190" t="s">
        <v>72</v>
      </c>
      <c r="H60" s="464" t="s">
        <v>73</v>
      </c>
      <c r="I60" s="464"/>
      <c r="J60" s="191" t="s">
        <v>55</v>
      </c>
      <c r="K60" s="190" t="s">
        <v>74</v>
      </c>
      <c r="L60" s="190" t="s">
        <v>75</v>
      </c>
      <c r="M60" s="190" t="s">
        <v>76</v>
      </c>
      <c r="N60" s="190" t="s">
        <v>77</v>
      </c>
      <c r="O60" s="190" t="s">
        <v>78</v>
      </c>
      <c r="P60" s="464" t="s">
        <v>79</v>
      </c>
      <c r="Q60" s="464"/>
    </row>
    <row r="61" spans="1:17" s="34" customFormat="1" ht="71.25" customHeight="1">
      <c r="A61" s="192">
        <v>1</v>
      </c>
      <c r="B61" s="436" t="s">
        <v>746</v>
      </c>
      <c r="C61" s="436"/>
      <c r="D61" s="436"/>
      <c r="E61" s="436"/>
      <c r="F61" s="448" t="s">
        <v>91</v>
      </c>
      <c r="G61" s="449"/>
      <c r="H61" s="438" t="str">
        <f>$D$21</f>
        <v>DOVE</v>
      </c>
      <c r="I61" s="438" t="str">
        <f t="shared" ref="I61:I67" si="14">$E$42</f>
        <v>ASH -BC01</v>
      </c>
      <c r="J61" s="187" t="s">
        <v>87</v>
      </c>
      <c r="K61" s="187">
        <f>$Q$21</f>
        <v>528</v>
      </c>
      <c r="L61" s="353">
        <f>1+L72</f>
        <v>1.05</v>
      </c>
      <c r="M61" s="187">
        <f t="shared" ref="M61:M75" si="15">K61*L61</f>
        <v>554.4</v>
      </c>
      <c r="N61" s="193"/>
      <c r="O61" s="189">
        <f t="shared" ref="O61:O75" si="16">ROUNDUP(N61+M61,0)</f>
        <v>555</v>
      </c>
      <c r="P61" s="459" t="s">
        <v>749</v>
      </c>
      <c r="Q61" s="460"/>
    </row>
    <row r="62" spans="1:17" s="34" customFormat="1" ht="71.25" customHeight="1">
      <c r="A62" s="192">
        <v>2</v>
      </c>
      <c r="B62" s="436" t="s">
        <v>746</v>
      </c>
      <c r="C62" s="436"/>
      <c r="D62" s="436"/>
      <c r="E62" s="436"/>
      <c r="F62" s="448"/>
      <c r="G62" s="449"/>
      <c r="H62" s="438" t="str">
        <f>$D$33</f>
        <v>SANDSTONE</v>
      </c>
      <c r="I62" s="438" t="str">
        <f t="shared" si="14"/>
        <v>ASH -BC01</v>
      </c>
      <c r="J62" s="187" t="s">
        <v>87</v>
      </c>
      <c r="K62" s="187">
        <f>$Q$33</f>
        <v>537</v>
      </c>
      <c r="L62" s="353">
        <f>1+L73</f>
        <v>1.05</v>
      </c>
      <c r="M62" s="187">
        <f t="shared" si="15"/>
        <v>563.85</v>
      </c>
      <c r="N62" s="193"/>
      <c r="O62" s="189">
        <f t="shared" si="16"/>
        <v>564</v>
      </c>
      <c r="P62" s="461"/>
      <c r="Q62" s="462"/>
    </row>
    <row r="63" spans="1:17" s="34" customFormat="1" ht="71.25" customHeight="1">
      <c r="A63" s="192">
        <v>3</v>
      </c>
      <c r="B63" s="456" t="s">
        <v>795</v>
      </c>
      <c r="C63" s="456"/>
      <c r="D63" s="456"/>
      <c r="E63" s="456"/>
      <c r="F63" s="183" t="s">
        <v>103</v>
      </c>
      <c r="G63" s="457" t="s">
        <v>796</v>
      </c>
      <c r="H63" s="438" t="str">
        <f>$D$21</f>
        <v>DOVE</v>
      </c>
      <c r="I63" s="438" t="str">
        <f t="shared" si="14"/>
        <v>ASH -BC01</v>
      </c>
      <c r="J63" s="187" t="s">
        <v>87</v>
      </c>
      <c r="K63" s="187">
        <f>$Q$21</f>
        <v>528</v>
      </c>
      <c r="L63" s="187">
        <v>1</v>
      </c>
      <c r="M63" s="187">
        <f t="shared" si="15"/>
        <v>528</v>
      </c>
      <c r="N63" s="193"/>
      <c r="O63" s="189">
        <f t="shared" si="16"/>
        <v>528</v>
      </c>
      <c r="P63" s="459" t="s">
        <v>747</v>
      </c>
      <c r="Q63" s="460"/>
    </row>
    <row r="64" spans="1:17" s="34" customFormat="1" ht="71.25" customHeight="1">
      <c r="A64" s="192">
        <v>4</v>
      </c>
      <c r="B64" s="456" t="s">
        <v>795</v>
      </c>
      <c r="C64" s="456"/>
      <c r="D64" s="456"/>
      <c r="E64" s="456"/>
      <c r="F64" s="183" t="s">
        <v>103</v>
      </c>
      <c r="G64" s="458"/>
      <c r="H64" s="438" t="str">
        <f>$D$33</f>
        <v>SANDSTONE</v>
      </c>
      <c r="I64" s="438" t="str">
        <f t="shared" si="14"/>
        <v>ASH -BC01</v>
      </c>
      <c r="J64" s="187" t="s">
        <v>87</v>
      </c>
      <c r="K64" s="187">
        <f>$Q$33</f>
        <v>537</v>
      </c>
      <c r="L64" s="187">
        <v>1</v>
      </c>
      <c r="M64" s="187">
        <f t="shared" si="15"/>
        <v>537</v>
      </c>
      <c r="N64" s="193"/>
      <c r="O64" s="189">
        <f t="shared" si="16"/>
        <v>537</v>
      </c>
      <c r="P64" s="461"/>
      <c r="Q64" s="462"/>
    </row>
    <row r="65" spans="1:17" s="34" customFormat="1" ht="71.25" customHeight="1">
      <c r="A65" s="192">
        <v>5</v>
      </c>
      <c r="B65" s="436" t="s">
        <v>753</v>
      </c>
      <c r="C65" s="437"/>
      <c r="D65" s="437"/>
      <c r="E65" s="437"/>
      <c r="F65" s="183" t="s">
        <v>105</v>
      </c>
      <c r="G65" s="183"/>
      <c r="H65" s="438" t="str">
        <f>$D$21</f>
        <v>DOVE</v>
      </c>
      <c r="I65" s="438" t="str">
        <f t="shared" si="14"/>
        <v>ASH -BC01</v>
      </c>
      <c r="J65" s="187" t="s">
        <v>87</v>
      </c>
      <c r="K65" s="187">
        <f>$Q$21</f>
        <v>528</v>
      </c>
      <c r="L65" s="194">
        <f>1/40</f>
        <v>2.5000000000000001E-2</v>
      </c>
      <c r="M65" s="187">
        <f t="shared" si="15"/>
        <v>13.200000000000001</v>
      </c>
      <c r="N65" s="193"/>
      <c r="O65" s="189">
        <f t="shared" si="16"/>
        <v>14</v>
      </c>
      <c r="P65" s="439"/>
      <c r="Q65" s="439"/>
    </row>
    <row r="66" spans="1:17" s="34" customFormat="1" ht="71.25" customHeight="1">
      <c r="A66" s="192">
        <v>6</v>
      </c>
      <c r="B66" s="436" t="s">
        <v>753</v>
      </c>
      <c r="C66" s="437"/>
      <c r="D66" s="437"/>
      <c r="E66" s="437"/>
      <c r="F66" s="183" t="s">
        <v>105</v>
      </c>
      <c r="G66" s="183"/>
      <c r="H66" s="438" t="str">
        <f>$D$33</f>
        <v>SANDSTONE</v>
      </c>
      <c r="I66" s="438" t="str">
        <f t="shared" si="14"/>
        <v>ASH -BC01</v>
      </c>
      <c r="J66" s="187" t="s">
        <v>87</v>
      </c>
      <c r="K66" s="187">
        <f>$Q$33</f>
        <v>537</v>
      </c>
      <c r="L66" s="194">
        <f>1/40</f>
        <v>2.5000000000000001E-2</v>
      </c>
      <c r="M66" s="187">
        <f t="shared" si="15"/>
        <v>13.425000000000001</v>
      </c>
      <c r="N66" s="193"/>
      <c r="O66" s="189">
        <f t="shared" si="16"/>
        <v>14</v>
      </c>
      <c r="P66" s="439"/>
      <c r="Q66" s="439"/>
    </row>
    <row r="67" spans="1:17" s="34" customFormat="1" ht="71.25" customHeight="1">
      <c r="A67" s="192">
        <v>7</v>
      </c>
      <c r="B67" s="436" t="s">
        <v>145</v>
      </c>
      <c r="C67" s="436"/>
      <c r="D67" s="436"/>
      <c r="E67" s="436"/>
      <c r="F67" s="448" t="s">
        <v>91</v>
      </c>
      <c r="G67" s="449"/>
      <c r="H67" s="438" t="str">
        <f>$D$21</f>
        <v>DOVE</v>
      </c>
      <c r="I67" s="438" t="str">
        <f t="shared" si="14"/>
        <v>ASH -BC01</v>
      </c>
      <c r="J67" s="187" t="s">
        <v>87</v>
      </c>
      <c r="K67" s="187">
        <v>2</v>
      </c>
      <c r="L67" s="194">
        <f t="shared" ref="L67:L73" si="17">1/40*2</f>
        <v>0.05</v>
      </c>
      <c r="M67" s="187">
        <f t="shared" si="15"/>
        <v>0.1</v>
      </c>
      <c r="N67" s="193"/>
      <c r="O67" s="189">
        <f>ROUNDUP(N67+M67,0)</f>
        <v>1</v>
      </c>
      <c r="P67" s="450"/>
      <c r="Q67" s="451"/>
    </row>
    <row r="68" spans="1:17" s="34" customFormat="1" ht="71.25" customHeight="1">
      <c r="A68" s="192">
        <v>8</v>
      </c>
      <c r="B68" s="436" t="s">
        <v>145</v>
      </c>
      <c r="C68" s="436"/>
      <c r="D68" s="436"/>
      <c r="E68" s="436"/>
      <c r="F68" s="448"/>
      <c r="G68" s="449"/>
      <c r="H68" s="438" t="str">
        <f t="shared" ref="H68" si="18">$D$27</f>
        <v>HEATHER GREY</v>
      </c>
      <c r="I68" s="438"/>
      <c r="J68" s="187" t="s">
        <v>87</v>
      </c>
      <c r="K68" s="187">
        <v>2</v>
      </c>
      <c r="L68" s="194">
        <f t="shared" si="17"/>
        <v>0.05</v>
      </c>
      <c r="M68" s="187">
        <f t="shared" si="15"/>
        <v>0.1</v>
      </c>
      <c r="N68" s="193"/>
      <c r="O68" s="189">
        <f>ROUNDUP(N68+M68,0)</f>
        <v>1</v>
      </c>
      <c r="P68" s="452"/>
      <c r="Q68" s="453"/>
    </row>
    <row r="69" spans="1:17" s="34" customFormat="1" ht="71.25" customHeight="1">
      <c r="A69" s="192">
        <v>9</v>
      </c>
      <c r="B69" s="436" t="s">
        <v>145</v>
      </c>
      <c r="C69" s="436"/>
      <c r="D69" s="436"/>
      <c r="E69" s="436"/>
      <c r="F69" s="448"/>
      <c r="G69" s="449"/>
      <c r="H69" s="438" t="str">
        <f>$D$33</f>
        <v>SANDSTONE</v>
      </c>
      <c r="I69" s="438" t="str">
        <f t="shared" ref="I69:I75" si="19">$E$42</f>
        <v>ASH -BC01</v>
      </c>
      <c r="J69" s="187" t="s">
        <v>87</v>
      </c>
      <c r="K69" s="187">
        <v>2</v>
      </c>
      <c r="L69" s="194">
        <f t="shared" si="17"/>
        <v>0.05</v>
      </c>
      <c r="M69" s="187">
        <f t="shared" si="15"/>
        <v>0.1</v>
      </c>
      <c r="N69" s="193"/>
      <c r="O69" s="189">
        <f t="shared" ref="O69" si="20">ROUNDUP(N69+M69,0)</f>
        <v>1</v>
      </c>
      <c r="P69" s="454"/>
      <c r="Q69" s="455"/>
    </row>
    <row r="70" spans="1:17" s="34" customFormat="1" ht="71.25" hidden="1" customHeight="1">
      <c r="A70" s="192">
        <v>10</v>
      </c>
      <c r="B70" s="444" t="s">
        <v>755</v>
      </c>
      <c r="C70" s="444"/>
      <c r="D70" s="444"/>
      <c r="E70" s="444"/>
      <c r="F70" s="446" t="s">
        <v>170</v>
      </c>
      <c r="G70" s="447"/>
      <c r="H70" s="445" t="str">
        <f>$D$21</f>
        <v>DOVE</v>
      </c>
      <c r="I70" s="445" t="str">
        <f t="shared" si="19"/>
        <v>ASH -BC01</v>
      </c>
      <c r="J70" s="360" t="s">
        <v>87</v>
      </c>
      <c r="K70" s="360">
        <v>0</v>
      </c>
      <c r="L70" s="361">
        <f t="shared" si="17"/>
        <v>0.05</v>
      </c>
      <c r="M70" s="360">
        <f t="shared" si="15"/>
        <v>0</v>
      </c>
      <c r="N70" s="362"/>
      <c r="O70" s="363">
        <f>ROUNDUP(N70+M70,0)</f>
        <v>0</v>
      </c>
      <c r="P70" s="440" t="s">
        <v>756</v>
      </c>
      <c r="Q70" s="441"/>
    </row>
    <row r="71" spans="1:17" s="34" customFormat="1" ht="71.25" hidden="1" customHeight="1">
      <c r="A71" s="192">
        <v>11</v>
      </c>
      <c r="B71" s="444" t="s">
        <v>755</v>
      </c>
      <c r="C71" s="444"/>
      <c r="D71" s="444"/>
      <c r="E71" s="444"/>
      <c r="F71" s="446"/>
      <c r="G71" s="447"/>
      <c r="H71" s="445" t="str">
        <f>$D$33</f>
        <v>SANDSTONE</v>
      </c>
      <c r="I71" s="445" t="str">
        <f t="shared" si="19"/>
        <v>ASH -BC01</v>
      </c>
      <c r="J71" s="360" t="s">
        <v>87</v>
      </c>
      <c r="K71" s="360">
        <v>0</v>
      </c>
      <c r="L71" s="361">
        <f t="shared" si="17"/>
        <v>0.05</v>
      </c>
      <c r="M71" s="360">
        <f t="shared" si="15"/>
        <v>0</v>
      </c>
      <c r="N71" s="362"/>
      <c r="O71" s="363">
        <f t="shared" ref="O71" si="21">ROUNDUP(N71+M71,0)</f>
        <v>0</v>
      </c>
      <c r="P71" s="442"/>
      <c r="Q71" s="443"/>
    </row>
    <row r="72" spans="1:17" s="34" customFormat="1" ht="71.25" customHeight="1">
      <c r="A72" s="192">
        <v>10</v>
      </c>
      <c r="B72" s="436" t="s">
        <v>106</v>
      </c>
      <c r="C72" s="437"/>
      <c r="D72" s="437"/>
      <c r="E72" s="437"/>
      <c r="F72" s="183" t="s">
        <v>105</v>
      </c>
      <c r="G72" s="183"/>
      <c r="H72" s="438" t="str">
        <f>$D$21</f>
        <v>DOVE</v>
      </c>
      <c r="I72" s="438" t="str">
        <f t="shared" si="19"/>
        <v>ASH -BC01</v>
      </c>
      <c r="J72" s="187" t="s">
        <v>87</v>
      </c>
      <c r="K72" s="187">
        <f>$Q$21</f>
        <v>528</v>
      </c>
      <c r="L72" s="194">
        <f t="shared" si="17"/>
        <v>0.05</v>
      </c>
      <c r="M72" s="187">
        <f t="shared" si="15"/>
        <v>26.400000000000002</v>
      </c>
      <c r="N72" s="193"/>
      <c r="O72" s="189">
        <f t="shared" si="16"/>
        <v>27</v>
      </c>
      <c r="P72" s="439"/>
      <c r="Q72" s="439"/>
    </row>
    <row r="73" spans="1:17" s="34" customFormat="1" ht="71.25" customHeight="1">
      <c r="A73" s="192">
        <v>11</v>
      </c>
      <c r="B73" s="436" t="s">
        <v>106</v>
      </c>
      <c r="C73" s="437"/>
      <c r="D73" s="437"/>
      <c r="E73" s="437"/>
      <c r="F73" s="183" t="s">
        <v>105</v>
      </c>
      <c r="G73" s="183"/>
      <c r="H73" s="438" t="str">
        <f>$D$33</f>
        <v>SANDSTONE</v>
      </c>
      <c r="I73" s="438" t="str">
        <f t="shared" si="19"/>
        <v>ASH -BC01</v>
      </c>
      <c r="J73" s="187" t="s">
        <v>87</v>
      </c>
      <c r="K73" s="187">
        <f>$Q$33</f>
        <v>537</v>
      </c>
      <c r="L73" s="194">
        <f t="shared" si="17"/>
        <v>0.05</v>
      </c>
      <c r="M73" s="187">
        <f t="shared" si="15"/>
        <v>26.85</v>
      </c>
      <c r="N73" s="193"/>
      <c r="O73" s="189">
        <f t="shared" si="16"/>
        <v>27</v>
      </c>
      <c r="P73" s="439"/>
      <c r="Q73" s="439"/>
    </row>
    <row r="74" spans="1:17" s="34" customFormat="1" ht="71.25" customHeight="1">
      <c r="A74" s="192">
        <v>12</v>
      </c>
      <c r="B74" s="436" t="s">
        <v>107</v>
      </c>
      <c r="C74" s="437"/>
      <c r="D74" s="437"/>
      <c r="E74" s="437"/>
      <c r="F74" s="183" t="s">
        <v>103</v>
      </c>
      <c r="G74" s="183"/>
      <c r="H74" s="438" t="str">
        <f>$D$21</f>
        <v>DOVE</v>
      </c>
      <c r="I74" s="438" t="str">
        <f t="shared" si="19"/>
        <v>ASH -BC01</v>
      </c>
      <c r="J74" s="187" t="s">
        <v>87</v>
      </c>
      <c r="K74" s="187">
        <f>$Q$21</f>
        <v>528</v>
      </c>
      <c r="L74" s="194">
        <f>1/40</f>
        <v>2.5000000000000001E-2</v>
      </c>
      <c r="M74" s="187">
        <f t="shared" si="15"/>
        <v>13.200000000000001</v>
      </c>
      <c r="N74" s="193"/>
      <c r="O74" s="189">
        <f t="shared" si="16"/>
        <v>14</v>
      </c>
      <c r="P74" s="439"/>
      <c r="Q74" s="439"/>
    </row>
    <row r="75" spans="1:17" s="34" customFormat="1" ht="71.25" customHeight="1">
      <c r="A75" s="192">
        <v>13</v>
      </c>
      <c r="B75" s="436" t="s">
        <v>107</v>
      </c>
      <c r="C75" s="437"/>
      <c r="D75" s="437"/>
      <c r="E75" s="437"/>
      <c r="F75" s="183" t="s">
        <v>103</v>
      </c>
      <c r="G75" s="183"/>
      <c r="H75" s="438" t="str">
        <f>$D$33</f>
        <v>SANDSTONE</v>
      </c>
      <c r="I75" s="438" t="str">
        <f t="shared" si="19"/>
        <v>ASH -BC01</v>
      </c>
      <c r="J75" s="187" t="s">
        <v>87</v>
      </c>
      <c r="K75" s="187">
        <f>$Q$33</f>
        <v>537</v>
      </c>
      <c r="L75" s="194">
        <f>1/40</f>
        <v>2.5000000000000001E-2</v>
      </c>
      <c r="M75" s="187">
        <f t="shared" si="15"/>
        <v>13.425000000000001</v>
      </c>
      <c r="N75" s="193"/>
      <c r="O75" s="189">
        <f t="shared" si="16"/>
        <v>14</v>
      </c>
      <c r="P75" s="439"/>
      <c r="Q75" s="439"/>
    </row>
    <row r="76" spans="1:17" s="15" customFormat="1" ht="27.5">
      <c r="A76" s="92"/>
      <c r="B76" s="92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</row>
    <row r="77" spans="1:17" s="15" customFormat="1" ht="33" customHeight="1">
      <c r="B77" s="87" t="s">
        <v>111</v>
      </c>
      <c r="C77" s="88"/>
      <c r="D77" s="89"/>
      <c r="E77" s="89"/>
      <c r="F77" s="89"/>
      <c r="G77" s="90"/>
      <c r="H77" s="89"/>
      <c r="I77" s="89"/>
      <c r="J77" s="406" t="s">
        <v>112</v>
      </c>
      <c r="K77" s="406"/>
      <c r="L77" s="406"/>
      <c r="M77" s="406"/>
      <c r="N77" s="406"/>
      <c r="O77" s="33"/>
      <c r="P77" s="33"/>
      <c r="Q77" s="34"/>
    </row>
    <row r="78" spans="1:17" s="92" customFormat="1" ht="54.65" customHeight="1">
      <c r="A78" s="92">
        <v>1</v>
      </c>
      <c r="B78" s="94" t="s">
        <v>113</v>
      </c>
      <c r="C78" s="98" t="s">
        <v>114</v>
      </c>
      <c r="D78" s="15"/>
      <c r="E78" s="15"/>
      <c r="F78" s="15"/>
      <c r="G78" s="35"/>
      <c r="H78" s="35"/>
      <c r="I78" s="35"/>
      <c r="J78" s="35"/>
      <c r="K78" s="19"/>
      <c r="L78" s="19"/>
      <c r="M78" s="35"/>
      <c r="N78" s="35"/>
      <c r="O78" s="35"/>
      <c r="P78" s="35"/>
      <c r="Q78" s="35"/>
    </row>
    <row r="79" spans="1:17" s="15" customFormat="1" ht="34.5" hidden="1" customHeight="1">
      <c r="A79" s="92"/>
      <c r="B79" s="409" t="s">
        <v>115</v>
      </c>
      <c r="C79" s="410"/>
      <c r="D79" s="410"/>
      <c r="E79" s="410"/>
      <c r="F79" s="410"/>
      <c r="G79" s="410"/>
      <c r="H79" s="410"/>
      <c r="I79" s="432"/>
      <c r="J79" s="35"/>
      <c r="K79" s="19"/>
      <c r="L79" s="19"/>
      <c r="M79" s="35"/>
      <c r="N79" s="35"/>
      <c r="O79" s="35"/>
      <c r="P79" s="35"/>
      <c r="Q79" s="35"/>
    </row>
    <row r="80" spans="1:17" s="15" customFormat="1" ht="59.25" hidden="1" customHeight="1">
      <c r="A80" s="92"/>
      <c r="B80" s="416" t="s">
        <v>73</v>
      </c>
      <c r="C80" s="417"/>
      <c r="D80" s="418" t="s">
        <v>116</v>
      </c>
      <c r="E80" s="419"/>
      <c r="F80" s="419"/>
      <c r="G80" s="419"/>
      <c r="H80" s="419"/>
      <c r="I80" s="420"/>
      <c r="J80" s="35"/>
      <c r="K80" s="35"/>
      <c r="L80" s="35"/>
      <c r="M80" s="35"/>
      <c r="N80" s="35"/>
      <c r="O80" s="35"/>
      <c r="P80" s="35"/>
      <c r="Q80" s="35"/>
    </row>
    <row r="81" spans="1:17" s="15" customFormat="1" ht="78.650000000000006" hidden="1" customHeight="1">
      <c r="A81" s="92"/>
      <c r="B81" s="421" t="str">
        <f>$D$21</f>
        <v>DOVE</v>
      </c>
      <c r="C81" s="421" t="str">
        <f t="shared" ref="C81:C84" si="22">$E$42</f>
        <v>ASH -BC01</v>
      </c>
      <c r="D81" s="428"/>
      <c r="E81" s="429"/>
      <c r="F81" s="429"/>
      <c r="G81" s="429"/>
      <c r="H81" s="429"/>
      <c r="I81" s="430"/>
      <c r="J81" s="35"/>
      <c r="K81" s="35"/>
      <c r="L81" s="35"/>
      <c r="M81" s="35"/>
      <c r="N81" s="35"/>
      <c r="O81" s="35"/>
    </row>
    <row r="82" spans="1:17" s="15" customFormat="1" ht="78.75" hidden="1" customHeight="1">
      <c r="A82" s="92"/>
      <c r="B82" s="421" t="str">
        <f t="shared" ref="B82" si="23">$D$27</f>
        <v>HEATHER GREY</v>
      </c>
      <c r="C82" s="421"/>
      <c r="D82" s="428"/>
      <c r="E82" s="429"/>
      <c r="F82" s="429"/>
      <c r="G82" s="429"/>
      <c r="H82" s="429"/>
      <c r="I82" s="430"/>
      <c r="J82" s="35"/>
      <c r="K82" s="35"/>
      <c r="L82" s="35"/>
      <c r="M82" s="35"/>
      <c r="N82" s="35"/>
      <c r="O82" s="35"/>
    </row>
    <row r="83" spans="1:17" s="15" customFormat="1" ht="78.75" hidden="1" customHeight="1">
      <c r="A83" s="92"/>
      <c r="B83" s="421" t="str">
        <f>$D$33</f>
        <v>SANDSTONE</v>
      </c>
      <c r="C83" s="421" t="str">
        <f t="shared" si="22"/>
        <v>ASH -BC01</v>
      </c>
      <c r="D83" s="428"/>
      <c r="E83" s="429"/>
      <c r="F83" s="429"/>
      <c r="G83" s="429"/>
      <c r="H83" s="429"/>
      <c r="I83" s="430"/>
      <c r="J83" s="35"/>
      <c r="K83" s="35"/>
      <c r="L83" s="35"/>
      <c r="M83" s="35"/>
      <c r="N83" s="35"/>
      <c r="O83" s="35"/>
    </row>
    <row r="84" spans="1:17" s="15" customFormat="1" ht="78.75" hidden="1" customHeight="1">
      <c r="A84" s="92"/>
      <c r="B84" s="421" t="e">
        <f>#REF!</f>
        <v>#REF!</v>
      </c>
      <c r="C84" s="421" t="str">
        <f t="shared" si="22"/>
        <v>ASH -BC01</v>
      </c>
      <c r="D84" s="428"/>
      <c r="E84" s="429"/>
      <c r="F84" s="429"/>
      <c r="G84" s="429"/>
      <c r="H84" s="429"/>
      <c r="I84" s="430"/>
      <c r="J84" s="35"/>
      <c r="K84" s="35"/>
      <c r="L84" s="35"/>
      <c r="M84" s="35"/>
      <c r="N84" s="35"/>
      <c r="O84" s="35"/>
    </row>
    <row r="85" spans="1:17" s="15" customFormat="1" ht="27.5" hidden="1"/>
    <row r="86" spans="1:17" s="15" customFormat="1" ht="28" hidden="1">
      <c r="A86" s="92"/>
      <c r="B86" s="409"/>
      <c r="C86" s="410"/>
      <c r="D86" s="411"/>
      <c r="E86" s="411"/>
      <c r="F86" s="411"/>
      <c r="G86" s="411"/>
      <c r="H86" s="411"/>
      <c r="I86" s="412"/>
      <c r="J86" s="35"/>
      <c r="K86" s="35"/>
      <c r="L86" s="35"/>
    </row>
    <row r="87" spans="1:17" s="15" customFormat="1" ht="40.5" hidden="1" customHeight="1">
      <c r="A87" s="92"/>
      <c r="B87" s="413"/>
      <c r="C87" s="414"/>
      <c r="D87" s="249" t="s">
        <v>117</v>
      </c>
      <c r="E87" s="249" t="s">
        <v>35</v>
      </c>
      <c r="F87" s="249" t="s">
        <v>36</v>
      </c>
      <c r="G87" s="249" t="s">
        <v>37</v>
      </c>
      <c r="H87" s="249" t="s">
        <v>38</v>
      </c>
      <c r="I87" s="249" t="s">
        <v>39</v>
      </c>
      <c r="J87" s="35"/>
    </row>
    <row r="88" spans="1:17" s="15" customFormat="1" ht="178.5" hidden="1" customHeight="1">
      <c r="A88" s="92"/>
      <c r="B88" s="415" t="s">
        <v>118</v>
      </c>
      <c r="C88" s="415"/>
      <c r="D88" s="433">
        <v>2.2000000000000002</v>
      </c>
      <c r="E88" s="434"/>
      <c r="F88" s="434"/>
      <c r="G88" s="434"/>
      <c r="H88" s="434"/>
      <c r="I88" s="435"/>
      <c r="J88" s="35"/>
    </row>
    <row r="89" spans="1:17" s="15" customFormat="1" ht="12.75" customHeight="1">
      <c r="A89" s="92"/>
      <c r="B89" s="92"/>
      <c r="C89" s="92"/>
      <c r="D89" s="92"/>
      <c r="E89" s="92"/>
      <c r="F89" s="92"/>
      <c r="G89" s="92"/>
      <c r="H89" s="92"/>
      <c r="I89" s="92"/>
      <c r="J89" s="35"/>
      <c r="K89" s="35"/>
      <c r="L89" s="35"/>
      <c r="M89" s="35"/>
      <c r="N89" s="35"/>
      <c r="O89" s="35"/>
      <c r="P89" s="35"/>
      <c r="Q89" s="35"/>
    </row>
    <row r="90" spans="1:17" s="92" customFormat="1" ht="54.65" customHeight="1">
      <c r="A90" s="16">
        <v>2</v>
      </c>
      <c r="B90" s="94" t="s">
        <v>119</v>
      </c>
      <c r="C90" s="431" t="s">
        <v>750</v>
      </c>
      <c r="D90" s="431"/>
      <c r="E90" s="431"/>
      <c r="F90" s="431"/>
      <c r="G90" s="35"/>
      <c r="H90" s="35"/>
      <c r="I90" s="35"/>
      <c r="J90" s="35"/>
      <c r="K90" s="19"/>
      <c r="L90" s="19"/>
      <c r="M90" s="35"/>
      <c r="N90" s="35"/>
      <c r="O90" s="35"/>
      <c r="P90" s="35"/>
      <c r="Q90" s="35"/>
    </row>
    <row r="91" spans="1:17" s="15" customFormat="1" ht="28" hidden="1">
      <c r="A91" s="92"/>
      <c r="B91" s="409" t="s">
        <v>115</v>
      </c>
      <c r="C91" s="410"/>
      <c r="D91" s="410"/>
      <c r="E91" s="410"/>
      <c r="F91" s="410"/>
      <c r="G91" s="410"/>
      <c r="H91" s="410"/>
      <c r="I91" s="432"/>
      <c r="J91" s="35"/>
      <c r="K91" s="19"/>
      <c r="L91" s="19"/>
      <c r="M91" s="35"/>
      <c r="N91" s="35"/>
      <c r="O91" s="35"/>
      <c r="P91" s="35"/>
      <c r="Q91" s="35"/>
    </row>
    <row r="92" spans="1:17" s="15" customFormat="1" ht="63" hidden="1" customHeight="1">
      <c r="A92" s="92"/>
      <c r="B92" s="416" t="s">
        <v>73</v>
      </c>
      <c r="C92" s="417"/>
      <c r="D92" s="418" t="s">
        <v>116</v>
      </c>
      <c r="E92" s="419"/>
      <c r="F92" s="419"/>
      <c r="G92" s="419"/>
      <c r="H92" s="419"/>
      <c r="I92" s="420"/>
      <c r="J92" s="35"/>
      <c r="K92" s="35"/>
      <c r="L92" s="35"/>
      <c r="M92" s="35"/>
      <c r="N92" s="35"/>
      <c r="O92" s="35"/>
      <c r="P92" s="35"/>
      <c r="Q92" s="35"/>
    </row>
    <row r="93" spans="1:17" s="15" customFormat="1" ht="72" hidden="1" customHeight="1">
      <c r="A93" s="92"/>
      <c r="B93" s="421" t="str">
        <f>$D$21</f>
        <v>DOVE</v>
      </c>
      <c r="C93" s="421" t="str">
        <f t="shared" ref="C93:C96" si="24">$E$42</f>
        <v>ASH -BC01</v>
      </c>
      <c r="D93" s="428" t="s">
        <v>121</v>
      </c>
      <c r="E93" s="429"/>
      <c r="F93" s="429"/>
      <c r="G93" s="429"/>
      <c r="H93" s="429"/>
      <c r="I93" s="430"/>
      <c r="J93" s="35"/>
      <c r="K93" s="35"/>
      <c r="L93" s="35"/>
      <c r="M93" s="35"/>
      <c r="N93" s="35"/>
      <c r="O93" s="35"/>
    </row>
    <row r="94" spans="1:17" s="15" customFormat="1" ht="54" hidden="1" customHeight="1">
      <c r="A94" s="92"/>
      <c r="B94" s="421" t="str">
        <f t="shared" ref="B94" si="25">$D$27</f>
        <v>HEATHER GREY</v>
      </c>
      <c r="C94" s="421"/>
      <c r="D94" s="428" t="s">
        <v>122</v>
      </c>
      <c r="E94" s="429"/>
      <c r="F94" s="429"/>
      <c r="G94" s="429"/>
      <c r="H94" s="429"/>
      <c r="I94" s="430"/>
      <c r="J94" s="35"/>
      <c r="K94" s="35"/>
      <c r="L94" s="35"/>
      <c r="M94" s="35"/>
      <c r="N94" s="35"/>
      <c r="O94" s="35"/>
    </row>
    <row r="95" spans="1:17" s="15" customFormat="1" ht="78.75" hidden="1" customHeight="1">
      <c r="A95" s="92"/>
      <c r="B95" s="421" t="str">
        <f>$D$33</f>
        <v>SANDSTONE</v>
      </c>
      <c r="C95" s="421" t="str">
        <f t="shared" si="24"/>
        <v>ASH -BC01</v>
      </c>
      <c r="D95" s="428" t="s">
        <v>121</v>
      </c>
      <c r="E95" s="429"/>
      <c r="F95" s="429"/>
      <c r="G95" s="429"/>
      <c r="H95" s="429"/>
      <c r="I95" s="430"/>
      <c r="J95" s="35"/>
      <c r="K95" s="35"/>
      <c r="L95" s="35"/>
      <c r="M95" s="35"/>
      <c r="N95" s="35"/>
      <c r="O95" s="35"/>
    </row>
    <row r="96" spans="1:17" s="15" customFormat="1" ht="54" hidden="1" customHeight="1">
      <c r="A96" s="92"/>
      <c r="B96" s="421" t="e">
        <f>#REF!</f>
        <v>#REF!</v>
      </c>
      <c r="C96" s="421" t="str">
        <f t="shared" si="24"/>
        <v>ASH -BC01</v>
      </c>
      <c r="D96" s="428" t="s">
        <v>122</v>
      </c>
      <c r="E96" s="429"/>
      <c r="F96" s="429"/>
      <c r="G96" s="429"/>
      <c r="H96" s="429"/>
      <c r="I96" s="430"/>
      <c r="J96" s="35"/>
      <c r="K96" s="35"/>
      <c r="L96" s="35"/>
      <c r="M96" s="35"/>
      <c r="N96" s="35"/>
      <c r="O96" s="35"/>
    </row>
    <row r="97" spans="1:17" s="15" customFormat="1" ht="54" hidden="1" customHeight="1">
      <c r="A97" s="92"/>
      <c r="B97" s="198"/>
      <c r="C97" s="199"/>
      <c r="D97" s="200"/>
      <c r="E97" s="184"/>
      <c r="F97" s="184"/>
      <c r="G97" s="184"/>
      <c r="H97" s="184"/>
      <c r="I97" s="185"/>
      <c r="J97" s="35"/>
      <c r="K97" s="35"/>
      <c r="L97" s="35"/>
      <c r="M97" s="35"/>
      <c r="N97" s="35"/>
      <c r="O97" s="35"/>
    </row>
    <row r="98" spans="1:17" s="15" customFormat="1" ht="28" hidden="1">
      <c r="A98" s="92"/>
      <c r="B98" s="409" t="s">
        <v>123</v>
      </c>
      <c r="C98" s="410"/>
      <c r="D98" s="411"/>
      <c r="E98" s="411"/>
      <c r="F98" s="411"/>
      <c r="G98" s="411"/>
      <c r="H98" s="411"/>
      <c r="I98" s="412"/>
      <c r="J98" s="35"/>
      <c r="K98" s="35"/>
      <c r="L98" s="35"/>
    </row>
    <row r="99" spans="1:17" s="15" customFormat="1" ht="56.25" hidden="1" customHeight="1">
      <c r="A99" s="92"/>
      <c r="B99" s="413"/>
      <c r="C99" s="414"/>
      <c r="D99" s="249" t="s">
        <v>117</v>
      </c>
      <c r="E99" s="249" t="s">
        <v>35</v>
      </c>
      <c r="F99" s="249" t="s">
        <v>36</v>
      </c>
      <c r="G99" s="249" t="s">
        <v>37</v>
      </c>
      <c r="H99" s="249" t="s">
        <v>38</v>
      </c>
      <c r="I99" s="249" t="s">
        <v>39</v>
      </c>
      <c r="J99" s="35"/>
    </row>
    <row r="100" spans="1:17" s="15" customFormat="1" ht="151.5" hidden="1" customHeight="1">
      <c r="A100" s="92"/>
      <c r="B100" s="415" t="s">
        <v>124</v>
      </c>
      <c r="C100" s="415"/>
      <c r="D100" s="177"/>
      <c r="E100" s="178"/>
      <c r="F100" s="178"/>
      <c r="G100" s="178"/>
      <c r="H100" s="178"/>
      <c r="I100" s="178"/>
      <c r="J100" s="35"/>
    </row>
    <row r="101" spans="1:17" s="15" customFormat="1" ht="27.5">
      <c r="A101" s="92"/>
      <c r="B101" s="92"/>
      <c r="C101" s="92"/>
      <c r="D101" s="92"/>
      <c r="E101" s="92"/>
      <c r="F101" s="92"/>
      <c r="G101" s="92"/>
      <c r="H101" s="92"/>
      <c r="I101" s="92"/>
      <c r="J101" s="35"/>
      <c r="K101" s="35"/>
      <c r="L101" s="35"/>
      <c r="M101" s="35"/>
      <c r="N101" s="35"/>
      <c r="O101" s="35"/>
      <c r="P101" s="35"/>
      <c r="Q101" s="35"/>
    </row>
    <row r="102" spans="1:17" s="92" customFormat="1" ht="48.65" customHeight="1">
      <c r="A102" s="16">
        <v>3</v>
      </c>
      <c r="B102" s="94" t="s">
        <v>125</v>
      </c>
      <c r="C102" s="18" t="s">
        <v>797</v>
      </c>
      <c r="D102" s="18"/>
      <c r="E102" s="18"/>
      <c r="F102" s="18"/>
      <c r="G102" s="35"/>
      <c r="H102" s="35"/>
      <c r="I102" s="35"/>
      <c r="J102" s="35"/>
      <c r="K102" s="19"/>
      <c r="L102" s="19"/>
      <c r="M102" s="35"/>
      <c r="N102" s="35"/>
      <c r="O102" s="35"/>
      <c r="P102" s="35"/>
      <c r="Q102" s="35"/>
    </row>
    <row r="103" spans="1:17" s="15" customFormat="1" ht="36.65" customHeight="1">
      <c r="A103" s="92"/>
      <c r="B103" s="416" t="s">
        <v>73</v>
      </c>
      <c r="C103" s="417"/>
      <c r="D103" s="418" t="s">
        <v>116</v>
      </c>
      <c r="E103" s="419"/>
      <c r="F103" s="419"/>
      <c r="G103" s="419"/>
      <c r="H103" s="419"/>
      <c r="I103" s="420"/>
      <c r="J103" s="35"/>
      <c r="K103" s="35"/>
      <c r="L103" s="35"/>
      <c r="M103" s="35"/>
      <c r="N103" s="35"/>
      <c r="O103" s="35"/>
      <c r="P103" s="35"/>
      <c r="Q103" s="35"/>
    </row>
    <row r="104" spans="1:17" s="15" customFormat="1" ht="77.150000000000006" customHeight="1">
      <c r="A104" s="92"/>
      <c r="B104" s="421" t="str">
        <f>$D$21</f>
        <v>DOVE</v>
      </c>
      <c r="C104" s="421" t="str">
        <f t="shared" ref="C104:C105" si="26">$E$42</f>
        <v>ASH -BC01</v>
      </c>
      <c r="D104" s="422" t="s">
        <v>798</v>
      </c>
      <c r="E104" s="423"/>
      <c r="F104" s="423"/>
      <c r="G104" s="423"/>
      <c r="H104" s="423"/>
      <c r="I104" s="424"/>
      <c r="J104" s="35"/>
      <c r="K104" s="35"/>
      <c r="L104" s="35"/>
      <c r="M104" s="35"/>
      <c r="N104" s="35"/>
      <c r="O104" s="35"/>
    </row>
    <row r="105" spans="1:17" s="15" customFormat="1" ht="77.150000000000006" customHeight="1">
      <c r="A105" s="92"/>
      <c r="B105" s="421" t="str">
        <f>$D$33</f>
        <v>SANDSTONE</v>
      </c>
      <c r="C105" s="421" t="str">
        <f t="shared" si="26"/>
        <v>ASH -BC01</v>
      </c>
      <c r="D105" s="425"/>
      <c r="E105" s="426"/>
      <c r="F105" s="426"/>
      <c r="G105" s="426"/>
      <c r="H105" s="426"/>
      <c r="I105" s="427"/>
      <c r="J105" s="35"/>
      <c r="K105" s="35"/>
      <c r="L105" s="35"/>
      <c r="M105" s="35"/>
      <c r="N105" s="35"/>
      <c r="O105" s="35"/>
    </row>
    <row r="106" spans="1:17" s="15" customFormat="1" ht="27.5">
      <c r="A106" s="92"/>
      <c r="B106" s="92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</row>
    <row r="107" spans="1:17" s="15" customFormat="1" ht="29.25" customHeight="1">
      <c r="B107" s="406" t="s">
        <v>127</v>
      </c>
      <c r="C107" s="406"/>
      <c r="D107" s="406"/>
      <c r="E107" s="406"/>
      <c r="G107" s="35"/>
      <c r="N107" s="34"/>
      <c r="O107" s="33"/>
      <c r="P107" s="33"/>
      <c r="Q107" s="34"/>
    </row>
    <row r="108" spans="1:17" s="15" customFormat="1" ht="35.25" customHeight="1">
      <c r="A108" s="92">
        <v>1</v>
      </c>
      <c r="B108" s="95" t="s">
        <v>128</v>
      </c>
      <c r="C108" s="92"/>
      <c r="D108" s="92"/>
      <c r="G108" s="35"/>
      <c r="N108" s="34"/>
      <c r="O108" s="33"/>
      <c r="P108" s="33"/>
      <c r="Q108" s="34"/>
    </row>
    <row r="109" spans="1:17" s="15" customFormat="1" ht="35.25" customHeight="1">
      <c r="A109" s="92">
        <v>2</v>
      </c>
      <c r="B109" s="95" t="s">
        <v>129</v>
      </c>
      <c r="C109" s="92"/>
      <c r="D109" s="92"/>
      <c r="G109" s="35"/>
      <c r="N109" s="34"/>
      <c r="O109" s="33"/>
      <c r="P109" s="33"/>
      <c r="Q109" s="34"/>
    </row>
    <row r="110" spans="1:17" s="15" customFormat="1" ht="35.25" customHeight="1">
      <c r="A110" s="92">
        <v>3</v>
      </c>
      <c r="B110" s="95" t="s">
        <v>130</v>
      </c>
      <c r="C110" s="92"/>
      <c r="D110" s="92"/>
      <c r="G110" s="35"/>
      <c r="N110" s="34"/>
      <c r="O110" s="33"/>
      <c r="P110" s="33"/>
      <c r="Q110" s="34"/>
    </row>
    <row r="111" spans="1:17" s="18" customFormat="1" ht="28">
      <c r="A111" s="16"/>
      <c r="B111" s="250" t="s">
        <v>131</v>
      </c>
      <c r="C111" s="251" t="s">
        <v>723</v>
      </c>
      <c r="D111" s="251" t="s">
        <v>117</v>
      </c>
      <c r="E111" s="251" t="s">
        <v>35</v>
      </c>
      <c r="F111" s="251" t="s">
        <v>36</v>
      </c>
      <c r="G111" s="251" t="s">
        <v>37</v>
      </c>
      <c r="H111" s="251" t="s">
        <v>38</v>
      </c>
      <c r="I111" s="251" t="s">
        <v>39</v>
      </c>
      <c r="J111" s="251" t="s">
        <v>40</v>
      </c>
      <c r="M111" s="36"/>
      <c r="N111" s="37"/>
      <c r="O111" s="37"/>
      <c r="P111" s="36"/>
    </row>
    <row r="112" spans="1:17" s="18" customFormat="1" ht="50.15" customHeight="1">
      <c r="A112" s="16"/>
      <c r="B112" s="250" t="s">
        <v>132</v>
      </c>
      <c r="C112" s="189">
        <f>G35</f>
        <v>37</v>
      </c>
      <c r="D112" s="189">
        <f t="shared" ref="D112:I112" si="27">H35</f>
        <v>111</v>
      </c>
      <c r="E112" s="189">
        <f t="shared" si="27"/>
        <v>267</v>
      </c>
      <c r="F112" s="189">
        <f t="shared" si="27"/>
        <v>307</v>
      </c>
      <c r="G112" s="189">
        <f t="shared" si="27"/>
        <v>220</v>
      </c>
      <c r="H112" s="189">
        <f t="shared" si="27"/>
        <v>95</v>
      </c>
      <c r="I112" s="189">
        <f t="shared" si="27"/>
        <v>28</v>
      </c>
      <c r="J112" s="189">
        <f>SUM(C112:I112)</f>
        <v>1065</v>
      </c>
      <c r="M112" s="36"/>
      <c r="N112" s="37"/>
      <c r="O112" s="37"/>
      <c r="P112" s="36"/>
    </row>
    <row r="113" spans="7:7" s="96" customFormat="1" ht="133" customHeight="1">
      <c r="G113" s="97"/>
    </row>
    <row r="114" spans="7:7" s="96" customFormat="1" ht="27.5">
      <c r="G114" s="97"/>
    </row>
    <row r="115" spans="7:7" s="96" customFormat="1" ht="27.5">
      <c r="G115" s="97"/>
    </row>
    <row r="116" spans="7:7" s="96" customFormat="1" ht="27.5">
      <c r="G116" s="97"/>
    </row>
    <row r="117" spans="7:7" s="96" customFormat="1" ht="27.5">
      <c r="G117" s="97"/>
    </row>
    <row r="118" spans="7:7" s="96" customFormat="1" ht="27.5">
      <c r="G118" s="97"/>
    </row>
    <row r="119" spans="7:7" s="96" customFormat="1" ht="27.5">
      <c r="G119" s="97"/>
    </row>
    <row r="120" spans="7:7" s="96" customFormat="1" ht="27.5">
      <c r="G120" s="97"/>
    </row>
    <row r="121" spans="7:7" s="96" customFormat="1" ht="27.5">
      <c r="G121" s="97"/>
    </row>
    <row r="122" spans="7:7" s="96" customFormat="1" ht="27.5">
      <c r="G122" s="97"/>
    </row>
    <row r="123" spans="7:7" s="96" customFormat="1" ht="27.5">
      <c r="G123" s="97"/>
    </row>
    <row r="124" spans="7:7" s="96" customFormat="1" ht="27.5">
      <c r="G124" s="97"/>
    </row>
    <row r="125" spans="7:7" s="96" customFormat="1" ht="27.5">
      <c r="G125" s="97"/>
    </row>
    <row r="126" spans="7:7" s="96" customFormat="1" ht="27.5">
      <c r="G126" s="97"/>
    </row>
    <row r="127" spans="7:7" s="96" customFormat="1" ht="27.5">
      <c r="G127" s="97"/>
    </row>
    <row r="128" spans="7:7" s="96" customFormat="1" ht="27.5">
      <c r="G128" s="97"/>
    </row>
    <row r="129" spans="7:7" s="96" customFormat="1" ht="27.5">
      <c r="G129" s="97"/>
    </row>
    <row r="130" spans="7:7" s="96" customFormat="1" ht="27.5">
      <c r="G130" s="97"/>
    </row>
    <row r="131" spans="7:7" s="96" customFormat="1" ht="27.5">
      <c r="G131" s="97"/>
    </row>
    <row r="132" spans="7:7" s="96" customFormat="1" ht="27.5">
      <c r="G132" s="97"/>
    </row>
    <row r="133" spans="7:7" s="96" customFormat="1" ht="27.5">
      <c r="G133" s="97"/>
    </row>
    <row r="134" spans="7:7" s="96" customFormat="1" ht="27.5">
      <c r="G134" s="97"/>
    </row>
  </sheetData>
  <mergeCells count="158">
    <mergeCell ref="G5:M8"/>
    <mergeCell ref="D8:F8"/>
    <mergeCell ref="D11:F11"/>
    <mergeCell ref="M11:Q11"/>
    <mergeCell ref="B13:F13"/>
    <mergeCell ref="N17:P17"/>
    <mergeCell ref="N1:O1"/>
    <mergeCell ref="P1:Q1"/>
    <mergeCell ref="N2:O2"/>
    <mergeCell ref="P2:Q2"/>
    <mergeCell ref="N3:O3"/>
    <mergeCell ref="P3:Q3"/>
    <mergeCell ref="N30:P31"/>
    <mergeCell ref="B32:F32"/>
    <mergeCell ref="B37:Q37"/>
    <mergeCell ref="B38:Q38"/>
    <mergeCell ref="A40:C40"/>
    <mergeCell ref="N40:Q40"/>
    <mergeCell ref="N18:P19"/>
    <mergeCell ref="B20:F20"/>
    <mergeCell ref="N23:P23"/>
    <mergeCell ref="N24:P25"/>
    <mergeCell ref="B26:F26"/>
    <mergeCell ref="N29:P29"/>
    <mergeCell ref="B45:C45"/>
    <mergeCell ref="N45:Q45"/>
    <mergeCell ref="B46:C46"/>
    <mergeCell ref="N46:Q46"/>
    <mergeCell ref="A48:E48"/>
    <mergeCell ref="H48:I48"/>
    <mergeCell ref="P48:Q48"/>
    <mergeCell ref="A44:Q44"/>
    <mergeCell ref="A41:Q41"/>
    <mergeCell ref="B42:C42"/>
    <mergeCell ref="N42:Q42"/>
    <mergeCell ref="B43:C43"/>
    <mergeCell ref="N43:Q43"/>
    <mergeCell ref="B51:E51"/>
    <mergeCell ref="F51:F52"/>
    <mergeCell ref="G51:G52"/>
    <mergeCell ref="H51:I51"/>
    <mergeCell ref="P51:Q52"/>
    <mergeCell ref="B52:E52"/>
    <mergeCell ref="H52:I52"/>
    <mergeCell ref="B49:E49"/>
    <mergeCell ref="H49:I49"/>
    <mergeCell ref="P49:Q50"/>
    <mergeCell ref="B50:E50"/>
    <mergeCell ref="H50:I50"/>
    <mergeCell ref="B55:E55"/>
    <mergeCell ref="F55:F56"/>
    <mergeCell ref="G55:G56"/>
    <mergeCell ref="H55:I55"/>
    <mergeCell ref="P55:Q56"/>
    <mergeCell ref="B56:E56"/>
    <mergeCell ref="H56:I56"/>
    <mergeCell ref="B53:E53"/>
    <mergeCell ref="F53:F54"/>
    <mergeCell ref="G53:G54"/>
    <mergeCell ref="H53:I53"/>
    <mergeCell ref="P53:Q54"/>
    <mergeCell ref="B54:E54"/>
    <mergeCell ref="H54:I54"/>
    <mergeCell ref="A60:E60"/>
    <mergeCell ref="H60:I60"/>
    <mergeCell ref="P60:Q60"/>
    <mergeCell ref="B61:E61"/>
    <mergeCell ref="F61:F62"/>
    <mergeCell ref="G61:G62"/>
    <mergeCell ref="H61:I61"/>
    <mergeCell ref="P61:Q62"/>
    <mergeCell ref="B57:E57"/>
    <mergeCell ref="F57:F58"/>
    <mergeCell ref="G57:G58"/>
    <mergeCell ref="H57:I57"/>
    <mergeCell ref="P57:Q58"/>
    <mergeCell ref="B58:E58"/>
    <mergeCell ref="H58:I58"/>
    <mergeCell ref="B65:E65"/>
    <mergeCell ref="H65:I65"/>
    <mergeCell ref="P65:Q65"/>
    <mergeCell ref="B62:E62"/>
    <mergeCell ref="H62:I62"/>
    <mergeCell ref="B63:E63"/>
    <mergeCell ref="G63:G64"/>
    <mergeCell ref="H63:I63"/>
    <mergeCell ref="P63:Q64"/>
    <mergeCell ref="B64:E64"/>
    <mergeCell ref="H64:I64"/>
    <mergeCell ref="B69:E69"/>
    <mergeCell ref="H69:I69"/>
    <mergeCell ref="B70:E70"/>
    <mergeCell ref="F70:F71"/>
    <mergeCell ref="G70:G71"/>
    <mergeCell ref="H70:I70"/>
    <mergeCell ref="B66:E66"/>
    <mergeCell ref="H66:I66"/>
    <mergeCell ref="P66:Q66"/>
    <mergeCell ref="B67:E67"/>
    <mergeCell ref="F67:F69"/>
    <mergeCell ref="G67:G69"/>
    <mergeCell ref="H67:I67"/>
    <mergeCell ref="P67:Q69"/>
    <mergeCell ref="B68:E68"/>
    <mergeCell ref="H68:I68"/>
    <mergeCell ref="B73:E73"/>
    <mergeCell ref="H73:I73"/>
    <mergeCell ref="P73:Q73"/>
    <mergeCell ref="P70:Q71"/>
    <mergeCell ref="B71:E71"/>
    <mergeCell ref="H71:I71"/>
    <mergeCell ref="B72:E72"/>
    <mergeCell ref="H72:I72"/>
    <mergeCell ref="P72:Q72"/>
    <mergeCell ref="B75:E75"/>
    <mergeCell ref="H75:I75"/>
    <mergeCell ref="P75:Q75"/>
    <mergeCell ref="J77:N77"/>
    <mergeCell ref="B79:I79"/>
    <mergeCell ref="B80:C80"/>
    <mergeCell ref="D80:I80"/>
    <mergeCell ref="B74:E74"/>
    <mergeCell ref="H74:I74"/>
    <mergeCell ref="P74:Q74"/>
    <mergeCell ref="B86:I86"/>
    <mergeCell ref="B87:C87"/>
    <mergeCell ref="B88:C88"/>
    <mergeCell ref="D88:I88"/>
    <mergeCell ref="B81:C81"/>
    <mergeCell ref="D81:I81"/>
    <mergeCell ref="B82:C82"/>
    <mergeCell ref="D82:I82"/>
    <mergeCell ref="B83:C83"/>
    <mergeCell ref="D83:I83"/>
    <mergeCell ref="B107:E107"/>
    <mergeCell ref="G24:M24"/>
    <mergeCell ref="B98:I98"/>
    <mergeCell ref="B99:C99"/>
    <mergeCell ref="B100:C100"/>
    <mergeCell ref="B103:C103"/>
    <mergeCell ref="D103:I103"/>
    <mergeCell ref="B104:C104"/>
    <mergeCell ref="D104:I105"/>
    <mergeCell ref="B105:C105"/>
    <mergeCell ref="B94:C94"/>
    <mergeCell ref="D94:I94"/>
    <mergeCell ref="B95:C95"/>
    <mergeCell ref="D95:I95"/>
    <mergeCell ref="B96:C96"/>
    <mergeCell ref="D96:I96"/>
    <mergeCell ref="C90:F90"/>
    <mergeCell ref="B91:I91"/>
    <mergeCell ref="B92:C92"/>
    <mergeCell ref="D92:I92"/>
    <mergeCell ref="B93:C93"/>
    <mergeCell ref="D93:I93"/>
    <mergeCell ref="B84:C84"/>
    <mergeCell ref="D84:I84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46" max="16" man="1"/>
    <brk id="76" max="1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A4337-B859-4B88-AF64-1DF7544B177D}">
  <sheetPr>
    <pageSetUpPr fitToPage="1"/>
  </sheetPr>
  <dimension ref="A1:Q67"/>
  <sheetViews>
    <sheetView topLeftCell="A11" zoomScale="85" zoomScaleNormal="85" zoomScaleSheetLayoutView="85" zoomScalePageLayoutView="70" workbookViewId="0">
      <selection activeCell="C12" sqref="C12:F12"/>
    </sheetView>
  </sheetViews>
  <sheetFormatPr defaultColWidth="9.81640625" defaultRowHeight="15.5"/>
  <cols>
    <col min="1" max="1" width="5.453125" style="284" bestFit="1" customWidth="1"/>
    <col min="2" max="2" width="19.7265625" style="284" customWidth="1"/>
    <col min="3" max="3" width="10.54296875" style="284" customWidth="1"/>
    <col min="4" max="4" width="20.81640625" style="284" customWidth="1"/>
    <col min="5" max="5" width="2.26953125" style="284" customWidth="1"/>
    <col min="6" max="6" width="15.81640625" style="284" customWidth="1"/>
    <col min="7" max="7" width="22.453125" style="284" customWidth="1"/>
    <col min="8" max="8" width="45.54296875" style="284" customWidth="1"/>
    <col min="9" max="254" width="9.81640625" style="284"/>
    <col min="255" max="255" width="3.81640625" style="284" customWidth="1"/>
    <col min="256" max="257" width="9.54296875" style="284" customWidth="1"/>
    <col min="258" max="259" width="14.7265625" style="284" customWidth="1"/>
    <col min="260" max="260" width="0" style="284" hidden="1" customWidth="1"/>
    <col min="261" max="267" width="9.54296875" style="284" customWidth="1"/>
    <col min="268" max="510" width="9.81640625" style="284"/>
    <col min="511" max="511" width="3.81640625" style="284" customWidth="1"/>
    <col min="512" max="513" width="9.54296875" style="284" customWidth="1"/>
    <col min="514" max="515" width="14.7265625" style="284" customWidth="1"/>
    <col min="516" max="516" width="0" style="284" hidden="1" customWidth="1"/>
    <col min="517" max="523" width="9.54296875" style="284" customWidth="1"/>
    <col min="524" max="766" width="9.81640625" style="284"/>
    <col min="767" max="767" width="3.81640625" style="284" customWidth="1"/>
    <col min="768" max="769" width="9.54296875" style="284" customWidth="1"/>
    <col min="770" max="771" width="14.7265625" style="284" customWidth="1"/>
    <col min="772" max="772" width="0" style="284" hidden="1" customWidth="1"/>
    <col min="773" max="779" width="9.54296875" style="284" customWidth="1"/>
    <col min="780" max="1022" width="9.81640625" style="284"/>
    <col min="1023" max="1023" width="3.81640625" style="284" customWidth="1"/>
    <col min="1024" max="1025" width="9.54296875" style="284" customWidth="1"/>
    <col min="1026" max="1027" width="14.7265625" style="284" customWidth="1"/>
    <col min="1028" max="1028" width="0" style="284" hidden="1" customWidth="1"/>
    <col min="1029" max="1035" width="9.54296875" style="284" customWidth="1"/>
    <col min="1036" max="1278" width="9.81640625" style="284"/>
    <col min="1279" max="1279" width="3.81640625" style="284" customWidth="1"/>
    <col min="1280" max="1281" width="9.54296875" style="284" customWidth="1"/>
    <col min="1282" max="1283" width="14.7265625" style="284" customWidth="1"/>
    <col min="1284" max="1284" width="0" style="284" hidden="1" customWidth="1"/>
    <col min="1285" max="1291" width="9.54296875" style="284" customWidth="1"/>
    <col min="1292" max="1534" width="9.81640625" style="284"/>
    <col min="1535" max="1535" width="3.81640625" style="284" customWidth="1"/>
    <col min="1536" max="1537" width="9.54296875" style="284" customWidth="1"/>
    <col min="1538" max="1539" width="14.7265625" style="284" customWidth="1"/>
    <col min="1540" max="1540" width="0" style="284" hidden="1" customWidth="1"/>
    <col min="1541" max="1547" width="9.54296875" style="284" customWidth="1"/>
    <col min="1548" max="1790" width="9.81640625" style="284"/>
    <col min="1791" max="1791" width="3.81640625" style="284" customWidth="1"/>
    <col min="1792" max="1793" width="9.54296875" style="284" customWidth="1"/>
    <col min="1794" max="1795" width="14.7265625" style="284" customWidth="1"/>
    <col min="1796" max="1796" width="0" style="284" hidden="1" customWidth="1"/>
    <col min="1797" max="1803" width="9.54296875" style="284" customWidth="1"/>
    <col min="1804" max="2046" width="9.81640625" style="284"/>
    <col min="2047" max="2047" width="3.81640625" style="284" customWidth="1"/>
    <col min="2048" max="2049" width="9.54296875" style="284" customWidth="1"/>
    <col min="2050" max="2051" width="14.7265625" style="284" customWidth="1"/>
    <col min="2052" max="2052" width="0" style="284" hidden="1" customWidth="1"/>
    <col min="2053" max="2059" width="9.54296875" style="284" customWidth="1"/>
    <col min="2060" max="2302" width="9.81640625" style="284"/>
    <col min="2303" max="2303" width="3.81640625" style="284" customWidth="1"/>
    <col min="2304" max="2305" width="9.54296875" style="284" customWidth="1"/>
    <col min="2306" max="2307" width="14.7265625" style="284" customWidth="1"/>
    <col min="2308" max="2308" width="0" style="284" hidden="1" customWidth="1"/>
    <col min="2309" max="2315" width="9.54296875" style="284" customWidth="1"/>
    <col min="2316" max="2558" width="9.81640625" style="284"/>
    <col min="2559" max="2559" width="3.81640625" style="284" customWidth="1"/>
    <col min="2560" max="2561" width="9.54296875" style="284" customWidth="1"/>
    <col min="2562" max="2563" width="14.7265625" style="284" customWidth="1"/>
    <col min="2564" max="2564" width="0" style="284" hidden="1" customWidth="1"/>
    <col min="2565" max="2571" width="9.54296875" style="284" customWidth="1"/>
    <col min="2572" max="2814" width="9.81640625" style="284"/>
    <col min="2815" max="2815" width="3.81640625" style="284" customWidth="1"/>
    <col min="2816" max="2817" width="9.54296875" style="284" customWidth="1"/>
    <col min="2818" max="2819" width="14.7265625" style="284" customWidth="1"/>
    <col min="2820" max="2820" width="0" style="284" hidden="1" customWidth="1"/>
    <col min="2821" max="2827" width="9.54296875" style="284" customWidth="1"/>
    <col min="2828" max="3070" width="9.81640625" style="284"/>
    <col min="3071" max="3071" width="3.81640625" style="284" customWidth="1"/>
    <col min="3072" max="3073" width="9.54296875" style="284" customWidth="1"/>
    <col min="3074" max="3075" width="14.7265625" style="284" customWidth="1"/>
    <col min="3076" max="3076" width="0" style="284" hidden="1" customWidth="1"/>
    <col min="3077" max="3083" width="9.54296875" style="284" customWidth="1"/>
    <col min="3084" max="3326" width="9.81640625" style="284"/>
    <col min="3327" max="3327" width="3.81640625" style="284" customWidth="1"/>
    <col min="3328" max="3329" width="9.54296875" style="284" customWidth="1"/>
    <col min="3330" max="3331" width="14.7265625" style="284" customWidth="1"/>
    <col min="3332" max="3332" width="0" style="284" hidden="1" customWidth="1"/>
    <col min="3333" max="3339" width="9.54296875" style="284" customWidth="1"/>
    <col min="3340" max="3582" width="9.81640625" style="284"/>
    <col min="3583" max="3583" width="3.81640625" style="284" customWidth="1"/>
    <col min="3584" max="3585" width="9.54296875" style="284" customWidth="1"/>
    <col min="3586" max="3587" width="14.7265625" style="284" customWidth="1"/>
    <col min="3588" max="3588" width="0" style="284" hidden="1" customWidth="1"/>
    <col min="3589" max="3595" width="9.54296875" style="284" customWidth="1"/>
    <col min="3596" max="3838" width="9.81640625" style="284"/>
    <col min="3839" max="3839" width="3.81640625" style="284" customWidth="1"/>
    <col min="3840" max="3841" width="9.54296875" style="284" customWidth="1"/>
    <col min="3842" max="3843" width="14.7265625" style="284" customWidth="1"/>
    <col min="3844" max="3844" width="0" style="284" hidden="1" customWidth="1"/>
    <col min="3845" max="3851" width="9.54296875" style="284" customWidth="1"/>
    <col min="3852" max="4094" width="9.81640625" style="284"/>
    <col min="4095" max="4095" width="3.81640625" style="284" customWidth="1"/>
    <col min="4096" max="4097" width="9.54296875" style="284" customWidth="1"/>
    <col min="4098" max="4099" width="14.7265625" style="284" customWidth="1"/>
    <col min="4100" max="4100" width="0" style="284" hidden="1" customWidth="1"/>
    <col min="4101" max="4107" width="9.54296875" style="284" customWidth="1"/>
    <col min="4108" max="4350" width="9.81640625" style="284"/>
    <col min="4351" max="4351" width="3.81640625" style="284" customWidth="1"/>
    <col min="4352" max="4353" width="9.54296875" style="284" customWidth="1"/>
    <col min="4354" max="4355" width="14.7265625" style="284" customWidth="1"/>
    <col min="4356" max="4356" width="0" style="284" hidden="1" customWidth="1"/>
    <col min="4357" max="4363" width="9.54296875" style="284" customWidth="1"/>
    <col min="4364" max="4606" width="9.81640625" style="284"/>
    <col min="4607" max="4607" width="3.81640625" style="284" customWidth="1"/>
    <col min="4608" max="4609" width="9.54296875" style="284" customWidth="1"/>
    <col min="4610" max="4611" width="14.7265625" style="284" customWidth="1"/>
    <col min="4612" max="4612" width="0" style="284" hidden="1" customWidth="1"/>
    <col min="4613" max="4619" width="9.54296875" style="284" customWidth="1"/>
    <col min="4620" max="4862" width="9.81640625" style="284"/>
    <col min="4863" max="4863" width="3.81640625" style="284" customWidth="1"/>
    <col min="4864" max="4865" width="9.54296875" style="284" customWidth="1"/>
    <col min="4866" max="4867" width="14.7265625" style="284" customWidth="1"/>
    <col min="4868" max="4868" width="0" style="284" hidden="1" customWidth="1"/>
    <col min="4869" max="4875" width="9.54296875" style="284" customWidth="1"/>
    <col min="4876" max="5118" width="9.81640625" style="284"/>
    <col min="5119" max="5119" width="3.81640625" style="284" customWidth="1"/>
    <col min="5120" max="5121" width="9.54296875" style="284" customWidth="1"/>
    <col min="5122" max="5123" width="14.7265625" style="284" customWidth="1"/>
    <col min="5124" max="5124" width="0" style="284" hidden="1" customWidth="1"/>
    <col min="5125" max="5131" width="9.54296875" style="284" customWidth="1"/>
    <col min="5132" max="5374" width="9.81640625" style="284"/>
    <col min="5375" max="5375" width="3.81640625" style="284" customWidth="1"/>
    <col min="5376" max="5377" width="9.54296875" style="284" customWidth="1"/>
    <col min="5378" max="5379" width="14.7265625" style="284" customWidth="1"/>
    <col min="5380" max="5380" width="0" style="284" hidden="1" customWidth="1"/>
    <col min="5381" max="5387" width="9.54296875" style="284" customWidth="1"/>
    <col min="5388" max="5630" width="9.81640625" style="284"/>
    <col min="5631" max="5631" width="3.81640625" style="284" customWidth="1"/>
    <col min="5632" max="5633" width="9.54296875" style="284" customWidth="1"/>
    <col min="5634" max="5635" width="14.7265625" style="284" customWidth="1"/>
    <col min="5636" max="5636" width="0" style="284" hidden="1" customWidth="1"/>
    <col min="5637" max="5643" width="9.54296875" style="284" customWidth="1"/>
    <col min="5644" max="5886" width="9.81640625" style="284"/>
    <col min="5887" max="5887" width="3.81640625" style="284" customWidth="1"/>
    <col min="5888" max="5889" width="9.54296875" style="284" customWidth="1"/>
    <col min="5890" max="5891" width="14.7265625" style="284" customWidth="1"/>
    <col min="5892" max="5892" width="0" style="284" hidden="1" customWidth="1"/>
    <col min="5893" max="5899" width="9.54296875" style="284" customWidth="1"/>
    <col min="5900" max="6142" width="9.81640625" style="284"/>
    <col min="6143" max="6143" width="3.81640625" style="284" customWidth="1"/>
    <col min="6144" max="6145" width="9.54296875" style="284" customWidth="1"/>
    <col min="6146" max="6147" width="14.7265625" style="284" customWidth="1"/>
    <col min="6148" max="6148" width="0" style="284" hidden="1" customWidth="1"/>
    <col min="6149" max="6155" width="9.54296875" style="284" customWidth="1"/>
    <col min="6156" max="6398" width="9.81640625" style="284"/>
    <col min="6399" max="6399" width="3.81640625" style="284" customWidth="1"/>
    <col min="6400" max="6401" width="9.54296875" style="284" customWidth="1"/>
    <col min="6402" max="6403" width="14.7265625" style="284" customWidth="1"/>
    <col min="6404" max="6404" width="0" style="284" hidden="1" customWidth="1"/>
    <col min="6405" max="6411" width="9.54296875" style="284" customWidth="1"/>
    <col min="6412" max="6654" width="9.81640625" style="284"/>
    <col min="6655" max="6655" width="3.81640625" style="284" customWidth="1"/>
    <col min="6656" max="6657" width="9.54296875" style="284" customWidth="1"/>
    <col min="6658" max="6659" width="14.7265625" style="284" customWidth="1"/>
    <col min="6660" max="6660" width="0" style="284" hidden="1" customWidth="1"/>
    <col min="6661" max="6667" width="9.54296875" style="284" customWidth="1"/>
    <col min="6668" max="6910" width="9.81640625" style="284"/>
    <col min="6911" max="6911" width="3.81640625" style="284" customWidth="1"/>
    <col min="6912" max="6913" width="9.54296875" style="284" customWidth="1"/>
    <col min="6914" max="6915" width="14.7265625" style="284" customWidth="1"/>
    <col min="6916" max="6916" width="0" style="284" hidden="1" customWidth="1"/>
    <col min="6917" max="6923" width="9.54296875" style="284" customWidth="1"/>
    <col min="6924" max="7166" width="9.81640625" style="284"/>
    <col min="7167" max="7167" width="3.81640625" style="284" customWidth="1"/>
    <col min="7168" max="7169" width="9.54296875" style="284" customWidth="1"/>
    <col min="7170" max="7171" width="14.7265625" style="284" customWidth="1"/>
    <col min="7172" max="7172" width="0" style="284" hidden="1" customWidth="1"/>
    <col min="7173" max="7179" width="9.54296875" style="284" customWidth="1"/>
    <col min="7180" max="7422" width="9.81640625" style="284"/>
    <col min="7423" max="7423" width="3.81640625" style="284" customWidth="1"/>
    <col min="7424" max="7425" width="9.54296875" style="284" customWidth="1"/>
    <col min="7426" max="7427" width="14.7265625" style="284" customWidth="1"/>
    <col min="7428" max="7428" width="0" style="284" hidden="1" customWidth="1"/>
    <col min="7429" max="7435" width="9.54296875" style="284" customWidth="1"/>
    <col min="7436" max="7678" width="9.81640625" style="284"/>
    <col min="7679" max="7679" width="3.81640625" style="284" customWidth="1"/>
    <col min="7680" max="7681" width="9.54296875" style="284" customWidth="1"/>
    <col min="7682" max="7683" width="14.7265625" style="284" customWidth="1"/>
    <col min="7684" max="7684" width="0" style="284" hidden="1" customWidth="1"/>
    <col min="7685" max="7691" width="9.54296875" style="284" customWidth="1"/>
    <col min="7692" max="7934" width="9.81640625" style="284"/>
    <col min="7935" max="7935" width="3.81640625" style="284" customWidth="1"/>
    <col min="7936" max="7937" width="9.54296875" style="284" customWidth="1"/>
    <col min="7938" max="7939" width="14.7265625" style="284" customWidth="1"/>
    <col min="7940" max="7940" width="0" style="284" hidden="1" customWidth="1"/>
    <col min="7941" max="7947" width="9.54296875" style="284" customWidth="1"/>
    <col min="7948" max="8190" width="9.81640625" style="284"/>
    <col min="8191" max="8191" width="3.81640625" style="284" customWidth="1"/>
    <col min="8192" max="8193" width="9.54296875" style="284" customWidth="1"/>
    <col min="8194" max="8195" width="14.7265625" style="284" customWidth="1"/>
    <col min="8196" max="8196" width="0" style="284" hidden="1" customWidth="1"/>
    <col min="8197" max="8203" width="9.54296875" style="284" customWidth="1"/>
    <col min="8204" max="8446" width="9.81640625" style="284"/>
    <col min="8447" max="8447" width="3.81640625" style="284" customWidth="1"/>
    <col min="8448" max="8449" width="9.54296875" style="284" customWidth="1"/>
    <col min="8450" max="8451" width="14.7265625" style="284" customWidth="1"/>
    <col min="8452" max="8452" width="0" style="284" hidden="1" customWidth="1"/>
    <col min="8453" max="8459" width="9.54296875" style="284" customWidth="1"/>
    <col min="8460" max="8702" width="9.81640625" style="284"/>
    <col min="8703" max="8703" width="3.81640625" style="284" customWidth="1"/>
    <col min="8704" max="8705" width="9.54296875" style="284" customWidth="1"/>
    <col min="8706" max="8707" width="14.7265625" style="284" customWidth="1"/>
    <col min="8708" max="8708" width="0" style="284" hidden="1" customWidth="1"/>
    <col min="8709" max="8715" width="9.54296875" style="284" customWidth="1"/>
    <col min="8716" max="8958" width="9.81640625" style="284"/>
    <col min="8959" max="8959" width="3.81640625" style="284" customWidth="1"/>
    <col min="8960" max="8961" width="9.54296875" style="284" customWidth="1"/>
    <col min="8962" max="8963" width="14.7265625" style="284" customWidth="1"/>
    <col min="8964" max="8964" width="0" style="284" hidden="1" customWidth="1"/>
    <col min="8965" max="8971" width="9.54296875" style="284" customWidth="1"/>
    <col min="8972" max="9214" width="9.81640625" style="284"/>
    <col min="9215" max="9215" width="3.81640625" style="284" customWidth="1"/>
    <col min="9216" max="9217" width="9.54296875" style="284" customWidth="1"/>
    <col min="9218" max="9219" width="14.7265625" style="284" customWidth="1"/>
    <col min="9220" max="9220" width="0" style="284" hidden="1" customWidth="1"/>
    <col min="9221" max="9227" width="9.54296875" style="284" customWidth="1"/>
    <col min="9228" max="9470" width="9.81640625" style="284"/>
    <col min="9471" max="9471" width="3.81640625" style="284" customWidth="1"/>
    <col min="9472" max="9473" width="9.54296875" style="284" customWidth="1"/>
    <col min="9474" max="9475" width="14.7265625" style="284" customWidth="1"/>
    <col min="9476" max="9476" width="0" style="284" hidden="1" customWidth="1"/>
    <col min="9477" max="9483" width="9.54296875" style="284" customWidth="1"/>
    <col min="9484" max="9726" width="9.81640625" style="284"/>
    <col min="9727" max="9727" width="3.81640625" style="284" customWidth="1"/>
    <col min="9728" max="9729" width="9.54296875" style="284" customWidth="1"/>
    <col min="9730" max="9731" width="14.7265625" style="284" customWidth="1"/>
    <col min="9732" max="9732" width="0" style="284" hidden="1" customWidth="1"/>
    <col min="9733" max="9739" width="9.54296875" style="284" customWidth="1"/>
    <col min="9740" max="9982" width="9.81640625" style="284"/>
    <col min="9983" max="9983" width="3.81640625" style="284" customWidth="1"/>
    <col min="9984" max="9985" width="9.54296875" style="284" customWidth="1"/>
    <col min="9986" max="9987" width="14.7265625" style="284" customWidth="1"/>
    <col min="9988" max="9988" width="0" style="284" hidden="1" customWidth="1"/>
    <col min="9989" max="9995" width="9.54296875" style="284" customWidth="1"/>
    <col min="9996" max="10238" width="9.81640625" style="284"/>
    <col min="10239" max="10239" width="3.81640625" style="284" customWidth="1"/>
    <col min="10240" max="10241" width="9.54296875" style="284" customWidth="1"/>
    <col min="10242" max="10243" width="14.7265625" style="284" customWidth="1"/>
    <col min="10244" max="10244" width="0" style="284" hidden="1" customWidth="1"/>
    <col min="10245" max="10251" width="9.54296875" style="284" customWidth="1"/>
    <col min="10252" max="10494" width="9.81640625" style="284"/>
    <col min="10495" max="10495" width="3.81640625" style="284" customWidth="1"/>
    <col min="10496" max="10497" width="9.54296875" style="284" customWidth="1"/>
    <col min="10498" max="10499" width="14.7265625" style="284" customWidth="1"/>
    <col min="10500" max="10500" width="0" style="284" hidden="1" customWidth="1"/>
    <col min="10501" max="10507" width="9.54296875" style="284" customWidth="1"/>
    <col min="10508" max="10750" width="9.81640625" style="284"/>
    <col min="10751" max="10751" width="3.81640625" style="284" customWidth="1"/>
    <col min="10752" max="10753" width="9.54296875" style="284" customWidth="1"/>
    <col min="10754" max="10755" width="14.7265625" style="284" customWidth="1"/>
    <col min="10756" max="10756" width="0" style="284" hidden="1" customWidth="1"/>
    <col min="10757" max="10763" width="9.54296875" style="284" customWidth="1"/>
    <col min="10764" max="11006" width="9.81640625" style="284"/>
    <col min="11007" max="11007" width="3.81640625" style="284" customWidth="1"/>
    <col min="11008" max="11009" width="9.54296875" style="284" customWidth="1"/>
    <col min="11010" max="11011" width="14.7265625" style="284" customWidth="1"/>
    <col min="11012" max="11012" width="0" style="284" hidden="1" customWidth="1"/>
    <col min="11013" max="11019" width="9.54296875" style="284" customWidth="1"/>
    <col min="11020" max="11262" width="9.81640625" style="284"/>
    <col min="11263" max="11263" width="3.81640625" style="284" customWidth="1"/>
    <col min="11264" max="11265" width="9.54296875" style="284" customWidth="1"/>
    <col min="11266" max="11267" width="14.7265625" style="284" customWidth="1"/>
    <col min="11268" max="11268" width="0" style="284" hidden="1" customWidth="1"/>
    <col min="11269" max="11275" width="9.54296875" style="284" customWidth="1"/>
    <col min="11276" max="11518" width="9.81640625" style="284"/>
    <col min="11519" max="11519" width="3.81640625" style="284" customWidth="1"/>
    <col min="11520" max="11521" width="9.54296875" style="284" customWidth="1"/>
    <col min="11522" max="11523" width="14.7265625" style="284" customWidth="1"/>
    <col min="11524" max="11524" width="0" style="284" hidden="1" customWidth="1"/>
    <col min="11525" max="11531" width="9.54296875" style="284" customWidth="1"/>
    <col min="11532" max="11774" width="9.81640625" style="284"/>
    <col min="11775" max="11775" width="3.81640625" style="284" customWidth="1"/>
    <col min="11776" max="11777" width="9.54296875" style="284" customWidth="1"/>
    <col min="11778" max="11779" width="14.7265625" style="284" customWidth="1"/>
    <col min="11780" max="11780" width="0" style="284" hidden="1" customWidth="1"/>
    <col min="11781" max="11787" width="9.54296875" style="284" customWidth="1"/>
    <col min="11788" max="12030" width="9.81640625" style="284"/>
    <col min="12031" max="12031" width="3.81640625" style="284" customWidth="1"/>
    <col min="12032" max="12033" width="9.54296875" style="284" customWidth="1"/>
    <col min="12034" max="12035" width="14.7265625" style="284" customWidth="1"/>
    <col min="12036" max="12036" width="0" style="284" hidden="1" customWidth="1"/>
    <col min="12037" max="12043" width="9.54296875" style="284" customWidth="1"/>
    <col min="12044" max="12286" width="9.81640625" style="284"/>
    <col min="12287" max="12287" width="3.81640625" style="284" customWidth="1"/>
    <col min="12288" max="12289" width="9.54296875" style="284" customWidth="1"/>
    <col min="12290" max="12291" width="14.7265625" style="284" customWidth="1"/>
    <col min="12292" max="12292" width="0" style="284" hidden="1" customWidth="1"/>
    <col min="12293" max="12299" width="9.54296875" style="284" customWidth="1"/>
    <col min="12300" max="12542" width="9.81640625" style="284"/>
    <col min="12543" max="12543" width="3.81640625" style="284" customWidth="1"/>
    <col min="12544" max="12545" width="9.54296875" style="284" customWidth="1"/>
    <col min="12546" max="12547" width="14.7265625" style="284" customWidth="1"/>
    <col min="12548" max="12548" width="0" style="284" hidden="1" customWidth="1"/>
    <col min="12549" max="12555" width="9.54296875" style="284" customWidth="1"/>
    <col min="12556" max="12798" width="9.81640625" style="284"/>
    <col min="12799" max="12799" width="3.81640625" style="284" customWidth="1"/>
    <col min="12800" max="12801" width="9.54296875" style="284" customWidth="1"/>
    <col min="12802" max="12803" width="14.7265625" style="284" customWidth="1"/>
    <col min="12804" max="12804" width="0" style="284" hidden="1" customWidth="1"/>
    <col min="12805" max="12811" width="9.54296875" style="284" customWidth="1"/>
    <col min="12812" max="13054" width="9.81640625" style="284"/>
    <col min="13055" max="13055" width="3.81640625" style="284" customWidth="1"/>
    <col min="13056" max="13057" width="9.54296875" style="284" customWidth="1"/>
    <col min="13058" max="13059" width="14.7265625" style="284" customWidth="1"/>
    <col min="13060" max="13060" width="0" style="284" hidden="1" customWidth="1"/>
    <col min="13061" max="13067" width="9.54296875" style="284" customWidth="1"/>
    <col min="13068" max="13310" width="9.81640625" style="284"/>
    <col min="13311" max="13311" width="3.81640625" style="284" customWidth="1"/>
    <col min="13312" max="13313" width="9.54296875" style="284" customWidth="1"/>
    <col min="13314" max="13315" width="14.7265625" style="284" customWidth="1"/>
    <col min="13316" max="13316" width="0" style="284" hidden="1" customWidth="1"/>
    <col min="13317" max="13323" width="9.54296875" style="284" customWidth="1"/>
    <col min="13324" max="13566" width="9.81640625" style="284"/>
    <col min="13567" max="13567" width="3.81640625" style="284" customWidth="1"/>
    <col min="13568" max="13569" width="9.54296875" style="284" customWidth="1"/>
    <col min="13570" max="13571" width="14.7265625" style="284" customWidth="1"/>
    <col min="13572" max="13572" width="0" style="284" hidden="1" customWidth="1"/>
    <col min="13573" max="13579" width="9.54296875" style="284" customWidth="1"/>
    <col min="13580" max="13822" width="9.81640625" style="284"/>
    <col min="13823" max="13823" width="3.81640625" style="284" customWidth="1"/>
    <col min="13824" max="13825" width="9.54296875" style="284" customWidth="1"/>
    <col min="13826" max="13827" width="14.7265625" style="284" customWidth="1"/>
    <col min="13828" max="13828" width="0" style="284" hidden="1" customWidth="1"/>
    <col min="13829" max="13835" width="9.54296875" style="284" customWidth="1"/>
    <col min="13836" max="14078" width="9.81640625" style="284"/>
    <col min="14079" max="14079" width="3.81640625" style="284" customWidth="1"/>
    <col min="14080" max="14081" width="9.54296875" style="284" customWidth="1"/>
    <col min="14082" max="14083" width="14.7265625" style="284" customWidth="1"/>
    <col min="14084" max="14084" width="0" style="284" hidden="1" customWidth="1"/>
    <col min="14085" max="14091" width="9.54296875" style="284" customWidth="1"/>
    <col min="14092" max="14334" width="9.81640625" style="284"/>
    <col min="14335" max="14335" width="3.81640625" style="284" customWidth="1"/>
    <col min="14336" max="14337" width="9.54296875" style="284" customWidth="1"/>
    <col min="14338" max="14339" width="14.7265625" style="284" customWidth="1"/>
    <col min="14340" max="14340" width="0" style="284" hidden="1" customWidth="1"/>
    <col min="14341" max="14347" width="9.54296875" style="284" customWidth="1"/>
    <col min="14348" max="14590" width="9.81640625" style="284"/>
    <col min="14591" max="14591" width="3.81640625" style="284" customWidth="1"/>
    <col min="14592" max="14593" width="9.54296875" style="284" customWidth="1"/>
    <col min="14594" max="14595" width="14.7265625" style="284" customWidth="1"/>
    <col min="14596" max="14596" width="0" style="284" hidden="1" customWidth="1"/>
    <col min="14597" max="14603" width="9.54296875" style="284" customWidth="1"/>
    <col min="14604" max="14846" width="9.81640625" style="284"/>
    <col min="14847" max="14847" width="3.81640625" style="284" customWidth="1"/>
    <col min="14848" max="14849" width="9.54296875" style="284" customWidth="1"/>
    <col min="14850" max="14851" width="14.7265625" style="284" customWidth="1"/>
    <col min="14852" max="14852" width="0" style="284" hidden="1" customWidth="1"/>
    <col min="14853" max="14859" width="9.54296875" style="284" customWidth="1"/>
    <col min="14860" max="15102" width="9.81640625" style="284"/>
    <col min="15103" max="15103" width="3.81640625" style="284" customWidth="1"/>
    <col min="15104" max="15105" width="9.54296875" style="284" customWidth="1"/>
    <col min="15106" max="15107" width="14.7265625" style="284" customWidth="1"/>
    <col min="15108" max="15108" width="0" style="284" hidden="1" customWidth="1"/>
    <col min="15109" max="15115" width="9.54296875" style="284" customWidth="1"/>
    <col min="15116" max="15358" width="9.81640625" style="284"/>
    <col min="15359" max="15359" width="3.81640625" style="284" customWidth="1"/>
    <col min="15360" max="15361" width="9.54296875" style="284" customWidth="1"/>
    <col min="15362" max="15363" width="14.7265625" style="284" customWidth="1"/>
    <col min="15364" max="15364" width="0" style="284" hidden="1" customWidth="1"/>
    <col min="15365" max="15371" width="9.54296875" style="284" customWidth="1"/>
    <col min="15372" max="15614" width="9.81640625" style="284"/>
    <col min="15615" max="15615" width="3.81640625" style="284" customWidth="1"/>
    <col min="15616" max="15617" width="9.54296875" style="284" customWidth="1"/>
    <col min="15618" max="15619" width="14.7265625" style="284" customWidth="1"/>
    <col min="15620" max="15620" width="0" style="284" hidden="1" customWidth="1"/>
    <col min="15621" max="15627" width="9.54296875" style="284" customWidth="1"/>
    <col min="15628" max="15870" width="9.81640625" style="284"/>
    <col min="15871" max="15871" width="3.81640625" style="284" customWidth="1"/>
    <col min="15872" max="15873" width="9.54296875" style="284" customWidth="1"/>
    <col min="15874" max="15875" width="14.7265625" style="284" customWidth="1"/>
    <col min="15876" max="15876" width="0" style="284" hidden="1" customWidth="1"/>
    <col min="15877" max="15883" width="9.54296875" style="284" customWidth="1"/>
    <col min="15884" max="16126" width="9.81640625" style="284"/>
    <col min="16127" max="16127" width="3.81640625" style="284" customWidth="1"/>
    <col min="16128" max="16129" width="9.54296875" style="284" customWidth="1"/>
    <col min="16130" max="16131" width="14.7265625" style="284" customWidth="1"/>
    <col min="16132" max="16132" width="0" style="284" hidden="1" customWidth="1"/>
    <col min="16133" max="16139" width="9.54296875" style="284" customWidth="1"/>
    <col min="16140" max="16384" width="9.81640625" style="284"/>
  </cols>
  <sheetData>
    <row r="1" spans="1:8" s="265" customFormat="1" ht="12.75" customHeight="1">
      <c r="B1"/>
      <c r="C1"/>
      <c r="D1"/>
      <c r="E1"/>
      <c r="F1" s="266" t="s">
        <v>0</v>
      </c>
      <c r="G1" s="267" t="s">
        <v>232</v>
      </c>
      <c r="H1"/>
    </row>
    <row r="2" spans="1:8" s="265" customFormat="1" ht="12.75" customHeight="1">
      <c r="B2"/>
      <c r="C2"/>
      <c r="D2"/>
      <c r="E2"/>
      <c r="F2" s="266" t="s">
        <v>2</v>
      </c>
      <c r="G2" s="268" t="s">
        <v>233</v>
      </c>
      <c r="H2"/>
    </row>
    <row r="3" spans="1:8" s="265" customFormat="1" ht="12.75" customHeight="1" thickBot="1">
      <c r="B3"/>
      <c r="C3"/>
      <c r="D3"/>
      <c r="E3"/>
      <c r="F3" s="266" t="s">
        <v>4</v>
      </c>
      <c r="G3" s="269" t="s">
        <v>234</v>
      </c>
      <c r="H3"/>
    </row>
    <row r="4" spans="1:8" s="265" customFormat="1" ht="17.25" customHeight="1" thickBot="1">
      <c r="A4" s="270"/>
      <c r="B4" s="621" t="s">
        <v>235</v>
      </c>
      <c r="C4" s="621"/>
      <c r="D4" s="272" cm="1">
        <f t="array" ref="D4:F4">'1. CUTTING DOCKET(mkt)'!D11:F11</f>
        <v>45456</v>
      </c>
      <c r="E4">
        <v>0</v>
      </c>
      <c r="F4">
        <v>0</v>
      </c>
      <c r="G4"/>
      <c r="H4"/>
    </row>
    <row r="5" spans="1:8" s="265" customFormat="1" ht="4" customHeight="1" thickBot="1">
      <c r="A5" s="270"/>
      <c r="B5" s="622"/>
      <c r="C5" s="622"/>
      <c r="D5" s="273"/>
      <c r="E5"/>
      <c r="F5" s="270"/>
      <c r="G5" s="270"/>
      <c r="H5"/>
    </row>
    <row r="6" spans="1:8" s="265" customFormat="1" ht="17.25" customHeight="1" thickBot="1">
      <c r="A6" s="270"/>
      <c r="B6" s="621" t="s">
        <v>236</v>
      </c>
      <c r="C6" s="621"/>
      <c r="D6" s="274" t="str">
        <f>'1. CUTTING DOCKET(mkt)'!M14</f>
        <v>DREW HOUSE</v>
      </c>
      <c r="E6"/>
      <c r="F6" s="271" t="s">
        <v>237</v>
      </c>
      <c r="G6" s="287" t="str">
        <f>'1. CUTTING DOCKET(mkt)'!D9</f>
        <v>FW24 PRODUCTION</v>
      </c>
      <c r="H6"/>
    </row>
    <row r="7" spans="1:8" s="265" customFormat="1" ht="4" customHeight="1" thickBot="1">
      <c r="A7" s="270"/>
      <c r="B7" s="623"/>
      <c r="C7" s="623"/>
      <c r="D7" s="273"/>
      <c r="E7"/>
      <c r="F7" s="275"/>
      <c r="G7" s="276"/>
      <c r="H7"/>
    </row>
    <row r="8" spans="1:8" s="265" customFormat="1" ht="17.25" customHeight="1" thickBot="1">
      <c r="A8" s="270"/>
      <c r="B8" s="621" t="s">
        <v>238</v>
      </c>
      <c r="C8" s="621"/>
      <c r="D8" s="274" t="s">
        <v>804</v>
      </c>
      <c r="E8" s="277"/>
      <c r="F8" s="271" t="s">
        <v>239</v>
      </c>
      <c r="G8" s="274" t="str">
        <f>'1. CUTTING DOCKET(mkt)'!D10</f>
        <v>SS TEE</v>
      </c>
      <c r="H8"/>
    </row>
    <row r="9" spans="1:8" s="265" customFormat="1" ht="9" customHeight="1" thickBot="1">
      <c r="B9" s="278"/>
      <c r="C9" s="278"/>
      <c r="D9" s="278"/>
      <c r="F9" s="278"/>
      <c r="G9" s="278"/>
    </row>
    <row r="10" spans="1:8" s="276" customFormat="1" ht="33.75" customHeight="1" thickBot="1">
      <c r="A10" s="279" t="s">
        <v>240</v>
      </c>
      <c r="B10" s="279" t="s">
        <v>241</v>
      </c>
      <c r="C10" s="620" t="s">
        <v>242</v>
      </c>
      <c r="D10" s="620"/>
      <c r="E10" s="620"/>
      <c r="F10" s="620"/>
      <c r="G10" s="280" t="s">
        <v>243</v>
      </c>
      <c r="H10" s="280" t="s">
        <v>244</v>
      </c>
    </row>
    <row r="11" spans="1:8" s="265" customFormat="1" ht="106.9" customHeight="1" thickBot="1">
      <c r="A11" s="617">
        <v>1</v>
      </c>
      <c r="B11" s="282" t="s">
        <v>245</v>
      </c>
      <c r="C11" s="618" t="s">
        <v>253</v>
      </c>
      <c r="D11" s="618"/>
      <c r="E11" s="618"/>
      <c r="F11" s="618"/>
      <c r="G11" s="617"/>
      <c r="H11" s="281"/>
    </row>
    <row r="12" spans="1:8" s="265" customFormat="1" ht="129.75" customHeight="1" thickBot="1">
      <c r="A12" s="617"/>
      <c r="B12" s="282" t="s">
        <v>246</v>
      </c>
      <c r="C12" s="619" t="s">
        <v>803</v>
      </c>
      <c r="D12" s="619"/>
      <c r="E12" s="619"/>
      <c r="F12" s="619"/>
      <c r="G12" s="617"/>
      <c r="H12" s="281"/>
    </row>
    <row r="13" spans="1:8" s="265" customFormat="1" ht="106.9" customHeight="1" thickBot="1">
      <c r="A13" s="281">
        <v>2</v>
      </c>
      <c r="B13" s="282" t="s">
        <v>247</v>
      </c>
      <c r="C13" s="615" t="str">
        <f>'1. CUTTING DOCKET(mkt)'!C95</f>
        <v>KHÔNG IN</v>
      </c>
      <c r="D13" s="615"/>
      <c r="E13" s="615"/>
      <c r="F13" s="615"/>
      <c r="G13" s="281"/>
      <c r="H13" s="281"/>
    </row>
    <row r="14" spans="1:8" s="265" customFormat="1" ht="106.9" customHeight="1" thickBot="1">
      <c r="A14" s="281">
        <v>3</v>
      </c>
      <c r="B14" s="282" t="s">
        <v>248</v>
      </c>
      <c r="C14" s="615" t="str">
        <f>'1. CUTTING DOCKET(mkt)'!C107</f>
        <v>KHÔNG THÊU</v>
      </c>
      <c r="D14" s="615"/>
      <c r="E14" s="615"/>
      <c r="F14" s="615"/>
      <c r="G14" s="281"/>
      <c r="H14" s="281"/>
    </row>
    <row r="15" spans="1:8" s="265" customFormat="1" ht="106.9" customHeight="1" thickBot="1">
      <c r="A15" s="281">
        <v>4</v>
      </c>
      <c r="B15" s="282" t="s">
        <v>249</v>
      </c>
      <c r="C15" s="615" t="str">
        <f>'1. CUTTING DOCKET(mkt)'!C119</f>
        <v xml:space="preserve">GARMENT WASH </v>
      </c>
      <c r="D15" s="615"/>
      <c r="E15" s="615"/>
      <c r="F15" s="615"/>
      <c r="G15" s="281"/>
      <c r="H15" s="281"/>
    </row>
    <row r="16" spans="1:8" s="265" customFormat="1" ht="106.9" customHeight="1" thickBot="1">
      <c r="A16" s="281">
        <v>5</v>
      </c>
      <c r="B16" s="282" t="s">
        <v>250</v>
      </c>
      <c r="C16" s="615"/>
      <c r="D16" s="615"/>
      <c r="E16" s="615"/>
      <c r="F16" s="615"/>
      <c r="G16" s="281"/>
      <c r="H16" s="281"/>
    </row>
    <row r="17" spans="1:8" ht="12" customHeight="1">
      <c r="A17" s="276"/>
      <c r="B17" s="276"/>
      <c r="C17" s="283"/>
      <c r="D17" s="283"/>
      <c r="E17" s="283"/>
      <c r="F17" s="283"/>
      <c r="G17" s="276"/>
      <c r="H17" s="276"/>
    </row>
    <row r="18" spans="1:8" ht="34.5" customHeight="1">
      <c r="A18" s="276"/>
      <c r="B18" s="616" t="s">
        <v>251</v>
      </c>
      <c r="C18" s="616"/>
      <c r="D18" s="616"/>
      <c r="E18" s="283"/>
      <c r="F18" s="283"/>
      <c r="G18" s="616" t="s">
        <v>252</v>
      </c>
      <c r="H18" s="616"/>
    </row>
    <row r="19" spans="1:8" ht="40" customHeight="1">
      <c r="A19" s="276"/>
      <c r="B19" s="285"/>
      <c r="C19" s="285"/>
      <c r="D19" s="285"/>
      <c r="E19" s="285"/>
      <c r="F19" s="265"/>
      <c r="G19" s="285"/>
      <c r="H19" s="285"/>
    </row>
    <row r="20" spans="1:8" ht="40" customHeight="1">
      <c r="A20" s="270"/>
      <c r="B20" s="286"/>
      <c r="C20" s="286"/>
      <c r="D20" s="286"/>
      <c r="E20" s="286"/>
      <c r="F20" s="286"/>
      <c r="G20" s="286"/>
      <c r="H20" s="286"/>
    </row>
    <row r="21" spans="1:8" ht="40" customHeight="1">
      <c r="A21" s="270"/>
      <c r="B21" s="286"/>
      <c r="C21" s="286"/>
      <c r="D21" s="286"/>
      <c r="E21" s="286"/>
      <c r="F21" s="286"/>
      <c r="G21" s="286"/>
      <c r="H21" s="286"/>
    </row>
    <row r="22" spans="1:8" ht="40" customHeight="1">
      <c r="A22" s="270"/>
      <c r="B22" s="286"/>
      <c r="C22" s="286"/>
      <c r="D22" s="286"/>
      <c r="E22" s="286"/>
      <c r="F22" s="286"/>
      <c r="G22" s="286"/>
      <c r="H22" s="286"/>
    </row>
    <row r="23" spans="1:8" ht="40" customHeight="1">
      <c r="A23" s="270"/>
      <c r="B23" s="286"/>
      <c r="C23" s="286"/>
      <c r="D23" s="286"/>
      <c r="E23" s="286"/>
      <c r="F23" s="286"/>
      <c r="G23" s="286"/>
      <c r="H23" s="286"/>
    </row>
    <row r="24" spans="1:8" ht="40" customHeight="1">
      <c r="A24" s="270"/>
      <c r="B24" s="286"/>
      <c r="C24" s="286"/>
      <c r="D24" s="286"/>
      <c r="E24" s="286"/>
      <c r="F24" s="286"/>
      <c r="G24" s="286"/>
      <c r="H24" s="286"/>
    </row>
    <row r="25" spans="1:8" ht="40" customHeight="1">
      <c r="A25" s="270"/>
      <c r="B25" s="286"/>
      <c r="C25" s="286"/>
      <c r="D25" s="286"/>
      <c r="E25" s="286"/>
      <c r="F25" s="286"/>
      <c r="G25" s="286"/>
      <c r="H25" s="286"/>
    </row>
    <row r="26" spans="1:8" ht="40" customHeight="1">
      <c r="A26" s="270"/>
      <c r="B26" s="286"/>
      <c r="C26" s="286"/>
      <c r="D26" s="286"/>
      <c r="E26" s="286"/>
      <c r="F26" s="286"/>
      <c r="G26" s="286"/>
      <c r="H26" s="286"/>
    </row>
    <row r="27" spans="1:8" ht="40" customHeight="1">
      <c r="A27" s="270"/>
      <c r="B27" s="286"/>
      <c r="C27" s="286"/>
      <c r="D27" s="286"/>
      <c r="E27" s="286"/>
      <c r="F27" s="286"/>
      <c r="G27" s="286"/>
      <c r="H27" s="286"/>
    </row>
    <row r="28" spans="1:8" ht="40" customHeight="1">
      <c r="A28" s="270"/>
      <c r="B28" s="286"/>
      <c r="C28" s="286"/>
      <c r="D28" s="286"/>
      <c r="E28" s="286"/>
      <c r="F28" s="286"/>
      <c r="G28" s="286"/>
      <c r="H28" s="286"/>
    </row>
    <row r="29" spans="1:8" ht="40" customHeight="1">
      <c r="A29" s="270"/>
      <c r="B29" s="286"/>
      <c r="C29" s="286"/>
      <c r="D29" s="286"/>
      <c r="E29" s="286"/>
      <c r="F29" s="286"/>
      <c r="G29" s="286"/>
      <c r="H29" s="286"/>
    </row>
    <row r="30" spans="1:8" ht="40" customHeight="1">
      <c r="A30" s="270"/>
      <c r="B30" s="286"/>
      <c r="C30" s="286"/>
      <c r="D30" s="286"/>
      <c r="E30" s="286"/>
      <c r="F30" s="286"/>
      <c r="G30" s="286"/>
      <c r="H30" s="286"/>
    </row>
    <row r="31" spans="1:8" ht="40" customHeight="1">
      <c r="A31" s="270"/>
      <c r="B31" s="286"/>
      <c r="C31" s="286"/>
      <c r="D31" s="286"/>
      <c r="E31" s="286"/>
      <c r="F31" s="286"/>
      <c r="G31" s="286"/>
      <c r="H31" s="286"/>
    </row>
    <row r="32" spans="1:8" ht="40" customHeight="1">
      <c r="A32" s="270"/>
      <c r="B32" s="286"/>
      <c r="C32" s="286"/>
      <c r="D32" s="286"/>
      <c r="E32" s="286"/>
      <c r="F32" s="286"/>
      <c r="G32" s="286"/>
      <c r="H32" s="286"/>
    </row>
    <row r="33" spans="1:17" ht="40" customHeight="1">
      <c r="A33" s="270"/>
      <c r="B33" s="286"/>
      <c r="C33" s="286"/>
      <c r="D33" s="286"/>
      <c r="E33" s="286"/>
      <c r="F33" s="286"/>
      <c r="G33" s="286"/>
      <c r="H33" s="286"/>
    </row>
    <row r="34" spans="1:17" ht="40" customHeight="1">
      <c r="A34" s="270"/>
      <c r="B34" s="286"/>
      <c r="C34" s="286"/>
      <c r="D34" s="286"/>
      <c r="E34" s="286"/>
      <c r="F34" s="286"/>
      <c r="G34" s="286"/>
      <c r="H34" s="286"/>
    </row>
    <row r="35" spans="1:17" ht="40" customHeight="1">
      <c r="A35" s="270"/>
      <c r="B35" s="286"/>
      <c r="C35" s="286"/>
      <c r="D35" s="286"/>
      <c r="E35" s="286"/>
      <c r="F35" s="286"/>
      <c r="G35" s="286"/>
      <c r="H35" s="286"/>
    </row>
    <row r="36" spans="1:17" ht="40" customHeight="1">
      <c r="A36" s="270"/>
      <c r="B36" s="286"/>
      <c r="C36" s="286"/>
      <c r="E36" s="286"/>
      <c r="F36" s="286"/>
      <c r="G36" s="286"/>
      <c r="H36" s="286"/>
    </row>
    <row r="37" spans="1:17" ht="105.75" customHeight="1">
      <c r="A37" s="270"/>
      <c r="B37" s="614" t="s">
        <v>738</v>
      </c>
      <c r="C37" s="614"/>
      <c r="D37" s="614"/>
      <c r="E37" s="614"/>
      <c r="F37" s="614"/>
      <c r="G37" s="614"/>
      <c r="H37" s="614"/>
      <c r="I37" s="614"/>
      <c r="J37" s="614"/>
      <c r="K37" s="614"/>
      <c r="L37" s="614"/>
      <c r="M37" s="614"/>
      <c r="N37" s="614"/>
      <c r="O37" s="614"/>
      <c r="P37" s="614"/>
      <c r="Q37" s="614"/>
    </row>
    <row r="38" spans="1:17" ht="105.75" customHeight="1">
      <c r="A38" s="270"/>
      <c r="B38" s="344"/>
      <c r="C38" s="344"/>
      <c r="D38" s="344"/>
      <c r="E38" s="344"/>
      <c r="F38" s="344"/>
      <c r="G38" s="344"/>
      <c r="H38" s="344"/>
      <c r="I38" s="344"/>
      <c r="J38" s="344"/>
      <c r="K38" s="344"/>
      <c r="L38" s="344"/>
      <c r="M38" s="344"/>
      <c r="N38" s="344"/>
      <c r="O38" s="344"/>
      <c r="P38" s="344"/>
      <c r="Q38" s="344"/>
    </row>
    <row r="39" spans="1:17" ht="105.75" customHeight="1">
      <c r="A39" s="270"/>
      <c r="B39" s="613" t="s">
        <v>765</v>
      </c>
      <c r="C39" s="613"/>
      <c r="D39" s="613"/>
      <c r="E39" s="613"/>
      <c r="F39" s="613"/>
      <c r="G39" s="613"/>
      <c r="H39" s="613"/>
      <c r="I39" s="613"/>
      <c r="J39" s="613"/>
      <c r="K39" s="613"/>
      <c r="L39" s="613"/>
      <c r="M39" s="613"/>
      <c r="N39" s="613"/>
      <c r="O39" s="613"/>
      <c r="P39" s="613"/>
      <c r="Q39" s="613"/>
    </row>
    <row r="40" spans="1:17" ht="40" customHeight="1">
      <c r="A40" s="270"/>
      <c r="B40" s="286"/>
      <c r="C40" s="286"/>
      <c r="D40" s="286"/>
      <c r="E40" s="286"/>
      <c r="F40" s="286"/>
      <c r="G40" s="286"/>
      <c r="H40" s="286"/>
    </row>
    <row r="41" spans="1:17" ht="40" customHeight="1">
      <c r="A41" s="270"/>
      <c r="B41" s="286"/>
      <c r="C41" s="286"/>
      <c r="D41" s="286"/>
      <c r="E41" s="286"/>
      <c r="F41" s="286"/>
      <c r="G41" s="286"/>
      <c r="H41" s="286"/>
    </row>
    <row r="42" spans="1:17" ht="40" customHeight="1">
      <c r="A42" s="270"/>
      <c r="B42" s="286"/>
      <c r="C42" s="286"/>
      <c r="D42" s="286"/>
      <c r="E42" s="286"/>
      <c r="F42" s="286"/>
      <c r="G42" s="286"/>
      <c r="H42" s="286"/>
    </row>
    <row r="43" spans="1:17" ht="40" customHeight="1">
      <c r="A43" s="270"/>
      <c r="B43" s="286"/>
      <c r="C43" s="286"/>
      <c r="D43" s="286"/>
      <c r="E43" s="286" t="s">
        <v>724</v>
      </c>
      <c r="F43" s="286"/>
      <c r="G43" s="286"/>
      <c r="H43" s="286">
        <v>1.49</v>
      </c>
      <c r="J43" s="284">
        <f>I43*8.3%+(I43/50)*0.5</f>
        <v>0</v>
      </c>
      <c r="M43" s="339">
        <f>ROUND(I43+J43,0)</f>
        <v>0</v>
      </c>
      <c r="N43" s="341"/>
    </row>
    <row r="44" spans="1:17" ht="40" customHeight="1">
      <c r="A44" s="270"/>
      <c r="B44" s="286" t="s">
        <v>767</v>
      </c>
      <c r="C44" s="286"/>
      <c r="D44" s="359" t="s">
        <v>766</v>
      </c>
      <c r="E44" s="286" t="s">
        <v>724</v>
      </c>
      <c r="F44" s="286"/>
      <c r="G44" s="286"/>
      <c r="H44" s="286">
        <v>0.28000000000000003</v>
      </c>
      <c r="J44" s="284">
        <f>I44*8.3%+(I44/50)*0.5</f>
        <v>0</v>
      </c>
      <c r="M44" s="339">
        <f>ROUND(I44+J44,0)</f>
        <v>0</v>
      </c>
      <c r="N44" s="341"/>
    </row>
    <row r="45" spans="1:17" ht="40" customHeight="1">
      <c r="A45" s="270"/>
      <c r="B45" s="286" t="s">
        <v>735</v>
      </c>
      <c r="C45" s="286"/>
      <c r="D45" s="286" t="s">
        <v>768</v>
      </c>
      <c r="E45" s="286" t="s">
        <v>724</v>
      </c>
      <c r="F45" s="286"/>
      <c r="G45" s="286"/>
      <c r="H45" s="286">
        <v>0.25</v>
      </c>
      <c r="M45" s="339">
        <f>ROUND(I45+J45,0)</f>
        <v>0</v>
      </c>
    </row>
    <row r="46" spans="1:17" ht="40" customHeight="1">
      <c r="A46" s="270"/>
      <c r="B46" s="286"/>
      <c r="C46" s="286"/>
      <c r="D46" s="286"/>
      <c r="E46" s="286" t="s">
        <v>724</v>
      </c>
      <c r="F46" s="286"/>
      <c r="G46" s="286"/>
      <c r="H46" s="286"/>
      <c r="M46" s="339">
        <f>ROUND(I46+J46,0)</f>
        <v>0</v>
      </c>
    </row>
    <row r="47" spans="1:17" ht="40" customHeight="1">
      <c r="A47" s="270"/>
      <c r="B47" s="286"/>
      <c r="C47" s="286"/>
      <c r="D47" s="286"/>
      <c r="E47" s="286"/>
      <c r="F47" s="286"/>
      <c r="G47" s="286"/>
      <c r="H47" s="286"/>
    </row>
    <row r="48" spans="1:17" ht="40" customHeight="1">
      <c r="A48" s="270"/>
      <c r="B48" s="286"/>
      <c r="C48" s="286"/>
      <c r="D48" s="286"/>
      <c r="E48" s="286" t="s">
        <v>724</v>
      </c>
      <c r="F48" s="286"/>
      <c r="G48" s="286"/>
      <c r="H48" s="286"/>
      <c r="M48" s="339">
        <f>ROUND(I48+J48,0)</f>
        <v>0</v>
      </c>
    </row>
    <row r="49" spans="1:14" ht="40" customHeight="1">
      <c r="A49" s="270"/>
      <c r="B49" s="286"/>
      <c r="C49" s="286"/>
      <c r="D49" s="286"/>
      <c r="E49" s="286"/>
      <c r="F49" s="286"/>
      <c r="G49" s="286"/>
      <c r="H49" s="286"/>
    </row>
    <row r="50" spans="1:14" ht="40" customHeight="1">
      <c r="A50" s="270"/>
      <c r="B50" s="286" t="s">
        <v>767</v>
      </c>
      <c r="C50" s="286"/>
      <c r="D50" s="359" t="s">
        <v>766</v>
      </c>
      <c r="E50" s="286" t="s">
        <v>724</v>
      </c>
      <c r="F50" s="286"/>
      <c r="G50" s="286"/>
      <c r="H50" s="286">
        <v>0.28000000000000003</v>
      </c>
    </row>
    <row r="51" spans="1:14" ht="40" customHeight="1">
      <c r="A51" s="270"/>
      <c r="B51" s="286"/>
      <c r="C51" s="286"/>
      <c r="D51" s="286"/>
      <c r="E51" s="286"/>
      <c r="F51" s="286"/>
      <c r="G51" s="286"/>
      <c r="H51" s="286"/>
    </row>
    <row r="52" spans="1:14" ht="40" customHeight="1">
      <c r="A52" s="270"/>
      <c r="B52" s="286"/>
      <c r="C52" s="286"/>
      <c r="D52" s="286"/>
      <c r="E52" s="286"/>
      <c r="F52" s="286"/>
      <c r="G52" s="286"/>
      <c r="H52" s="286"/>
    </row>
    <row r="53" spans="1:14" ht="40" customHeight="1">
      <c r="A53" s="270"/>
      <c r="B53" s="286"/>
      <c r="C53" s="286"/>
      <c r="D53" s="286"/>
      <c r="E53" s="286"/>
      <c r="F53" s="286"/>
      <c r="G53" s="286"/>
      <c r="H53" s="286"/>
    </row>
    <row r="54" spans="1:14" ht="40" customHeight="1">
      <c r="A54" s="270"/>
      <c r="B54" s="286" t="s">
        <v>767</v>
      </c>
      <c r="C54" s="286"/>
      <c r="D54" s="359" t="s">
        <v>766</v>
      </c>
      <c r="E54" s="286" t="s">
        <v>724</v>
      </c>
      <c r="F54" s="286"/>
      <c r="G54" s="286"/>
      <c r="H54" s="286">
        <v>0.28000000000000003</v>
      </c>
    </row>
    <row r="55" spans="1:14" ht="40" customHeight="1">
      <c r="A55" s="270"/>
      <c r="B55" s="286"/>
      <c r="C55" s="286"/>
      <c r="D55" s="286"/>
      <c r="E55" s="286"/>
      <c r="F55" s="286"/>
      <c r="G55" s="286"/>
      <c r="H55" s="286"/>
      <c r="N55" s="284" t="s">
        <v>763</v>
      </c>
    </row>
    <row r="56" spans="1:14" ht="40" customHeight="1">
      <c r="A56" s="270"/>
      <c r="B56" s="286"/>
      <c r="C56" s="286"/>
      <c r="D56" s="286"/>
      <c r="E56" s="286"/>
      <c r="F56" s="286"/>
      <c r="G56" s="286"/>
      <c r="H56" s="286"/>
    </row>
    <row r="57" spans="1:14" ht="40" customHeight="1">
      <c r="A57" s="270"/>
      <c r="B57" s="286"/>
      <c r="C57" s="286"/>
      <c r="D57" s="286"/>
      <c r="E57" s="286"/>
      <c r="F57" s="286"/>
      <c r="G57" s="286"/>
      <c r="H57" s="286"/>
    </row>
    <row r="58" spans="1:14" ht="40" customHeight="1">
      <c r="A58" s="270"/>
      <c r="B58" s="286"/>
      <c r="C58" s="286"/>
      <c r="D58" s="286"/>
      <c r="E58" s="286"/>
      <c r="F58" s="286"/>
      <c r="G58" s="286"/>
      <c r="H58" s="286"/>
    </row>
    <row r="59" spans="1:14" ht="40" customHeight="1">
      <c r="A59" s="270"/>
      <c r="B59" s="286"/>
      <c r="C59" s="286"/>
      <c r="D59" s="286"/>
      <c r="E59" s="286"/>
      <c r="F59" s="286"/>
      <c r="G59" s="286"/>
      <c r="H59" s="286"/>
    </row>
    <row r="60" spans="1:14" ht="40" customHeight="1">
      <c r="A60" s="270"/>
      <c r="B60" s="286"/>
      <c r="C60" s="286"/>
      <c r="D60" s="286"/>
      <c r="E60" s="286"/>
      <c r="F60" s="286"/>
      <c r="G60" s="286"/>
      <c r="H60" s="286"/>
    </row>
    <row r="61" spans="1:14" ht="40" customHeight="1">
      <c r="A61" s="270"/>
      <c r="B61" s="286"/>
      <c r="C61" s="286"/>
      <c r="D61" s="286"/>
      <c r="E61" s="286"/>
      <c r="F61" s="286"/>
      <c r="G61" s="286"/>
      <c r="H61" s="286"/>
    </row>
    <row r="62" spans="1:14" ht="40" customHeight="1">
      <c r="A62" s="270"/>
      <c r="B62" s="286"/>
      <c r="C62" s="286"/>
      <c r="D62" s="286"/>
      <c r="E62" s="286"/>
      <c r="F62" s="286"/>
      <c r="G62" s="286"/>
      <c r="H62" s="286"/>
    </row>
    <row r="63" spans="1:14" ht="40" customHeight="1">
      <c r="A63" s="270"/>
      <c r="B63" s="286"/>
      <c r="C63" s="286"/>
      <c r="D63" s="286"/>
      <c r="E63" s="286"/>
      <c r="F63" s="286"/>
      <c r="G63" s="286"/>
      <c r="H63" s="286"/>
    </row>
    <row r="64" spans="1:14" ht="40" customHeight="1">
      <c r="A64" s="270"/>
      <c r="B64" s="286"/>
      <c r="C64" s="286"/>
      <c r="D64" s="286"/>
      <c r="E64" s="286"/>
      <c r="F64" s="286"/>
      <c r="G64" s="286"/>
      <c r="H64" s="286"/>
    </row>
    <row r="65" spans="1:8" ht="40" customHeight="1">
      <c r="A65" s="270"/>
      <c r="B65" s="286"/>
      <c r="C65" s="286"/>
      <c r="D65" s="286"/>
      <c r="E65" s="286"/>
      <c r="F65" s="286"/>
      <c r="G65" s="286"/>
      <c r="H65" s="286"/>
    </row>
    <row r="66" spans="1:8" ht="40" customHeight="1">
      <c r="A66" s="270"/>
      <c r="B66" s="286"/>
      <c r="C66" s="286"/>
      <c r="D66" s="286"/>
      <c r="E66" s="286"/>
      <c r="F66" s="286"/>
      <c r="G66" s="286"/>
      <c r="H66" s="286"/>
    </row>
    <row r="67" spans="1:8" ht="40" customHeight="1">
      <c r="A67" s="270"/>
      <c r="B67" s="286"/>
      <c r="C67" s="286"/>
      <c r="D67" s="286"/>
      <c r="E67" s="286"/>
      <c r="F67" s="286"/>
      <c r="G67" s="286"/>
      <c r="H67" s="286"/>
    </row>
  </sheetData>
  <mergeCells count="18">
    <mergeCell ref="C10:F10"/>
    <mergeCell ref="B4:C4"/>
    <mergeCell ref="B5:C5"/>
    <mergeCell ref="B6:C6"/>
    <mergeCell ref="B7:C7"/>
    <mergeCell ref="B8:C8"/>
    <mergeCell ref="B39:Q39"/>
    <mergeCell ref="A11:A12"/>
    <mergeCell ref="C11:F11"/>
    <mergeCell ref="G11:G12"/>
    <mergeCell ref="C12:F12"/>
    <mergeCell ref="C13:F13"/>
    <mergeCell ref="C14:F14"/>
    <mergeCell ref="C15:F15"/>
    <mergeCell ref="C16:F16"/>
    <mergeCell ref="B18:D18"/>
    <mergeCell ref="G18:H18"/>
    <mergeCell ref="B37:Q37"/>
  </mergeCells>
  <printOptions horizontalCentered="1"/>
  <pageMargins left="0.25" right="0.25" top="0.75303030303030305" bottom="0.75" header="0.3" footer="0.3"/>
  <pageSetup paperSize="9" scale="69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0"/>
  <cols>
    <col min="1" max="1" width="64.453125" style="79" customWidth="1"/>
    <col min="2" max="2" width="81.26953125" style="80" hidden="1" customWidth="1"/>
    <col min="3" max="3" width="206" style="80" customWidth="1"/>
    <col min="4" max="4" width="70.7265625" style="80" hidden="1" customWidth="1"/>
    <col min="5" max="5" width="74.81640625" style="80" hidden="1" customWidth="1"/>
    <col min="6" max="16384" width="9.179687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DOCKET(mkt)'!B6</f>
        <v xml:space="preserve">JOB NUMBER:  </v>
      </c>
      <c r="B2" s="73" t="str">
        <f>'1. CUTTING DOCKET(mkt)'!D6</f>
        <v>D15  FW24   G2721</v>
      </c>
      <c r="C2" s="73" t="s">
        <v>9</v>
      </c>
      <c r="D2" s="73"/>
      <c r="E2" s="73"/>
    </row>
    <row r="3" spans="1:12" s="74" customFormat="1" ht="37.5" customHeight="1">
      <c r="A3" s="75" t="str">
        <f>'1. CUTTING DOCKET(mkt)'!B7</f>
        <v xml:space="preserve">STYLE NUMBER: </v>
      </c>
      <c r="B3" s="75" t="str">
        <f>'1. CUTTING DOCKET(mkt)'!D7</f>
        <v>D15-STS226A2M</v>
      </c>
      <c r="C3" s="75" t="s">
        <v>11</v>
      </c>
      <c r="D3" s="75"/>
      <c r="E3" s="75"/>
    </row>
    <row r="4" spans="1:12" s="74" customFormat="1" ht="37.5" customHeight="1">
      <c r="A4" s="75" t="str">
        <f>'1. CUTTING DOCKET(mkt)'!B8</f>
        <v xml:space="preserve">STYLE NAME : </v>
      </c>
      <c r="B4" s="75" t="str">
        <f>'1. CUTTING DOCKET(mkt)'!D8</f>
        <v>HEAVYWEIGHT TEE</v>
      </c>
      <c r="C4" s="75" t="s">
        <v>13</v>
      </c>
      <c r="D4" s="75"/>
      <c r="E4" s="75"/>
    </row>
    <row r="5" spans="1:12" s="74" customFormat="1" ht="76" customHeight="1">
      <c r="A5" s="76"/>
      <c r="B5" s="142" t="str">
        <f>'1. CUTTING DOCKET(mkt)'!$D$21</f>
        <v>DOVE</v>
      </c>
      <c r="C5" s="142" t="e">
        <f>'1. CUTTING DOCKET(mkt)'!#REF!</f>
        <v>#REF!</v>
      </c>
      <c r="D5" s="142" t="str">
        <f>'1. CUTTING DOCKET(mkt)'!$D$30</f>
        <v>SANDSTONE</v>
      </c>
      <c r="E5" s="142" t="e">
        <f>'1. CUTTING DOCKET(mkt)'!#REF!</f>
        <v>#REF!</v>
      </c>
    </row>
    <row r="6" spans="1:12" s="77" customFormat="1" ht="69.75" customHeight="1">
      <c r="A6" s="144" t="s">
        <v>171</v>
      </c>
      <c r="B6" s="144" t="str">
        <f>'1. CUTTING DOCKET(mkt)'!$E$43</f>
        <v>ASH -BC01</v>
      </c>
      <c r="C6" s="144" t="str">
        <f>'1. CUTTING DOCKET(mkt)'!$E$48</f>
        <v>HEATHER GREY - BC06</v>
      </c>
      <c r="D6" s="144" t="str">
        <f>'1. CUTTING DOCKET(mkt)'!$E$51</f>
        <v>OATLMEAL - B0279</v>
      </c>
      <c r="E6" s="144" t="e">
        <f>'1. CUTTING DOCKET(mkt)'!#REF!</f>
        <v>#REF!</v>
      </c>
    </row>
    <row r="7" spans="1:12" s="77" customFormat="1" ht="75" customHeight="1">
      <c r="A7" s="181" t="s">
        <v>172</v>
      </c>
      <c r="B7" s="624" t="str">
        <f>'1. CUTTING DOCKET(mkt)'!M11</f>
        <v>SINGLE OE BV, 100%cotton 400GR/YD (250GR/SQ) OE</v>
      </c>
      <c r="C7" s="625"/>
      <c r="D7" s="625"/>
      <c r="E7" s="626"/>
    </row>
    <row r="8" spans="1:12" s="77" customFormat="1" ht="409.6" customHeight="1">
      <c r="A8" s="145" t="str">
        <f>'1. CUTTING DOCKET(mkt)'!D43</f>
        <v>VẢI CHÍNH</v>
      </c>
      <c r="B8" s="627"/>
      <c r="C8" s="628"/>
      <c r="D8" s="628"/>
      <c r="E8" s="629"/>
      <c r="L8" s="78"/>
    </row>
    <row r="9" spans="1:12" s="77" customFormat="1" ht="94.5" customHeight="1">
      <c r="A9" s="144" t="e">
        <f>'1. CUTTING DOCKET(mkt)'!#REF!</f>
        <v>#REF!</v>
      </c>
      <c r="B9" s="144" t="e">
        <f>'1. CUTTING DOCKET(mkt)'!#REF!</f>
        <v>#REF!</v>
      </c>
      <c r="C9" s="144" t="e">
        <f>'1. CUTTING DOCKET(mkt)'!#REF!</f>
        <v>#REF!</v>
      </c>
      <c r="D9" s="144" t="e">
        <f>'1. CUTTING DOCKET(mkt)'!#REF!</f>
        <v>#REF!</v>
      </c>
      <c r="E9" s="144" t="e">
        <f>'1. CUTTING DOCKET(mkt)'!#REF!</f>
        <v>#REF!</v>
      </c>
    </row>
    <row r="10" spans="1:12" s="77" customFormat="1" ht="409.5" customHeight="1">
      <c r="A10" s="145"/>
      <c r="B10" s="146"/>
      <c r="C10" s="146"/>
      <c r="D10" s="146"/>
      <c r="E10" s="146"/>
      <c r="L10" s="78"/>
    </row>
    <row r="11" spans="1:12" s="77" customFormat="1" ht="132" customHeight="1">
      <c r="A11" s="144" t="e">
        <f>'1. CUTTING DOCKET(mkt)'!#REF!</f>
        <v>#REF!</v>
      </c>
      <c r="B11" s="144" t="e">
        <f>'1. CUTTING DOCKET(mkt)'!#REF!</f>
        <v>#REF!</v>
      </c>
      <c r="C11" s="144" t="e">
        <f>'1. CUTTING DOCKET(mkt)'!#REF!</f>
        <v>#REF!</v>
      </c>
      <c r="D11" s="144" t="e">
        <f>'1. CUTTING DOCKET(mkt)'!#REF!</f>
        <v>#REF!</v>
      </c>
      <c r="E11" s="144" t="e">
        <f>'1. CUTTING DOCKET(mkt)'!#REF!</f>
        <v>#REF!</v>
      </c>
    </row>
    <row r="12" spans="1:12" s="77" customFormat="1" ht="409.6" customHeight="1">
      <c r="A12" s="145" t="e">
        <f>'1. CUTTING DOCKET(mkt)'!#REF!</f>
        <v>#REF!</v>
      </c>
      <c r="B12" s="147"/>
      <c r="C12" s="147"/>
      <c r="D12" s="147"/>
      <c r="E12" s="147"/>
      <c r="L12" s="78"/>
    </row>
    <row r="13" spans="1:12" s="77" customFormat="1" ht="135" hidden="1" customHeight="1">
      <c r="A13" s="144" t="e">
        <f>'1. CUTTING DOCKET(mkt)'!#REF!</f>
        <v>#REF!</v>
      </c>
      <c r="B13" s="624" t="e">
        <f>'1. CUTTING DOCKET(mkt)'!#REF!</f>
        <v>#REF!</v>
      </c>
      <c r="C13" s="625"/>
      <c r="D13" s="626"/>
      <c r="E13" s="144" t="e">
        <f>'1. CUTTING DOCKET(mkt)'!#REF!</f>
        <v>#REF!</v>
      </c>
    </row>
    <row r="14" spans="1:12" s="77" customFormat="1" ht="409.6" hidden="1" customHeight="1">
      <c r="A14" s="145" t="e">
        <f>'1. CUTTING DOCKET(mkt)'!#REF!</f>
        <v>#REF!</v>
      </c>
      <c r="B14" s="627"/>
      <c r="C14" s="628"/>
      <c r="D14" s="628"/>
      <c r="E14" s="258"/>
      <c r="L14" s="78"/>
    </row>
    <row r="15" spans="1:12" s="77" customFormat="1" ht="74.25" customHeight="1">
      <c r="A15" s="144" t="s">
        <v>173</v>
      </c>
      <c r="B15" s="148" t="str">
        <f>'1. CUTTING DOCKET(mkt)'!$F$55</f>
        <v>ASH -BC01</v>
      </c>
      <c r="C15" s="148" t="str">
        <f>'1. CUTTING DOCKET(mkt)'!$F$56</f>
        <v>HEATHER GREY - BC06</v>
      </c>
      <c r="D15" s="148" t="str">
        <f>'1. CUTTING DOCKET(mkt)'!$F$57</f>
        <v>OATLMEAL - B0279</v>
      </c>
      <c r="E15" s="148" t="e">
        <f>'1. CUTTING DOCKET(mkt)'!#REF!</f>
        <v>#REF!</v>
      </c>
    </row>
    <row r="16" spans="1:12" s="77" customFormat="1" ht="115.5" customHeight="1">
      <c r="A16" s="145" t="s">
        <v>80</v>
      </c>
      <c r="B16" s="143" t="str">
        <f>'1. CUTTING DOCKET(mkt)'!$G$55</f>
        <v>WH1673</v>
      </c>
      <c r="C16" s="143" t="str">
        <f>'1. CUTTING DOCKET(mkt)'!$G$56</f>
        <v>GY6995</v>
      </c>
      <c r="D16" s="143" t="str">
        <f>'1. CUTTING DOCKET(mkt)'!$G$57</f>
        <v>BE7499</v>
      </c>
      <c r="E16" s="143" t="e">
        <f>'1. CUTTING DOCKET(mkt)'!#REF!</f>
        <v>#REF!</v>
      </c>
    </row>
    <row r="17" spans="1:5" s="77" customFormat="1" ht="115.5" customHeight="1">
      <c r="A17" s="145" t="e">
        <f>'1. CUTTING DOCKET(mkt)'!#REF!</f>
        <v>#REF!</v>
      </c>
      <c r="B17" s="630" t="e">
        <f>'1. CUTTING DOCKET(mkt)'!#REF!</f>
        <v>#REF!</v>
      </c>
      <c r="C17" s="631"/>
      <c r="D17" s="631"/>
      <c r="E17" s="632"/>
    </row>
    <row r="18" spans="1:5" s="77" customFormat="1" ht="90" customHeight="1">
      <c r="A18" s="144" t="str">
        <f>'1. CUTTING DOCKET(mkt)'!B58</f>
        <v>NHÃN CHÍNH CHO ÁO</v>
      </c>
      <c r="B18" s="566" t="str">
        <f>'1. CUTTING DOCKET(mkt)'!F58</f>
        <v>NỀN TRẮNG CHỮ ĐEN</v>
      </c>
      <c r="C18" s="567"/>
      <c r="D18" s="567"/>
      <c r="E18" s="568"/>
    </row>
    <row r="19" spans="1:5" s="77" customFormat="1" ht="409.6" customHeight="1">
      <c r="A19" s="149" t="s">
        <v>174</v>
      </c>
      <c r="B19" s="633"/>
      <c r="C19" s="634"/>
      <c r="D19" s="634"/>
      <c r="E19" s="634"/>
    </row>
    <row r="20" spans="1:5" s="77" customFormat="1" ht="79.5" customHeight="1">
      <c r="A20" s="144" t="str">
        <f>'1. CUTTING DOCKET(mkt)'!B61</f>
        <v>NHÃN SIZE CHO ÁO</v>
      </c>
      <c r="B20" s="566" t="str">
        <f>'1. CUTTING DOCKET(mkt)'!F61</f>
        <v>NỀN TRẮNG CHỮ ĐEN</v>
      </c>
      <c r="C20" s="567"/>
      <c r="D20" s="567"/>
      <c r="E20" s="568"/>
    </row>
    <row r="21" spans="1:5" s="77" customFormat="1" ht="346.5" customHeight="1">
      <c r="A21" s="145" t="s">
        <v>175</v>
      </c>
      <c r="B21" s="635"/>
      <c r="C21" s="636"/>
      <c r="D21" s="636"/>
      <c r="E21" s="637"/>
    </row>
    <row r="22" spans="1:5" s="77" customFormat="1" ht="35">
      <c r="A22" s="144" t="e">
        <f>'1. CUTTING DOCKET(mkt)'!#REF!</f>
        <v>#REF!</v>
      </c>
      <c r="B22" s="566" t="e">
        <f>'1. CUTTING DOCKET(mkt)'!#REF!</f>
        <v>#REF!</v>
      </c>
      <c r="C22" s="567"/>
      <c r="D22" s="567"/>
      <c r="E22" s="259"/>
    </row>
    <row r="23" spans="1:5" s="77" customFormat="1" ht="299.25" customHeight="1">
      <c r="A23" s="149" t="s">
        <v>176</v>
      </c>
      <c r="B23" s="638"/>
      <c r="C23" s="639"/>
      <c r="D23" s="639"/>
      <c r="E23" s="639"/>
    </row>
    <row r="24" spans="1:5" s="77" customFormat="1" ht="101.5" customHeight="1">
      <c r="A24" s="144" t="str">
        <f>'1. CUTTING DOCKET(mkt)'!B67</f>
        <v>NHÃN THÀNH PHẦN 100% COTTON 1 LÁ</v>
      </c>
      <c r="B24" s="566" t="str">
        <f>'1. CUTTING DOCKET(mkt)'!F67</f>
        <v>NỀN TRẮNG CHỮ ĐEN</v>
      </c>
      <c r="C24" s="567"/>
      <c r="D24" s="567"/>
      <c r="E24" s="259"/>
    </row>
    <row r="25" spans="1:5" s="77" customFormat="1" ht="362.25" customHeight="1">
      <c r="A25" s="149" t="s">
        <v>177</v>
      </c>
      <c r="B25" s="640" t="s">
        <v>185</v>
      </c>
      <c r="C25" s="641"/>
      <c r="D25" s="641"/>
      <c r="E25" s="260"/>
    </row>
    <row r="26" spans="1:5" s="77" customFormat="1" ht="109.5" customHeight="1">
      <c r="A26" s="144" t="s">
        <v>178</v>
      </c>
      <c r="B26" s="566" t="str">
        <f>'1. CUTTING DOCKET(mkt)'!F72</f>
        <v>NỀN TRẮNG CHỮ ĐEN</v>
      </c>
      <c r="C26" s="567"/>
      <c r="D26" s="567"/>
      <c r="E26" s="261"/>
    </row>
    <row r="27" spans="1:5" s="77" customFormat="1" ht="282" customHeight="1">
      <c r="A27" s="149" t="s">
        <v>179</v>
      </c>
      <c r="B27" s="642" t="s">
        <v>180</v>
      </c>
      <c r="C27" s="643"/>
      <c r="D27" s="643"/>
      <c r="E27" s="643"/>
    </row>
    <row r="28" spans="1:5" s="77" customFormat="1" ht="93.65" customHeight="1">
      <c r="A28" s="144" t="e">
        <f>'1. CUTTING DOCKET(mkt)'!#REF!</f>
        <v>#REF!</v>
      </c>
      <c r="B28" s="566" t="e">
        <f>'1. CUTTING DOCKET(mkt)'!#REF!</f>
        <v>#REF!</v>
      </c>
      <c r="C28" s="567"/>
      <c r="D28" s="567"/>
      <c r="E28" s="261"/>
    </row>
    <row r="29" spans="1:5" s="77" customFormat="1" ht="273" customHeight="1">
      <c r="A29" s="145" t="s">
        <v>181</v>
      </c>
      <c r="B29" s="644"/>
      <c r="C29" s="645"/>
      <c r="D29" s="645"/>
      <c r="E29" s="645"/>
    </row>
    <row r="30" spans="1:5" s="77" customFormat="1" ht="95.25" customHeight="1">
      <c r="A30" s="144" t="str">
        <f>'1. CUTTING DOCKET(mkt)'!B75</f>
        <v>POLYBAG REGULAR BAO NHỎ 343MM x 406MM</v>
      </c>
      <c r="B30" s="566" t="str">
        <f>'1. CUTTING DOCKET(mkt)'!F75</f>
        <v>CLEAR</v>
      </c>
      <c r="C30" s="567"/>
      <c r="D30" s="567"/>
      <c r="E30" s="261"/>
    </row>
    <row r="31" spans="1:5" s="77" customFormat="1" ht="324.75" customHeight="1">
      <c r="A31" s="145"/>
      <c r="B31" s="644"/>
      <c r="C31" s="645"/>
      <c r="D31" s="645"/>
      <c r="E31" s="645"/>
    </row>
    <row r="32" spans="1:5" s="77" customFormat="1" ht="119.5" customHeight="1">
      <c r="A32" s="144" t="s">
        <v>182</v>
      </c>
      <c r="B32" s="566" t="str">
        <f>'1. CUTTING DOCKET(mkt)'!F78</f>
        <v>NATURAL</v>
      </c>
      <c r="C32" s="567"/>
      <c r="D32" s="567"/>
      <c r="E32" s="261"/>
    </row>
    <row r="33" spans="1:9" s="77" customFormat="1" ht="287.25" customHeight="1">
      <c r="A33" s="145" t="s">
        <v>183</v>
      </c>
      <c r="B33" s="644"/>
      <c r="C33" s="645"/>
      <c r="D33" s="645"/>
      <c r="E33" s="645"/>
    </row>
    <row r="34" spans="1:9" s="77" customFormat="1" ht="71.5" customHeight="1">
      <c r="A34" s="144" t="s">
        <v>108</v>
      </c>
      <c r="B34" s="566" t="s">
        <v>109</v>
      </c>
      <c r="C34" s="567"/>
      <c r="D34" s="567"/>
      <c r="E34" s="261"/>
    </row>
    <row r="35" spans="1:9" s="77" customFormat="1" ht="87" customHeight="1">
      <c r="A35" s="145" t="s">
        <v>184</v>
      </c>
      <c r="B35" s="644"/>
      <c r="C35" s="645"/>
      <c r="D35" s="645"/>
      <c r="E35" s="645"/>
    </row>
    <row r="36" spans="1:9" s="77" customFormat="1" ht="63.65" customHeight="1">
      <c r="A36" s="144" t="s">
        <v>110</v>
      </c>
      <c r="B36" s="566" t="s">
        <v>103</v>
      </c>
      <c r="C36" s="567"/>
      <c r="D36" s="567"/>
      <c r="E36" s="261"/>
    </row>
    <row r="37" spans="1:9" s="77" customFormat="1" ht="97.5" customHeight="1">
      <c r="A37" s="145" t="s">
        <v>184</v>
      </c>
      <c r="B37" s="644"/>
      <c r="C37" s="645"/>
      <c r="D37" s="645"/>
      <c r="E37" s="645"/>
    </row>
    <row r="38" spans="1:9" s="77" customFormat="1" ht="97.5" customHeight="1">
      <c r="A38" s="262" t="e">
        <f>'1. CUTTING DOCKET(mkt)'!#REF!</f>
        <v>#REF!</v>
      </c>
      <c r="B38" s="646" t="e">
        <f>'1. CUTTING DOCKET(mkt)'!#REF!</f>
        <v>#REF!</v>
      </c>
      <c r="C38" s="647"/>
      <c r="D38" s="648"/>
      <c r="E38" s="263"/>
    </row>
    <row r="39" spans="1:9" s="77" customFormat="1" ht="221.5" customHeight="1">
      <c r="A39" s="145"/>
      <c r="B39" s="579"/>
      <c r="C39" s="579"/>
      <c r="D39" s="579"/>
      <c r="E39" s="579"/>
    </row>
    <row r="43" spans="1:9">
      <c r="I43" s="80" t="b">
        <v>1</v>
      </c>
    </row>
  </sheetData>
  <mergeCells count="27"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18:E18"/>
    <mergeCell ref="B7:E7"/>
    <mergeCell ref="B8:E8"/>
    <mergeCell ref="B13:D13"/>
    <mergeCell ref="B14:D14"/>
    <mergeCell ref="B17:E17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4"/>
  <cols>
    <col min="1" max="17" width="9.1796875" style="41"/>
    <col min="18" max="18" width="80.26953125" style="41" customWidth="1"/>
    <col min="19" max="16384" width="9.1796875" style="41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53125" defaultRowHeight="21"/>
  <cols>
    <col min="1" max="1" width="4.1796875" style="2" customWidth="1"/>
    <col min="2" max="2" width="39.54296875" style="2" bestFit="1" customWidth="1"/>
    <col min="3" max="3" width="53.453125" style="2" bestFit="1" customWidth="1"/>
    <col min="4" max="8" width="16.54296875" style="2" customWidth="1"/>
    <col min="9" max="9" width="16.453125" style="2" customWidth="1"/>
    <col min="10" max="10" width="21" style="2" bestFit="1" customWidth="1"/>
    <col min="11" max="11" width="9.1796875" style="2" customWidth="1"/>
    <col min="12" max="25" width="8" style="2" customWidth="1"/>
    <col min="26" max="16384" width="14.453125" style="2"/>
  </cols>
  <sheetData>
    <row r="1" spans="1:25" s="47" customFormat="1" ht="30.75" customHeight="1">
      <c r="A1" s="43"/>
      <c r="B1" s="44" t="s">
        <v>186</v>
      </c>
      <c r="C1" s="44" t="s">
        <v>187</v>
      </c>
      <c r="D1" s="649" t="s">
        <v>188</v>
      </c>
      <c r="E1" s="649"/>
      <c r="F1" s="649"/>
      <c r="G1" s="44"/>
      <c r="H1" s="44"/>
      <c r="I1" s="45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</row>
    <row r="2" spans="1:25" s="47" customFormat="1" ht="30.75" customHeight="1" thickBot="1">
      <c r="A2" s="48"/>
      <c r="B2" s="49" t="s">
        <v>189</v>
      </c>
      <c r="C2" s="49" t="s">
        <v>190</v>
      </c>
      <c r="D2" s="650" t="s">
        <v>191</v>
      </c>
      <c r="E2" s="650"/>
      <c r="F2" s="650"/>
      <c r="G2" s="650"/>
      <c r="H2" s="650"/>
      <c r="I2" s="651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</row>
    <row r="3" spans="1:25" s="55" customFormat="1" ht="20.25" customHeight="1">
      <c r="A3" s="50" t="s">
        <v>192</v>
      </c>
      <c r="B3" s="51" t="s">
        <v>193</v>
      </c>
      <c r="C3" s="51" t="s">
        <v>194</v>
      </c>
      <c r="D3" s="52" t="s">
        <v>35</v>
      </c>
      <c r="E3" s="52" t="s">
        <v>36</v>
      </c>
      <c r="F3" s="52" t="s">
        <v>37</v>
      </c>
      <c r="G3" s="52" t="s">
        <v>38</v>
      </c>
      <c r="H3" s="52" t="s">
        <v>39</v>
      </c>
      <c r="I3" s="53" t="s">
        <v>195</v>
      </c>
      <c r="J3" s="54"/>
      <c r="K3" s="54"/>
    </row>
    <row r="4" spans="1:25" s="61" customFormat="1" ht="27" customHeight="1">
      <c r="A4" s="56">
        <v>1</v>
      </c>
      <c r="B4" s="57" t="s">
        <v>196</v>
      </c>
      <c r="C4" s="57" t="s">
        <v>197</v>
      </c>
      <c r="D4" s="58">
        <v>68.5</v>
      </c>
      <c r="E4" s="58">
        <v>72.5</v>
      </c>
      <c r="F4" s="58">
        <v>74.5</v>
      </c>
      <c r="G4" s="58">
        <v>76.5</v>
      </c>
      <c r="H4" s="58">
        <v>78.5</v>
      </c>
      <c r="I4" s="59" t="s">
        <v>198</v>
      </c>
      <c r="J4" s="60"/>
      <c r="K4" s="60"/>
    </row>
    <row r="5" spans="1:25" s="61" customFormat="1" ht="27" customHeight="1">
      <c r="A5" s="56">
        <v>2</v>
      </c>
      <c r="B5" s="57" t="s">
        <v>199</v>
      </c>
      <c r="C5" s="57" t="s">
        <v>200</v>
      </c>
      <c r="D5" s="58">
        <v>66.5</v>
      </c>
      <c r="E5" s="58">
        <v>70.5</v>
      </c>
      <c r="F5" s="58">
        <v>72.5</v>
      </c>
      <c r="G5" s="58">
        <v>74.5</v>
      </c>
      <c r="H5" s="58">
        <v>76.5</v>
      </c>
      <c r="I5" s="59" t="s">
        <v>198</v>
      </c>
      <c r="J5" s="60"/>
      <c r="K5" s="60"/>
    </row>
    <row r="6" spans="1:25" s="61" customFormat="1" ht="27" customHeight="1">
      <c r="A6" s="56">
        <v>3</v>
      </c>
      <c r="B6" s="42" t="s">
        <v>201</v>
      </c>
      <c r="C6" s="42" t="s">
        <v>202</v>
      </c>
      <c r="D6" s="62">
        <v>51</v>
      </c>
      <c r="E6" s="62">
        <v>55</v>
      </c>
      <c r="F6" s="62">
        <v>57</v>
      </c>
      <c r="G6" s="62">
        <v>59</v>
      </c>
      <c r="H6" s="62">
        <v>61</v>
      </c>
      <c r="I6" s="63" t="s">
        <v>198</v>
      </c>
      <c r="J6" s="60"/>
      <c r="K6" s="60"/>
    </row>
    <row r="7" spans="1:25" s="61" customFormat="1" ht="27" customHeight="1">
      <c r="A7" s="56">
        <v>4</v>
      </c>
      <c r="B7" s="42" t="s">
        <v>203</v>
      </c>
      <c r="C7" s="42" t="s">
        <v>204</v>
      </c>
      <c r="D7" s="62">
        <v>51</v>
      </c>
      <c r="E7" s="62">
        <v>55</v>
      </c>
      <c r="F7" s="62">
        <v>57</v>
      </c>
      <c r="G7" s="62">
        <v>59</v>
      </c>
      <c r="H7" s="62">
        <v>61</v>
      </c>
      <c r="I7" s="64" t="s">
        <v>198</v>
      </c>
      <c r="J7" s="60"/>
      <c r="K7" s="60"/>
    </row>
    <row r="8" spans="1:25" s="61" customFormat="1" ht="27" customHeight="1">
      <c r="A8" s="56">
        <v>5</v>
      </c>
      <c r="B8" s="42" t="s">
        <v>205</v>
      </c>
      <c r="C8" s="42" t="s">
        <v>206</v>
      </c>
      <c r="D8" s="62">
        <v>22</v>
      </c>
      <c r="E8" s="62">
        <v>23</v>
      </c>
      <c r="F8" s="62">
        <v>23.5</v>
      </c>
      <c r="G8" s="62">
        <v>24</v>
      </c>
      <c r="H8" s="62">
        <v>24.5</v>
      </c>
      <c r="I8" s="64" t="s">
        <v>207</v>
      </c>
      <c r="J8" s="60"/>
      <c r="K8" s="60"/>
    </row>
    <row r="9" spans="1:25" s="61" customFormat="1" ht="27" customHeight="1">
      <c r="A9" s="56">
        <v>6</v>
      </c>
      <c r="B9" s="42" t="s">
        <v>208</v>
      </c>
      <c r="C9" s="42" t="s">
        <v>209</v>
      </c>
      <c r="D9" s="62">
        <v>18.5</v>
      </c>
      <c r="E9" s="62">
        <v>19.5</v>
      </c>
      <c r="F9" s="62">
        <v>20.5</v>
      </c>
      <c r="G9" s="62">
        <v>20.5</v>
      </c>
      <c r="H9" s="62">
        <v>21.5</v>
      </c>
      <c r="I9" s="65" t="s">
        <v>198</v>
      </c>
      <c r="J9" s="60"/>
      <c r="K9" s="60"/>
    </row>
    <row r="10" spans="1:25" s="61" customFormat="1" ht="27" customHeight="1">
      <c r="A10" s="56">
        <v>7</v>
      </c>
      <c r="B10" s="42" t="s">
        <v>210</v>
      </c>
      <c r="C10" s="42" t="s">
        <v>211</v>
      </c>
      <c r="D10" s="62">
        <v>8.5</v>
      </c>
      <c r="E10" s="62">
        <v>9</v>
      </c>
      <c r="F10" s="62">
        <v>9.5</v>
      </c>
      <c r="G10" s="62">
        <v>9.5</v>
      </c>
      <c r="H10" s="62">
        <v>10</v>
      </c>
      <c r="I10" s="64" t="s">
        <v>198</v>
      </c>
      <c r="J10" s="60"/>
      <c r="K10" s="60"/>
    </row>
    <row r="11" spans="1:25" s="61" customFormat="1" ht="27" customHeight="1">
      <c r="A11" s="56">
        <v>8</v>
      </c>
      <c r="B11" s="42" t="s">
        <v>212</v>
      </c>
      <c r="C11" s="42" t="s">
        <v>213</v>
      </c>
      <c r="D11" s="62">
        <v>2</v>
      </c>
      <c r="E11" s="62">
        <v>2</v>
      </c>
      <c r="F11" s="62">
        <v>2</v>
      </c>
      <c r="G11" s="62">
        <v>2</v>
      </c>
      <c r="H11" s="62">
        <v>2</v>
      </c>
      <c r="I11" s="64">
        <v>0</v>
      </c>
      <c r="J11" s="60"/>
      <c r="K11" s="60"/>
    </row>
    <row r="12" spans="1:25" s="61" customFormat="1" ht="27" customHeight="1">
      <c r="A12" s="56">
        <v>9</v>
      </c>
      <c r="B12" s="42" t="s">
        <v>214</v>
      </c>
      <c r="C12" s="42" t="s">
        <v>215</v>
      </c>
      <c r="D12" s="62">
        <v>46</v>
      </c>
      <c r="E12" s="62">
        <v>50</v>
      </c>
      <c r="F12" s="62">
        <v>52</v>
      </c>
      <c r="G12" s="62">
        <v>54</v>
      </c>
      <c r="H12" s="62">
        <v>56</v>
      </c>
      <c r="I12" s="64" t="s">
        <v>207</v>
      </c>
      <c r="J12" s="60"/>
      <c r="K12" s="60"/>
    </row>
    <row r="13" spans="1:25" s="61" customFormat="1" ht="27" customHeight="1">
      <c r="A13" s="56">
        <v>10</v>
      </c>
      <c r="B13" s="42" t="s">
        <v>216</v>
      </c>
      <c r="C13" s="42" t="s">
        <v>217</v>
      </c>
      <c r="D13" s="62">
        <v>22</v>
      </c>
      <c r="E13" s="62">
        <v>23</v>
      </c>
      <c r="F13" s="62">
        <v>24</v>
      </c>
      <c r="G13" s="62">
        <v>25</v>
      </c>
      <c r="H13" s="62">
        <v>26</v>
      </c>
      <c r="I13" s="64" t="s">
        <v>207</v>
      </c>
      <c r="J13" s="60"/>
      <c r="K13" s="60"/>
    </row>
    <row r="14" spans="1:25" s="61" customFormat="1" ht="27" customHeight="1">
      <c r="A14" s="56">
        <v>11</v>
      </c>
      <c r="B14" s="42" t="s">
        <v>218</v>
      </c>
      <c r="C14" s="42" t="s">
        <v>219</v>
      </c>
      <c r="D14" s="62">
        <v>19.5</v>
      </c>
      <c r="E14" s="62">
        <v>20</v>
      </c>
      <c r="F14" s="62">
        <v>20.5</v>
      </c>
      <c r="G14" s="62">
        <v>21</v>
      </c>
      <c r="H14" s="62">
        <v>21.5</v>
      </c>
      <c r="I14" s="65">
        <v>0</v>
      </c>
      <c r="J14" s="60"/>
      <c r="K14" s="60"/>
    </row>
    <row r="15" spans="1:25" s="61" customFormat="1" ht="27" customHeight="1">
      <c r="A15" s="56">
        <v>12</v>
      </c>
      <c r="B15" s="42" t="s">
        <v>220</v>
      </c>
      <c r="C15" s="42" t="s">
        <v>221</v>
      </c>
      <c r="D15" s="62">
        <v>2.5</v>
      </c>
      <c r="E15" s="62">
        <v>2.5</v>
      </c>
      <c r="F15" s="62">
        <v>2.5</v>
      </c>
      <c r="G15" s="62">
        <v>2.5</v>
      </c>
      <c r="H15" s="62">
        <v>2.5</v>
      </c>
      <c r="I15" s="65">
        <v>0</v>
      </c>
      <c r="J15" s="60"/>
      <c r="K15" s="60"/>
    </row>
    <row r="16" spans="1:25" s="61" customFormat="1" ht="27" customHeight="1">
      <c r="A16" s="56">
        <v>13</v>
      </c>
      <c r="B16" s="42" t="s">
        <v>222</v>
      </c>
      <c r="C16" s="42" t="s">
        <v>223</v>
      </c>
      <c r="D16" s="62">
        <v>2.5</v>
      </c>
      <c r="E16" s="62">
        <v>2.5</v>
      </c>
      <c r="F16" s="62">
        <v>2.5</v>
      </c>
      <c r="G16" s="62">
        <v>2.5</v>
      </c>
      <c r="H16" s="62">
        <v>2.5</v>
      </c>
      <c r="I16" s="65">
        <v>0</v>
      </c>
      <c r="J16" s="60"/>
      <c r="K16" s="60"/>
    </row>
    <row r="17" spans="1:11" s="61" customFormat="1" ht="27" customHeight="1" thickBot="1">
      <c r="A17" s="56">
        <v>14</v>
      </c>
      <c r="B17" s="66" t="s">
        <v>224</v>
      </c>
      <c r="C17" s="66" t="s">
        <v>225</v>
      </c>
      <c r="D17" s="67">
        <v>2.5</v>
      </c>
      <c r="E17" s="67">
        <v>2.5</v>
      </c>
      <c r="F17" s="67">
        <v>2.5</v>
      </c>
      <c r="G17" s="67">
        <v>2.5</v>
      </c>
      <c r="H17" s="67">
        <v>2.5</v>
      </c>
      <c r="I17" s="68">
        <v>0</v>
      </c>
      <c r="J17" s="60"/>
      <c r="K17" s="60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45360-CF27-40CA-A4CF-959E56618596}">
  <sheetPr>
    <pageSetUpPr fitToPage="1"/>
  </sheetPr>
  <dimension ref="A1:S151"/>
  <sheetViews>
    <sheetView view="pageBreakPreview" topLeftCell="A56" zoomScale="50" zoomScaleNormal="10" zoomScaleSheetLayoutView="50" zoomScalePageLayoutView="25" workbookViewId="0">
      <selection activeCell="E10" sqref="E10"/>
    </sheetView>
  </sheetViews>
  <sheetFormatPr defaultColWidth="9.1796875" defaultRowHeight="14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21.54296875" style="38" customWidth="1"/>
    <col min="13" max="13" width="17.7265625" style="38" customWidth="1"/>
    <col min="14" max="15" width="13.453125" style="38" customWidth="1"/>
    <col min="16" max="16" width="24.1796875" style="38" customWidth="1"/>
    <col min="17" max="17" width="17.7265625" style="38" customWidth="1"/>
    <col min="18" max="16384" width="9.1796875" style="38"/>
  </cols>
  <sheetData>
    <row r="1" spans="1:17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506" t="s">
        <v>0</v>
      </c>
      <c r="O1" s="506" t="s">
        <v>0</v>
      </c>
      <c r="P1" s="507" t="s">
        <v>1</v>
      </c>
      <c r="Q1" s="507"/>
    </row>
    <row r="2" spans="1:17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506" t="s">
        <v>2</v>
      </c>
      <c r="O2" s="506" t="s">
        <v>2</v>
      </c>
      <c r="P2" s="508" t="s">
        <v>3</v>
      </c>
      <c r="Q2" s="508"/>
    </row>
    <row r="3" spans="1:17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506" t="s">
        <v>4</v>
      </c>
      <c r="O3" s="506" t="s">
        <v>4</v>
      </c>
      <c r="P3" s="509" t="s">
        <v>5</v>
      </c>
      <c r="Q3" s="507"/>
    </row>
    <row r="4" spans="1:17" s="5" customFormat="1" ht="33" customHeight="1" thickBot="1">
      <c r="B4" s="6" t="s">
        <v>226</v>
      </c>
      <c r="G4" s="7"/>
    </row>
    <row r="5" spans="1:17" s="5" customFormat="1" ht="58" customHeight="1">
      <c r="B5" s="8" t="s">
        <v>7</v>
      </c>
      <c r="C5" s="8"/>
      <c r="D5" s="6"/>
      <c r="F5" s="9"/>
      <c r="G5" s="492" t="s">
        <v>778</v>
      </c>
      <c r="H5" s="493"/>
      <c r="I5" s="493"/>
      <c r="J5" s="493"/>
      <c r="K5" s="493"/>
      <c r="L5" s="493"/>
      <c r="M5" s="494"/>
    </row>
    <row r="6" spans="1:17" s="10" customFormat="1" ht="58" customHeight="1">
      <c r="B6" s="11" t="s">
        <v>8</v>
      </c>
      <c r="C6" s="11"/>
      <c r="D6" s="12" t="s">
        <v>227</v>
      </c>
      <c r="E6" s="14"/>
      <c r="F6" s="11"/>
      <c r="G6" s="495"/>
      <c r="H6" s="496"/>
      <c r="I6" s="496"/>
      <c r="J6" s="496"/>
      <c r="K6" s="496"/>
      <c r="L6" s="496"/>
      <c r="M6" s="497"/>
      <c r="N6" s="13"/>
      <c r="O6" s="13"/>
      <c r="P6" s="13"/>
      <c r="Q6" s="13"/>
    </row>
    <row r="7" spans="1:17" s="10" customFormat="1" ht="58" customHeight="1">
      <c r="B7" s="11" t="s">
        <v>10</v>
      </c>
      <c r="C7" s="11"/>
      <c r="D7" s="12" t="s">
        <v>776</v>
      </c>
      <c r="E7" s="12"/>
      <c r="F7" s="11"/>
      <c r="G7" s="495"/>
      <c r="H7" s="496"/>
      <c r="I7" s="496"/>
      <c r="J7" s="496"/>
      <c r="K7" s="496"/>
      <c r="L7" s="496"/>
      <c r="M7" s="497"/>
      <c r="N7" s="13"/>
      <c r="O7" s="13"/>
      <c r="P7" s="13"/>
      <c r="Q7" s="13"/>
    </row>
    <row r="8" spans="1:17" s="10" customFormat="1" ht="58" customHeight="1" thickBot="1">
      <c r="B8" s="11" t="s">
        <v>12</v>
      </c>
      <c r="C8" s="11"/>
      <c r="D8" s="501" t="s">
        <v>777</v>
      </c>
      <c r="E8" s="501"/>
      <c r="F8" s="501"/>
      <c r="G8" s="498"/>
      <c r="H8" s="499"/>
      <c r="I8" s="499"/>
      <c r="J8" s="499"/>
      <c r="K8" s="499"/>
      <c r="L8" s="499"/>
      <c r="M8" s="500"/>
      <c r="N8" s="13"/>
      <c r="O8" s="13"/>
      <c r="P8" s="13"/>
      <c r="Q8" s="13"/>
    </row>
    <row r="9" spans="1:17" s="15" customFormat="1" ht="28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8">
      <c r="B10" s="236" t="s">
        <v>15</v>
      </c>
      <c r="C10" s="236"/>
      <c r="D10" s="136" t="s">
        <v>779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502">
        <v>45456</v>
      </c>
      <c r="E11" s="503"/>
      <c r="F11" s="503"/>
      <c r="G11" s="241"/>
      <c r="H11" s="240"/>
      <c r="I11" s="186"/>
      <c r="J11" s="238" t="s">
        <v>20</v>
      </c>
      <c r="K11" s="186"/>
      <c r="L11" s="186"/>
      <c r="M11" s="504" t="s">
        <v>787</v>
      </c>
      <c r="N11" s="504"/>
      <c r="O11" s="504"/>
      <c r="P11" s="504"/>
      <c r="Q11" s="504"/>
    </row>
    <row r="12" spans="1:17" s="15" customFormat="1" ht="28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729</v>
      </c>
      <c r="N12" s="186"/>
      <c r="O12" s="244"/>
      <c r="P12" s="244"/>
      <c r="Q12" s="239"/>
    </row>
    <row r="13" spans="1:17" s="15" customFormat="1" ht="28">
      <c r="B13" s="505"/>
      <c r="C13" s="505"/>
      <c r="D13" s="505"/>
      <c r="E13" s="505"/>
      <c r="F13" s="505"/>
      <c r="G13" s="243"/>
      <c r="H13" s="244"/>
      <c r="I13" s="186"/>
      <c r="J13" s="238" t="s">
        <v>25</v>
      </c>
      <c r="K13" s="186"/>
      <c r="L13" s="186"/>
      <c r="M13" s="186" t="s">
        <v>785</v>
      </c>
      <c r="N13" s="244"/>
      <c r="O13" s="239"/>
      <c r="P13" s="239"/>
      <c r="Q13" s="244"/>
    </row>
    <row r="14" spans="1:17" s="15" customFormat="1" ht="28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5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203" t="s">
        <v>34</v>
      </c>
      <c r="F17" s="203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491" t="s">
        <v>783</v>
      </c>
      <c r="O17" s="491"/>
      <c r="P17" s="491"/>
      <c r="Q17" s="333" t="s">
        <v>40</v>
      </c>
    </row>
    <row r="18" spans="2:17" s="204" customFormat="1" ht="65">
      <c r="B18" s="330" t="s">
        <v>41</v>
      </c>
      <c r="C18" s="331" t="s">
        <v>335</v>
      </c>
      <c r="D18" s="205" t="s">
        <v>780</v>
      </c>
      <c r="E18" s="206"/>
      <c r="F18" s="207"/>
      <c r="G18" s="207">
        <v>20</v>
      </c>
      <c r="H18" s="207">
        <v>58</v>
      </c>
      <c r="I18" s="207">
        <v>133</v>
      </c>
      <c r="J18" s="207">
        <v>156</v>
      </c>
      <c r="K18" s="207">
        <v>110</v>
      </c>
      <c r="L18" s="207">
        <v>49</v>
      </c>
      <c r="M18" s="207">
        <v>15</v>
      </c>
      <c r="N18" s="490" t="s">
        <v>789</v>
      </c>
      <c r="O18" s="490"/>
      <c r="P18" s="490"/>
      <c r="Q18" s="208">
        <f>SUM(E18:P18)</f>
        <v>541</v>
      </c>
    </row>
    <row r="19" spans="2:17" s="204" customFormat="1" ht="65">
      <c r="B19" s="330" t="s">
        <v>43</v>
      </c>
      <c r="C19" s="331" t="str">
        <f>C18</f>
        <v>DB-KT004</v>
      </c>
      <c r="D19" s="206" t="str">
        <f>+D18</f>
        <v>DOVE</v>
      </c>
      <c r="E19" s="206"/>
      <c r="F19" s="207"/>
      <c r="G19" s="209">
        <f>ROUNDUP(G18*5%,0)</f>
        <v>1</v>
      </c>
      <c r="H19" s="209">
        <f t="shared" ref="H19:M19" si="0">ROUNDUP(H18*5%,0)</f>
        <v>3</v>
      </c>
      <c r="I19" s="209">
        <f t="shared" si="0"/>
        <v>7</v>
      </c>
      <c r="J19" s="209">
        <f>ROUNDUP(J18*5%,0)</f>
        <v>8</v>
      </c>
      <c r="K19" s="209">
        <f t="shared" si="0"/>
        <v>6</v>
      </c>
      <c r="L19" s="209">
        <f t="shared" si="0"/>
        <v>3</v>
      </c>
      <c r="M19" s="209">
        <f t="shared" si="0"/>
        <v>1</v>
      </c>
      <c r="N19" s="490"/>
      <c r="O19" s="490"/>
      <c r="P19" s="490"/>
      <c r="Q19" s="208">
        <f>SUM(E19:P19)</f>
        <v>29</v>
      </c>
    </row>
    <row r="20" spans="2:17" s="215" customFormat="1" ht="149.25" customHeight="1">
      <c r="B20" s="487" t="s">
        <v>884</v>
      </c>
      <c r="C20" s="487"/>
      <c r="D20" s="487"/>
      <c r="E20" s="487"/>
      <c r="F20" s="487"/>
      <c r="G20" s="233">
        <v>2</v>
      </c>
      <c r="H20" s="233">
        <v>5</v>
      </c>
      <c r="I20" s="233">
        <v>5</v>
      </c>
      <c r="J20" s="233">
        <v>9</v>
      </c>
      <c r="K20" s="233">
        <v>5</v>
      </c>
      <c r="L20" s="233">
        <v>4</v>
      </c>
      <c r="M20" s="233">
        <v>2</v>
      </c>
      <c r="N20" s="234"/>
      <c r="O20" s="234"/>
      <c r="P20" s="234"/>
      <c r="Q20" s="235">
        <f>SUM(G20:P20)</f>
        <v>32</v>
      </c>
    </row>
    <row r="21" spans="2:17" s="215" customFormat="1" ht="45">
      <c r="B21" s="210" t="s">
        <v>44</v>
      </c>
      <c r="C21" s="210"/>
      <c r="D21" s="211" t="str">
        <f>+D19</f>
        <v>DOVE</v>
      </c>
      <c r="E21" s="212"/>
      <c r="F21" s="213"/>
      <c r="G21" s="214">
        <f>SUM(G18:G19)-G20</f>
        <v>19</v>
      </c>
      <c r="H21" s="214">
        <f t="shared" ref="H21:M21" si="1">SUM(H18:H19)-H20</f>
        <v>56</v>
      </c>
      <c r="I21" s="214">
        <f t="shared" si="1"/>
        <v>135</v>
      </c>
      <c r="J21" s="214">
        <f t="shared" si="1"/>
        <v>155</v>
      </c>
      <c r="K21" s="214">
        <f t="shared" si="1"/>
        <v>111</v>
      </c>
      <c r="L21" s="214">
        <f t="shared" si="1"/>
        <v>48</v>
      </c>
      <c r="M21" s="214">
        <f t="shared" si="1"/>
        <v>14</v>
      </c>
      <c r="N21" s="334"/>
      <c r="O21" s="334"/>
      <c r="P21" s="334"/>
      <c r="Q21" s="214">
        <f t="shared" ref="Q21" si="2">SUM(Q18:Q19)-Q20</f>
        <v>538</v>
      </c>
    </row>
    <row r="22" spans="2:17" s="204" customFormat="1" ht="4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45">
      <c r="B23" s="201"/>
      <c r="C23" s="202" t="s">
        <v>32</v>
      </c>
      <c r="D23" s="202" t="s">
        <v>33</v>
      </c>
      <c r="E23" s="221" t="s">
        <v>34</v>
      </c>
      <c r="F23" s="221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491" t="s">
        <v>783</v>
      </c>
      <c r="O23" s="491"/>
      <c r="P23" s="491"/>
      <c r="Q23" s="333" t="s">
        <v>40</v>
      </c>
    </row>
    <row r="24" spans="2:17" s="204" customFormat="1" ht="65">
      <c r="B24" s="330" t="s">
        <v>41</v>
      </c>
      <c r="C24" s="331" t="s">
        <v>344</v>
      </c>
      <c r="D24" s="205" t="s">
        <v>781</v>
      </c>
      <c r="E24" s="206"/>
      <c r="F24" s="207"/>
      <c r="G24" s="207">
        <v>19</v>
      </c>
      <c r="H24" s="207">
        <v>58</v>
      </c>
      <c r="I24" s="207">
        <v>133</v>
      </c>
      <c r="J24" s="207">
        <v>156</v>
      </c>
      <c r="K24" s="207">
        <v>110</v>
      </c>
      <c r="L24" s="207">
        <v>49</v>
      </c>
      <c r="M24" s="207">
        <v>15</v>
      </c>
      <c r="N24" s="486" t="s">
        <v>790</v>
      </c>
      <c r="O24" s="486"/>
      <c r="P24" s="486"/>
      <c r="Q24" s="208">
        <f>SUM(E24:P24)</f>
        <v>540</v>
      </c>
    </row>
    <row r="25" spans="2:17" s="204" customFormat="1" ht="65">
      <c r="B25" s="330" t="s">
        <v>43</v>
      </c>
      <c r="C25" s="331" t="str">
        <f>C24</f>
        <v>DB-KT005</v>
      </c>
      <c r="D25" s="206" t="str">
        <f>+D24</f>
        <v>HEATHER GREY</v>
      </c>
      <c r="E25" s="206"/>
      <c r="F25" s="207"/>
      <c r="G25" s="209">
        <f>ROUNDUP(G24*5%,0)</f>
        <v>1</v>
      </c>
      <c r="H25" s="209">
        <f t="shared" ref="H25:M25" si="3">ROUNDUP(H24*5%,0)</f>
        <v>3</v>
      </c>
      <c r="I25" s="209">
        <f t="shared" si="3"/>
        <v>7</v>
      </c>
      <c r="J25" s="209">
        <f t="shared" si="3"/>
        <v>8</v>
      </c>
      <c r="K25" s="209">
        <f t="shared" si="3"/>
        <v>6</v>
      </c>
      <c r="L25" s="209">
        <f t="shared" si="3"/>
        <v>3</v>
      </c>
      <c r="M25" s="209">
        <f t="shared" si="3"/>
        <v>1</v>
      </c>
      <c r="N25" s="486"/>
      <c r="O25" s="486"/>
      <c r="P25" s="486"/>
      <c r="Q25" s="208">
        <f>SUM(E25:P25)</f>
        <v>29</v>
      </c>
    </row>
    <row r="26" spans="2:17" s="215" customFormat="1" ht="149.25" customHeight="1">
      <c r="B26" s="487" t="s">
        <v>884</v>
      </c>
      <c r="C26" s="487"/>
      <c r="D26" s="487"/>
      <c r="E26" s="487"/>
      <c r="F26" s="487"/>
      <c r="G26" s="233">
        <v>2</v>
      </c>
      <c r="H26" s="233">
        <v>5</v>
      </c>
      <c r="I26" s="233">
        <v>5</v>
      </c>
      <c r="J26" s="233">
        <v>9</v>
      </c>
      <c r="K26" s="233">
        <v>5</v>
      </c>
      <c r="L26" s="233">
        <v>4</v>
      </c>
      <c r="M26" s="233">
        <v>2</v>
      </c>
      <c r="N26" s="234"/>
      <c r="O26" s="234"/>
      <c r="P26" s="234"/>
      <c r="Q26" s="235">
        <f>SUM(G26:P26)</f>
        <v>32</v>
      </c>
    </row>
    <row r="27" spans="2:17" s="215" customFormat="1" ht="45">
      <c r="B27" s="210" t="s">
        <v>44</v>
      </c>
      <c r="C27" s="210"/>
      <c r="D27" s="211" t="str">
        <f>+D25</f>
        <v>HEATHER GREY</v>
      </c>
      <c r="E27" s="212"/>
      <c r="F27" s="213"/>
      <c r="G27" s="214">
        <f>SUM(G24:G25)-G26</f>
        <v>18</v>
      </c>
      <c r="H27" s="214">
        <f t="shared" ref="H27:M27" si="4">SUM(H24:H25)-H26</f>
        <v>56</v>
      </c>
      <c r="I27" s="214">
        <f t="shared" si="4"/>
        <v>135</v>
      </c>
      <c r="J27" s="214">
        <f t="shared" si="4"/>
        <v>155</v>
      </c>
      <c r="K27" s="214">
        <f t="shared" si="4"/>
        <v>111</v>
      </c>
      <c r="L27" s="214">
        <f t="shared" si="4"/>
        <v>48</v>
      </c>
      <c r="M27" s="214">
        <f t="shared" si="4"/>
        <v>14</v>
      </c>
      <c r="N27" s="334"/>
      <c r="O27" s="334"/>
      <c r="P27" s="334"/>
      <c r="Q27" s="214">
        <f t="shared" ref="Q27" si="5">SUM(Q24:Q25)-Q26</f>
        <v>537</v>
      </c>
    </row>
    <row r="28" spans="2:17" s="204" customFormat="1" ht="4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45">
      <c r="B29" s="201"/>
      <c r="C29" s="202" t="s">
        <v>32</v>
      </c>
      <c r="D29" s="202" t="s">
        <v>33</v>
      </c>
      <c r="E29" s="214" t="s">
        <v>34</v>
      </c>
      <c r="F29" s="214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491" t="s">
        <v>783</v>
      </c>
      <c r="O29" s="491"/>
      <c r="P29" s="491"/>
      <c r="Q29" s="333" t="s">
        <v>40</v>
      </c>
    </row>
    <row r="30" spans="2:17" s="204" customFormat="1" ht="65">
      <c r="B30" s="330" t="s">
        <v>41</v>
      </c>
      <c r="C30" s="331" t="s">
        <v>353</v>
      </c>
      <c r="D30" s="205" t="s">
        <v>782</v>
      </c>
      <c r="E30" s="206"/>
      <c r="F30" s="207"/>
      <c r="G30" s="207">
        <v>19</v>
      </c>
      <c r="H30" s="207">
        <v>58</v>
      </c>
      <c r="I30" s="207">
        <v>133</v>
      </c>
      <c r="J30" s="207">
        <v>156</v>
      </c>
      <c r="K30" s="207">
        <v>110</v>
      </c>
      <c r="L30" s="207">
        <v>49</v>
      </c>
      <c r="M30" s="207">
        <v>15</v>
      </c>
      <c r="N30" s="486" t="s">
        <v>791</v>
      </c>
      <c r="O30" s="486"/>
      <c r="P30" s="486"/>
      <c r="Q30" s="208">
        <f>SUM(E30:P30)</f>
        <v>540</v>
      </c>
    </row>
    <row r="31" spans="2:17" s="204" customFormat="1" ht="65">
      <c r="B31" s="330" t="s">
        <v>43</v>
      </c>
      <c r="C31" s="331" t="str">
        <f>C30</f>
        <v>DB-KT006</v>
      </c>
      <c r="D31" s="206" t="str">
        <f>+D30</f>
        <v>SANDSTONE</v>
      </c>
      <c r="E31" s="332"/>
      <c r="F31" s="332"/>
      <c r="G31" s="209">
        <f>ROUNDUP(G30*5%,0)</f>
        <v>1</v>
      </c>
      <c r="H31" s="209">
        <f t="shared" ref="H31:M31" si="6">ROUNDUP(H30*5%,0)</f>
        <v>3</v>
      </c>
      <c r="I31" s="209">
        <f t="shared" si="6"/>
        <v>7</v>
      </c>
      <c r="J31" s="209">
        <f t="shared" si="6"/>
        <v>8</v>
      </c>
      <c r="K31" s="209">
        <f t="shared" si="6"/>
        <v>6</v>
      </c>
      <c r="L31" s="209">
        <f t="shared" si="6"/>
        <v>3</v>
      </c>
      <c r="M31" s="209">
        <f t="shared" si="6"/>
        <v>1</v>
      </c>
      <c r="N31" s="486"/>
      <c r="O31" s="486"/>
      <c r="P31" s="486"/>
      <c r="Q31" s="208">
        <f>SUM(E31:P31)</f>
        <v>29</v>
      </c>
    </row>
    <row r="32" spans="2:17" s="215" customFormat="1" ht="149.25" customHeight="1">
      <c r="B32" s="487" t="s">
        <v>884</v>
      </c>
      <c r="C32" s="487"/>
      <c r="D32" s="487"/>
      <c r="E32" s="487"/>
      <c r="F32" s="487"/>
      <c r="G32" s="233">
        <v>2</v>
      </c>
      <c r="H32" s="233">
        <v>5</v>
      </c>
      <c r="I32" s="233">
        <v>5</v>
      </c>
      <c r="J32" s="233">
        <v>9</v>
      </c>
      <c r="K32" s="233">
        <v>5</v>
      </c>
      <c r="L32" s="233">
        <v>4</v>
      </c>
      <c r="M32" s="233">
        <v>2</v>
      </c>
      <c r="N32" s="234"/>
      <c r="O32" s="234"/>
      <c r="P32" s="234"/>
      <c r="Q32" s="235">
        <f>SUM(G32:P32)</f>
        <v>32</v>
      </c>
    </row>
    <row r="33" spans="1:19" s="215" customFormat="1" ht="45">
      <c r="B33" s="210" t="s">
        <v>44</v>
      </c>
      <c r="C33" s="210"/>
      <c r="D33" s="211" t="str">
        <f>+D31</f>
        <v>SANDSTONE</v>
      </c>
      <c r="E33" s="212"/>
      <c r="F33" s="213"/>
      <c r="G33" s="214">
        <f>SUM(G30:G31)-G32</f>
        <v>18</v>
      </c>
      <c r="H33" s="214">
        <f t="shared" ref="H33:M33" si="7">SUM(H30:H31)-H32</f>
        <v>56</v>
      </c>
      <c r="I33" s="214">
        <f t="shared" si="7"/>
        <v>135</v>
      </c>
      <c r="J33" s="214">
        <f t="shared" si="7"/>
        <v>155</v>
      </c>
      <c r="K33" s="214">
        <f t="shared" si="7"/>
        <v>111</v>
      </c>
      <c r="L33" s="214">
        <f t="shared" si="7"/>
        <v>48</v>
      </c>
      <c r="M33" s="214">
        <f t="shared" si="7"/>
        <v>14</v>
      </c>
      <c r="N33" s="334"/>
      <c r="O33" s="334"/>
      <c r="P33" s="334"/>
      <c r="Q33" s="214">
        <f t="shared" ref="Q33" si="8">SUM(Q30:Q31)-Q32</f>
        <v>537</v>
      </c>
    </row>
    <row r="34" spans="1:19" s="204" customFormat="1" ht="45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1:19" s="215" customFormat="1" ht="45">
      <c r="B35" s="225" t="s">
        <v>49</v>
      </c>
      <c r="C35" s="226"/>
      <c r="D35" s="225"/>
      <c r="E35" s="227"/>
      <c r="F35" s="228"/>
      <c r="G35" s="228">
        <f>G21++G33+G27</f>
        <v>55</v>
      </c>
      <c r="H35" s="228">
        <f t="shared" ref="H35:M35" si="9">H21++H33+H27</f>
        <v>168</v>
      </c>
      <c r="I35" s="228">
        <f t="shared" si="9"/>
        <v>405</v>
      </c>
      <c r="J35" s="228">
        <f t="shared" si="9"/>
        <v>465</v>
      </c>
      <c r="K35" s="228">
        <f t="shared" si="9"/>
        <v>333</v>
      </c>
      <c r="L35" s="228">
        <f t="shared" si="9"/>
        <v>144</v>
      </c>
      <c r="M35" s="228">
        <f t="shared" si="9"/>
        <v>42</v>
      </c>
      <c r="N35" s="228"/>
      <c r="O35" s="228"/>
      <c r="P35" s="228"/>
      <c r="Q35" s="228">
        <f>Q21++Q33+Q27</f>
        <v>1612</v>
      </c>
    </row>
    <row r="36" spans="1:19" s="99" customFormat="1" ht="20.25" customHeight="1">
      <c r="B36" s="100"/>
      <c r="C36" s="101"/>
      <c r="E36" s="343"/>
      <c r="F36" s="343"/>
      <c r="G36" s="343"/>
      <c r="H36" s="343"/>
      <c r="I36" s="343"/>
      <c r="J36" s="343"/>
      <c r="K36" s="343"/>
      <c r="L36" s="343"/>
      <c r="M36" s="343"/>
      <c r="N36" s="343"/>
      <c r="O36" s="343"/>
      <c r="P36" s="343"/>
      <c r="Q36" s="343"/>
    </row>
    <row r="37" spans="1:19" s="99" customFormat="1" ht="128.25" customHeight="1">
      <c r="B37" s="488" t="s">
        <v>885</v>
      </c>
      <c r="C37" s="488"/>
      <c r="D37" s="488"/>
      <c r="E37" s="488"/>
      <c r="F37" s="488"/>
      <c r="G37" s="488"/>
      <c r="H37" s="488"/>
      <c r="I37" s="488"/>
      <c r="J37" s="488"/>
      <c r="K37" s="488"/>
      <c r="L37" s="488"/>
      <c r="M37" s="488"/>
      <c r="N37" s="488"/>
      <c r="O37" s="488"/>
      <c r="P37" s="488"/>
      <c r="Q37" s="488"/>
    </row>
    <row r="38" spans="1:19" s="99" customFormat="1" ht="72.75" customHeight="1">
      <c r="B38" s="489" t="s">
        <v>765</v>
      </c>
      <c r="C38" s="489"/>
      <c r="D38" s="489"/>
      <c r="E38" s="489"/>
      <c r="F38" s="489"/>
      <c r="G38" s="489"/>
      <c r="H38" s="489"/>
      <c r="I38" s="489"/>
      <c r="J38" s="489"/>
      <c r="K38" s="489"/>
      <c r="L38" s="489"/>
      <c r="M38" s="489"/>
      <c r="N38" s="489"/>
      <c r="O38" s="489"/>
      <c r="P38" s="489"/>
      <c r="Q38" s="489"/>
    </row>
    <row r="39" spans="1:19" s="4" customFormat="1" ht="59.15" customHeight="1">
      <c r="B39" s="87" t="s">
        <v>51</v>
      </c>
      <c r="C39" s="24"/>
      <c r="D39" s="343" t="s">
        <v>734</v>
      </c>
      <c r="E39" s="343"/>
      <c r="F39" s="343"/>
      <c r="G39" s="343"/>
      <c r="H39" s="343"/>
      <c r="I39" s="343"/>
      <c r="J39" s="343"/>
      <c r="K39" s="343"/>
      <c r="L39" s="343"/>
      <c r="M39" s="343"/>
      <c r="N39" s="343"/>
      <c r="O39" s="343"/>
      <c r="P39" s="343"/>
      <c r="Q39" s="343"/>
    </row>
    <row r="40" spans="1:19" s="25" customFormat="1" ht="120">
      <c r="A40" s="463" t="s">
        <v>52</v>
      </c>
      <c r="B40" s="463"/>
      <c r="C40" s="463"/>
      <c r="D40" s="191" t="s">
        <v>53</v>
      </c>
      <c r="E40" s="191" t="s">
        <v>54</v>
      </c>
      <c r="F40" s="191" t="s">
        <v>55</v>
      </c>
      <c r="G40" s="190" t="s">
        <v>56</v>
      </c>
      <c r="H40" s="190" t="s">
        <v>57</v>
      </c>
      <c r="I40" s="190" t="s">
        <v>58</v>
      </c>
      <c r="J40" s="190" t="s">
        <v>59</v>
      </c>
      <c r="K40" s="190" t="s">
        <v>60</v>
      </c>
      <c r="L40" s="190" t="s">
        <v>61</v>
      </c>
      <c r="M40" s="190" t="s">
        <v>62</v>
      </c>
      <c r="N40" s="464" t="s">
        <v>63</v>
      </c>
      <c r="O40" s="464"/>
      <c r="P40" s="464"/>
      <c r="Q40" s="464"/>
    </row>
    <row r="41" spans="1:19" s="34" customFormat="1" ht="45.75" customHeight="1">
      <c r="A41" s="485" t="str">
        <f>UPPER(D21)</f>
        <v>DOVE</v>
      </c>
      <c r="B41" s="485"/>
      <c r="C41" s="485"/>
      <c r="D41" s="485"/>
      <c r="E41" s="485"/>
      <c r="F41" s="485"/>
      <c r="G41" s="485"/>
      <c r="H41" s="485"/>
      <c r="I41" s="485"/>
      <c r="J41" s="485"/>
      <c r="K41" s="485"/>
      <c r="L41" s="485"/>
      <c r="M41" s="485"/>
      <c r="N41" s="485"/>
      <c r="O41" s="485"/>
      <c r="P41" s="485"/>
      <c r="Q41" s="485"/>
    </row>
    <row r="42" spans="1:19" s="128" customFormat="1" ht="156" customHeight="1">
      <c r="A42" s="129">
        <v>1</v>
      </c>
      <c r="B42" s="477" t="str">
        <f>$M$11</f>
        <v>SINGLE OE BV, 100%cotton 400GR/YD (250GR/SQ) OE</v>
      </c>
      <c r="C42" s="477"/>
      <c r="D42" s="195" t="s">
        <v>64</v>
      </c>
      <c r="E42" s="195" t="str">
        <f>$N$18</f>
        <v>ASH -BC01</v>
      </c>
      <c r="F42" s="129" t="s">
        <v>36</v>
      </c>
      <c r="G42" s="196">
        <f>$Q$21</f>
        <v>538</v>
      </c>
      <c r="H42" s="356">
        <v>1.1100000000000001</v>
      </c>
      <c r="I42" s="179">
        <f>H42*G42</f>
        <v>597.18000000000006</v>
      </c>
      <c r="J42" s="188">
        <f>I42*3.5%+(I42/50)*0.5+1</f>
        <v>27.873100000000004</v>
      </c>
      <c r="K42" s="188">
        <v>0</v>
      </c>
      <c r="L42" s="188">
        <v>0</v>
      </c>
      <c r="M42" s="338">
        <f>ROUND(I42+J42,0)</f>
        <v>625</v>
      </c>
      <c r="N42" s="478" t="s">
        <v>806</v>
      </c>
      <c r="O42" s="478"/>
      <c r="P42" s="478"/>
      <c r="Q42" s="478"/>
      <c r="S42" s="355" t="s">
        <v>764</v>
      </c>
    </row>
    <row r="43" spans="1:19" s="128" customFormat="1" ht="102" customHeight="1">
      <c r="A43" s="129">
        <v>2</v>
      </c>
      <c r="B43" s="477" t="s">
        <v>786</v>
      </c>
      <c r="C43" s="477"/>
      <c r="D43" s="195" t="s">
        <v>784</v>
      </c>
      <c r="E43" s="195" t="str">
        <f>$N$18</f>
        <v>ASH -BC01</v>
      </c>
      <c r="F43" s="129" t="s">
        <v>36</v>
      </c>
      <c r="G43" s="196">
        <f>$Q$21</f>
        <v>538</v>
      </c>
      <c r="H43" s="356">
        <v>2.7E-2</v>
      </c>
      <c r="I43" s="179">
        <f>H43*G43</f>
        <v>14.526</v>
      </c>
      <c r="J43" s="188">
        <f>I43*2.3%+(I43/50)*0.5+1</f>
        <v>1.479358</v>
      </c>
      <c r="K43" s="188">
        <v>0</v>
      </c>
      <c r="L43" s="188">
        <v>0</v>
      </c>
      <c r="M43" s="338">
        <f>ROUND(I43+J43,0)</f>
        <v>16</v>
      </c>
      <c r="N43" s="478" t="s">
        <v>807</v>
      </c>
      <c r="O43" s="478"/>
      <c r="P43" s="478"/>
      <c r="Q43" s="478"/>
      <c r="S43" s="355" t="s">
        <v>764</v>
      </c>
    </row>
    <row r="44" spans="1:19" s="4" customFormat="1" ht="59.15" customHeight="1">
      <c r="B44" s="87" t="s">
        <v>51</v>
      </c>
      <c r="C44" s="24"/>
      <c r="D44" s="343" t="s">
        <v>734</v>
      </c>
      <c r="E44" s="343"/>
      <c r="F44" s="343"/>
      <c r="G44" s="343"/>
      <c r="H44" s="343"/>
      <c r="I44" s="343"/>
      <c r="J44" s="343"/>
      <c r="K44" s="343"/>
      <c r="L44" s="343"/>
      <c r="M44" s="343"/>
      <c r="N44" s="343"/>
      <c r="O44" s="343"/>
      <c r="P44" s="343"/>
      <c r="Q44" s="343"/>
    </row>
    <row r="45" spans="1:19" s="25" customFormat="1" ht="120">
      <c r="A45" s="463" t="s">
        <v>52</v>
      </c>
      <c r="B45" s="463"/>
      <c r="C45" s="463"/>
      <c r="D45" s="191" t="s">
        <v>53</v>
      </c>
      <c r="E45" s="191" t="s">
        <v>54</v>
      </c>
      <c r="F45" s="191" t="s">
        <v>55</v>
      </c>
      <c r="G45" s="190" t="s">
        <v>56</v>
      </c>
      <c r="H45" s="190" t="s">
        <v>57</v>
      </c>
      <c r="I45" s="190" t="s">
        <v>58</v>
      </c>
      <c r="J45" s="190" t="s">
        <v>59</v>
      </c>
      <c r="K45" s="190" t="s">
        <v>60</v>
      </c>
      <c r="L45" s="190" t="s">
        <v>61</v>
      </c>
      <c r="M45" s="190" t="s">
        <v>62</v>
      </c>
      <c r="N45" s="464" t="s">
        <v>63</v>
      </c>
      <c r="O45" s="464"/>
      <c r="P45" s="464"/>
      <c r="Q45" s="464"/>
    </row>
    <row r="46" spans="1:19" s="34" customFormat="1" ht="51.75" customHeight="1">
      <c r="A46" s="485" t="str">
        <f>UPPER(D27)</f>
        <v>HEATHER GREY</v>
      </c>
      <c r="B46" s="485"/>
      <c r="C46" s="485"/>
      <c r="D46" s="485"/>
      <c r="E46" s="485"/>
      <c r="F46" s="485"/>
      <c r="G46" s="485"/>
      <c r="H46" s="485"/>
      <c r="I46" s="485"/>
      <c r="J46" s="485"/>
      <c r="K46" s="485"/>
      <c r="L46" s="485"/>
      <c r="M46" s="485"/>
      <c r="N46" s="485"/>
      <c r="O46" s="485"/>
      <c r="P46" s="485"/>
      <c r="Q46" s="485"/>
    </row>
    <row r="47" spans="1:19" s="128" customFormat="1" ht="156" customHeight="1">
      <c r="A47" s="129">
        <v>1</v>
      </c>
      <c r="B47" s="477" t="str">
        <f>$M$11</f>
        <v>SINGLE OE BV, 100%cotton 400GR/YD (250GR/SQ) OE</v>
      </c>
      <c r="C47" s="477"/>
      <c r="D47" s="195" t="s">
        <v>64</v>
      </c>
      <c r="E47" s="195" t="str">
        <f>$N$24</f>
        <v>HEATHER GREY - BC06</v>
      </c>
      <c r="F47" s="129" t="s">
        <v>36</v>
      </c>
      <c r="G47" s="196">
        <f>$Q$27</f>
        <v>537</v>
      </c>
      <c r="H47" s="356">
        <v>1.1100000000000001</v>
      </c>
      <c r="I47" s="179">
        <f>H47*G47</f>
        <v>596.07000000000005</v>
      </c>
      <c r="J47" s="188">
        <f>I47*2.5%+(I47/50)*0.5+1</f>
        <v>21.862450000000003</v>
      </c>
      <c r="K47" s="188">
        <v>0</v>
      </c>
      <c r="L47" s="188">
        <v>0</v>
      </c>
      <c r="M47" s="338">
        <f>ROUND(I47+J47,0)</f>
        <v>618</v>
      </c>
      <c r="N47" s="478"/>
      <c r="O47" s="478"/>
      <c r="P47" s="478"/>
      <c r="Q47" s="478"/>
      <c r="S47" s="355" t="s">
        <v>764</v>
      </c>
    </row>
    <row r="48" spans="1:19" s="128" customFormat="1" ht="105" customHeight="1">
      <c r="A48" s="129">
        <v>2</v>
      </c>
      <c r="B48" s="477" t="s">
        <v>786</v>
      </c>
      <c r="C48" s="477"/>
      <c r="D48" s="195" t="s">
        <v>784</v>
      </c>
      <c r="E48" s="195" t="str">
        <f>$N$24</f>
        <v>HEATHER GREY - BC06</v>
      </c>
      <c r="F48" s="129" t="s">
        <v>36</v>
      </c>
      <c r="G48" s="196">
        <f>$Q$27</f>
        <v>537</v>
      </c>
      <c r="H48" s="356">
        <v>2.7E-2</v>
      </c>
      <c r="I48" s="179">
        <f>H48*G48</f>
        <v>14.499000000000001</v>
      </c>
      <c r="J48" s="188">
        <f>I48*2.5%+(I48/50)*0.5+1</f>
        <v>1.5074650000000001</v>
      </c>
      <c r="K48" s="188">
        <v>0</v>
      </c>
      <c r="L48" s="188">
        <v>0</v>
      </c>
      <c r="M48" s="338">
        <f>ROUND(I48+J48,0)</f>
        <v>16</v>
      </c>
      <c r="N48" s="478"/>
      <c r="O48" s="478"/>
      <c r="P48" s="478"/>
      <c r="Q48" s="478"/>
      <c r="S48" s="355" t="s">
        <v>764</v>
      </c>
    </row>
    <row r="49" spans="1:19" s="34" customFormat="1" ht="51.75" customHeight="1">
      <c r="A49" s="485" t="str">
        <f>UPPER(D30)</f>
        <v>SANDSTONE</v>
      </c>
      <c r="B49" s="485"/>
      <c r="C49" s="485"/>
      <c r="D49" s="485"/>
      <c r="E49" s="485"/>
      <c r="F49" s="485"/>
      <c r="G49" s="485"/>
      <c r="H49" s="485"/>
      <c r="I49" s="485"/>
      <c r="J49" s="485"/>
      <c r="K49" s="485"/>
      <c r="L49" s="485"/>
      <c r="M49" s="485"/>
      <c r="N49" s="485"/>
      <c r="O49" s="485"/>
      <c r="P49" s="485"/>
      <c r="Q49" s="485"/>
    </row>
    <row r="50" spans="1:19" s="128" customFormat="1" ht="156" customHeight="1">
      <c r="A50" s="129">
        <v>1</v>
      </c>
      <c r="B50" s="477" t="str">
        <f>$M$11</f>
        <v>SINGLE OE BV, 100%cotton 400GR/YD (250GR/SQ) OE</v>
      </c>
      <c r="C50" s="477"/>
      <c r="D50" s="195" t="s">
        <v>64</v>
      </c>
      <c r="E50" s="195" t="str">
        <f>$N$30</f>
        <v>OATLMEAL - B0279</v>
      </c>
      <c r="F50" s="129" t="s">
        <v>36</v>
      </c>
      <c r="G50" s="196">
        <f>$Q$33</f>
        <v>537</v>
      </c>
      <c r="H50" s="356">
        <v>1.1100000000000001</v>
      </c>
      <c r="I50" s="179">
        <f>H50*G50</f>
        <v>596.07000000000005</v>
      </c>
      <c r="J50" s="188">
        <f>I50*5.7%+(I50/50)*0.5</f>
        <v>39.936690000000006</v>
      </c>
      <c r="K50" s="188">
        <v>0</v>
      </c>
      <c r="L50" s="188">
        <v>0</v>
      </c>
      <c r="M50" s="338">
        <f>ROUND(I50+J50,0)</f>
        <v>636</v>
      </c>
      <c r="N50" s="478" t="s">
        <v>808</v>
      </c>
      <c r="O50" s="478"/>
      <c r="P50" s="478"/>
      <c r="Q50" s="478"/>
      <c r="S50" s="355" t="s">
        <v>764</v>
      </c>
    </row>
    <row r="51" spans="1:19" s="128" customFormat="1" ht="94.5" customHeight="1">
      <c r="A51" s="129">
        <v>2</v>
      </c>
      <c r="B51" s="477" t="s">
        <v>786</v>
      </c>
      <c r="C51" s="477"/>
      <c r="D51" s="195" t="s">
        <v>784</v>
      </c>
      <c r="E51" s="195" t="str">
        <f>$N$30</f>
        <v>OATLMEAL - B0279</v>
      </c>
      <c r="F51" s="129" t="s">
        <v>36</v>
      </c>
      <c r="G51" s="196">
        <f>$Q$33</f>
        <v>537</v>
      </c>
      <c r="H51" s="356">
        <v>2.7E-2</v>
      </c>
      <c r="I51" s="179">
        <f>H51*G51</f>
        <v>14.499000000000001</v>
      </c>
      <c r="J51" s="188">
        <f>I51*5.7%+(I51/50)*0.5+1</f>
        <v>1.971433</v>
      </c>
      <c r="K51" s="188">
        <v>0</v>
      </c>
      <c r="L51" s="188">
        <v>0</v>
      </c>
      <c r="M51" s="338">
        <f>ROUND(I51+J51,0)</f>
        <v>16</v>
      </c>
      <c r="N51" s="478" t="s">
        <v>809</v>
      </c>
      <c r="O51" s="478"/>
      <c r="P51" s="478"/>
      <c r="Q51" s="478"/>
      <c r="S51" s="355"/>
    </row>
    <row r="52" spans="1:19" s="26" customFormat="1" ht="37" customHeight="1" thickBot="1">
      <c r="B52" s="87" t="s">
        <v>69</v>
      </c>
      <c r="C52" s="27"/>
      <c r="D52" s="27"/>
      <c r="E52" s="27"/>
      <c r="G52" s="28"/>
      <c r="Q52" s="29"/>
    </row>
    <row r="53" spans="1:19" s="40" customFormat="1" ht="55.5" customHeight="1">
      <c r="A53" s="479" t="s">
        <v>70</v>
      </c>
      <c r="B53" s="480"/>
      <c r="C53" s="480"/>
      <c r="D53" s="480"/>
      <c r="E53" s="481"/>
      <c r="F53" s="84" t="s">
        <v>71</v>
      </c>
      <c r="G53" s="84" t="s">
        <v>72</v>
      </c>
      <c r="H53" s="482" t="s">
        <v>73</v>
      </c>
      <c r="I53" s="483"/>
      <c r="J53" s="85" t="s">
        <v>55</v>
      </c>
      <c r="K53" s="84" t="s">
        <v>74</v>
      </c>
      <c r="L53" s="84" t="s">
        <v>75</v>
      </c>
      <c r="M53" s="86" t="s">
        <v>76</v>
      </c>
      <c r="N53" s="86" t="s">
        <v>77</v>
      </c>
      <c r="O53" s="86" t="s">
        <v>78</v>
      </c>
      <c r="P53" s="517" t="s">
        <v>79</v>
      </c>
      <c r="Q53" s="518"/>
    </row>
    <row r="54" spans="1:19" s="15" customFormat="1" ht="59.5" customHeight="1">
      <c r="A54" s="192">
        <v>1</v>
      </c>
      <c r="B54" s="437" t="s">
        <v>80</v>
      </c>
      <c r="C54" s="437"/>
      <c r="D54" s="437"/>
      <c r="E54" s="437"/>
      <c r="F54" s="183" t="str">
        <f>E42</f>
        <v>ASH -BC01</v>
      </c>
      <c r="G54" s="246" t="s">
        <v>792</v>
      </c>
      <c r="H54" s="469" t="str">
        <f>$D$21</f>
        <v>DOVE</v>
      </c>
      <c r="I54" s="470" t="str">
        <f t="shared" ref="I54:I68" si="10">$E$42</f>
        <v>ASH -BC01</v>
      </c>
      <c r="J54" s="187" t="s">
        <v>81</v>
      </c>
      <c r="K54" s="187">
        <f>$Q$21</f>
        <v>538</v>
      </c>
      <c r="L54" s="352">
        <f>165/4500</f>
        <v>3.6666666666666667E-2</v>
      </c>
      <c r="M54" s="193">
        <f t="shared" ref="M54:M56" si="11">K54*L54</f>
        <v>19.726666666666667</v>
      </c>
      <c r="N54" s="193"/>
      <c r="O54" s="189">
        <f t="shared" ref="O54:O68" si="12">ROUNDUP(N54+M54,0)</f>
        <v>20</v>
      </c>
      <c r="P54" s="459" t="s">
        <v>788</v>
      </c>
      <c r="Q54" s="460"/>
    </row>
    <row r="55" spans="1:19" s="15" customFormat="1" ht="59.5" customHeight="1">
      <c r="A55" s="192">
        <v>2</v>
      </c>
      <c r="B55" s="437" t="s">
        <v>80</v>
      </c>
      <c r="C55" s="437"/>
      <c r="D55" s="437"/>
      <c r="E55" s="437"/>
      <c r="F55" s="183" t="str">
        <f>E47</f>
        <v>HEATHER GREY - BC06</v>
      </c>
      <c r="G55" s="246" t="s">
        <v>793</v>
      </c>
      <c r="H55" s="469" t="str">
        <f t="shared" ref="H55" si="13">$D$27</f>
        <v>HEATHER GREY</v>
      </c>
      <c r="I55" s="470"/>
      <c r="J55" s="187" t="s">
        <v>81</v>
      </c>
      <c r="K55" s="187">
        <f>$Q$27</f>
        <v>537</v>
      </c>
      <c r="L55" s="352">
        <f>165/4500</f>
        <v>3.6666666666666667E-2</v>
      </c>
      <c r="M55" s="193">
        <f t="shared" si="11"/>
        <v>19.690000000000001</v>
      </c>
      <c r="N55" s="193"/>
      <c r="O55" s="189">
        <f t="shared" si="12"/>
        <v>20</v>
      </c>
      <c r="P55" s="475"/>
      <c r="Q55" s="476"/>
    </row>
    <row r="56" spans="1:19" s="15" customFormat="1" ht="59.5" customHeight="1">
      <c r="A56" s="192">
        <v>3</v>
      </c>
      <c r="B56" s="437" t="s">
        <v>80</v>
      </c>
      <c r="C56" s="437"/>
      <c r="D56" s="437"/>
      <c r="E56" s="437"/>
      <c r="F56" s="183" t="str">
        <f>E50</f>
        <v>OATLMEAL - B0279</v>
      </c>
      <c r="G56" s="246" t="s">
        <v>794</v>
      </c>
      <c r="H56" s="469" t="str">
        <f>$D$33</f>
        <v>SANDSTONE</v>
      </c>
      <c r="I56" s="470" t="str">
        <f t="shared" si="10"/>
        <v>ASH -BC01</v>
      </c>
      <c r="J56" s="187" t="s">
        <v>81</v>
      </c>
      <c r="K56" s="187">
        <f>$Q$33</f>
        <v>537</v>
      </c>
      <c r="L56" s="352">
        <f>165/4500</f>
        <v>3.6666666666666667E-2</v>
      </c>
      <c r="M56" s="193">
        <f t="shared" si="11"/>
        <v>19.690000000000001</v>
      </c>
      <c r="N56" s="193"/>
      <c r="O56" s="189">
        <f t="shared" si="12"/>
        <v>20</v>
      </c>
      <c r="P56" s="475"/>
      <c r="Q56" s="476"/>
    </row>
    <row r="57" spans="1:19" s="15" customFormat="1" ht="59.5" customHeight="1">
      <c r="A57" s="192">
        <v>4</v>
      </c>
      <c r="B57" s="473" t="s">
        <v>769</v>
      </c>
      <c r="C57" s="474"/>
      <c r="D57" s="474"/>
      <c r="E57" s="474"/>
      <c r="F57" s="465" t="s">
        <v>91</v>
      </c>
      <c r="G57" s="471" t="s">
        <v>770</v>
      </c>
      <c r="H57" s="469" t="str">
        <f>$D$21</f>
        <v>DOVE</v>
      </c>
      <c r="I57" s="470" t="str">
        <f t="shared" si="10"/>
        <v>ASH -BC01</v>
      </c>
      <c r="J57" s="187" t="s">
        <v>87</v>
      </c>
      <c r="K57" s="187">
        <f>$Q$21</f>
        <v>538</v>
      </c>
      <c r="L57" s="187">
        <v>1</v>
      </c>
      <c r="M57" s="187">
        <f t="shared" ref="M57:M68" si="14">L57*K57</f>
        <v>538</v>
      </c>
      <c r="N57" s="193"/>
      <c r="O57" s="189">
        <f t="shared" si="12"/>
        <v>538</v>
      </c>
      <c r="P57" s="459" t="s">
        <v>744</v>
      </c>
      <c r="Q57" s="460"/>
    </row>
    <row r="58" spans="1:19" s="15" customFormat="1" ht="59.5" customHeight="1">
      <c r="A58" s="192">
        <v>5</v>
      </c>
      <c r="B58" s="473" t="s">
        <v>769</v>
      </c>
      <c r="C58" s="474"/>
      <c r="D58" s="474"/>
      <c r="E58" s="474"/>
      <c r="F58" s="516"/>
      <c r="G58" s="472"/>
      <c r="H58" s="469" t="str">
        <f t="shared" ref="H58" si="15">$D$27</f>
        <v>HEATHER GREY</v>
      </c>
      <c r="I58" s="470"/>
      <c r="J58" s="187" t="s">
        <v>87</v>
      </c>
      <c r="K58" s="187">
        <f>$Q$27</f>
        <v>537</v>
      </c>
      <c r="L58" s="187">
        <v>1</v>
      </c>
      <c r="M58" s="187">
        <f t="shared" si="14"/>
        <v>537</v>
      </c>
      <c r="N58" s="193"/>
      <c r="O58" s="189">
        <f t="shared" si="12"/>
        <v>537</v>
      </c>
      <c r="P58" s="475"/>
      <c r="Q58" s="476"/>
    </row>
    <row r="59" spans="1:19" s="15" customFormat="1" ht="59.5" customHeight="1">
      <c r="A59" s="192">
        <v>6</v>
      </c>
      <c r="B59" s="473" t="s">
        <v>769</v>
      </c>
      <c r="C59" s="474"/>
      <c r="D59" s="474"/>
      <c r="E59" s="474"/>
      <c r="F59" s="466"/>
      <c r="G59" s="472"/>
      <c r="H59" s="469" t="str">
        <f>$D$33</f>
        <v>SANDSTONE</v>
      </c>
      <c r="I59" s="470" t="str">
        <f t="shared" si="10"/>
        <v>ASH -BC01</v>
      </c>
      <c r="J59" s="187" t="s">
        <v>87</v>
      </c>
      <c r="K59" s="187">
        <f>$Q$33</f>
        <v>537</v>
      </c>
      <c r="L59" s="187">
        <v>1</v>
      </c>
      <c r="M59" s="187">
        <f t="shared" si="14"/>
        <v>537</v>
      </c>
      <c r="N59" s="193"/>
      <c r="O59" s="189">
        <f t="shared" si="12"/>
        <v>537</v>
      </c>
      <c r="P59" s="461"/>
      <c r="Q59" s="462"/>
    </row>
    <row r="60" spans="1:19" s="15" customFormat="1" ht="59.5" customHeight="1">
      <c r="A60" s="192">
        <v>7</v>
      </c>
      <c r="B60" s="473" t="s">
        <v>771</v>
      </c>
      <c r="C60" s="474"/>
      <c r="D60" s="474"/>
      <c r="E60" s="474"/>
      <c r="F60" s="465" t="s">
        <v>91</v>
      </c>
      <c r="G60" s="471" t="s">
        <v>772</v>
      </c>
      <c r="H60" s="469" t="str">
        <f>$D$21</f>
        <v>DOVE</v>
      </c>
      <c r="I60" s="470" t="str">
        <f t="shared" si="10"/>
        <v>ASH -BC01</v>
      </c>
      <c r="J60" s="187" t="s">
        <v>87</v>
      </c>
      <c r="K60" s="187">
        <f>$Q$21</f>
        <v>538</v>
      </c>
      <c r="L60" s="187">
        <v>1</v>
      </c>
      <c r="M60" s="187">
        <f t="shared" si="14"/>
        <v>538</v>
      </c>
      <c r="N60" s="193"/>
      <c r="O60" s="189">
        <f t="shared" si="12"/>
        <v>538</v>
      </c>
      <c r="P60" s="459" t="s">
        <v>744</v>
      </c>
      <c r="Q60" s="460"/>
    </row>
    <row r="61" spans="1:19" s="15" customFormat="1" ht="59.5" customHeight="1">
      <c r="A61" s="192">
        <v>8</v>
      </c>
      <c r="B61" s="473" t="s">
        <v>771</v>
      </c>
      <c r="C61" s="474"/>
      <c r="D61" s="474"/>
      <c r="E61" s="474"/>
      <c r="F61" s="516"/>
      <c r="G61" s="472"/>
      <c r="H61" s="469" t="str">
        <f t="shared" ref="H61" si="16">$D$27</f>
        <v>HEATHER GREY</v>
      </c>
      <c r="I61" s="470"/>
      <c r="J61" s="187" t="s">
        <v>87</v>
      </c>
      <c r="K61" s="187">
        <f>$Q$27</f>
        <v>537</v>
      </c>
      <c r="L61" s="187">
        <v>1</v>
      </c>
      <c r="M61" s="187">
        <f t="shared" si="14"/>
        <v>537</v>
      </c>
      <c r="N61" s="193"/>
      <c r="O61" s="189">
        <f t="shared" si="12"/>
        <v>537</v>
      </c>
      <c r="P61" s="475"/>
      <c r="Q61" s="476"/>
    </row>
    <row r="62" spans="1:19" s="15" customFormat="1" ht="59.5" customHeight="1">
      <c r="A62" s="192">
        <v>9</v>
      </c>
      <c r="B62" s="473" t="s">
        <v>771</v>
      </c>
      <c r="C62" s="474"/>
      <c r="D62" s="474"/>
      <c r="E62" s="474"/>
      <c r="F62" s="466"/>
      <c r="G62" s="472"/>
      <c r="H62" s="469" t="str">
        <f>$D$33</f>
        <v>SANDSTONE</v>
      </c>
      <c r="I62" s="470" t="str">
        <f t="shared" si="10"/>
        <v>ASH -BC01</v>
      </c>
      <c r="J62" s="187" t="s">
        <v>87</v>
      </c>
      <c r="K62" s="187">
        <f>$Q$33</f>
        <v>537</v>
      </c>
      <c r="L62" s="187">
        <v>1</v>
      </c>
      <c r="M62" s="187">
        <f t="shared" si="14"/>
        <v>537</v>
      </c>
      <c r="N62" s="193"/>
      <c r="O62" s="189">
        <f t="shared" si="12"/>
        <v>537</v>
      </c>
      <c r="P62" s="461"/>
      <c r="Q62" s="462"/>
    </row>
    <row r="63" spans="1:19" s="15" customFormat="1" ht="59.5" customHeight="1">
      <c r="A63" s="192">
        <v>10</v>
      </c>
      <c r="B63" s="436" t="s">
        <v>751</v>
      </c>
      <c r="C63" s="437"/>
      <c r="D63" s="437"/>
      <c r="E63" s="437"/>
      <c r="F63" s="465" t="s">
        <v>91</v>
      </c>
      <c r="G63" s="471" t="s">
        <v>752</v>
      </c>
      <c r="H63" s="469" t="str">
        <f>$D$21</f>
        <v>DOVE</v>
      </c>
      <c r="I63" s="470" t="str">
        <f t="shared" si="10"/>
        <v>ASH -BC01</v>
      </c>
      <c r="J63" s="187" t="s">
        <v>87</v>
      </c>
      <c r="K63" s="187">
        <f>$Q$21</f>
        <v>538</v>
      </c>
      <c r="L63" s="187">
        <v>1</v>
      </c>
      <c r="M63" s="187">
        <f t="shared" si="14"/>
        <v>538</v>
      </c>
      <c r="N63" s="193"/>
      <c r="O63" s="189">
        <f t="shared" si="12"/>
        <v>538</v>
      </c>
      <c r="P63" s="459" t="s">
        <v>744</v>
      </c>
      <c r="Q63" s="460"/>
    </row>
    <row r="64" spans="1:19" s="15" customFormat="1" ht="59.5" customHeight="1">
      <c r="A64" s="192">
        <v>11</v>
      </c>
      <c r="B64" s="436" t="s">
        <v>751</v>
      </c>
      <c r="C64" s="437"/>
      <c r="D64" s="437"/>
      <c r="E64" s="437"/>
      <c r="F64" s="516"/>
      <c r="G64" s="472"/>
      <c r="H64" s="469" t="str">
        <f t="shared" ref="H64" si="17">$D$27</f>
        <v>HEATHER GREY</v>
      </c>
      <c r="I64" s="470"/>
      <c r="J64" s="187" t="s">
        <v>87</v>
      </c>
      <c r="K64" s="187">
        <f>$Q$27</f>
        <v>537</v>
      </c>
      <c r="L64" s="187">
        <v>1</v>
      </c>
      <c r="M64" s="187">
        <f t="shared" si="14"/>
        <v>537</v>
      </c>
      <c r="N64" s="193"/>
      <c r="O64" s="189">
        <f t="shared" si="12"/>
        <v>537</v>
      </c>
      <c r="P64" s="475"/>
      <c r="Q64" s="476"/>
    </row>
    <row r="65" spans="1:17" s="15" customFormat="1" ht="59.5" customHeight="1">
      <c r="A65" s="192">
        <v>12</v>
      </c>
      <c r="B65" s="436" t="s">
        <v>751</v>
      </c>
      <c r="C65" s="437"/>
      <c r="D65" s="437"/>
      <c r="E65" s="437"/>
      <c r="F65" s="466"/>
      <c r="G65" s="472"/>
      <c r="H65" s="469" t="str">
        <f>$D$33</f>
        <v>SANDSTONE</v>
      </c>
      <c r="I65" s="470" t="str">
        <f t="shared" si="10"/>
        <v>ASH -BC01</v>
      </c>
      <c r="J65" s="187" t="s">
        <v>87</v>
      </c>
      <c r="K65" s="187">
        <f>$Q$33</f>
        <v>537</v>
      </c>
      <c r="L65" s="187">
        <v>1</v>
      </c>
      <c r="M65" s="187">
        <f t="shared" si="14"/>
        <v>537</v>
      </c>
      <c r="N65" s="193"/>
      <c r="O65" s="189">
        <f t="shared" si="12"/>
        <v>537</v>
      </c>
      <c r="P65" s="461"/>
      <c r="Q65" s="462"/>
    </row>
    <row r="66" spans="1:17" s="15" customFormat="1" ht="63.75" customHeight="1">
      <c r="A66" s="192">
        <v>13</v>
      </c>
      <c r="B66" s="436" t="s">
        <v>748</v>
      </c>
      <c r="C66" s="437"/>
      <c r="D66" s="437"/>
      <c r="E66" s="437"/>
      <c r="F66" s="465" t="s">
        <v>91</v>
      </c>
      <c r="G66" s="467"/>
      <c r="H66" s="469" t="str">
        <f>$D$21</f>
        <v>DOVE</v>
      </c>
      <c r="I66" s="470" t="str">
        <f t="shared" si="10"/>
        <v>ASH -BC01</v>
      </c>
      <c r="J66" s="187" t="s">
        <v>87</v>
      </c>
      <c r="K66" s="187">
        <f>$Q$21</f>
        <v>538</v>
      </c>
      <c r="L66" s="187">
        <v>1</v>
      </c>
      <c r="M66" s="187">
        <f t="shared" si="14"/>
        <v>538</v>
      </c>
      <c r="N66" s="193"/>
      <c r="O66" s="189">
        <f t="shared" si="12"/>
        <v>538</v>
      </c>
      <c r="P66" s="459" t="s">
        <v>745</v>
      </c>
      <c r="Q66" s="460"/>
    </row>
    <row r="67" spans="1:17" s="15" customFormat="1" ht="63.75" customHeight="1">
      <c r="A67" s="192">
        <v>14</v>
      </c>
      <c r="B67" s="436" t="s">
        <v>748</v>
      </c>
      <c r="C67" s="437"/>
      <c r="D67" s="437"/>
      <c r="E67" s="437"/>
      <c r="F67" s="516"/>
      <c r="G67" s="472"/>
      <c r="H67" s="469" t="str">
        <f t="shared" ref="H67" si="18">$D$27</f>
        <v>HEATHER GREY</v>
      </c>
      <c r="I67" s="470"/>
      <c r="J67" s="187" t="s">
        <v>87</v>
      </c>
      <c r="K67" s="187">
        <f>$Q$27</f>
        <v>537</v>
      </c>
      <c r="L67" s="187">
        <v>1</v>
      </c>
      <c r="M67" s="187">
        <f t="shared" si="14"/>
        <v>537</v>
      </c>
      <c r="N67" s="193"/>
      <c r="O67" s="189">
        <f t="shared" si="12"/>
        <v>537</v>
      </c>
      <c r="P67" s="475"/>
      <c r="Q67" s="476"/>
    </row>
    <row r="68" spans="1:17" s="15" customFormat="1" ht="63.75" customHeight="1">
      <c r="A68" s="192">
        <v>15</v>
      </c>
      <c r="B68" s="436" t="s">
        <v>748</v>
      </c>
      <c r="C68" s="437"/>
      <c r="D68" s="437"/>
      <c r="E68" s="437"/>
      <c r="F68" s="466"/>
      <c r="G68" s="468"/>
      <c r="H68" s="469" t="str">
        <f>$D$33</f>
        <v>SANDSTONE</v>
      </c>
      <c r="I68" s="470" t="str">
        <f t="shared" si="10"/>
        <v>ASH -BC01</v>
      </c>
      <c r="J68" s="187" t="s">
        <v>87</v>
      </c>
      <c r="K68" s="187">
        <f>$Q$33</f>
        <v>537</v>
      </c>
      <c r="L68" s="187">
        <v>1</v>
      </c>
      <c r="M68" s="187">
        <f t="shared" si="14"/>
        <v>537</v>
      </c>
      <c r="N68" s="193"/>
      <c r="O68" s="189">
        <f t="shared" si="12"/>
        <v>537</v>
      </c>
      <c r="P68" s="461"/>
      <c r="Q68" s="462"/>
    </row>
    <row r="69" spans="1:17" s="26" customFormat="1" ht="39" customHeight="1">
      <c r="B69" s="91" t="s">
        <v>95</v>
      </c>
      <c r="C69" s="27"/>
      <c r="D69" s="27"/>
      <c r="E69" s="27"/>
      <c r="G69" s="28"/>
      <c r="H69" s="30"/>
      <c r="I69" s="30"/>
      <c r="J69" s="30"/>
      <c r="K69" s="30"/>
      <c r="L69" s="30"/>
      <c r="M69" s="30"/>
      <c r="N69" s="30"/>
      <c r="O69" s="30"/>
      <c r="Q69" s="29"/>
    </row>
    <row r="70" spans="1:17" s="40" customFormat="1" ht="60">
      <c r="A70" s="463" t="s">
        <v>70</v>
      </c>
      <c r="B70" s="463"/>
      <c r="C70" s="463"/>
      <c r="D70" s="463"/>
      <c r="E70" s="463"/>
      <c r="F70" s="190" t="s">
        <v>71</v>
      </c>
      <c r="G70" s="190" t="s">
        <v>72</v>
      </c>
      <c r="H70" s="464" t="s">
        <v>73</v>
      </c>
      <c r="I70" s="464"/>
      <c r="J70" s="191" t="s">
        <v>55</v>
      </c>
      <c r="K70" s="190" t="s">
        <v>74</v>
      </c>
      <c r="L70" s="190" t="s">
        <v>75</v>
      </c>
      <c r="M70" s="190" t="s">
        <v>76</v>
      </c>
      <c r="N70" s="190" t="s">
        <v>77</v>
      </c>
      <c r="O70" s="190" t="s">
        <v>78</v>
      </c>
      <c r="P70" s="464" t="s">
        <v>79</v>
      </c>
      <c r="Q70" s="464"/>
    </row>
    <row r="71" spans="1:17" s="34" customFormat="1" ht="51.75" customHeight="1">
      <c r="A71" s="192">
        <v>1</v>
      </c>
      <c r="B71" s="436" t="s">
        <v>746</v>
      </c>
      <c r="C71" s="436"/>
      <c r="D71" s="436"/>
      <c r="E71" s="436"/>
      <c r="F71" s="448" t="s">
        <v>91</v>
      </c>
      <c r="G71" s="449"/>
      <c r="H71" s="438" t="str">
        <f>$D$21</f>
        <v>DOVE</v>
      </c>
      <c r="I71" s="438" t="str">
        <f>$E$42</f>
        <v>ASH -BC01</v>
      </c>
      <c r="J71" s="187" t="s">
        <v>87</v>
      </c>
      <c r="K71" s="187">
        <f>$Q$21</f>
        <v>538</v>
      </c>
      <c r="L71" s="353">
        <f>1+L86</f>
        <v>1.05</v>
      </c>
      <c r="M71" s="187">
        <f t="shared" ref="M71:M91" si="19">K71*L71</f>
        <v>564.9</v>
      </c>
      <c r="N71" s="193"/>
      <c r="O71" s="189">
        <f t="shared" ref="O71:O91" si="20">ROUNDUP(N71+M71,0)</f>
        <v>565</v>
      </c>
      <c r="P71" s="459" t="s">
        <v>749</v>
      </c>
      <c r="Q71" s="460"/>
    </row>
    <row r="72" spans="1:17" s="34" customFormat="1" ht="51.75" customHeight="1">
      <c r="A72" s="192">
        <v>2</v>
      </c>
      <c r="B72" s="436" t="s">
        <v>746</v>
      </c>
      <c r="C72" s="436"/>
      <c r="D72" s="436"/>
      <c r="E72" s="436"/>
      <c r="F72" s="448"/>
      <c r="G72" s="449"/>
      <c r="H72" s="438" t="str">
        <f t="shared" ref="H72" si="21">$D$27</f>
        <v>HEATHER GREY</v>
      </c>
      <c r="I72" s="438"/>
      <c r="J72" s="187" t="s">
        <v>87</v>
      </c>
      <c r="K72" s="187">
        <f>$Q$27</f>
        <v>537</v>
      </c>
      <c r="L72" s="353">
        <f>1+L87</f>
        <v>1.05</v>
      </c>
      <c r="M72" s="187">
        <f t="shared" si="19"/>
        <v>563.85</v>
      </c>
      <c r="N72" s="193"/>
      <c r="O72" s="189">
        <f t="shared" si="20"/>
        <v>564</v>
      </c>
      <c r="P72" s="475"/>
      <c r="Q72" s="476"/>
    </row>
    <row r="73" spans="1:17" s="34" customFormat="1" ht="51.75" customHeight="1">
      <c r="A73" s="192">
        <v>3</v>
      </c>
      <c r="B73" s="436" t="s">
        <v>746</v>
      </c>
      <c r="C73" s="436"/>
      <c r="D73" s="436"/>
      <c r="E73" s="436"/>
      <c r="F73" s="448"/>
      <c r="G73" s="449"/>
      <c r="H73" s="438" t="str">
        <f>$D$33</f>
        <v>SANDSTONE</v>
      </c>
      <c r="I73" s="438" t="str">
        <f>$E$42</f>
        <v>ASH -BC01</v>
      </c>
      <c r="J73" s="187" t="s">
        <v>87</v>
      </c>
      <c r="K73" s="187">
        <f>$Q$33</f>
        <v>537</v>
      </c>
      <c r="L73" s="353">
        <f>1+L88</f>
        <v>1.05</v>
      </c>
      <c r="M73" s="187">
        <f t="shared" si="19"/>
        <v>563.85</v>
      </c>
      <c r="N73" s="193"/>
      <c r="O73" s="189">
        <f t="shared" si="20"/>
        <v>564</v>
      </c>
      <c r="P73" s="461"/>
      <c r="Q73" s="462"/>
    </row>
    <row r="74" spans="1:17" s="34" customFormat="1" ht="64.5" customHeight="1">
      <c r="A74" s="192">
        <v>4</v>
      </c>
      <c r="B74" s="456" t="s">
        <v>795</v>
      </c>
      <c r="C74" s="456"/>
      <c r="D74" s="456"/>
      <c r="E74" s="456"/>
      <c r="F74" s="183" t="s">
        <v>103</v>
      </c>
      <c r="G74" s="457" t="s">
        <v>796</v>
      </c>
      <c r="H74" s="438" t="str">
        <f>$D$21</f>
        <v>DOVE</v>
      </c>
      <c r="I74" s="438" t="str">
        <f>$E$42</f>
        <v>ASH -BC01</v>
      </c>
      <c r="J74" s="187" t="s">
        <v>87</v>
      </c>
      <c r="K74" s="187">
        <f>$Q$21</f>
        <v>538</v>
      </c>
      <c r="L74" s="187">
        <v>1</v>
      </c>
      <c r="M74" s="187">
        <f t="shared" si="19"/>
        <v>538</v>
      </c>
      <c r="N74" s="193"/>
      <c r="O74" s="189">
        <f t="shared" si="20"/>
        <v>538</v>
      </c>
      <c r="P74" s="459" t="s">
        <v>747</v>
      </c>
      <c r="Q74" s="460"/>
    </row>
    <row r="75" spans="1:17" s="34" customFormat="1" ht="64.5" customHeight="1">
      <c r="A75" s="192">
        <v>5</v>
      </c>
      <c r="B75" s="456" t="s">
        <v>795</v>
      </c>
      <c r="C75" s="456"/>
      <c r="D75" s="456"/>
      <c r="E75" s="456"/>
      <c r="F75" s="183" t="s">
        <v>103</v>
      </c>
      <c r="G75" s="515"/>
      <c r="H75" s="438" t="str">
        <f t="shared" ref="H75" si="22">$D$27</f>
        <v>HEATHER GREY</v>
      </c>
      <c r="I75" s="438"/>
      <c r="J75" s="187" t="s">
        <v>87</v>
      </c>
      <c r="K75" s="187">
        <f>$Q$27</f>
        <v>537</v>
      </c>
      <c r="L75" s="187">
        <v>1</v>
      </c>
      <c r="M75" s="187">
        <f t="shared" si="19"/>
        <v>537</v>
      </c>
      <c r="N75" s="193"/>
      <c r="O75" s="189">
        <f t="shared" si="20"/>
        <v>537</v>
      </c>
      <c r="P75" s="475"/>
      <c r="Q75" s="476"/>
    </row>
    <row r="76" spans="1:17" s="34" customFormat="1" ht="64.5" customHeight="1">
      <c r="A76" s="192">
        <v>6</v>
      </c>
      <c r="B76" s="456" t="s">
        <v>795</v>
      </c>
      <c r="C76" s="456"/>
      <c r="D76" s="456"/>
      <c r="E76" s="456"/>
      <c r="F76" s="183" t="s">
        <v>103</v>
      </c>
      <c r="G76" s="458"/>
      <c r="H76" s="438" t="str">
        <f>$D$33</f>
        <v>SANDSTONE</v>
      </c>
      <c r="I76" s="438" t="str">
        <f>$E$42</f>
        <v>ASH -BC01</v>
      </c>
      <c r="J76" s="187" t="s">
        <v>87</v>
      </c>
      <c r="K76" s="187">
        <f>$Q$33</f>
        <v>537</v>
      </c>
      <c r="L76" s="187">
        <v>1</v>
      </c>
      <c r="M76" s="187">
        <f t="shared" si="19"/>
        <v>537</v>
      </c>
      <c r="N76" s="193"/>
      <c r="O76" s="189">
        <f t="shared" si="20"/>
        <v>537</v>
      </c>
      <c r="P76" s="461"/>
      <c r="Q76" s="462"/>
    </row>
    <row r="77" spans="1:17" s="34" customFormat="1" ht="42.75" customHeight="1">
      <c r="A77" s="192">
        <v>7</v>
      </c>
      <c r="B77" s="436" t="s">
        <v>753</v>
      </c>
      <c r="C77" s="437"/>
      <c r="D77" s="437"/>
      <c r="E77" s="437"/>
      <c r="F77" s="183" t="s">
        <v>105</v>
      </c>
      <c r="G77" s="183"/>
      <c r="H77" s="438" t="str">
        <f>$D$21</f>
        <v>DOVE</v>
      </c>
      <c r="I77" s="438" t="str">
        <f>$E$42</f>
        <v>ASH -BC01</v>
      </c>
      <c r="J77" s="187" t="s">
        <v>87</v>
      </c>
      <c r="K77" s="187">
        <f>$Q$21</f>
        <v>538</v>
      </c>
      <c r="L77" s="194">
        <f>1/40</f>
        <v>2.5000000000000001E-2</v>
      </c>
      <c r="M77" s="187">
        <f t="shared" si="19"/>
        <v>13.450000000000001</v>
      </c>
      <c r="N77" s="193"/>
      <c r="O77" s="189">
        <f t="shared" si="20"/>
        <v>14</v>
      </c>
      <c r="P77" s="439"/>
      <c r="Q77" s="439"/>
    </row>
    <row r="78" spans="1:17" s="34" customFormat="1" ht="42.75" customHeight="1">
      <c r="A78" s="192">
        <v>8</v>
      </c>
      <c r="B78" s="436" t="s">
        <v>753</v>
      </c>
      <c r="C78" s="437"/>
      <c r="D78" s="437"/>
      <c r="E78" s="437"/>
      <c r="F78" s="183" t="s">
        <v>105</v>
      </c>
      <c r="G78" s="183"/>
      <c r="H78" s="438" t="str">
        <f t="shared" ref="H78" si="23">$D$27</f>
        <v>HEATHER GREY</v>
      </c>
      <c r="I78" s="438"/>
      <c r="J78" s="187" t="s">
        <v>87</v>
      </c>
      <c r="K78" s="187">
        <f>$Q$27</f>
        <v>537</v>
      </c>
      <c r="L78" s="194">
        <f>1/40</f>
        <v>2.5000000000000001E-2</v>
      </c>
      <c r="M78" s="187">
        <f t="shared" si="19"/>
        <v>13.425000000000001</v>
      </c>
      <c r="N78" s="193"/>
      <c r="O78" s="189">
        <f t="shared" si="20"/>
        <v>14</v>
      </c>
      <c r="P78" s="439"/>
      <c r="Q78" s="439"/>
    </row>
    <row r="79" spans="1:17" s="34" customFormat="1" ht="42.75" customHeight="1">
      <c r="A79" s="192">
        <v>9</v>
      </c>
      <c r="B79" s="436" t="s">
        <v>753</v>
      </c>
      <c r="C79" s="437"/>
      <c r="D79" s="437"/>
      <c r="E79" s="437"/>
      <c r="F79" s="183" t="s">
        <v>105</v>
      </c>
      <c r="G79" s="183"/>
      <c r="H79" s="438" t="str">
        <f>$D$33</f>
        <v>SANDSTONE</v>
      </c>
      <c r="I79" s="438" t="str">
        <f>$E$42</f>
        <v>ASH -BC01</v>
      </c>
      <c r="J79" s="187" t="s">
        <v>87</v>
      </c>
      <c r="K79" s="187">
        <f>$Q$33</f>
        <v>537</v>
      </c>
      <c r="L79" s="194">
        <f>1/40</f>
        <v>2.5000000000000001E-2</v>
      </c>
      <c r="M79" s="187">
        <f t="shared" si="19"/>
        <v>13.425000000000001</v>
      </c>
      <c r="N79" s="193"/>
      <c r="O79" s="189">
        <f t="shared" si="20"/>
        <v>14</v>
      </c>
      <c r="P79" s="439"/>
      <c r="Q79" s="439"/>
    </row>
    <row r="80" spans="1:17" s="34" customFormat="1" ht="51.75" customHeight="1">
      <c r="A80" s="192">
        <v>10</v>
      </c>
      <c r="B80" s="436" t="s">
        <v>145</v>
      </c>
      <c r="C80" s="436"/>
      <c r="D80" s="436"/>
      <c r="E80" s="436"/>
      <c r="F80" s="448" t="s">
        <v>91</v>
      </c>
      <c r="G80" s="449"/>
      <c r="H80" s="438" t="str">
        <f>$D$21</f>
        <v>DOVE</v>
      </c>
      <c r="I80" s="438" t="str">
        <f>$E$42</f>
        <v>ASH -BC01</v>
      </c>
      <c r="J80" s="187" t="s">
        <v>87</v>
      </c>
      <c r="K80" s="187">
        <v>2</v>
      </c>
      <c r="L80" s="194">
        <f t="shared" ref="L80:L88" si="24">1/40*2</f>
        <v>0.05</v>
      </c>
      <c r="M80" s="187">
        <f t="shared" si="19"/>
        <v>0.1</v>
      </c>
      <c r="N80" s="193"/>
      <c r="O80" s="189">
        <f>ROUNDUP(N80+M80,0)</f>
        <v>1</v>
      </c>
      <c r="P80" s="450"/>
      <c r="Q80" s="451"/>
    </row>
    <row r="81" spans="1:17" s="34" customFormat="1" ht="51.75" customHeight="1">
      <c r="A81" s="192">
        <v>11</v>
      </c>
      <c r="B81" s="436" t="s">
        <v>145</v>
      </c>
      <c r="C81" s="436"/>
      <c r="D81" s="436"/>
      <c r="E81" s="436"/>
      <c r="F81" s="448"/>
      <c r="G81" s="449"/>
      <c r="H81" s="438" t="str">
        <f t="shared" ref="H81" si="25">$D$27</f>
        <v>HEATHER GREY</v>
      </c>
      <c r="I81" s="438"/>
      <c r="J81" s="187" t="s">
        <v>87</v>
      </c>
      <c r="K81" s="187">
        <v>2</v>
      </c>
      <c r="L81" s="194">
        <f t="shared" si="24"/>
        <v>0.05</v>
      </c>
      <c r="M81" s="187">
        <f t="shared" si="19"/>
        <v>0.1</v>
      </c>
      <c r="N81" s="193"/>
      <c r="O81" s="189">
        <f>ROUNDUP(N81+M81,0)</f>
        <v>1</v>
      </c>
      <c r="P81" s="452"/>
      <c r="Q81" s="453"/>
    </row>
    <row r="82" spans="1:17" s="34" customFormat="1" ht="51.75" customHeight="1">
      <c r="A82" s="192">
        <v>12</v>
      </c>
      <c r="B82" s="436" t="s">
        <v>145</v>
      </c>
      <c r="C82" s="436"/>
      <c r="D82" s="436"/>
      <c r="E82" s="436"/>
      <c r="F82" s="448"/>
      <c r="G82" s="449"/>
      <c r="H82" s="438" t="str">
        <f>$D$33</f>
        <v>SANDSTONE</v>
      </c>
      <c r="I82" s="438" t="str">
        <f>$E$42</f>
        <v>ASH -BC01</v>
      </c>
      <c r="J82" s="187" t="s">
        <v>87</v>
      </c>
      <c r="K82" s="187">
        <v>2</v>
      </c>
      <c r="L82" s="194">
        <f t="shared" si="24"/>
        <v>0.05</v>
      </c>
      <c r="M82" s="187">
        <f t="shared" si="19"/>
        <v>0.1</v>
      </c>
      <c r="N82" s="193"/>
      <c r="O82" s="189">
        <f t="shared" ref="O82" si="26">ROUNDUP(N82+M82,0)</f>
        <v>1</v>
      </c>
      <c r="P82" s="454"/>
      <c r="Q82" s="455"/>
    </row>
    <row r="83" spans="1:17" s="34" customFormat="1" ht="51.75" customHeight="1">
      <c r="A83" s="192">
        <v>13</v>
      </c>
      <c r="B83" s="444" t="s">
        <v>755</v>
      </c>
      <c r="C83" s="444"/>
      <c r="D83" s="444"/>
      <c r="E83" s="444"/>
      <c r="F83" s="446" t="s">
        <v>170</v>
      </c>
      <c r="G83" s="447"/>
      <c r="H83" s="445" t="str">
        <f>$D$21</f>
        <v>DOVE</v>
      </c>
      <c r="I83" s="445" t="str">
        <f>$E$42</f>
        <v>ASH -BC01</v>
      </c>
      <c r="J83" s="360" t="s">
        <v>87</v>
      </c>
      <c r="K83" s="360">
        <f>$Q$21</f>
        <v>538</v>
      </c>
      <c r="L83" s="361">
        <f t="shared" si="24"/>
        <v>0.05</v>
      </c>
      <c r="M83" s="360">
        <f t="shared" si="19"/>
        <v>26.900000000000002</v>
      </c>
      <c r="N83" s="362"/>
      <c r="O83" s="363">
        <f>ROUNDUP(N83+M83,0)</f>
        <v>27</v>
      </c>
      <c r="P83" s="440" t="s">
        <v>756</v>
      </c>
      <c r="Q83" s="441"/>
    </row>
    <row r="84" spans="1:17" s="34" customFormat="1" ht="51.75" customHeight="1">
      <c r="A84" s="192">
        <v>14</v>
      </c>
      <c r="B84" s="444" t="s">
        <v>755</v>
      </c>
      <c r="C84" s="444"/>
      <c r="D84" s="444"/>
      <c r="E84" s="444"/>
      <c r="F84" s="446"/>
      <c r="G84" s="447"/>
      <c r="H84" s="445" t="str">
        <f t="shared" ref="H84" si="27">$D$27</f>
        <v>HEATHER GREY</v>
      </c>
      <c r="I84" s="445"/>
      <c r="J84" s="360" t="s">
        <v>87</v>
      </c>
      <c r="K84" s="360">
        <f>$Q$27</f>
        <v>537</v>
      </c>
      <c r="L84" s="361">
        <f t="shared" si="24"/>
        <v>0.05</v>
      </c>
      <c r="M84" s="360">
        <f t="shared" si="19"/>
        <v>26.85</v>
      </c>
      <c r="N84" s="362"/>
      <c r="O84" s="363">
        <f>ROUNDUP(N84+M84,0)</f>
        <v>27</v>
      </c>
      <c r="P84" s="513"/>
      <c r="Q84" s="514"/>
    </row>
    <row r="85" spans="1:17" s="34" customFormat="1" ht="51.75" customHeight="1">
      <c r="A85" s="192">
        <v>15</v>
      </c>
      <c r="B85" s="444" t="s">
        <v>755</v>
      </c>
      <c r="C85" s="444"/>
      <c r="D85" s="444"/>
      <c r="E85" s="444"/>
      <c r="F85" s="446"/>
      <c r="G85" s="447"/>
      <c r="H85" s="445" t="str">
        <f>$D$33</f>
        <v>SANDSTONE</v>
      </c>
      <c r="I85" s="445" t="str">
        <f>$E$42</f>
        <v>ASH -BC01</v>
      </c>
      <c r="J85" s="360" t="s">
        <v>87</v>
      </c>
      <c r="K85" s="360">
        <f>$Q$33</f>
        <v>537</v>
      </c>
      <c r="L85" s="361">
        <f t="shared" si="24"/>
        <v>0.05</v>
      </c>
      <c r="M85" s="360">
        <f t="shared" si="19"/>
        <v>26.85</v>
      </c>
      <c r="N85" s="362"/>
      <c r="O85" s="363">
        <f t="shared" ref="O85" si="28">ROUNDUP(N85+M85,0)</f>
        <v>27</v>
      </c>
      <c r="P85" s="442"/>
      <c r="Q85" s="443"/>
    </row>
    <row r="86" spans="1:17" s="34" customFormat="1" ht="42.75" customHeight="1">
      <c r="A86" s="192">
        <v>16</v>
      </c>
      <c r="B86" s="436" t="s">
        <v>106</v>
      </c>
      <c r="C86" s="437"/>
      <c r="D86" s="437"/>
      <c r="E86" s="437"/>
      <c r="F86" s="183" t="s">
        <v>105</v>
      </c>
      <c r="G86" s="183"/>
      <c r="H86" s="438" t="str">
        <f>$D$21</f>
        <v>DOVE</v>
      </c>
      <c r="I86" s="438" t="str">
        <f>$E$42</f>
        <v>ASH -BC01</v>
      </c>
      <c r="J86" s="187" t="s">
        <v>87</v>
      </c>
      <c r="K86" s="187">
        <f>$Q$21</f>
        <v>538</v>
      </c>
      <c r="L86" s="194">
        <f t="shared" si="24"/>
        <v>0.05</v>
      </c>
      <c r="M86" s="187">
        <f t="shared" si="19"/>
        <v>26.900000000000002</v>
      </c>
      <c r="N86" s="193"/>
      <c r="O86" s="189">
        <f t="shared" si="20"/>
        <v>27</v>
      </c>
      <c r="P86" s="439"/>
      <c r="Q86" s="439"/>
    </row>
    <row r="87" spans="1:17" s="34" customFormat="1" ht="42.75" customHeight="1">
      <c r="A87" s="192">
        <v>17</v>
      </c>
      <c r="B87" s="436" t="s">
        <v>106</v>
      </c>
      <c r="C87" s="437"/>
      <c r="D87" s="437"/>
      <c r="E87" s="437"/>
      <c r="F87" s="183" t="s">
        <v>105</v>
      </c>
      <c r="G87" s="183"/>
      <c r="H87" s="438" t="str">
        <f t="shared" ref="H87" si="29">$D$27</f>
        <v>HEATHER GREY</v>
      </c>
      <c r="I87" s="438"/>
      <c r="J87" s="187" t="s">
        <v>87</v>
      </c>
      <c r="K87" s="187">
        <f>$Q$27</f>
        <v>537</v>
      </c>
      <c r="L87" s="194">
        <f t="shared" si="24"/>
        <v>0.05</v>
      </c>
      <c r="M87" s="187">
        <f t="shared" si="19"/>
        <v>26.85</v>
      </c>
      <c r="N87" s="193"/>
      <c r="O87" s="189">
        <f t="shared" si="20"/>
        <v>27</v>
      </c>
      <c r="P87" s="439"/>
      <c r="Q87" s="439"/>
    </row>
    <row r="88" spans="1:17" s="34" customFormat="1" ht="42.75" customHeight="1">
      <c r="A88" s="192">
        <v>18</v>
      </c>
      <c r="B88" s="436" t="s">
        <v>106</v>
      </c>
      <c r="C88" s="437"/>
      <c r="D88" s="437"/>
      <c r="E88" s="437"/>
      <c r="F88" s="183" t="s">
        <v>105</v>
      </c>
      <c r="G88" s="183"/>
      <c r="H88" s="438" t="str">
        <f>$D$33</f>
        <v>SANDSTONE</v>
      </c>
      <c r="I88" s="438" t="str">
        <f>$E$42</f>
        <v>ASH -BC01</v>
      </c>
      <c r="J88" s="187" t="s">
        <v>87</v>
      </c>
      <c r="K88" s="187">
        <f>$Q$33</f>
        <v>537</v>
      </c>
      <c r="L88" s="194">
        <f t="shared" si="24"/>
        <v>0.05</v>
      </c>
      <c r="M88" s="187">
        <f t="shared" si="19"/>
        <v>26.85</v>
      </c>
      <c r="N88" s="193"/>
      <c r="O88" s="189">
        <f t="shared" si="20"/>
        <v>27</v>
      </c>
      <c r="P88" s="439"/>
      <c r="Q88" s="439"/>
    </row>
    <row r="89" spans="1:17" s="34" customFormat="1" ht="42.75" customHeight="1">
      <c r="A89" s="192">
        <v>19</v>
      </c>
      <c r="B89" s="436" t="s">
        <v>107</v>
      </c>
      <c r="C89" s="437"/>
      <c r="D89" s="437"/>
      <c r="E89" s="437"/>
      <c r="F89" s="183" t="s">
        <v>103</v>
      </c>
      <c r="G89" s="183"/>
      <c r="H89" s="438" t="str">
        <f>$D$21</f>
        <v>DOVE</v>
      </c>
      <c r="I89" s="438" t="str">
        <f>$E$42</f>
        <v>ASH -BC01</v>
      </c>
      <c r="J89" s="187" t="s">
        <v>87</v>
      </c>
      <c r="K89" s="187">
        <f>$Q$21</f>
        <v>538</v>
      </c>
      <c r="L89" s="194">
        <f>1/40</f>
        <v>2.5000000000000001E-2</v>
      </c>
      <c r="M89" s="187">
        <f t="shared" si="19"/>
        <v>13.450000000000001</v>
      </c>
      <c r="N89" s="193"/>
      <c r="O89" s="189">
        <f t="shared" si="20"/>
        <v>14</v>
      </c>
      <c r="P89" s="439"/>
      <c r="Q89" s="439"/>
    </row>
    <row r="90" spans="1:17" s="34" customFormat="1" ht="42.75" customHeight="1">
      <c r="A90" s="192">
        <v>20</v>
      </c>
      <c r="B90" s="436" t="s">
        <v>107</v>
      </c>
      <c r="C90" s="437"/>
      <c r="D90" s="437"/>
      <c r="E90" s="437"/>
      <c r="F90" s="183" t="s">
        <v>103</v>
      </c>
      <c r="G90" s="183"/>
      <c r="H90" s="438" t="str">
        <f t="shared" ref="H90" si="30">$D$27</f>
        <v>HEATHER GREY</v>
      </c>
      <c r="I90" s="438"/>
      <c r="J90" s="187" t="s">
        <v>87</v>
      </c>
      <c r="K90" s="187">
        <f>$Q$27</f>
        <v>537</v>
      </c>
      <c r="L90" s="194">
        <f>1/40</f>
        <v>2.5000000000000001E-2</v>
      </c>
      <c r="M90" s="187">
        <f t="shared" si="19"/>
        <v>13.425000000000001</v>
      </c>
      <c r="N90" s="193"/>
      <c r="O90" s="189">
        <f t="shared" si="20"/>
        <v>14</v>
      </c>
      <c r="P90" s="439"/>
      <c r="Q90" s="439"/>
    </row>
    <row r="91" spans="1:17" s="34" customFormat="1" ht="42.75" customHeight="1">
      <c r="A91" s="192">
        <v>21</v>
      </c>
      <c r="B91" s="436" t="s">
        <v>107</v>
      </c>
      <c r="C91" s="437"/>
      <c r="D91" s="437"/>
      <c r="E91" s="437"/>
      <c r="F91" s="183" t="s">
        <v>103</v>
      </c>
      <c r="G91" s="183"/>
      <c r="H91" s="438" t="str">
        <f>$D$33</f>
        <v>SANDSTONE</v>
      </c>
      <c r="I91" s="438" t="str">
        <f>$E$42</f>
        <v>ASH -BC01</v>
      </c>
      <c r="J91" s="187" t="s">
        <v>87</v>
      </c>
      <c r="K91" s="187">
        <f>$Q$33</f>
        <v>537</v>
      </c>
      <c r="L91" s="194">
        <f>1/40</f>
        <v>2.5000000000000001E-2</v>
      </c>
      <c r="M91" s="187">
        <f t="shared" si="19"/>
        <v>13.425000000000001</v>
      </c>
      <c r="N91" s="193"/>
      <c r="O91" s="189">
        <f t="shared" si="20"/>
        <v>14</v>
      </c>
      <c r="P91" s="439"/>
      <c r="Q91" s="439"/>
    </row>
    <row r="92" spans="1:17" s="15" customFormat="1" ht="27.5">
      <c r="A92" s="92"/>
      <c r="B92" s="92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</row>
    <row r="93" spans="1:17" s="15" customFormat="1" ht="33" customHeight="1">
      <c r="B93" s="87" t="s">
        <v>111</v>
      </c>
      <c r="C93" s="88"/>
      <c r="D93" s="89"/>
      <c r="E93" s="89"/>
      <c r="F93" s="89"/>
      <c r="G93" s="90"/>
      <c r="H93" s="89"/>
      <c r="I93" s="89"/>
      <c r="J93" s="406" t="s">
        <v>112</v>
      </c>
      <c r="K93" s="406"/>
      <c r="L93" s="406"/>
      <c r="M93" s="406"/>
      <c r="N93" s="406"/>
      <c r="O93" s="33"/>
      <c r="P93" s="33"/>
      <c r="Q93" s="34"/>
    </row>
    <row r="94" spans="1:17" s="92" customFormat="1" ht="54.65" customHeight="1">
      <c r="A94" s="92">
        <v>1</v>
      </c>
      <c r="B94" s="94" t="s">
        <v>113</v>
      </c>
      <c r="C94" s="98" t="s">
        <v>114</v>
      </c>
      <c r="D94" s="15"/>
      <c r="E94" s="15"/>
      <c r="F94" s="15"/>
      <c r="G94" s="35"/>
      <c r="H94" s="35"/>
      <c r="I94" s="35"/>
      <c r="J94" s="35"/>
      <c r="K94" s="19"/>
      <c r="L94" s="19"/>
      <c r="M94" s="35"/>
      <c r="N94" s="35"/>
      <c r="O94" s="35"/>
      <c r="P94" s="35"/>
      <c r="Q94" s="35"/>
    </row>
    <row r="95" spans="1:17" s="15" customFormat="1" ht="34.5" hidden="1" customHeight="1">
      <c r="A95" s="92"/>
      <c r="B95" s="409" t="s">
        <v>115</v>
      </c>
      <c r="C95" s="410"/>
      <c r="D95" s="410"/>
      <c r="E95" s="410"/>
      <c r="F95" s="410"/>
      <c r="G95" s="410"/>
      <c r="H95" s="410"/>
      <c r="I95" s="432"/>
      <c r="J95" s="35"/>
      <c r="K95" s="19"/>
      <c r="L95" s="19"/>
      <c r="M95" s="35"/>
      <c r="N95" s="35"/>
      <c r="O95" s="35"/>
      <c r="P95" s="35"/>
      <c r="Q95" s="35"/>
    </row>
    <row r="96" spans="1:17" s="15" customFormat="1" ht="59.25" hidden="1" customHeight="1">
      <c r="A96" s="92"/>
      <c r="B96" s="416" t="s">
        <v>73</v>
      </c>
      <c r="C96" s="417"/>
      <c r="D96" s="418" t="s">
        <v>116</v>
      </c>
      <c r="E96" s="419"/>
      <c r="F96" s="419"/>
      <c r="G96" s="419"/>
      <c r="H96" s="419"/>
      <c r="I96" s="420"/>
      <c r="J96" s="35"/>
      <c r="K96" s="35"/>
      <c r="L96" s="35"/>
      <c r="M96" s="35"/>
      <c r="N96" s="35"/>
      <c r="O96" s="35"/>
      <c r="P96" s="35"/>
      <c r="Q96" s="35"/>
    </row>
    <row r="97" spans="1:17" s="15" customFormat="1" ht="78.650000000000006" hidden="1" customHeight="1">
      <c r="A97" s="92"/>
      <c r="B97" s="421" t="str">
        <f>$D$21</f>
        <v>DOVE</v>
      </c>
      <c r="C97" s="421" t="str">
        <f t="shared" ref="C97:C100" si="31">$E$42</f>
        <v>ASH -BC01</v>
      </c>
      <c r="D97" s="428"/>
      <c r="E97" s="429"/>
      <c r="F97" s="429"/>
      <c r="G97" s="429"/>
      <c r="H97" s="429"/>
      <c r="I97" s="430"/>
      <c r="J97" s="35"/>
      <c r="K97" s="35"/>
      <c r="L97" s="35"/>
      <c r="M97" s="35"/>
      <c r="N97" s="35"/>
      <c r="O97" s="35"/>
    </row>
    <row r="98" spans="1:17" s="15" customFormat="1" ht="78.75" hidden="1" customHeight="1">
      <c r="A98" s="92"/>
      <c r="B98" s="421" t="str">
        <f t="shared" ref="B98" si="32">$D$27</f>
        <v>HEATHER GREY</v>
      </c>
      <c r="C98" s="421"/>
      <c r="D98" s="428"/>
      <c r="E98" s="429"/>
      <c r="F98" s="429"/>
      <c r="G98" s="429"/>
      <c r="H98" s="429"/>
      <c r="I98" s="430"/>
      <c r="J98" s="35"/>
      <c r="K98" s="35"/>
      <c r="L98" s="35"/>
      <c r="M98" s="35"/>
      <c r="N98" s="35"/>
      <c r="O98" s="35"/>
    </row>
    <row r="99" spans="1:17" s="15" customFormat="1" ht="78.75" hidden="1" customHeight="1">
      <c r="A99" s="92"/>
      <c r="B99" s="421" t="str">
        <f>$D$33</f>
        <v>SANDSTONE</v>
      </c>
      <c r="C99" s="421" t="str">
        <f t="shared" si="31"/>
        <v>ASH -BC01</v>
      </c>
      <c r="D99" s="428"/>
      <c r="E99" s="429"/>
      <c r="F99" s="429"/>
      <c r="G99" s="429"/>
      <c r="H99" s="429"/>
      <c r="I99" s="430"/>
      <c r="J99" s="35"/>
      <c r="K99" s="35"/>
      <c r="L99" s="35"/>
      <c r="M99" s="35"/>
      <c r="N99" s="35"/>
      <c r="O99" s="35"/>
    </row>
    <row r="100" spans="1:17" s="15" customFormat="1" ht="78.75" hidden="1" customHeight="1">
      <c r="A100" s="92"/>
      <c r="B100" s="421" t="e">
        <f>#REF!</f>
        <v>#REF!</v>
      </c>
      <c r="C100" s="421" t="str">
        <f t="shared" si="31"/>
        <v>ASH -BC01</v>
      </c>
      <c r="D100" s="428"/>
      <c r="E100" s="429"/>
      <c r="F100" s="429"/>
      <c r="G100" s="429"/>
      <c r="H100" s="429"/>
      <c r="I100" s="430"/>
      <c r="J100" s="35"/>
      <c r="K100" s="35"/>
      <c r="L100" s="35"/>
      <c r="M100" s="35"/>
      <c r="N100" s="35"/>
      <c r="O100" s="35"/>
    </row>
    <row r="101" spans="1:17" s="15" customFormat="1" ht="27.5" hidden="1"/>
    <row r="102" spans="1:17" s="15" customFormat="1" ht="28" hidden="1">
      <c r="A102" s="92"/>
      <c r="B102" s="409"/>
      <c r="C102" s="410"/>
      <c r="D102" s="411"/>
      <c r="E102" s="411"/>
      <c r="F102" s="411"/>
      <c r="G102" s="411"/>
      <c r="H102" s="411"/>
      <c r="I102" s="412"/>
      <c r="J102" s="35"/>
      <c r="K102" s="35"/>
      <c r="L102" s="35"/>
    </row>
    <row r="103" spans="1:17" s="15" customFormat="1" ht="40.5" hidden="1" customHeight="1">
      <c r="A103" s="92"/>
      <c r="B103" s="413"/>
      <c r="C103" s="414"/>
      <c r="D103" s="249" t="s">
        <v>117</v>
      </c>
      <c r="E103" s="249" t="s">
        <v>35</v>
      </c>
      <c r="F103" s="249" t="s">
        <v>36</v>
      </c>
      <c r="G103" s="249" t="s">
        <v>37</v>
      </c>
      <c r="H103" s="249" t="s">
        <v>38</v>
      </c>
      <c r="I103" s="249" t="s">
        <v>39</v>
      </c>
      <c r="J103" s="35"/>
    </row>
    <row r="104" spans="1:17" s="15" customFormat="1" ht="178.5" hidden="1" customHeight="1">
      <c r="A104" s="92"/>
      <c r="B104" s="415" t="s">
        <v>118</v>
      </c>
      <c r="C104" s="415"/>
      <c r="D104" s="433">
        <v>2.2000000000000002</v>
      </c>
      <c r="E104" s="434"/>
      <c r="F104" s="434"/>
      <c r="G104" s="434"/>
      <c r="H104" s="434"/>
      <c r="I104" s="435"/>
      <c r="J104" s="35"/>
    </row>
    <row r="105" spans="1:17" s="15" customFormat="1" ht="12.75" customHeight="1">
      <c r="A105" s="92"/>
      <c r="B105" s="92"/>
      <c r="C105" s="92"/>
      <c r="D105" s="92"/>
      <c r="E105" s="92"/>
      <c r="F105" s="92"/>
      <c r="G105" s="92"/>
      <c r="H105" s="92"/>
      <c r="I105" s="92"/>
      <c r="J105" s="35"/>
      <c r="K105" s="35"/>
      <c r="L105" s="35"/>
      <c r="M105" s="35"/>
      <c r="N105" s="35"/>
      <c r="O105" s="35"/>
      <c r="P105" s="35"/>
      <c r="Q105" s="35"/>
    </row>
    <row r="106" spans="1:17" s="92" customFormat="1" ht="54.65" customHeight="1">
      <c r="A106" s="16">
        <v>2</v>
      </c>
      <c r="B106" s="94" t="s">
        <v>119</v>
      </c>
      <c r="C106" s="431" t="s">
        <v>750</v>
      </c>
      <c r="D106" s="431"/>
      <c r="E106" s="431"/>
      <c r="F106" s="431"/>
      <c r="G106" s="35"/>
      <c r="H106" s="35"/>
      <c r="I106" s="35"/>
      <c r="J106" s="35"/>
      <c r="K106" s="19"/>
      <c r="L106" s="19"/>
      <c r="M106" s="35"/>
      <c r="N106" s="35"/>
      <c r="O106" s="35"/>
      <c r="P106" s="35"/>
      <c r="Q106" s="35"/>
    </row>
    <row r="107" spans="1:17" s="15" customFormat="1" ht="28" hidden="1">
      <c r="A107" s="92"/>
      <c r="B107" s="409" t="s">
        <v>115</v>
      </c>
      <c r="C107" s="410"/>
      <c r="D107" s="410"/>
      <c r="E107" s="410"/>
      <c r="F107" s="410"/>
      <c r="G107" s="410"/>
      <c r="H107" s="410"/>
      <c r="I107" s="432"/>
      <c r="J107" s="35"/>
      <c r="K107" s="19"/>
      <c r="L107" s="19"/>
      <c r="M107" s="35"/>
      <c r="N107" s="35"/>
      <c r="O107" s="35"/>
      <c r="P107" s="35"/>
      <c r="Q107" s="35"/>
    </row>
    <row r="108" spans="1:17" s="15" customFormat="1" ht="63" hidden="1" customHeight="1">
      <c r="A108" s="92"/>
      <c r="B108" s="416" t="s">
        <v>73</v>
      </c>
      <c r="C108" s="417"/>
      <c r="D108" s="418" t="s">
        <v>116</v>
      </c>
      <c r="E108" s="419"/>
      <c r="F108" s="419"/>
      <c r="G108" s="419"/>
      <c r="H108" s="419"/>
      <c r="I108" s="420"/>
      <c r="J108" s="35"/>
      <c r="K108" s="35"/>
      <c r="L108" s="35"/>
      <c r="M108" s="35"/>
      <c r="N108" s="35"/>
      <c r="O108" s="35"/>
      <c r="P108" s="35"/>
      <c r="Q108" s="35"/>
    </row>
    <row r="109" spans="1:17" s="15" customFormat="1" ht="72" hidden="1" customHeight="1">
      <c r="A109" s="92"/>
      <c r="B109" s="421" t="str">
        <f>$D$21</f>
        <v>DOVE</v>
      </c>
      <c r="C109" s="421" t="str">
        <f t="shared" ref="C109:C112" si="33">$E$42</f>
        <v>ASH -BC01</v>
      </c>
      <c r="D109" s="428" t="s">
        <v>121</v>
      </c>
      <c r="E109" s="429"/>
      <c r="F109" s="429"/>
      <c r="G109" s="429"/>
      <c r="H109" s="429"/>
      <c r="I109" s="430"/>
      <c r="J109" s="35"/>
      <c r="K109" s="35"/>
      <c r="L109" s="35"/>
      <c r="M109" s="35"/>
      <c r="N109" s="35"/>
      <c r="O109" s="35"/>
    </row>
    <row r="110" spans="1:17" s="15" customFormat="1" ht="54" hidden="1" customHeight="1">
      <c r="A110" s="92"/>
      <c r="B110" s="421" t="str">
        <f t="shared" ref="B110" si="34">$D$27</f>
        <v>HEATHER GREY</v>
      </c>
      <c r="C110" s="421"/>
      <c r="D110" s="428" t="s">
        <v>122</v>
      </c>
      <c r="E110" s="429"/>
      <c r="F110" s="429"/>
      <c r="G110" s="429"/>
      <c r="H110" s="429"/>
      <c r="I110" s="430"/>
      <c r="J110" s="35"/>
      <c r="K110" s="35"/>
      <c r="L110" s="35"/>
      <c r="M110" s="35"/>
      <c r="N110" s="35"/>
      <c r="O110" s="35"/>
    </row>
    <row r="111" spans="1:17" s="15" customFormat="1" ht="78.75" hidden="1" customHeight="1">
      <c r="A111" s="92"/>
      <c r="B111" s="421" t="str">
        <f>$D$33</f>
        <v>SANDSTONE</v>
      </c>
      <c r="C111" s="421" t="str">
        <f t="shared" si="33"/>
        <v>ASH -BC01</v>
      </c>
      <c r="D111" s="428" t="s">
        <v>121</v>
      </c>
      <c r="E111" s="429"/>
      <c r="F111" s="429"/>
      <c r="G111" s="429"/>
      <c r="H111" s="429"/>
      <c r="I111" s="430"/>
      <c r="J111" s="35"/>
      <c r="K111" s="35"/>
      <c r="L111" s="35"/>
      <c r="M111" s="35"/>
      <c r="N111" s="35"/>
      <c r="O111" s="35"/>
    </row>
    <row r="112" spans="1:17" s="15" customFormat="1" ht="54" hidden="1" customHeight="1">
      <c r="A112" s="92"/>
      <c r="B112" s="421" t="e">
        <f>#REF!</f>
        <v>#REF!</v>
      </c>
      <c r="C112" s="421" t="str">
        <f t="shared" si="33"/>
        <v>ASH -BC01</v>
      </c>
      <c r="D112" s="428" t="s">
        <v>122</v>
      </c>
      <c r="E112" s="429"/>
      <c r="F112" s="429"/>
      <c r="G112" s="429"/>
      <c r="H112" s="429"/>
      <c r="I112" s="430"/>
      <c r="J112" s="35"/>
      <c r="K112" s="35"/>
      <c r="L112" s="35"/>
      <c r="M112" s="35"/>
      <c r="N112" s="35"/>
      <c r="O112" s="35"/>
    </row>
    <row r="113" spans="1:17" s="15" customFormat="1" ht="54" hidden="1" customHeight="1">
      <c r="A113" s="92"/>
      <c r="B113" s="198"/>
      <c r="C113" s="199"/>
      <c r="D113" s="200"/>
      <c r="E113" s="184"/>
      <c r="F113" s="184"/>
      <c r="G113" s="184"/>
      <c r="H113" s="184"/>
      <c r="I113" s="185"/>
      <c r="J113" s="35"/>
      <c r="K113" s="35"/>
      <c r="L113" s="35"/>
      <c r="M113" s="35"/>
      <c r="N113" s="35"/>
      <c r="O113" s="35"/>
    </row>
    <row r="114" spans="1:17" s="15" customFormat="1" ht="28" hidden="1">
      <c r="A114" s="92"/>
      <c r="B114" s="409" t="s">
        <v>123</v>
      </c>
      <c r="C114" s="410"/>
      <c r="D114" s="411"/>
      <c r="E114" s="411"/>
      <c r="F114" s="411"/>
      <c r="G114" s="411"/>
      <c r="H114" s="411"/>
      <c r="I114" s="412"/>
      <c r="J114" s="35"/>
      <c r="K114" s="35"/>
      <c r="L114" s="35"/>
    </row>
    <row r="115" spans="1:17" s="15" customFormat="1" ht="56.25" hidden="1" customHeight="1">
      <c r="A115" s="92"/>
      <c r="B115" s="413"/>
      <c r="C115" s="414"/>
      <c r="D115" s="249" t="s">
        <v>117</v>
      </c>
      <c r="E115" s="249" t="s">
        <v>35</v>
      </c>
      <c r="F115" s="249" t="s">
        <v>36</v>
      </c>
      <c r="G115" s="249" t="s">
        <v>37</v>
      </c>
      <c r="H115" s="249" t="s">
        <v>38</v>
      </c>
      <c r="I115" s="249" t="s">
        <v>39</v>
      </c>
      <c r="J115" s="35"/>
    </row>
    <row r="116" spans="1:17" s="15" customFormat="1" ht="151.5" hidden="1" customHeight="1">
      <c r="A116" s="92"/>
      <c r="B116" s="415" t="s">
        <v>124</v>
      </c>
      <c r="C116" s="415"/>
      <c r="D116" s="177"/>
      <c r="E116" s="178"/>
      <c r="F116" s="178"/>
      <c r="G116" s="178"/>
      <c r="H116" s="178"/>
      <c r="I116" s="178"/>
      <c r="J116" s="35"/>
    </row>
    <row r="117" spans="1:17" s="15" customFormat="1" ht="27.5">
      <c r="A117" s="92"/>
      <c r="B117" s="92"/>
      <c r="C117" s="92"/>
      <c r="D117" s="92"/>
      <c r="E117" s="92"/>
      <c r="F117" s="92"/>
      <c r="G117" s="92"/>
      <c r="H117" s="92"/>
      <c r="I117" s="92"/>
      <c r="J117" s="35"/>
      <c r="K117" s="35"/>
      <c r="L117" s="35"/>
      <c r="M117" s="35"/>
      <c r="N117" s="35"/>
      <c r="O117" s="35"/>
      <c r="P117" s="35"/>
      <c r="Q117" s="35"/>
    </row>
    <row r="118" spans="1:17" s="92" customFormat="1" ht="48.65" customHeight="1">
      <c r="A118" s="16">
        <v>3</v>
      </c>
      <c r="B118" s="94" t="s">
        <v>125</v>
      </c>
      <c r="C118" s="18" t="s">
        <v>797</v>
      </c>
      <c r="D118" s="18"/>
      <c r="E118" s="18"/>
      <c r="F118" s="18"/>
      <c r="G118" s="35"/>
      <c r="H118" s="35"/>
      <c r="I118" s="35"/>
      <c r="J118" s="35"/>
      <c r="K118" s="19"/>
      <c r="L118" s="19"/>
      <c r="M118" s="35"/>
      <c r="N118" s="35"/>
      <c r="O118" s="35"/>
      <c r="P118" s="35"/>
      <c r="Q118" s="35"/>
    </row>
    <row r="119" spans="1:17" s="15" customFormat="1" ht="36.65" customHeight="1">
      <c r="A119" s="92"/>
      <c r="B119" s="416" t="s">
        <v>73</v>
      </c>
      <c r="C119" s="417"/>
      <c r="D119" s="418" t="s">
        <v>116</v>
      </c>
      <c r="E119" s="419"/>
      <c r="F119" s="419"/>
      <c r="G119" s="419"/>
      <c r="H119" s="419"/>
      <c r="I119" s="420"/>
      <c r="J119" s="35"/>
      <c r="K119" s="35"/>
      <c r="L119" s="35"/>
      <c r="M119" s="35"/>
      <c r="N119" s="35"/>
      <c r="O119" s="35"/>
      <c r="P119" s="35"/>
      <c r="Q119" s="35"/>
    </row>
    <row r="120" spans="1:17" s="15" customFormat="1" ht="77.150000000000006" customHeight="1">
      <c r="A120" s="92"/>
      <c r="B120" s="421" t="str">
        <f>$D$21</f>
        <v>DOVE</v>
      </c>
      <c r="C120" s="421" t="str">
        <f t="shared" ref="C120:C122" si="35">$E$42</f>
        <v>ASH -BC01</v>
      </c>
      <c r="D120" s="422" t="s">
        <v>798</v>
      </c>
      <c r="E120" s="423"/>
      <c r="F120" s="423"/>
      <c r="G120" s="423"/>
      <c r="H120" s="423"/>
      <c r="I120" s="424"/>
      <c r="J120" s="35"/>
      <c r="K120" s="35"/>
      <c r="L120" s="35"/>
      <c r="M120" s="35"/>
      <c r="N120" s="35"/>
      <c r="O120" s="35"/>
    </row>
    <row r="121" spans="1:17" s="15" customFormat="1" ht="77.150000000000006" customHeight="1">
      <c r="A121" s="92"/>
      <c r="B121" s="421" t="str">
        <f t="shared" ref="B121" si="36">$D$27</f>
        <v>HEATHER GREY</v>
      </c>
      <c r="C121" s="421"/>
      <c r="D121" s="510"/>
      <c r="E121" s="511"/>
      <c r="F121" s="511"/>
      <c r="G121" s="511"/>
      <c r="H121" s="511"/>
      <c r="I121" s="512"/>
      <c r="J121" s="35"/>
      <c r="K121" s="35"/>
      <c r="L121" s="35"/>
      <c r="M121" s="35"/>
      <c r="N121" s="35"/>
      <c r="O121" s="35"/>
    </row>
    <row r="122" spans="1:17" s="15" customFormat="1" ht="77.150000000000006" customHeight="1">
      <c r="A122" s="92"/>
      <c r="B122" s="421" t="str">
        <f>$D$33</f>
        <v>SANDSTONE</v>
      </c>
      <c r="C122" s="421" t="str">
        <f t="shared" si="35"/>
        <v>ASH -BC01</v>
      </c>
      <c r="D122" s="425"/>
      <c r="E122" s="426"/>
      <c r="F122" s="426"/>
      <c r="G122" s="426"/>
      <c r="H122" s="426"/>
      <c r="I122" s="427"/>
      <c r="J122" s="35"/>
      <c r="K122" s="35"/>
      <c r="L122" s="35"/>
      <c r="M122" s="35"/>
      <c r="N122" s="35"/>
      <c r="O122" s="35"/>
    </row>
    <row r="123" spans="1:17" s="15" customFormat="1" ht="27.5">
      <c r="A123" s="92"/>
      <c r="B123" s="92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</row>
    <row r="124" spans="1:17" s="15" customFormat="1" ht="29.25" customHeight="1">
      <c r="B124" s="406" t="s">
        <v>127</v>
      </c>
      <c r="C124" s="406"/>
      <c r="D124" s="406"/>
      <c r="E124" s="406"/>
      <c r="G124" s="35"/>
      <c r="N124" s="34"/>
      <c r="O124" s="33"/>
      <c r="P124" s="33"/>
      <c r="Q124" s="34"/>
    </row>
    <row r="125" spans="1:17" s="15" customFormat="1" ht="35.25" customHeight="1">
      <c r="A125" s="92">
        <v>1</v>
      </c>
      <c r="B125" s="95" t="s">
        <v>128</v>
      </c>
      <c r="C125" s="92"/>
      <c r="D125" s="92"/>
      <c r="G125" s="35"/>
      <c r="N125" s="34"/>
      <c r="O125" s="33"/>
      <c r="P125" s="33"/>
      <c r="Q125" s="34"/>
    </row>
    <row r="126" spans="1:17" s="15" customFormat="1" ht="35.25" customHeight="1">
      <c r="A126" s="92">
        <v>2</v>
      </c>
      <c r="B126" s="95" t="s">
        <v>129</v>
      </c>
      <c r="C126" s="92"/>
      <c r="D126" s="92"/>
      <c r="G126" s="35"/>
      <c r="N126" s="34"/>
      <c r="O126" s="33"/>
      <c r="P126" s="33"/>
      <c r="Q126" s="34"/>
    </row>
    <row r="127" spans="1:17" s="15" customFormat="1" ht="35.25" customHeight="1">
      <c r="A127" s="92">
        <v>3</v>
      </c>
      <c r="B127" s="95" t="s">
        <v>130</v>
      </c>
      <c r="C127" s="92"/>
      <c r="D127" s="92"/>
      <c r="G127" s="35"/>
      <c r="N127" s="34"/>
      <c r="O127" s="33"/>
      <c r="P127" s="33"/>
      <c r="Q127" s="34"/>
    </row>
    <row r="128" spans="1:17" s="18" customFormat="1" ht="28">
      <c r="A128" s="16"/>
      <c r="B128" s="250" t="s">
        <v>131</v>
      </c>
      <c r="C128" s="251" t="s">
        <v>723</v>
      </c>
      <c r="D128" s="251" t="s">
        <v>117</v>
      </c>
      <c r="E128" s="251" t="s">
        <v>35</v>
      </c>
      <c r="F128" s="251" t="s">
        <v>36</v>
      </c>
      <c r="G128" s="251" t="s">
        <v>37</v>
      </c>
      <c r="H128" s="251" t="s">
        <v>38</v>
      </c>
      <c r="I128" s="251" t="s">
        <v>39</v>
      </c>
      <c r="J128" s="251" t="s">
        <v>40</v>
      </c>
      <c r="M128" s="36"/>
      <c r="N128" s="37"/>
      <c r="O128" s="37"/>
      <c r="P128" s="36"/>
    </row>
    <row r="129" spans="1:16" s="18" customFormat="1" ht="50.15" customHeight="1">
      <c r="A129" s="16"/>
      <c r="B129" s="250" t="s">
        <v>132</v>
      </c>
      <c r="C129" s="189">
        <f>G35</f>
        <v>55</v>
      </c>
      <c r="D129" s="189">
        <f t="shared" ref="D129:I129" si="37">H35</f>
        <v>168</v>
      </c>
      <c r="E129" s="189">
        <f t="shared" si="37"/>
        <v>405</v>
      </c>
      <c r="F129" s="189">
        <f t="shared" si="37"/>
        <v>465</v>
      </c>
      <c r="G129" s="189">
        <f t="shared" si="37"/>
        <v>333</v>
      </c>
      <c r="H129" s="189">
        <f t="shared" si="37"/>
        <v>144</v>
      </c>
      <c r="I129" s="189">
        <f t="shared" si="37"/>
        <v>42</v>
      </c>
      <c r="J129" s="189">
        <f>SUM(C129:I129)</f>
        <v>1612</v>
      </c>
      <c r="M129" s="36"/>
      <c r="N129" s="37"/>
      <c r="O129" s="37"/>
      <c r="P129" s="36"/>
    </row>
    <row r="130" spans="1:16" s="96" customFormat="1" ht="133" customHeight="1">
      <c r="G130" s="97"/>
    </row>
    <row r="131" spans="1:16" s="96" customFormat="1" ht="27.5">
      <c r="G131" s="97"/>
    </row>
    <row r="132" spans="1:16" s="96" customFormat="1" ht="27.5">
      <c r="G132" s="97"/>
    </row>
    <row r="133" spans="1:16" s="96" customFormat="1" ht="27.5">
      <c r="G133" s="97"/>
    </row>
    <row r="134" spans="1:16" s="96" customFormat="1" ht="27.5">
      <c r="G134" s="97"/>
    </row>
    <row r="135" spans="1:16" s="96" customFormat="1" ht="27.5">
      <c r="G135" s="97"/>
    </row>
    <row r="136" spans="1:16" s="96" customFormat="1" ht="27.5">
      <c r="G136" s="97"/>
    </row>
    <row r="137" spans="1:16" s="96" customFormat="1" ht="27.5">
      <c r="G137" s="97"/>
    </row>
    <row r="138" spans="1:16" s="96" customFormat="1" ht="27.5">
      <c r="G138" s="97"/>
    </row>
    <row r="139" spans="1:16" s="96" customFormat="1" ht="27.5">
      <c r="G139" s="97"/>
    </row>
    <row r="140" spans="1:16" s="96" customFormat="1" ht="27.5">
      <c r="G140" s="97"/>
    </row>
    <row r="141" spans="1:16" s="96" customFormat="1" ht="27.5">
      <c r="G141" s="97"/>
    </row>
    <row r="142" spans="1:16" s="96" customFormat="1" ht="27.5">
      <c r="G142" s="97"/>
    </row>
    <row r="143" spans="1:16" s="96" customFormat="1" ht="27.5">
      <c r="G143" s="97"/>
    </row>
    <row r="144" spans="1:16" s="96" customFormat="1" ht="27.5">
      <c r="G144" s="97"/>
    </row>
    <row r="145" spans="7:7" s="96" customFormat="1" ht="27.5">
      <c r="G145" s="97"/>
    </row>
    <row r="146" spans="7:7" s="96" customFormat="1" ht="27.5">
      <c r="G146" s="97"/>
    </row>
    <row r="147" spans="7:7" s="96" customFormat="1" ht="27.5">
      <c r="G147" s="97"/>
    </row>
    <row r="148" spans="7:7" s="96" customFormat="1" ht="27.5">
      <c r="G148" s="97"/>
    </row>
    <row r="149" spans="7:7" s="96" customFormat="1" ht="27.5">
      <c r="G149" s="97"/>
    </row>
    <row r="150" spans="7:7" s="96" customFormat="1" ht="27.5">
      <c r="G150" s="97"/>
    </row>
    <row r="151" spans="7:7" s="96" customFormat="1" ht="27.5">
      <c r="G151" s="97"/>
    </row>
  </sheetData>
  <mergeCells count="190">
    <mergeCell ref="G5:M8"/>
    <mergeCell ref="D8:F8"/>
    <mergeCell ref="D11:F11"/>
    <mergeCell ref="M11:Q11"/>
    <mergeCell ref="B13:F13"/>
    <mergeCell ref="N17:P17"/>
    <mergeCell ref="N1:O1"/>
    <mergeCell ref="P1:Q1"/>
    <mergeCell ref="N2:O2"/>
    <mergeCell ref="P2:Q2"/>
    <mergeCell ref="N3:O3"/>
    <mergeCell ref="P3:Q3"/>
    <mergeCell ref="B37:Q37"/>
    <mergeCell ref="B38:Q38"/>
    <mergeCell ref="A40:C40"/>
    <mergeCell ref="N40:Q40"/>
    <mergeCell ref="A41:Q41"/>
    <mergeCell ref="N18:P19"/>
    <mergeCell ref="N23:P23"/>
    <mergeCell ref="N24:P25"/>
    <mergeCell ref="N29:P29"/>
    <mergeCell ref="N30:P31"/>
    <mergeCell ref="A46:Q46"/>
    <mergeCell ref="B47:C47"/>
    <mergeCell ref="N47:Q47"/>
    <mergeCell ref="B48:C48"/>
    <mergeCell ref="N48:Q48"/>
    <mergeCell ref="A49:Q49"/>
    <mergeCell ref="B42:C42"/>
    <mergeCell ref="N42:Q42"/>
    <mergeCell ref="B43:C43"/>
    <mergeCell ref="N43:Q43"/>
    <mergeCell ref="A45:C45"/>
    <mergeCell ref="N45:Q45"/>
    <mergeCell ref="B54:E54"/>
    <mergeCell ref="H54:I54"/>
    <mergeCell ref="P54:Q56"/>
    <mergeCell ref="B55:E55"/>
    <mergeCell ref="H55:I55"/>
    <mergeCell ref="B56:E56"/>
    <mergeCell ref="H56:I56"/>
    <mergeCell ref="B50:C50"/>
    <mergeCell ref="N50:Q50"/>
    <mergeCell ref="B51:C51"/>
    <mergeCell ref="N51:Q51"/>
    <mergeCell ref="A53:E53"/>
    <mergeCell ref="H53:I53"/>
    <mergeCell ref="P53:Q53"/>
    <mergeCell ref="B57:E57"/>
    <mergeCell ref="F57:F59"/>
    <mergeCell ref="G57:G59"/>
    <mergeCell ref="H57:I57"/>
    <mergeCell ref="P57:Q59"/>
    <mergeCell ref="B58:E58"/>
    <mergeCell ref="H58:I58"/>
    <mergeCell ref="B59:E59"/>
    <mergeCell ref="H59:I59"/>
    <mergeCell ref="B60:E60"/>
    <mergeCell ref="F60:F62"/>
    <mergeCell ref="G60:G62"/>
    <mergeCell ref="H60:I60"/>
    <mergeCell ref="P60:Q62"/>
    <mergeCell ref="B61:E61"/>
    <mergeCell ref="H61:I61"/>
    <mergeCell ref="B62:E62"/>
    <mergeCell ref="H62:I62"/>
    <mergeCell ref="B63:E63"/>
    <mergeCell ref="F63:F65"/>
    <mergeCell ref="G63:G65"/>
    <mergeCell ref="H63:I63"/>
    <mergeCell ref="P63:Q65"/>
    <mergeCell ref="B64:E64"/>
    <mergeCell ref="H64:I64"/>
    <mergeCell ref="B65:E65"/>
    <mergeCell ref="H65:I65"/>
    <mergeCell ref="B66:E66"/>
    <mergeCell ref="F66:F68"/>
    <mergeCell ref="G66:G68"/>
    <mergeCell ref="H66:I66"/>
    <mergeCell ref="P66:Q68"/>
    <mergeCell ref="B67:E67"/>
    <mergeCell ref="H67:I67"/>
    <mergeCell ref="B68:E68"/>
    <mergeCell ref="H68:I68"/>
    <mergeCell ref="A70:E70"/>
    <mergeCell ref="H70:I70"/>
    <mergeCell ref="P70:Q70"/>
    <mergeCell ref="B71:E71"/>
    <mergeCell ref="F71:F73"/>
    <mergeCell ref="G71:G73"/>
    <mergeCell ref="H71:I71"/>
    <mergeCell ref="P71:Q73"/>
    <mergeCell ref="B72:E72"/>
    <mergeCell ref="H72:I72"/>
    <mergeCell ref="B77:E77"/>
    <mergeCell ref="H77:I77"/>
    <mergeCell ref="P77:Q77"/>
    <mergeCell ref="B78:E78"/>
    <mergeCell ref="H78:I78"/>
    <mergeCell ref="P78:Q78"/>
    <mergeCell ref="B73:E73"/>
    <mergeCell ref="H73:I73"/>
    <mergeCell ref="B74:E74"/>
    <mergeCell ref="G74:G76"/>
    <mergeCell ref="H74:I74"/>
    <mergeCell ref="P74:Q76"/>
    <mergeCell ref="B75:E75"/>
    <mergeCell ref="H75:I75"/>
    <mergeCell ref="B76:E76"/>
    <mergeCell ref="H76:I76"/>
    <mergeCell ref="B82:E82"/>
    <mergeCell ref="H82:I82"/>
    <mergeCell ref="B83:E83"/>
    <mergeCell ref="F83:F85"/>
    <mergeCell ref="G83:G85"/>
    <mergeCell ref="H83:I83"/>
    <mergeCell ref="B79:E79"/>
    <mergeCell ref="H79:I79"/>
    <mergeCell ref="P79:Q79"/>
    <mergeCell ref="B80:E80"/>
    <mergeCell ref="F80:F82"/>
    <mergeCell ref="G80:G82"/>
    <mergeCell ref="H80:I80"/>
    <mergeCell ref="P80:Q82"/>
    <mergeCell ref="B81:E81"/>
    <mergeCell ref="H81:I81"/>
    <mergeCell ref="B87:E87"/>
    <mergeCell ref="H87:I87"/>
    <mergeCell ref="P87:Q87"/>
    <mergeCell ref="B88:E88"/>
    <mergeCell ref="H88:I88"/>
    <mergeCell ref="P88:Q88"/>
    <mergeCell ref="P83:Q85"/>
    <mergeCell ref="B84:E84"/>
    <mergeCell ref="H84:I84"/>
    <mergeCell ref="B85:E85"/>
    <mergeCell ref="H85:I85"/>
    <mergeCell ref="B86:E86"/>
    <mergeCell ref="H86:I86"/>
    <mergeCell ref="P86:Q86"/>
    <mergeCell ref="B91:E91"/>
    <mergeCell ref="H91:I91"/>
    <mergeCell ref="P91:Q91"/>
    <mergeCell ref="J93:N93"/>
    <mergeCell ref="B95:I95"/>
    <mergeCell ref="B96:C96"/>
    <mergeCell ref="D96:I96"/>
    <mergeCell ref="B89:E89"/>
    <mergeCell ref="H89:I89"/>
    <mergeCell ref="P89:Q89"/>
    <mergeCell ref="B90:E90"/>
    <mergeCell ref="H90:I90"/>
    <mergeCell ref="P90:Q90"/>
    <mergeCell ref="D109:I109"/>
    <mergeCell ref="B100:C100"/>
    <mergeCell ref="D100:I100"/>
    <mergeCell ref="B102:I102"/>
    <mergeCell ref="B103:C103"/>
    <mergeCell ref="B104:C104"/>
    <mergeCell ref="D104:I104"/>
    <mergeCell ref="B97:C97"/>
    <mergeCell ref="D97:I97"/>
    <mergeCell ref="B98:C98"/>
    <mergeCell ref="D98:I98"/>
    <mergeCell ref="B99:C99"/>
    <mergeCell ref="D99:I99"/>
    <mergeCell ref="B124:E124"/>
    <mergeCell ref="B20:F20"/>
    <mergeCell ref="B26:F26"/>
    <mergeCell ref="B32:F32"/>
    <mergeCell ref="B114:I114"/>
    <mergeCell ref="B115:C115"/>
    <mergeCell ref="B116:C116"/>
    <mergeCell ref="B119:C119"/>
    <mergeCell ref="D119:I119"/>
    <mergeCell ref="B120:C120"/>
    <mergeCell ref="D120:I122"/>
    <mergeCell ref="B121:C121"/>
    <mergeCell ref="B122:C122"/>
    <mergeCell ref="B110:C110"/>
    <mergeCell ref="D110:I110"/>
    <mergeCell ref="B111:C111"/>
    <mergeCell ref="D111:I111"/>
    <mergeCell ref="B112:C112"/>
    <mergeCell ref="D112:I112"/>
    <mergeCell ref="C106:F106"/>
    <mergeCell ref="B107:I107"/>
    <mergeCell ref="B108:C108"/>
    <mergeCell ref="D108:I108"/>
    <mergeCell ref="B109:C109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43" max="16" man="1"/>
    <brk id="68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152"/>
  <sheetViews>
    <sheetView view="pageBreakPreview" topLeftCell="A25" zoomScale="50" zoomScaleNormal="10" zoomScaleSheetLayoutView="50" zoomScalePageLayoutView="25" workbookViewId="0">
      <selection activeCell="G33" sqref="G33:M33"/>
    </sheetView>
  </sheetViews>
  <sheetFormatPr defaultColWidth="9.1796875" defaultRowHeight="14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21.54296875" style="38" customWidth="1"/>
    <col min="13" max="13" width="17.7265625" style="38" customWidth="1"/>
    <col min="14" max="15" width="13.453125" style="38" customWidth="1"/>
    <col min="16" max="16" width="24.1796875" style="38" customWidth="1"/>
    <col min="17" max="17" width="17.7265625" style="38" customWidth="1"/>
    <col min="18" max="16384" width="9.1796875" style="38"/>
  </cols>
  <sheetData>
    <row r="1" spans="1:17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506" t="s">
        <v>0</v>
      </c>
      <c r="O1" s="506" t="s">
        <v>0</v>
      </c>
      <c r="P1" s="507" t="s">
        <v>1</v>
      </c>
      <c r="Q1" s="507"/>
    </row>
    <row r="2" spans="1:17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506" t="s">
        <v>2</v>
      </c>
      <c r="O2" s="506" t="s">
        <v>2</v>
      </c>
      <c r="P2" s="508" t="s">
        <v>3</v>
      </c>
      <c r="Q2" s="508"/>
    </row>
    <row r="3" spans="1:17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506" t="s">
        <v>4</v>
      </c>
      <c r="O3" s="506" t="s">
        <v>4</v>
      </c>
      <c r="P3" s="509" t="s">
        <v>5</v>
      </c>
      <c r="Q3" s="507"/>
    </row>
    <row r="4" spans="1:17" s="5" customFormat="1" ht="33" customHeight="1" thickBot="1">
      <c r="B4" s="6" t="s">
        <v>226</v>
      </c>
      <c r="G4" s="7"/>
    </row>
    <row r="5" spans="1:17" s="5" customFormat="1" ht="58" customHeight="1">
      <c r="B5" s="8" t="s">
        <v>7</v>
      </c>
      <c r="C5" s="8"/>
      <c r="D5" s="6"/>
      <c r="F5" s="9"/>
      <c r="G5" s="492" t="s">
        <v>778</v>
      </c>
      <c r="H5" s="493"/>
      <c r="I5" s="493"/>
      <c r="J5" s="493"/>
      <c r="K5" s="493"/>
      <c r="L5" s="493"/>
      <c r="M5" s="494"/>
    </row>
    <row r="6" spans="1:17" s="10" customFormat="1" ht="58" customHeight="1">
      <c r="B6" s="11" t="s">
        <v>8</v>
      </c>
      <c r="C6" s="11"/>
      <c r="D6" s="12" t="s">
        <v>227</v>
      </c>
      <c r="E6" s="14"/>
      <c r="F6" s="11"/>
      <c r="G6" s="495"/>
      <c r="H6" s="496"/>
      <c r="I6" s="496"/>
      <c r="J6" s="496"/>
      <c r="K6" s="496"/>
      <c r="L6" s="496"/>
      <c r="M6" s="497"/>
      <c r="N6" s="13"/>
      <c r="O6" s="13"/>
      <c r="P6" s="13"/>
      <c r="Q6" s="13"/>
    </row>
    <row r="7" spans="1:17" s="10" customFormat="1" ht="58" customHeight="1">
      <c r="B7" s="11" t="s">
        <v>10</v>
      </c>
      <c r="C7" s="11"/>
      <c r="D7" s="12" t="s">
        <v>776</v>
      </c>
      <c r="E7" s="12"/>
      <c r="F7" s="11"/>
      <c r="G7" s="495"/>
      <c r="H7" s="496"/>
      <c r="I7" s="496"/>
      <c r="J7" s="496"/>
      <c r="K7" s="496"/>
      <c r="L7" s="496"/>
      <c r="M7" s="497"/>
      <c r="N7" s="13"/>
      <c r="O7" s="13"/>
      <c r="P7" s="13"/>
      <c r="Q7" s="13"/>
    </row>
    <row r="8" spans="1:17" s="10" customFormat="1" ht="58" customHeight="1" thickBot="1">
      <c r="B8" s="11" t="s">
        <v>12</v>
      </c>
      <c r="C8" s="11"/>
      <c r="D8" s="501" t="s">
        <v>777</v>
      </c>
      <c r="E8" s="501"/>
      <c r="F8" s="501"/>
      <c r="G8" s="498"/>
      <c r="H8" s="499"/>
      <c r="I8" s="499"/>
      <c r="J8" s="499"/>
      <c r="K8" s="499"/>
      <c r="L8" s="499"/>
      <c r="M8" s="500"/>
      <c r="N8" s="13"/>
      <c r="O8" s="13"/>
      <c r="P8" s="13"/>
      <c r="Q8" s="13"/>
    </row>
    <row r="9" spans="1:17" s="15" customFormat="1" ht="28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8">
      <c r="B10" s="236" t="s">
        <v>15</v>
      </c>
      <c r="C10" s="236"/>
      <c r="D10" s="136" t="s">
        <v>779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502">
        <v>45456</v>
      </c>
      <c r="E11" s="503"/>
      <c r="F11" s="503"/>
      <c r="G11" s="241"/>
      <c r="H11" s="240"/>
      <c r="I11" s="186"/>
      <c r="J11" s="238" t="s">
        <v>20</v>
      </c>
      <c r="K11" s="186"/>
      <c r="L11" s="186"/>
      <c r="M11" s="504" t="s">
        <v>787</v>
      </c>
      <c r="N11" s="504"/>
      <c r="O11" s="504"/>
      <c r="P11" s="504"/>
      <c r="Q11" s="504"/>
    </row>
    <row r="12" spans="1:17" s="15" customFormat="1" ht="28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729</v>
      </c>
      <c r="N12" s="186"/>
      <c r="O12" s="244"/>
      <c r="P12" s="244"/>
      <c r="Q12" s="239"/>
    </row>
    <row r="13" spans="1:17" s="15" customFormat="1" ht="28">
      <c r="B13" s="505"/>
      <c r="C13" s="505"/>
      <c r="D13" s="505"/>
      <c r="E13" s="505"/>
      <c r="F13" s="505"/>
      <c r="G13" s="243"/>
      <c r="H13" s="244"/>
      <c r="I13" s="186"/>
      <c r="J13" s="238" t="s">
        <v>25</v>
      </c>
      <c r="K13" s="186"/>
      <c r="L13" s="186"/>
      <c r="M13" s="186" t="s">
        <v>785</v>
      </c>
      <c r="N13" s="244"/>
      <c r="O13" s="239"/>
      <c r="P13" s="239"/>
      <c r="Q13" s="244"/>
    </row>
    <row r="14" spans="1:17" s="15" customFormat="1" ht="28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5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203" t="s">
        <v>34</v>
      </c>
      <c r="F17" s="203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491" t="s">
        <v>783</v>
      </c>
      <c r="O17" s="491"/>
      <c r="P17" s="491"/>
      <c r="Q17" s="333" t="s">
        <v>40</v>
      </c>
    </row>
    <row r="18" spans="2:17" s="204" customFormat="1" ht="65">
      <c r="B18" s="330" t="s">
        <v>41</v>
      </c>
      <c r="C18" s="331" t="s">
        <v>335</v>
      </c>
      <c r="D18" s="205" t="s">
        <v>780</v>
      </c>
      <c r="E18" s="206"/>
      <c r="F18" s="207"/>
      <c r="G18" s="207">
        <v>1</v>
      </c>
      <c r="H18" s="207">
        <v>4</v>
      </c>
      <c r="I18" s="207">
        <v>4</v>
      </c>
      <c r="J18" s="207">
        <v>7</v>
      </c>
      <c r="K18" s="207">
        <v>4</v>
      </c>
      <c r="L18" s="207">
        <v>3</v>
      </c>
      <c r="M18" s="207">
        <v>1</v>
      </c>
      <c r="N18" s="490" t="s">
        <v>789</v>
      </c>
      <c r="O18" s="490"/>
      <c r="P18" s="490"/>
      <c r="Q18" s="208">
        <f>SUM(E18:P18)</f>
        <v>24</v>
      </c>
    </row>
    <row r="19" spans="2:17" s="204" customFormat="1" ht="65">
      <c r="B19" s="330" t="s">
        <v>43</v>
      </c>
      <c r="C19" s="331" t="str">
        <f>C18</f>
        <v>DB-KT004</v>
      </c>
      <c r="D19" s="206" t="str">
        <f>+D18</f>
        <v>DOVE</v>
      </c>
      <c r="E19" s="206"/>
      <c r="F19" s="207"/>
      <c r="G19" s="209">
        <f>ROUNDUP(G18*5%,0)</f>
        <v>1</v>
      </c>
      <c r="H19" s="209">
        <f t="shared" ref="H19:M19" si="0">ROUNDUP(H18*5%,0)</f>
        <v>1</v>
      </c>
      <c r="I19" s="209">
        <f t="shared" si="0"/>
        <v>1</v>
      </c>
      <c r="J19" s="209">
        <f>ROUNDUP(J18*5%,0)</f>
        <v>1</v>
      </c>
      <c r="K19" s="209">
        <f t="shared" si="0"/>
        <v>1</v>
      </c>
      <c r="L19" s="209">
        <f t="shared" si="0"/>
        <v>1</v>
      </c>
      <c r="M19" s="209">
        <f t="shared" si="0"/>
        <v>1</v>
      </c>
      <c r="N19" s="490"/>
      <c r="O19" s="490"/>
      <c r="P19" s="490"/>
      <c r="Q19" s="208">
        <f>SUM(E19:P19)</f>
        <v>7</v>
      </c>
    </row>
    <row r="20" spans="2:17" s="215" customFormat="1" ht="50.5">
      <c r="B20" s="230" t="s">
        <v>45</v>
      </c>
      <c r="C20" s="231"/>
      <c r="D20" s="231"/>
      <c r="E20" s="232"/>
      <c r="F20" s="232"/>
      <c r="G20" s="233">
        <v>0</v>
      </c>
      <c r="H20" s="233">
        <v>0</v>
      </c>
      <c r="I20" s="233">
        <v>0</v>
      </c>
      <c r="J20" s="233">
        <v>1</v>
      </c>
      <c r="K20" s="233">
        <v>0</v>
      </c>
      <c r="L20" s="233">
        <v>0</v>
      </c>
      <c r="M20" s="233">
        <v>0</v>
      </c>
      <c r="N20" s="234"/>
      <c r="O20" s="234"/>
      <c r="P20" s="234"/>
      <c r="Q20" s="235">
        <f>SUM(G20:P20)</f>
        <v>1</v>
      </c>
    </row>
    <row r="21" spans="2:17" s="215" customFormat="1" ht="45">
      <c r="B21" s="210" t="s">
        <v>44</v>
      </c>
      <c r="C21" s="210"/>
      <c r="D21" s="211" t="str">
        <f>+D19</f>
        <v>DOVE</v>
      </c>
      <c r="E21" s="212"/>
      <c r="F21" s="213"/>
      <c r="G21" s="214">
        <f>SUM(G18:G20)</f>
        <v>2</v>
      </c>
      <c r="H21" s="214">
        <f t="shared" ref="H21:M21" si="1">SUM(H18:H20)</f>
        <v>5</v>
      </c>
      <c r="I21" s="214">
        <f t="shared" si="1"/>
        <v>5</v>
      </c>
      <c r="J21" s="214">
        <f t="shared" si="1"/>
        <v>9</v>
      </c>
      <c r="K21" s="214">
        <f t="shared" si="1"/>
        <v>5</v>
      </c>
      <c r="L21" s="214">
        <f t="shared" si="1"/>
        <v>4</v>
      </c>
      <c r="M21" s="214">
        <f t="shared" si="1"/>
        <v>2</v>
      </c>
      <c r="N21" s="334"/>
      <c r="O21" s="334"/>
      <c r="P21" s="334"/>
      <c r="Q21" s="357">
        <f>SUM(Q18:Q20)</f>
        <v>32</v>
      </c>
    </row>
    <row r="22" spans="2:17" s="204" customFormat="1" ht="4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45">
      <c r="B23" s="201"/>
      <c r="C23" s="202" t="s">
        <v>32</v>
      </c>
      <c r="D23" s="202" t="s">
        <v>33</v>
      </c>
      <c r="E23" s="221" t="s">
        <v>34</v>
      </c>
      <c r="F23" s="221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491" t="s">
        <v>783</v>
      </c>
      <c r="O23" s="491"/>
      <c r="P23" s="491"/>
      <c r="Q23" s="333" t="s">
        <v>40</v>
      </c>
    </row>
    <row r="24" spans="2:17" s="204" customFormat="1" ht="65">
      <c r="B24" s="330" t="s">
        <v>41</v>
      </c>
      <c r="C24" s="331" t="s">
        <v>344</v>
      </c>
      <c r="D24" s="205" t="s">
        <v>781</v>
      </c>
      <c r="E24" s="206"/>
      <c r="F24" s="207"/>
      <c r="G24" s="207">
        <v>1</v>
      </c>
      <c r="H24" s="207">
        <v>4</v>
      </c>
      <c r="I24" s="207">
        <v>4</v>
      </c>
      <c r="J24" s="207">
        <v>7</v>
      </c>
      <c r="K24" s="207">
        <v>4</v>
      </c>
      <c r="L24" s="207">
        <v>3</v>
      </c>
      <c r="M24" s="207">
        <v>1</v>
      </c>
      <c r="N24" s="486" t="s">
        <v>790</v>
      </c>
      <c r="O24" s="486"/>
      <c r="P24" s="486"/>
      <c r="Q24" s="208">
        <f>SUM(E24:P24)</f>
        <v>24</v>
      </c>
    </row>
    <row r="25" spans="2:17" s="204" customFormat="1" ht="65">
      <c r="B25" s="330" t="s">
        <v>43</v>
      </c>
      <c r="C25" s="331" t="str">
        <f>C24</f>
        <v>DB-KT005</v>
      </c>
      <c r="D25" s="206" t="str">
        <f>+D24</f>
        <v>HEATHER GREY</v>
      </c>
      <c r="E25" s="206"/>
      <c r="F25" s="207"/>
      <c r="G25" s="209">
        <f>ROUNDUP(G24*5%,0)</f>
        <v>1</v>
      </c>
      <c r="H25" s="209">
        <f t="shared" ref="H25" si="2">ROUNDUP(H24*5%,0)</f>
        <v>1</v>
      </c>
      <c r="I25" s="209">
        <f t="shared" ref="I25:J25" si="3">ROUNDUP(I24*5%,0)</f>
        <v>1</v>
      </c>
      <c r="J25" s="209">
        <f t="shared" si="3"/>
        <v>1</v>
      </c>
      <c r="K25" s="209">
        <f t="shared" ref="K25" si="4">ROUNDUP(K24*5%,0)</f>
        <v>1</v>
      </c>
      <c r="L25" s="209">
        <f t="shared" ref="L25" si="5">ROUNDUP(L24*5%,0)</f>
        <v>1</v>
      </c>
      <c r="M25" s="209">
        <f t="shared" ref="M25" si="6">ROUNDUP(M24*5%,0)</f>
        <v>1</v>
      </c>
      <c r="N25" s="486"/>
      <c r="O25" s="486"/>
      <c r="P25" s="486"/>
      <c r="Q25" s="208">
        <f>SUM(E25:P25)</f>
        <v>7</v>
      </c>
    </row>
    <row r="26" spans="2:17" s="215" customFormat="1" ht="50.5">
      <c r="B26" s="230" t="s">
        <v>45</v>
      </c>
      <c r="C26" s="231"/>
      <c r="D26" s="231"/>
      <c r="E26" s="232"/>
      <c r="F26" s="232"/>
      <c r="G26" s="233">
        <v>0</v>
      </c>
      <c r="H26" s="233">
        <v>0</v>
      </c>
      <c r="I26" s="233">
        <v>0</v>
      </c>
      <c r="J26" s="233">
        <v>1</v>
      </c>
      <c r="K26" s="233">
        <v>0</v>
      </c>
      <c r="L26" s="233">
        <v>0</v>
      </c>
      <c r="M26" s="233">
        <v>0</v>
      </c>
      <c r="N26" s="234"/>
      <c r="O26" s="234"/>
      <c r="P26" s="234"/>
      <c r="Q26" s="235">
        <f>SUM(G26:P26)</f>
        <v>1</v>
      </c>
    </row>
    <row r="27" spans="2:17" s="215" customFormat="1" ht="45">
      <c r="B27" s="210" t="s">
        <v>44</v>
      </c>
      <c r="C27" s="210"/>
      <c r="D27" s="211" t="str">
        <f>+D25</f>
        <v>HEATHER GREY</v>
      </c>
      <c r="E27" s="212"/>
      <c r="F27" s="213"/>
      <c r="G27" s="214">
        <f>SUM(G24:G26)</f>
        <v>2</v>
      </c>
      <c r="H27" s="214">
        <f t="shared" ref="H27" si="7">SUM(H24:H26)</f>
        <v>5</v>
      </c>
      <c r="I27" s="214">
        <f t="shared" ref="I27" si="8">SUM(I24:I26)</f>
        <v>5</v>
      </c>
      <c r="J27" s="214">
        <f t="shared" ref="J27" si="9">SUM(J24:J26)</f>
        <v>9</v>
      </c>
      <c r="K27" s="214">
        <f t="shared" ref="K27" si="10">SUM(K24:K26)</f>
        <v>5</v>
      </c>
      <c r="L27" s="214">
        <f t="shared" ref="L27" si="11">SUM(L24:L26)</f>
        <v>4</v>
      </c>
      <c r="M27" s="214">
        <f t="shared" ref="M27" si="12">SUM(M24:M26)</f>
        <v>2</v>
      </c>
      <c r="N27" s="334"/>
      <c r="O27" s="334"/>
      <c r="P27" s="334"/>
      <c r="Q27" s="357">
        <f>SUM(Q24:Q26)</f>
        <v>32</v>
      </c>
    </row>
    <row r="28" spans="2:17" s="204" customFormat="1" ht="4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45">
      <c r="B29" s="201"/>
      <c r="C29" s="202" t="s">
        <v>32</v>
      </c>
      <c r="D29" s="202" t="s">
        <v>33</v>
      </c>
      <c r="E29" s="214" t="s">
        <v>34</v>
      </c>
      <c r="F29" s="214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491" t="s">
        <v>783</v>
      </c>
      <c r="O29" s="491"/>
      <c r="P29" s="491"/>
      <c r="Q29" s="333" t="s">
        <v>40</v>
      </c>
    </row>
    <row r="30" spans="2:17" s="204" customFormat="1" ht="65">
      <c r="B30" s="330" t="s">
        <v>41</v>
      </c>
      <c r="C30" s="331" t="s">
        <v>353</v>
      </c>
      <c r="D30" s="205" t="s">
        <v>782</v>
      </c>
      <c r="E30" s="206"/>
      <c r="F30" s="207"/>
      <c r="G30" s="207">
        <v>1</v>
      </c>
      <c r="H30" s="207">
        <v>4</v>
      </c>
      <c r="I30" s="207">
        <v>4</v>
      </c>
      <c r="J30" s="207">
        <v>7</v>
      </c>
      <c r="K30" s="207">
        <v>4</v>
      </c>
      <c r="L30" s="207">
        <v>3</v>
      </c>
      <c r="M30" s="207">
        <v>1</v>
      </c>
      <c r="N30" s="486" t="s">
        <v>791</v>
      </c>
      <c r="O30" s="486"/>
      <c r="P30" s="486"/>
      <c r="Q30" s="208">
        <f>SUM(E30:P30)</f>
        <v>24</v>
      </c>
    </row>
    <row r="31" spans="2:17" s="204" customFormat="1" ht="65">
      <c r="B31" s="330" t="s">
        <v>43</v>
      </c>
      <c r="C31" s="331" t="str">
        <f>C30</f>
        <v>DB-KT006</v>
      </c>
      <c r="D31" s="206" t="str">
        <f>+D30</f>
        <v>SANDSTONE</v>
      </c>
      <c r="E31" s="332"/>
      <c r="F31" s="332"/>
      <c r="G31" s="209">
        <f>ROUNDUP(G30*5%,0)</f>
        <v>1</v>
      </c>
      <c r="H31" s="209">
        <f t="shared" ref="H31" si="13">ROUNDUP(H30*5%,0)</f>
        <v>1</v>
      </c>
      <c r="I31" s="209">
        <f t="shared" ref="I31:J31" si="14">ROUNDUP(I30*5%,0)</f>
        <v>1</v>
      </c>
      <c r="J31" s="209">
        <f t="shared" si="14"/>
        <v>1</v>
      </c>
      <c r="K31" s="209">
        <f t="shared" ref="K31" si="15">ROUNDUP(K30*5%,0)</f>
        <v>1</v>
      </c>
      <c r="L31" s="209">
        <f t="shared" ref="L31" si="16">ROUNDUP(L30*5%,0)</f>
        <v>1</v>
      </c>
      <c r="M31" s="209">
        <f t="shared" ref="M31" si="17">ROUNDUP(M30*5%,0)</f>
        <v>1</v>
      </c>
      <c r="N31" s="486"/>
      <c r="O31" s="486"/>
      <c r="P31" s="486"/>
      <c r="Q31" s="208">
        <f>SUM(E31:P31)</f>
        <v>7</v>
      </c>
    </row>
    <row r="32" spans="2:17" s="215" customFormat="1" ht="50.5">
      <c r="B32" s="230" t="s">
        <v>45</v>
      </c>
      <c r="C32" s="231"/>
      <c r="D32" s="231"/>
      <c r="E32" s="232"/>
      <c r="F32" s="232"/>
      <c r="G32" s="233">
        <v>0</v>
      </c>
      <c r="H32" s="233">
        <v>0</v>
      </c>
      <c r="I32" s="233">
        <v>0</v>
      </c>
      <c r="J32" s="233">
        <v>1</v>
      </c>
      <c r="K32" s="233">
        <v>0</v>
      </c>
      <c r="L32" s="233">
        <v>0</v>
      </c>
      <c r="M32" s="233">
        <v>0</v>
      </c>
      <c r="N32" s="234"/>
      <c r="O32" s="234"/>
      <c r="P32" s="234"/>
      <c r="Q32" s="235">
        <f>SUM(G32:P32)</f>
        <v>1</v>
      </c>
    </row>
    <row r="33" spans="1:19" s="204" customFormat="1" ht="45">
      <c r="B33" s="222" t="s">
        <v>44</v>
      </c>
      <c r="C33" s="223"/>
      <c r="D33" s="519" t="str">
        <f>+D31</f>
        <v>SANDSTONE</v>
      </c>
      <c r="E33" s="519"/>
      <c r="F33" s="519"/>
      <c r="G33" s="214">
        <f>SUM(G30:G32)</f>
        <v>2</v>
      </c>
      <c r="H33" s="214">
        <f t="shared" ref="H33" si="18">SUM(H30:H32)</f>
        <v>5</v>
      </c>
      <c r="I33" s="214">
        <f t="shared" ref="I33" si="19">SUM(I30:I32)</f>
        <v>5</v>
      </c>
      <c r="J33" s="214">
        <f t="shared" ref="J33" si="20">SUM(J30:J32)</f>
        <v>9</v>
      </c>
      <c r="K33" s="214">
        <f t="shared" ref="K33" si="21">SUM(K30:K32)</f>
        <v>5</v>
      </c>
      <c r="L33" s="214">
        <f t="shared" ref="L33" si="22">SUM(L30:L32)</f>
        <v>4</v>
      </c>
      <c r="M33" s="214">
        <f t="shared" ref="M33" si="23">SUM(M30:M32)</f>
        <v>2</v>
      </c>
      <c r="N33" s="334"/>
      <c r="O33" s="334"/>
      <c r="P33" s="334"/>
      <c r="Q33" s="357">
        <f>SUM(Q30:Q32)</f>
        <v>32</v>
      </c>
    </row>
    <row r="34" spans="1:19" s="204" customFormat="1" ht="45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1:19" s="215" customFormat="1" ht="45">
      <c r="B35" s="225" t="s">
        <v>49</v>
      </c>
      <c r="C35" s="226"/>
      <c r="D35" s="225"/>
      <c r="E35" s="227"/>
      <c r="F35" s="228"/>
      <c r="G35" s="228">
        <f>G21++G33+G27</f>
        <v>6</v>
      </c>
      <c r="H35" s="228">
        <f t="shared" ref="H35:M35" si="24">H21++H33+H27</f>
        <v>15</v>
      </c>
      <c r="I35" s="228">
        <f t="shared" si="24"/>
        <v>15</v>
      </c>
      <c r="J35" s="228">
        <f t="shared" si="24"/>
        <v>27</v>
      </c>
      <c r="K35" s="228">
        <f t="shared" si="24"/>
        <v>15</v>
      </c>
      <c r="L35" s="228">
        <f t="shared" si="24"/>
        <v>12</v>
      </c>
      <c r="M35" s="228">
        <f t="shared" si="24"/>
        <v>6</v>
      </c>
      <c r="N35" s="228"/>
      <c r="O35" s="228"/>
      <c r="P35" s="228"/>
      <c r="Q35" s="228">
        <f>Q21++Q33+Q27</f>
        <v>96</v>
      </c>
    </row>
    <row r="36" spans="1:19" s="99" customFormat="1" ht="20.25" customHeight="1">
      <c r="B36" s="100"/>
      <c r="C36" s="101"/>
      <c r="E36" s="343"/>
      <c r="F36" s="343"/>
      <c r="G36" s="343"/>
      <c r="H36" s="343"/>
      <c r="I36" s="343"/>
      <c r="J36" s="343"/>
      <c r="K36" s="343"/>
      <c r="L36" s="343"/>
      <c r="M36" s="343"/>
      <c r="N36" s="343"/>
      <c r="O36" s="343"/>
      <c r="P36" s="343"/>
      <c r="Q36" s="343"/>
    </row>
    <row r="37" spans="1:19" s="99" customFormat="1" ht="128.25" customHeight="1">
      <c r="B37" s="488" t="s">
        <v>739</v>
      </c>
      <c r="C37" s="488"/>
      <c r="D37" s="488"/>
      <c r="E37" s="488"/>
      <c r="F37" s="488"/>
      <c r="G37" s="488"/>
      <c r="H37" s="488"/>
      <c r="I37" s="488"/>
      <c r="J37" s="488"/>
      <c r="K37" s="488"/>
      <c r="L37" s="488"/>
      <c r="M37" s="488"/>
      <c r="N37" s="488"/>
      <c r="O37" s="488"/>
      <c r="P37" s="488"/>
      <c r="Q37" s="488"/>
    </row>
    <row r="38" spans="1:19" s="99" customFormat="1" ht="72.75" customHeight="1">
      <c r="B38" s="488" t="s">
        <v>743</v>
      </c>
      <c r="C38" s="488"/>
      <c r="D38" s="488"/>
      <c r="E38" s="488"/>
      <c r="F38" s="488"/>
      <c r="G38" s="488"/>
      <c r="H38" s="488"/>
      <c r="I38" s="488"/>
      <c r="J38" s="488"/>
      <c r="K38" s="488"/>
      <c r="L38" s="488"/>
      <c r="M38" s="488"/>
      <c r="N38" s="488"/>
      <c r="O38" s="488"/>
      <c r="P38" s="488"/>
      <c r="Q38" s="488"/>
    </row>
    <row r="39" spans="1:19" s="99" customFormat="1" ht="72.75" customHeight="1">
      <c r="B39" s="489" t="s">
        <v>765</v>
      </c>
      <c r="C39" s="489"/>
      <c r="D39" s="489"/>
      <c r="E39" s="489"/>
      <c r="F39" s="489"/>
      <c r="G39" s="489"/>
      <c r="H39" s="489"/>
      <c r="I39" s="489"/>
      <c r="J39" s="489"/>
      <c r="K39" s="489"/>
      <c r="L39" s="489"/>
      <c r="M39" s="489"/>
      <c r="N39" s="489"/>
      <c r="O39" s="489"/>
      <c r="P39" s="489"/>
      <c r="Q39" s="489"/>
    </row>
    <row r="40" spans="1:19" s="4" customFormat="1" ht="59.15" customHeight="1">
      <c r="B40" s="87" t="s">
        <v>51</v>
      </c>
      <c r="C40" s="24"/>
      <c r="D40" s="343" t="s">
        <v>734</v>
      </c>
      <c r="E40" s="343"/>
      <c r="F40" s="343"/>
      <c r="G40" s="343"/>
      <c r="H40" s="343"/>
      <c r="I40" s="343"/>
      <c r="J40" s="343"/>
      <c r="K40" s="343"/>
      <c r="L40" s="343"/>
      <c r="M40" s="343"/>
      <c r="N40" s="343"/>
      <c r="O40" s="343"/>
      <c r="P40" s="343"/>
      <c r="Q40" s="343"/>
    </row>
    <row r="41" spans="1:19" s="25" customFormat="1" ht="120">
      <c r="A41" s="463" t="s">
        <v>52</v>
      </c>
      <c r="B41" s="463"/>
      <c r="C41" s="463"/>
      <c r="D41" s="191" t="s">
        <v>53</v>
      </c>
      <c r="E41" s="191" t="s">
        <v>54</v>
      </c>
      <c r="F41" s="191" t="s">
        <v>55</v>
      </c>
      <c r="G41" s="190" t="s">
        <v>56</v>
      </c>
      <c r="H41" s="190" t="s">
        <v>57</v>
      </c>
      <c r="I41" s="190" t="s">
        <v>58</v>
      </c>
      <c r="J41" s="190" t="s">
        <v>59</v>
      </c>
      <c r="K41" s="190" t="s">
        <v>60</v>
      </c>
      <c r="L41" s="190" t="s">
        <v>61</v>
      </c>
      <c r="M41" s="190" t="s">
        <v>62</v>
      </c>
      <c r="N41" s="464" t="s">
        <v>63</v>
      </c>
      <c r="O41" s="464"/>
      <c r="P41" s="464"/>
      <c r="Q41" s="464"/>
    </row>
    <row r="42" spans="1:19" s="34" customFormat="1" ht="45.75" customHeight="1">
      <c r="A42" s="485" t="str">
        <f>UPPER(D21)</f>
        <v>DOVE</v>
      </c>
      <c r="B42" s="485"/>
      <c r="C42" s="485"/>
      <c r="D42" s="485"/>
      <c r="E42" s="485"/>
      <c r="F42" s="485"/>
      <c r="G42" s="485"/>
      <c r="H42" s="485"/>
      <c r="I42" s="485"/>
      <c r="J42" s="485"/>
      <c r="K42" s="485"/>
      <c r="L42" s="485"/>
      <c r="M42" s="485"/>
      <c r="N42" s="485"/>
      <c r="O42" s="485"/>
      <c r="P42" s="485"/>
      <c r="Q42" s="485"/>
    </row>
    <row r="43" spans="1:19" s="128" customFormat="1" ht="156" customHeight="1">
      <c r="A43" s="129">
        <v>1</v>
      </c>
      <c r="B43" s="477" t="str">
        <f>$M$11</f>
        <v>SINGLE OE BV, 100%cotton 400GR/YD (250GR/SQ) OE</v>
      </c>
      <c r="C43" s="477"/>
      <c r="D43" s="195" t="s">
        <v>64</v>
      </c>
      <c r="E43" s="195" t="str">
        <f>$N$18</f>
        <v>ASH -BC01</v>
      </c>
      <c r="F43" s="129" t="s">
        <v>36</v>
      </c>
      <c r="G43" s="196">
        <f>$Q$21</f>
        <v>32</v>
      </c>
      <c r="H43" s="356">
        <v>1.1100000000000001</v>
      </c>
      <c r="I43" s="179">
        <f>H43*G43</f>
        <v>35.520000000000003</v>
      </c>
      <c r="J43" s="188">
        <f>I43*3.5%+(I43/50)*0.5+1</f>
        <v>2.5984000000000003</v>
      </c>
      <c r="K43" s="188">
        <v>0</v>
      </c>
      <c r="L43" s="188">
        <v>0</v>
      </c>
      <c r="M43" s="338">
        <f>ROUND(I43+J43,0)</f>
        <v>38</v>
      </c>
      <c r="N43" s="478" t="s">
        <v>806</v>
      </c>
      <c r="O43" s="478"/>
      <c r="P43" s="478"/>
      <c r="Q43" s="478"/>
      <c r="S43" s="355" t="s">
        <v>764</v>
      </c>
    </row>
    <row r="44" spans="1:19" s="128" customFormat="1" ht="102" customHeight="1">
      <c r="A44" s="129">
        <v>2</v>
      </c>
      <c r="B44" s="477" t="s">
        <v>786</v>
      </c>
      <c r="C44" s="477"/>
      <c r="D44" s="195" t="s">
        <v>784</v>
      </c>
      <c r="E44" s="195" t="str">
        <f>$N$18</f>
        <v>ASH -BC01</v>
      </c>
      <c r="F44" s="129" t="s">
        <v>36</v>
      </c>
      <c r="G44" s="196">
        <f>$Q$21</f>
        <v>32</v>
      </c>
      <c r="H44" s="356">
        <v>2.7E-2</v>
      </c>
      <c r="I44" s="179">
        <f>H44*G44</f>
        <v>0.86399999999999999</v>
      </c>
      <c r="J44" s="188">
        <f>I44*2.3%+(I44/50)*0.5+1</f>
        <v>1.0285120000000001</v>
      </c>
      <c r="K44" s="188">
        <v>0</v>
      </c>
      <c r="L44" s="188">
        <v>0</v>
      </c>
      <c r="M44" s="338">
        <f>ROUND(I44+J44,0)</f>
        <v>2</v>
      </c>
      <c r="N44" s="478" t="s">
        <v>807</v>
      </c>
      <c r="O44" s="478"/>
      <c r="P44" s="478"/>
      <c r="Q44" s="478"/>
      <c r="S44" s="355" t="s">
        <v>764</v>
      </c>
    </row>
    <row r="45" spans="1:19" s="4" customFormat="1" ht="59.15" customHeight="1">
      <c r="B45" s="87" t="s">
        <v>51</v>
      </c>
      <c r="C45" s="24"/>
      <c r="D45" s="343" t="s">
        <v>734</v>
      </c>
      <c r="E45" s="343"/>
      <c r="F45" s="343"/>
      <c r="G45" s="343"/>
      <c r="H45" s="343"/>
      <c r="I45" s="343"/>
      <c r="J45" s="343"/>
      <c r="K45" s="343"/>
      <c r="L45" s="343"/>
      <c r="M45" s="343"/>
      <c r="N45" s="343"/>
      <c r="O45" s="343"/>
      <c r="P45" s="343"/>
      <c r="Q45" s="343"/>
    </row>
    <row r="46" spans="1:19" s="25" customFormat="1" ht="120">
      <c r="A46" s="463" t="s">
        <v>52</v>
      </c>
      <c r="B46" s="463"/>
      <c r="C46" s="463"/>
      <c r="D46" s="191" t="s">
        <v>53</v>
      </c>
      <c r="E46" s="191" t="s">
        <v>54</v>
      </c>
      <c r="F46" s="191" t="s">
        <v>55</v>
      </c>
      <c r="G46" s="190" t="s">
        <v>56</v>
      </c>
      <c r="H46" s="190" t="s">
        <v>57</v>
      </c>
      <c r="I46" s="190" t="s">
        <v>58</v>
      </c>
      <c r="J46" s="190" t="s">
        <v>59</v>
      </c>
      <c r="K46" s="190" t="s">
        <v>60</v>
      </c>
      <c r="L46" s="190" t="s">
        <v>61</v>
      </c>
      <c r="M46" s="190" t="s">
        <v>62</v>
      </c>
      <c r="N46" s="464" t="s">
        <v>63</v>
      </c>
      <c r="O46" s="464"/>
      <c r="P46" s="464"/>
      <c r="Q46" s="464"/>
    </row>
    <row r="47" spans="1:19" s="34" customFormat="1" ht="51.75" customHeight="1">
      <c r="A47" s="485" t="str">
        <f>UPPER(D27)</f>
        <v>HEATHER GREY</v>
      </c>
      <c r="B47" s="485"/>
      <c r="C47" s="485"/>
      <c r="D47" s="485"/>
      <c r="E47" s="485"/>
      <c r="F47" s="485"/>
      <c r="G47" s="485"/>
      <c r="H47" s="485"/>
      <c r="I47" s="485"/>
      <c r="J47" s="485"/>
      <c r="K47" s="485"/>
      <c r="L47" s="485"/>
      <c r="M47" s="485"/>
      <c r="N47" s="485"/>
      <c r="O47" s="485"/>
      <c r="P47" s="485"/>
      <c r="Q47" s="485"/>
    </row>
    <row r="48" spans="1:19" s="128" customFormat="1" ht="156" customHeight="1">
      <c r="A48" s="129">
        <v>1</v>
      </c>
      <c r="B48" s="477" t="str">
        <f>$M$11</f>
        <v>SINGLE OE BV, 100%cotton 400GR/YD (250GR/SQ) OE</v>
      </c>
      <c r="C48" s="477"/>
      <c r="D48" s="195" t="s">
        <v>64</v>
      </c>
      <c r="E48" s="195" t="str">
        <f>$N$24</f>
        <v>HEATHER GREY - BC06</v>
      </c>
      <c r="F48" s="129" t="s">
        <v>36</v>
      </c>
      <c r="G48" s="196">
        <f>$Q$27</f>
        <v>32</v>
      </c>
      <c r="H48" s="356">
        <v>1.1100000000000001</v>
      </c>
      <c r="I48" s="179">
        <f>H48*G48</f>
        <v>35.520000000000003</v>
      </c>
      <c r="J48" s="188">
        <f>I48*2.5%+(I48/50)*0.5+1</f>
        <v>2.2431999999999999</v>
      </c>
      <c r="K48" s="188">
        <v>0</v>
      </c>
      <c r="L48" s="188">
        <v>0</v>
      </c>
      <c r="M48" s="338">
        <f>ROUND(I48+J48,0)</f>
        <v>38</v>
      </c>
      <c r="N48" s="478"/>
      <c r="O48" s="478"/>
      <c r="P48" s="478"/>
      <c r="Q48" s="478"/>
      <c r="S48" s="355" t="s">
        <v>764</v>
      </c>
    </row>
    <row r="49" spans="1:19" s="128" customFormat="1" ht="105" customHeight="1">
      <c r="A49" s="129">
        <v>2</v>
      </c>
      <c r="B49" s="477" t="s">
        <v>786</v>
      </c>
      <c r="C49" s="477"/>
      <c r="D49" s="195" t="s">
        <v>784</v>
      </c>
      <c r="E49" s="195" t="str">
        <f>$N$24</f>
        <v>HEATHER GREY - BC06</v>
      </c>
      <c r="F49" s="129" t="s">
        <v>36</v>
      </c>
      <c r="G49" s="196">
        <f>$Q$27</f>
        <v>32</v>
      </c>
      <c r="H49" s="356">
        <v>2.7E-2</v>
      </c>
      <c r="I49" s="179">
        <f>H49*G49</f>
        <v>0.86399999999999999</v>
      </c>
      <c r="J49" s="188">
        <f>I49*2.5%+(I49/50)*0.5+1</f>
        <v>1.03024</v>
      </c>
      <c r="K49" s="188">
        <v>0</v>
      </c>
      <c r="L49" s="188">
        <v>0</v>
      </c>
      <c r="M49" s="338">
        <f>ROUND(I49+J49,0)</f>
        <v>2</v>
      </c>
      <c r="N49" s="478"/>
      <c r="O49" s="478"/>
      <c r="P49" s="478"/>
      <c r="Q49" s="478"/>
      <c r="S49" s="355" t="s">
        <v>764</v>
      </c>
    </row>
    <row r="50" spans="1:19" s="34" customFormat="1" ht="51.75" customHeight="1">
      <c r="A50" s="485" t="str">
        <f>UPPER(D30)</f>
        <v>SANDSTONE</v>
      </c>
      <c r="B50" s="485"/>
      <c r="C50" s="485"/>
      <c r="D50" s="485"/>
      <c r="E50" s="485"/>
      <c r="F50" s="485"/>
      <c r="G50" s="485"/>
      <c r="H50" s="485"/>
      <c r="I50" s="485"/>
      <c r="J50" s="485"/>
      <c r="K50" s="485"/>
      <c r="L50" s="485"/>
      <c r="M50" s="485"/>
      <c r="N50" s="485"/>
      <c r="O50" s="485"/>
      <c r="P50" s="485"/>
      <c r="Q50" s="485"/>
    </row>
    <row r="51" spans="1:19" s="128" customFormat="1" ht="156" customHeight="1">
      <c r="A51" s="129">
        <v>1</v>
      </c>
      <c r="B51" s="477" t="str">
        <f>$M$11</f>
        <v>SINGLE OE BV, 100%cotton 400GR/YD (250GR/SQ) OE</v>
      </c>
      <c r="C51" s="477"/>
      <c r="D51" s="195" t="s">
        <v>64</v>
      </c>
      <c r="E51" s="195" t="str">
        <f>$N$30</f>
        <v>OATLMEAL - B0279</v>
      </c>
      <c r="F51" s="129" t="s">
        <v>36</v>
      </c>
      <c r="G51" s="196">
        <f>$Q$33</f>
        <v>32</v>
      </c>
      <c r="H51" s="356">
        <v>1.1100000000000001</v>
      </c>
      <c r="I51" s="179">
        <f>H51*G51</f>
        <v>35.520000000000003</v>
      </c>
      <c r="J51" s="188">
        <f>I51*5.7%+(I51/50)*0.5</f>
        <v>2.3798400000000002</v>
      </c>
      <c r="K51" s="188">
        <v>0</v>
      </c>
      <c r="L51" s="188">
        <v>0</v>
      </c>
      <c r="M51" s="338">
        <f>ROUND(I51+J51,0)</f>
        <v>38</v>
      </c>
      <c r="N51" s="478" t="s">
        <v>808</v>
      </c>
      <c r="O51" s="478"/>
      <c r="P51" s="478"/>
      <c r="Q51" s="478"/>
      <c r="S51" s="355" t="s">
        <v>764</v>
      </c>
    </row>
    <row r="52" spans="1:19" s="128" customFormat="1" ht="94.5" customHeight="1">
      <c r="A52" s="129">
        <v>2</v>
      </c>
      <c r="B52" s="477" t="s">
        <v>786</v>
      </c>
      <c r="C52" s="477"/>
      <c r="D52" s="195" t="s">
        <v>784</v>
      </c>
      <c r="E52" s="195" t="str">
        <f>$N$30</f>
        <v>OATLMEAL - B0279</v>
      </c>
      <c r="F52" s="129" t="s">
        <v>36</v>
      </c>
      <c r="G52" s="196">
        <f>$Q$33</f>
        <v>32</v>
      </c>
      <c r="H52" s="356">
        <v>2.7E-2</v>
      </c>
      <c r="I52" s="179">
        <f>H52*G52</f>
        <v>0.86399999999999999</v>
      </c>
      <c r="J52" s="188">
        <f>I52*5.7%+(I52/50)*0.5+1</f>
        <v>1.0578879999999999</v>
      </c>
      <c r="K52" s="188">
        <v>0</v>
      </c>
      <c r="L52" s="188">
        <v>0</v>
      </c>
      <c r="M52" s="338">
        <f>ROUND(I52+J52,0)</f>
        <v>2</v>
      </c>
      <c r="N52" s="478" t="s">
        <v>809</v>
      </c>
      <c r="O52" s="478"/>
      <c r="P52" s="478"/>
      <c r="Q52" s="478"/>
      <c r="S52" s="355"/>
    </row>
    <row r="53" spans="1:19" s="26" customFormat="1" ht="37" customHeight="1" thickBot="1">
      <c r="B53" s="87" t="s">
        <v>69</v>
      </c>
      <c r="C53" s="27"/>
      <c r="D53" s="27"/>
      <c r="E53" s="27"/>
      <c r="G53" s="28"/>
      <c r="Q53" s="29"/>
    </row>
    <row r="54" spans="1:19" s="40" customFormat="1" ht="55.5" customHeight="1">
      <c r="A54" s="479" t="s">
        <v>70</v>
      </c>
      <c r="B54" s="480"/>
      <c r="C54" s="480"/>
      <c r="D54" s="480"/>
      <c r="E54" s="481"/>
      <c r="F54" s="84" t="s">
        <v>71</v>
      </c>
      <c r="G54" s="84" t="s">
        <v>72</v>
      </c>
      <c r="H54" s="482" t="s">
        <v>73</v>
      </c>
      <c r="I54" s="483"/>
      <c r="J54" s="85" t="s">
        <v>55</v>
      </c>
      <c r="K54" s="84" t="s">
        <v>74</v>
      </c>
      <c r="L54" s="84" t="s">
        <v>75</v>
      </c>
      <c r="M54" s="86" t="s">
        <v>76</v>
      </c>
      <c r="N54" s="86" t="s">
        <v>77</v>
      </c>
      <c r="O54" s="86" t="s">
        <v>78</v>
      </c>
      <c r="P54" s="517" t="s">
        <v>79</v>
      </c>
      <c r="Q54" s="518"/>
    </row>
    <row r="55" spans="1:19" s="15" customFormat="1" ht="59.5" customHeight="1">
      <c r="A55" s="192">
        <v>1</v>
      </c>
      <c r="B55" s="437" t="s">
        <v>80</v>
      </c>
      <c r="C55" s="437"/>
      <c r="D55" s="437"/>
      <c r="E55" s="437"/>
      <c r="F55" s="183" t="str">
        <f>E43</f>
        <v>ASH -BC01</v>
      </c>
      <c r="G55" s="246" t="s">
        <v>792</v>
      </c>
      <c r="H55" s="469" t="str">
        <f>$D$21</f>
        <v>DOVE</v>
      </c>
      <c r="I55" s="470" t="str">
        <f t="shared" ref="I55:I69" si="25">$E$43</f>
        <v>ASH -BC01</v>
      </c>
      <c r="J55" s="187" t="s">
        <v>81</v>
      </c>
      <c r="K55" s="187">
        <f>$Q$21</f>
        <v>32</v>
      </c>
      <c r="L55" s="352">
        <f>165/4500</f>
        <v>3.6666666666666667E-2</v>
      </c>
      <c r="M55" s="193">
        <f t="shared" ref="M55:M57" si="26">K55*L55</f>
        <v>1.1733333333333333</v>
      </c>
      <c r="N55" s="193"/>
      <c r="O55" s="189">
        <f t="shared" ref="O55" si="27">ROUNDUP(N55+M55,0)</f>
        <v>2</v>
      </c>
      <c r="P55" s="459" t="s">
        <v>788</v>
      </c>
      <c r="Q55" s="460"/>
    </row>
    <row r="56" spans="1:19" s="15" customFormat="1" ht="59.5" customHeight="1">
      <c r="A56" s="192">
        <v>2</v>
      </c>
      <c r="B56" s="437" t="s">
        <v>80</v>
      </c>
      <c r="C56" s="437"/>
      <c r="D56" s="437"/>
      <c r="E56" s="437"/>
      <c r="F56" s="183" t="str">
        <f>E48</f>
        <v>HEATHER GREY - BC06</v>
      </c>
      <c r="G56" s="246" t="s">
        <v>793</v>
      </c>
      <c r="H56" s="469" t="str">
        <f t="shared" ref="H56" si="28">$D$27</f>
        <v>HEATHER GREY</v>
      </c>
      <c r="I56" s="470"/>
      <c r="J56" s="187" t="s">
        <v>81</v>
      </c>
      <c r="K56" s="187">
        <f>$Q$27</f>
        <v>32</v>
      </c>
      <c r="L56" s="352">
        <f>165/4500</f>
        <v>3.6666666666666667E-2</v>
      </c>
      <c r="M56" s="193">
        <f t="shared" si="26"/>
        <v>1.1733333333333333</v>
      </c>
      <c r="N56" s="193"/>
      <c r="O56" s="189">
        <f t="shared" ref="O56" si="29">ROUNDUP(N56+M56,0)</f>
        <v>2</v>
      </c>
      <c r="P56" s="475"/>
      <c r="Q56" s="476"/>
    </row>
    <row r="57" spans="1:19" s="15" customFormat="1" ht="59.5" customHeight="1">
      <c r="A57" s="192">
        <v>3</v>
      </c>
      <c r="B57" s="437" t="s">
        <v>80</v>
      </c>
      <c r="C57" s="437"/>
      <c r="D57" s="437"/>
      <c r="E57" s="437"/>
      <c r="F57" s="183" t="str">
        <f>E51</f>
        <v>OATLMEAL - B0279</v>
      </c>
      <c r="G57" s="246" t="s">
        <v>794</v>
      </c>
      <c r="H57" s="469" t="str">
        <f>$D$33</f>
        <v>SANDSTONE</v>
      </c>
      <c r="I57" s="470" t="str">
        <f t="shared" si="25"/>
        <v>ASH -BC01</v>
      </c>
      <c r="J57" s="187" t="s">
        <v>81</v>
      </c>
      <c r="K57" s="187">
        <f>$Q$33</f>
        <v>32</v>
      </c>
      <c r="L57" s="352">
        <f>165/4500</f>
        <v>3.6666666666666667E-2</v>
      </c>
      <c r="M57" s="193">
        <f t="shared" si="26"/>
        <v>1.1733333333333333</v>
      </c>
      <c r="N57" s="193"/>
      <c r="O57" s="189">
        <f t="shared" ref="O57" si="30">ROUNDUP(N57+M57,0)</f>
        <v>2</v>
      </c>
      <c r="P57" s="475"/>
      <c r="Q57" s="476"/>
    </row>
    <row r="58" spans="1:19" s="15" customFormat="1" ht="59.5" customHeight="1">
      <c r="A58" s="192">
        <v>4</v>
      </c>
      <c r="B58" s="473" t="s">
        <v>769</v>
      </c>
      <c r="C58" s="474"/>
      <c r="D58" s="474"/>
      <c r="E58" s="474"/>
      <c r="F58" s="465" t="s">
        <v>91</v>
      </c>
      <c r="G58" s="471" t="s">
        <v>770</v>
      </c>
      <c r="H58" s="469" t="str">
        <f>$D$21</f>
        <v>DOVE</v>
      </c>
      <c r="I58" s="470" t="str">
        <f t="shared" si="25"/>
        <v>ASH -BC01</v>
      </c>
      <c r="J58" s="187" t="s">
        <v>87</v>
      </c>
      <c r="K58" s="187">
        <f>$Q$21</f>
        <v>32</v>
      </c>
      <c r="L58" s="187">
        <v>1</v>
      </c>
      <c r="M58" s="187">
        <f t="shared" ref="M58:M69" si="31">L58*K58</f>
        <v>32</v>
      </c>
      <c r="N58" s="193"/>
      <c r="O58" s="189">
        <f t="shared" ref="O58:O68" si="32">ROUNDUP(N58+M58,0)</f>
        <v>32</v>
      </c>
      <c r="P58" s="459" t="s">
        <v>744</v>
      </c>
      <c r="Q58" s="460"/>
    </row>
    <row r="59" spans="1:19" s="15" customFormat="1" ht="59.5" customHeight="1">
      <c r="A59" s="192">
        <v>5</v>
      </c>
      <c r="B59" s="473" t="s">
        <v>769</v>
      </c>
      <c r="C59" s="474"/>
      <c r="D59" s="474"/>
      <c r="E59" s="474"/>
      <c r="F59" s="516"/>
      <c r="G59" s="472"/>
      <c r="H59" s="469" t="str">
        <f t="shared" ref="H59" si="33">$D$27</f>
        <v>HEATHER GREY</v>
      </c>
      <c r="I59" s="470"/>
      <c r="J59" s="187" t="s">
        <v>87</v>
      </c>
      <c r="K59" s="187">
        <f>$Q$27</f>
        <v>32</v>
      </c>
      <c r="L59" s="187">
        <v>1</v>
      </c>
      <c r="M59" s="187">
        <f t="shared" si="31"/>
        <v>32</v>
      </c>
      <c r="N59" s="193"/>
      <c r="O59" s="189">
        <f t="shared" si="32"/>
        <v>32</v>
      </c>
      <c r="P59" s="475"/>
      <c r="Q59" s="476"/>
    </row>
    <row r="60" spans="1:19" s="15" customFormat="1" ht="59.5" customHeight="1">
      <c r="A60" s="192">
        <v>6</v>
      </c>
      <c r="B60" s="473" t="s">
        <v>769</v>
      </c>
      <c r="C60" s="474"/>
      <c r="D60" s="474"/>
      <c r="E60" s="474"/>
      <c r="F60" s="466"/>
      <c r="G60" s="472"/>
      <c r="H60" s="469" t="str">
        <f>$D$33</f>
        <v>SANDSTONE</v>
      </c>
      <c r="I60" s="470" t="str">
        <f t="shared" si="25"/>
        <v>ASH -BC01</v>
      </c>
      <c r="J60" s="187" t="s">
        <v>87</v>
      </c>
      <c r="K60" s="187">
        <f>$Q$33</f>
        <v>32</v>
      </c>
      <c r="L60" s="187">
        <v>1</v>
      </c>
      <c r="M60" s="187">
        <f t="shared" si="31"/>
        <v>32</v>
      </c>
      <c r="N60" s="193"/>
      <c r="O60" s="189">
        <f t="shared" ref="O60" si="34">ROUNDUP(N60+M60,0)</f>
        <v>32</v>
      </c>
      <c r="P60" s="461"/>
      <c r="Q60" s="462"/>
    </row>
    <row r="61" spans="1:19" s="15" customFormat="1" ht="59.5" customHeight="1">
      <c r="A61" s="192">
        <v>7</v>
      </c>
      <c r="B61" s="473" t="s">
        <v>771</v>
      </c>
      <c r="C61" s="474"/>
      <c r="D61" s="474"/>
      <c r="E61" s="474"/>
      <c r="F61" s="465" t="s">
        <v>91</v>
      </c>
      <c r="G61" s="471" t="s">
        <v>772</v>
      </c>
      <c r="H61" s="469" t="str">
        <f>$D$21</f>
        <v>DOVE</v>
      </c>
      <c r="I61" s="470" t="str">
        <f t="shared" si="25"/>
        <v>ASH -BC01</v>
      </c>
      <c r="J61" s="187" t="s">
        <v>87</v>
      </c>
      <c r="K61" s="187">
        <f>$Q$21</f>
        <v>32</v>
      </c>
      <c r="L61" s="187">
        <v>1</v>
      </c>
      <c r="M61" s="187">
        <f t="shared" si="31"/>
        <v>32</v>
      </c>
      <c r="N61" s="193"/>
      <c r="O61" s="189">
        <f t="shared" si="32"/>
        <v>32</v>
      </c>
      <c r="P61" s="459" t="s">
        <v>744</v>
      </c>
      <c r="Q61" s="460"/>
    </row>
    <row r="62" spans="1:19" s="15" customFormat="1" ht="59.5" customHeight="1">
      <c r="A62" s="192">
        <v>8</v>
      </c>
      <c r="B62" s="473" t="s">
        <v>771</v>
      </c>
      <c r="C62" s="474"/>
      <c r="D62" s="474"/>
      <c r="E62" s="474"/>
      <c r="F62" s="516"/>
      <c r="G62" s="472"/>
      <c r="H62" s="469" t="str">
        <f t="shared" ref="H62" si="35">$D$27</f>
        <v>HEATHER GREY</v>
      </c>
      <c r="I62" s="470"/>
      <c r="J62" s="187" t="s">
        <v>87</v>
      </c>
      <c r="K62" s="187">
        <f>$Q$27</f>
        <v>32</v>
      </c>
      <c r="L62" s="187">
        <v>1</v>
      </c>
      <c r="M62" s="187">
        <f t="shared" si="31"/>
        <v>32</v>
      </c>
      <c r="N62" s="193"/>
      <c r="O62" s="189">
        <f t="shared" si="32"/>
        <v>32</v>
      </c>
      <c r="P62" s="475"/>
      <c r="Q62" s="476"/>
    </row>
    <row r="63" spans="1:19" s="15" customFormat="1" ht="59.5" customHeight="1">
      <c r="A63" s="192">
        <v>9</v>
      </c>
      <c r="B63" s="473" t="s">
        <v>771</v>
      </c>
      <c r="C63" s="474"/>
      <c r="D63" s="474"/>
      <c r="E63" s="474"/>
      <c r="F63" s="466"/>
      <c r="G63" s="472"/>
      <c r="H63" s="469" t="str">
        <f>$D$33</f>
        <v>SANDSTONE</v>
      </c>
      <c r="I63" s="470" t="str">
        <f t="shared" si="25"/>
        <v>ASH -BC01</v>
      </c>
      <c r="J63" s="187" t="s">
        <v>87</v>
      </c>
      <c r="K63" s="187">
        <f>$Q$33</f>
        <v>32</v>
      </c>
      <c r="L63" s="187">
        <v>1</v>
      </c>
      <c r="M63" s="187">
        <f t="shared" si="31"/>
        <v>32</v>
      </c>
      <c r="N63" s="193"/>
      <c r="O63" s="189">
        <f t="shared" ref="O63:O65" si="36">ROUNDUP(N63+M63,0)</f>
        <v>32</v>
      </c>
      <c r="P63" s="461"/>
      <c r="Q63" s="462"/>
    </row>
    <row r="64" spans="1:19" s="15" customFormat="1" ht="59.5" customHeight="1">
      <c r="A64" s="192">
        <v>10</v>
      </c>
      <c r="B64" s="436" t="s">
        <v>751</v>
      </c>
      <c r="C64" s="437"/>
      <c r="D64" s="437"/>
      <c r="E64" s="437"/>
      <c r="F64" s="465" t="s">
        <v>91</v>
      </c>
      <c r="G64" s="471" t="s">
        <v>752</v>
      </c>
      <c r="H64" s="469" t="str">
        <f>$D$21</f>
        <v>DOVE</v>
      </c>
      <c r="I64" s="470" t="str">
        <f t="shared" si="25"/>
        <v>ASH -BC01</v>
      </c>
      <c r="J64" s="187" t="s">
        <v>87</v>
      </c>
      <c r="K64" s="187">
        <f>$Q$21</f>
        <v>32</v>
      </c>
      <c r="L64" s="187">
        <v>1</v>
      </c>
      <c r="M64" s="187">
        <f t="shared" ref="M64:M66" si="37">L64*K64</f>
        <v>32</v>
      </c>
      <c r="N64" s="193"/>
      <c r="O64" s="189">
        <f t="shared" si="36"/>
        <v>32</v>
      </c>
      <c r="P64" s="459" t="s">
        <v>744</v>
      </c>
      <c r="Q64" s="460"/>
    </row>
    <row r="65" spans="1:17" s="15" customFormat="1" ht="59.5" customHeight="1">
      <c r="A65" s="192">
        <v>11</v>
      </c>
      <c r="B65" s="436" t="s">
        <v>751</v>
      </c>
      <c r="C65" s="437"/>
      <c r="D65" s="437"/>
      <c r="E65" s="437"/>
      <c r="F65" s="516"/>
      <c r="G65" s="472"/>
      <c r="H65" s="469" t="str">
        <f t="shared" ref="H65" si="38">$D$27</f>
        <v>HEATHER GREY</v>
      </c>
      <c r="I65" s="470"/>
      <c r="J65" s="187" t="s">
        <v>87</v>
      </c>
      <c r="K65" s="187">
        <f>$Q$27</f>
        <v>32</v>
      </c>
      <c r="L65" s="187">
        <v>1</v>
      </c>
      <c r="M65" s="187">
        <f t="shared" si="37"/>
        <v>32</v>
      </c>
      <c r="N65" s="193"/>
      <c r="O65" s="189">
        <f t="shared" si="36"/>
        <v>32</v>
      </c>
      <c r="P65" s="475"/>
      <c r="Q65" s="476"/>
    </row>
    <row r="66" spans="1:17" s="15" customFormat="1" ht="59.5" customHeight="1">
      <c r="A66" s="192">
        <v>12</v>
      </c>
      <c r="B66" s="436" t="s">
        <v>751</v>
      </c>
      <c r="C66" s="437"/>
      <c r="D66" s="437"/>
      <c r="E66" s="437"/>
      <c r="F66" s="466"/>
      <c r="G66" s="472"/>
      <c r="H66" s="469" t="str">
        <f>$D$33</f>
        <v>SANDSTONE</v>
      </c>
      <c r="I66" s="470" t="str">
        <f t="shared" si="25"/>
        <v>ASH -BC01</v>
      </c>
      <c r="J66" s="187" t="s">
        <v>87</v>
      </c>
      <c r="K66" s="187">
        <f>$Q$33</f>
        <v>32</v>
      </c>
      <c r="L66" s="187">
        <v>1</v>
      </c>
      <c r="M66" s="187">
        <f t="shared" si="37"/>
        <v>32</v>
      </c>
      <c r="N66" s="193"/>
      <c r="O66" s="189">
        <f t="shared" ref="O66" si="39">ROUNDUP(N66+M66,0)</f>
        <v>32</v>
      </c>
      <c r="P66" s="461"/>
      <c r="Q66" s="462"/>
    </row>
    <row r="67" spans="1:17" s="15" customFormat="1" ht="63.75" customHeight="1">
      <c r="A67" s="192">
        <v>13</v>
      </c>
      <c r="B67" s="436" t="s">
        <v>748</v>
      </c>
      <c r="C67" s="437"/>
      <c r="D67" s="437"/>
      <c r="E67" s="437"/>
      <c r="F67" s="465" t="s">
        <v>91</v>
      </c>
      <c r="G67" s="467"/>
      <c r="H67" s="469" t="str">
        <f>$D$21</f>
        <v>DOVE</v>
      </c>
      <c r="I67" s="470" t="str">
        <f t="shared" si="25"/>
        <v>ASH -BC01</v>
      </c>
      <c r="J67" s="187" t="s">
        <v>87</v>
      </c>
      <c r="K67" s="187">
        <f>$Q$21</f>
        <v>32</v>
      </c>
      <c r="L67" s="187">
        <v>1</v>
      </c>
      <c r="M67" s="187">
        <f t="shared" si="31"/>
        <v>32</v>
      </c>
      <c r="N67" s="193"/>
      <c r="O67" s="189">
        <f t="shared" si="32"/>
        <v>32</v>
      </c>
      <c r="P67" s="459" t="s">
        <v>745</v>
      </c>
      <c r="Q67" s="460"/>
    </row>
    <row r="68" spans="1:17" s="15" customFormat="1" ht="63.75" customHeight="1">
      <c r="A68" s="192">
        <v>14</v>
      </c>
      <c r="B68" s="436" t="s">
        <v>748</v>
      </c>
      <c r="C68" s="437"/>
      <c r="D68" s="437"/>
      <c r="E68" s="437"/>
      <c r="F68" s="516"/>
      <c r="G68" s="472"/>
      <c r="H68" s="469" t="str">
        <f t="shared" ref="H68" si="40">$D$27</f>
        <v>HEATHER GREY</v>
      </c>
      <c r="I68" s="470"/>
      <c r="J68" s="187" t="s">
        <v>87</v>
      </c>
      <c r="K68" s="187">
        <f>$Q$27</f>
        <v>32</v>
      </c>
      <c r="L68" s="187">
        <v>1</v>
      </c>
      <c r="M68" s="187">
        <f t="shared" si="31"/>
        <v>32</v>
      </c>
      <c r="N68" s="193"/>
      <c r="O68" s="189">
        <f t="shared" si="32"/>
        <v>32</v>
      </c>
      <c r="P68" s="475"/>
      <c r="Q68" s="476"/>
    </row>
    <row r="69" spans="1:17" s="15" customFormat="1" ht="63.75" customHeight="1">
      <c r="A69" s="192">
        <v>15</v>
      </c>
      <c r="B69" s="436" t="s">
        <v>748</v>
      </c>
      <c r="C69" s="437"/>
      <c r="D69" s="437"/>
      <c r="E69" s="437"/>
      <c r="F69" s="466"/>
      <c r="G69" s="468"/>
      <c r="H69" s="469" t="str">
        <f>$D$33</f>
        <v>SANDSTONE</v>
      </c>
      <c r="I69" s="470" t="str">
        <f t="shared" si="25"/>
        <v>ASH -BC01</v>
      </c>
      <c r="J69" s="187" t="s">
        <v>87</v>
      </c>
      <c r="K69" s="187">
        <f>$Q$33</f>
        <v>32</v>
      </c>
      <c r="L69" s="187">
        <v>1</v>
      </c>
      <c r="M69" s="187">
        <f t="shared" si="31"/>
        <v>32</v>
      </c>
      <c r="N69" s="193"/>
      <c r="O69" s="189">
        <f t="shared" ref="O69" si="41">ROUNDUP(N69+M69,0)</f>
        <v>32</v>
      </c>
      <c r="P69" s="461"/>
      <c r="Q69" s="462"/>
    </row>
    <row r="70" spans="1:17" s="26" customFormat="1" ht="39" customHeight="1">
      <c r="B70" s="91" t="s">
        <v>95</v>
      </c>
      <c r="C70" s="27"/>
      <c r="D70" s="27"/>
      <c r="E70" s="27"/>
      <c r="G70" s="28"/>
      <c r="H70" s="30"/>
      <c r="I70" s="30"/>
      <c r="J70" s="30"/>
      <c r="K70" s="30"/>
      <c r="L70" s="30"/>
      <c r="M70" s="30"/>
      <c r="N70" s="30"/>
      <c r="O70" s="30"/>
      <c r="Q70" s="29"/>
    </row>
    <row r="71" spans="1:17" s="40" customFormat="1" ht="60">
      <c r="A71" s="463" t="s">
        <v>70</v>
      </c>
      <c r="B71" s="463"/>
      <c r="C71" s="463"/>
      <c r="D71" s="463"/>
      <c r="E71" s="463"/>
      <c r="F71" s="190" t="s">
        <v>71</v>
      </c>
      <c r="G71" s="190" t="s">
        <v>72</v>
      </c>
      <c r="H71" s="464" t="s">
        <v>73</v>
      </c>
      <c r="I71" s="464"/>
      <c r="J71" s="191" t="s">
        <v>55</v>
      </c>
      <c r="K71" s="190" t="s">
        <v>74</v>
      </c>
      <c r="L71" s="190" t="s">
        <v>75</v>
      </c>
      <c r="M71" s="190" t="s">
        <v>76</v>
      </c>
      <c r="N71" s="190" t="s">
        <v>77</v>
      </c>
      <c r="O71" s="190" t="s">
        <v>78</v>
      </c>
      <c r="P71" s="464" t="s">
        <v>79</v>
      </c>
      <c r="Q71" s="464"/>
    </row>
    <row r="72" spans="1:17" s="34" customFormat="1" ht="51.75" customHeight="1">
      <c r="A72" s="192">
        <v>1</v>
      </c>
      <c r="B72" s="436" t="s">
        <v>746</v>
      </c>
      <c r="C72" s="436"/>
      <c r="D72" s="436"/>
      <c r="E72" s="436"/>
      <c r="F72" s="448" t="s">
        <v>91</v>
      </c>
      <c r="G72" s="449"/>
      <c r="H72" s="438" t="str">
        <f>$D$21</f>
        <v>DOVE</v>
      </c>
      <c r="I72" s="438" t="str">
        <f>$E$43</f>
        <v>ASH -BC01</v>
      </c>
      <c r="J72" s="187" t="s">
        <v>87</v>
      </c>
      <c r="K72" s="187">
        <f>$Q$21</f>
        <v>32</v>
      </c>
      <c r="L72" s="353">
        <f>1+L87</f>
        <v>1.05</v>
      </c>
      <c r="M72" s="187">
        <f t="shared" ref="M72:M92" si="42">K72*L72</f>
        <v>33.6</v>
      </c>
      <c r="N72" s="193"/>
      <c r="O72" s="189">
        <f t="shared" ref="O72:O91" si="43">ROUNDUP(N72+M72,0)</f>
        <v>34</v>
      </c>
      <c r="P72" s="459" t="s">
        <v>749</v>
      </c>
      <c r="Q72" s="460"/>
    </row>
    <row r="73" spans="1:17" s="34" customFormat="1" ht="51.75" customHeight="1">
      <c r="A73" s="192">
        <v>2</v>
      </c>
      <c r="B73" s="436" t="s">
        <v>746</v>
      </c>
      <c r="C73" s="436"/>
      <c r="D73" s="436"/>
      <c r="E73" s="436"/>
      <c r="F73" s="448"/>
      <c r="G73" s="449"/>
      <c r="H73" s="438" t="str">
        <f t="shared" ref="H73" si="44">$D$27</f>
        <v>HEATHER GREY</v>
      </c>
      <c r="I73" s="438"/>
      <c r="J73" s="187" t="s">
        <v>87</v>
      </c>
      <c r="K73" s="187">
        <f>$Q$27</f>
        <v>32</v>
      </c>
      <c r="L73" s="353">
        <f>1+L88</f>
        <v>1.05</v>
      </c>
      <c r="M73" s="187">
        <f t="shared" si="42"/>
        <v>33.6</v>
      </c>
      <c r="N73" s="193"/>
      <c r="O73" s="189">
        <f t="shared" si="43"/>
        <v>34</v>
      </c>
      <c r="P73" s="475"/>
      <c r="Q73" s="476"/>
    </row>
    <row r="74" spans="1:17" s="34" customFormat="1" ht="51.75" customHeight="1">
      <c r="A74" s="192">
        <v>3</v>
      </c>
      <c r="B74" s="436" t="s">
        <v>746</v>
      </c>
      <c r="C74" s="436"/>
      <c r="D74" s="436"/>
      <c r="E74" s="436"/>
      <c r="F74" s="448"/>
      <c r="G74" s="449"/>
      <c r="H74" s="438" t="str">
        <f>$D$33</f>
        <v>SANDSTONE</v>
      </c>
      <c r="I74" s="438" t="str">
        <f>$E$43</f>
        <v>ASH -BC01</v>
      </c>
      <c r="J74" s="187" t="s">
        <v>87</v>
      </c>
      <c r="K74" s="187">
        <f>$Q$33</f>
        <v>32</v>
      </c>
      <c r="L74" s="353">
        <f>1+L89</f>
        <v>1.05</v>
      </c>
      <c r="M74" s="187">
        <f t="shared" si="42"/>
        <v>33.6</v>
      </c>
      <c r="N74" s="193"/>
      <c r="O74" s="189">
        <f t="shared" ref="O74" si="45">ROUNDUP(N74+M74,0)</f>
        <v>34</v>
      </c>
      <c r="P74" s="461"/>
      <c r="Q74" s="462"/>
    </row>
    <row r="75" spans="1:17" s="34" customFormat="1" ht="64.5" customHeight="1">
      <c r="A75" s="192">
        <v>4</v>
      </c>
      <c r="B75" s="456" t="s">
        <v>795</v>
      </c>
      <c r="C75" s="456"/>
      <c r="D75" s="456"/>
      <c r="E75" s="456"/>
      <c r="F75" s="183" t="s">
        <v>103</v>
      </c>
      <c r="G75" s="457" t="s">
        <v>796</v>
      </c>
      <c r="H75" s="438" t="str">
        <f>$D$21</f>
        <v>DOVE</v>
      </c>
      <c r="I75" s="438" t="str">
        <f>$E$43</f>
        <v>ASH -BC01</v>
      </c>
      <c r="J75" s="187" t="s">
        <v>87</v>
      </c>
      <c r="K75" s="187">
        <f>$Q$21</f>
        <v>32</v>
      </c>
      <c r="L75" s="187">
        <v>1</v>
      </c>
      <c r="M75" s="187">
        <f t="shared" si="42"/>
        <v>32</v>
      </c>
      <c r="N75" s="193"/>
      <c r="O75" s="189">
        <f t="shared" si="43"/>
        <v>32</v>
      </c>
      <c r="P75" s="459" t="s">
        <v>747</v>
      </c>
      <c r="Q75" s="460"/>
    </row>
    <row r="76" spans="1:17" s="34" customFormat="1" ht="64.5" customHeight="1">
      <c r="A76" s="192">
        <v>5</v>
      </c>
      <c r="B76" s="456" t="s">
        <v>795</v>
      </c>
      <c r="C76" s="456"/>
      <c r="D76" s="456"/>
      <c r="E76" s="456"/>
      <c r="F76" s="183" t="s">
        <v>103</v>
      </c>
      <c r="G76" s="515"/>
      <c r="H76" s="438" t="str">
        <f t="shared" ref="H76" si="46">$D$27</f>
        <v>HEATHER GREY</v>
      </c>
      <c r="I76" s="438"/>
      <c r="J76" s="187" t="s">
        <v>87</v>
      </c>
      <c r="K76" s="187">
        <f>$Q$27</f>
        <v>32</v>
      </c>
      <c r="L76" s="187">
        <v>1</v>
      </c>
      <c r="M76" s="187">
        <f t="shared" si="42"/>
        <v>32</v>
      </c>
      <c r="N76" s="193"/>
      <c r="O76" s="189">
        <f t="shared" si="43"/>
        <v>32</v>
      </c>
      <c r="P76" s="475"/>
      <c r="Q76" s="476"/>
    </row>
    <row r="77" spans="1:17" s="34" customFormat="1" ht="64.5" customHeight="1">
      <c r="A77" s="192">
        <v>6</v>
      </c>
      <c r="B77" s="456" t="s">
        <v>795</v>
      </c>
      <c r="C77" s="456"/>
      <c r="D77" s="456"/>
      <c r="E77" s="456"/>
      <c r="F77" s="183" t="s">
        <v>103</v>
      </c>
      <c r="G77" s="458"/>
      <c r="H77" s="438" t="str">
        <f>$D$33</f>
        <v>SANDSTONE</v>
      </c>
      <c r="I77" s="438" t="str">
        <f>$E$43</f>
        <v>ASH -BC01</v>
      </c>
      <c r="J77" s="187" t="s">
        <v>87</v>
      </c>
      <c r="K77" s="187">
        <f>$Q$33</f>
        <v>32</v>
      </c>
      <c r="L77" s="187">
        <v>1</v>
      </c>
      <c r="M77" s="187">
        <f t="shared" si="42"/>
        <v>32</v>
      </c>
      <c r="N77" s="193"/>
      <c r="O77" s="189">
        <f t="shared" ref="O77" si="47">ROUNDUP(N77+M77,0)</f>
        <v>32</v>
      </c>
      <c r="P77" s="461"/>
      <c r="Q77" s="462"/>
    </row>
    <row r="78" spans="1:17" s="34" customFormat="1" ht="42.75" customHeight="1">
      <c r="A78" s="192">
        <v>7</v>
      </c>
      <c r="B78" s="436" t="s">
        <v>753</v>
      </c>
      <c r="C78" s="437"/>
      <c r="D78" s="437"/>
      <c r="E78" s="437"/>
      <c r="F78" s="183" t="s">
        <v>105</v>
      </c>
      <c r="G78" s="183"/>
      <c r="H78" s="438" t="str">
        <f>$D$21</f>
        <v>DOVE</v>
      </c>
      <c r="I78" s="438" t="str">
        <f>$E$43</f>
        <v>ASH -BC01</v>
      </c>
      <c r="J78" s="187" t="s">
        <v>87</v>
      </c>
      <c r="K78" s="187">
        <f>$Q$21</f>
        <v>32</v>
      </c>
      <c r="L78" s="194">
        <f>1/40</f>
        <v>2.5000000000000001E-2</v>
      </c>
      <c r="M78" s="187">
        <f t="shared" si="42"/>
        <v>0.8</v>
      </c>
      <c r="N78" s="193"/>
      <c r="O78" s="189">
        <f t="shared" si="43"/>
        <v>1</v>
      </c>
      <c r="P78" s="439"/>
      <c r="Q78" s="439"/>
    </row>
    <row r="79" spans="1:17" s="34" customFormat="1" ht="42.75" customHeight="1">
      <c r="A79" s="192">
        <v>8</v>
      </c>
      <c r="B79" s="436" t="s">
        <v>753</v>
      </c>
      <c r="C79" s="437"/>
      <c r="D79" s="437"/>
      <c r="E79" s="437"/>
      <c r="F79" s="183" t="s">
        <v>105</v>
      </c>
      <c r="G79" s="183"/>
      <c r="H79" s="438" t="str">
        <f t="shared" ref="H79" si="48">$D$27</f>
        <v>HEATHER GREY</v>
      </c>
      <c r="I79" s="438"/>
      <c r="J79" s="187" t="s">
        <v>87</v>
      </c>
      <c r="K79" s="187">
        <f>$Q$27</f>
        <v>32</v>
      </c>
      <c r="L79" s="194">
        <f>1/40</f>
        <v>2.5000000000000001E-2</v>
      </c>
      <c r="M79" s="187">
        <f t="shared" si="42"/>
        <v>0.8</v>
      </c>
      <c r="N79" s="193"/>
      <c r="O79" s="189">
        <f t="shared" si="43"/>
        <v>1</v>
      </c>
      <c r="P79" s="439"/>
      <c r="Q79" s="439"/>
    </row>
    <row r="80" spans="1:17" s="34" customFormat="1" ht="42.75" customHeight="1">
      <c r="A80" s="192">
        <v>9</v>
      </c>
      <c r="B80" s="436" t="s">
        <v>753</v>
      </c>
      <c r="C80" s="437"/>
      <c r="D80" s="437"/>
      <c r="E80" s="437"/>
      <c r="F80" s="183" t="s">
        <v>105</v>
      </c>
      <c r="G80" s="183"/>
      <c r="H80" s="438" t="str">
        <f>$D$33</f>
        <v>SANDSTONE</v>
      </c>
      <c r="I80" s="438" t="str">
        <f>$E$43</f>
        <v>ASH -BC01</v>
      </c>
      <c r="J80" s="187" t="s">
        <v>87</v>
      </c>
      <c r="K80" s="187">
        <f>$Q$33</f>
        <v>32</v>
      </c>
      <c r="L80" s="194">
        <f>1/40</f>
        <v>2.5000000000000001E-2</v>
      </c>
      <c r="M80" s="187">
        <f t="shared" si="42"/>
        <v>0.8</v>
      </c>
      <c r="N80" s="193"/>
      <c r="O80" s="189">
        <f t="shared" ref="O80" si="49">ROUNDUP(N80+M80,0)</f>
        <v>1</v>
      </c>
      <c r="P80" s="439"/>
      <c r="Q80" s="439"/>
    </row>
    <row r="81" spans="1:17" s="34" customFormat="1" ht="51.75" customHeight="1">
      <c r="A81" s="192">
        <v>10</v>
      </c>
      <c r="B81" s="436" t="s">
        <v>145</v>
      </c>
      <c r="C81" s="436"/>
      <c r="D81" s="436"/>
      <c r="E81" s="436"/>
      <c r="F81" s="448" t="s">
        <v>91</v>
      </c>
      <c r="G81" s="449"/>
      <c r="H81" s="438" t="str">
        <f>$D$21</f>
        <v>DOVE</v>
      </c>
      <c r="I81" s="438" t="str">
        <f>$E$43</f>
        <v>ASH -BC01</v>
      </c>
      <c r="J81" s="187" t="s">
        <v>87</v>
      </c>
      <c r="K81" s="187">
        <v>2</v>
      </c>
      <c r="L81" s="194">
        <f t="shared" ref="L81:L87" si="50">1/40*2</f>
        <v>0.05</v>
      </c>
      <c r="M81" s="187">
        <f t="shared" ref="M81:M83" si="51">K81*L81</f>
        <v>0.1</v>
      </c>
      <c r="N81" s="193"/>
      <c r="O81" s="189">
        <f>ROUNDUP(N81+M81,0)</f>
        <v>1</v>
      </c>
      <c r="P81" s="450"/>
      <c r="Q81" s="451"/>
    </row>
    <row r="82" spans="1:17" s="34" customFormat="1" ht="51.75" customHeight="1">
      <c r="A82" s="192">
        <v>11</v>
      </c>
      <c r="B82" s="436" t="s">
        <v>145</v>
      </c>
      <c r="C82" s="436"/>
      <c r="D82" s="436"/>
      <c r="E82" s="436"/>
      <c r="F82" s="448"/>
      <c r="G82" s="449"/>
      <c r="H82" s="438" t="str">
        <f t="shared" ref="H82" si="52">$D$27</f>
        <v>HEATHER GREY</v>
      </c>
      <c r="I82" s="438"/>
      <c r="J82" s="187" t="s">
        <v>87</v>
      </c>
      <c r="K82" s="187">
        <v>2</v>
      </c>
      <c r="L82" s="194">
        <f t="shared" si="50"/>
        <v>0.05</v>
      </c>
      <c r="M82" s="187">
        <f t="shared" si="51"/>
        <v>0.1</v>
      </c>
      <c r="N82" s="193"/>
      <c r="O82" s="189">
        <f>ROUNDUP(N82+M82,0)</f>
        <v>1</v>
      </c>
      <c r="P82" s="452"/>
      <c r="Q82" s="453"/>
    </row>
    <row r="83" spans="1:17" s="34" customFormat="1" ht="51.75" customHeight="1">
      <c r="A83" s="192">
        <v>12</v>
      </c>
      <c r="B83" s="436" t="s">
        <v>145</v>
      </c>
      <c r="C83" s="436"/>
      <c r="D83" s="436"/>
      <c r="E83" s="436"/>
      <c r="F83" s="448"/>
      <c r="G83" s="449"/>
      <c r="H83" s="438" t="str">
        <f>$D$33</f>
        <v>SANDSTONE</v>
      </c>
      <c r="I83" s="438" t="str">
        <f>$E$43</f>
        <v>ASH -BC01</v>
      </c>
      <c r="J83" s="187" t="s">
        <v>87</v>
      </c>
      <c r="K83" s="187">
        <v>2</v>
      </c>
      <c r="L83" s="194">
        <f t="shared" si="50"/>
        <v>0.05</v>
      </c>
      <c r="M83" s="187">
        <f t="shared" si="51"/>
        <v>0.1</v>
      </c>
      <c r="N83" s="193"/>
      <c r="O83" s="189">
        <f t="shared" ref="O83" si="53">ROUNDUP(N83+M83,0)</f>
        <v>1</v>
      </c>
      <c r="P83" s="454"/>
      <c r="Q83" s="455"/>
    </row>
    <row r="84" spans="1:17" s="34" customFormat="1" ht="51.75" customHeight="1">
      <c r="A84" s="192">
        <v>13</v>
      </c>
      <c r="B84" s="444" t="s">
        <v>755</v>
      </c>
      <c r="C84" s="444"/>
      <c r="D84" s="444"/>
      <c r="E84" s="444"/>
      <c r="F84" s="446" t="s">
        <v>170</v>
      </c>
      <c r="G84" s="447"/>
      <c r="H84" s="445" t="str">
        <f>$D$21</f>
        <v>DOVE</v>
      </c>
      <c r="I84" s="445" t="str">
        <f>$E$43</f>
        <v>ASH -BC01</v>
      </c>
      <c r="J84" s="360" t="s">
        <v>87</v>
      </c>
      <c r="K84" s="360">
        <f>$Q$21</f>
        <v>32</v>
      </c>
      <c r="L84" s="361">
        <f t="shared" si="50"/>
        <v>0.05</v>
      </c>
      <c r="M84" s="360">
        <f t="shared" ref="M84:M86" si="54">K84*L84</f>
        <v>1.6</v>
      </c>
      <c r="N84" s="362"/>
      <c r="O84" s="363">
        <f>ROUNDUP(N84+M84,0)</f>
        <v>2</v>
      </c>
      <c r="P84" s="440" t="s">
        <v>756</v>
      </c>
      <c r="Q84" s="441"/>
    </row>
    <row r="85" spans="1:17" s="34" customFormat="1" ht="51.75" customHeight="1">
      <c r="A85" s="192">
        <v>14</v>
      </c>
      <c r="B85" s="444" t="s">
        <v>755</v>
      </c>
      <c r="C85" s="444"/>
      <c r="D85" s="444"/>
      <c r="E85" s="444"/>
      <c r="F85" s="446"/>
      <c r="G85" s="447"/>
      <c r="H85" s="445" t="str">
        <f t="shared" ref="H85" si="55">$D$27</f>
        <v>HEATHER GREY</v>
      </c>
      <c r="I85" s="445"/>
      <c r="J85" s="360" t="s">
        <v>87</v>
      </c>
      <c r="K85" s="360">
        <f>$Q$27</f>
        <v>32</v>
      </c>
      <c r="L85" s="361">
        <f t="shared" si="50"/>
        <v>0.05</v>
      </c>
      <c r="M85" s="360">
        <f t="shared" si="54"/>
        <v>1.6</v>
      </c>
      <c r="N85" s="362"/>
      <c r="O85" s="363">
        <f>ROUNDUP(N85+M85,0)</f>
        <v>2</v>
      </c>
      <c r="P85" s="513"/>
      <c r="Q85" s="514"/>
    </row>
    <row r="86" spans="1:17" s="34" customFormat="1" ht="51.75" customHeight="1">
      <c r="A86" s="192">
        <v>15</v>
      </c>
      <c r="B86" s="444" t="s">
        <v>755</v>
      </c>
      <c r="C86" s="444"/>
      <c r="D86" s="444"/>
      <c r="E86" s="444"/>
      <c r="F86" s="446"/>
      <c r="G86" s="447"/>
      <c r="H86" s="445" t="str">
        <f>$D$33</f>
        <v>SANDSTONE</v>
      </c>
      <c r="I86" s="445" t="str">
        <f>$E$43</f>
        <v>ASH -BC01</v>
      </c>
      <c r="J86" s="360" t="s">
        <v>87</v>
      </c>
      <c r="K86" s="360">
        <f>$Q$33</f>
        <v>32</v>
      </c>
      <c r="L86" s="361">
        <f t="shared" si="50"/>
        <v>0.05</v>
      </c>
      <c r="M86" s="360">
        <f t="shared" si="54"/>
        <v>1.6</v>
      </c>
      <c r="N86" s="362"/>
      <c r="O86" s="363">
        <f t="shared" ref="O86" si="56">ROUNDUP(N86+M86,0)</f>
        <v>2</v>
      </c>
      <c r="P86" s="442"/>
      <c r="Q86" s="443"/>
    </row>
    <row r="87" spans="1:17" s="34" customFormat="1" ht="42.75" customHeight="1">
      <c r="A87" s="192">
        <v>16</v>
      </c>
      <c r="B87" s="436" t="s">
        <v>106</v>
      </c>
      <c r="C87" s="437"/>
      <c r="D87" s="437"/>
      <c r="E87" s="437"/>
      <c r="F87" s="183" t="s">
        <v>105</v>
      </c>
      <c r="G87" s="183"/>
      <c r="H87" s="438" t="str">
        <f>$D$21</f>
        <v>DOVE</v>
      </c>
      <c r="I87" s="438" t="str">
        <f>$E$43</f>
        <v>ASH -BC01</v>
      </c>
      <c r="J87" s="187" t="s">
        <v>87</v>
      </c>
      <c r="K87" s="187">
        <f>$Q$21</f>
        <v>32</v>
      </c>
      <c r="L87" s="194">
        <f t="shared" si="50"/>
        <v>0.05</v>
      </c>
      <c r="M87" s="187">
        <f t="shared" si="42"/>
        <v>1.6</v>
      </c>
      <c r="N87" s="193"/>
      <c r="O87" s="189">
        <f t="shared" si="43"/>
        <v>2</v>
      </c>
      <c r="P87" s="439"/>
      <c r="Q87" s="439"/>
    </row>
    <row r="88" spans="1:17" s="34" customFormat="1" ht="42.75" customHeight="1">
      <c r="A88" s="192">
        <v>17</v>
      </c>
      <c r="B88" s="436" t="s">
        <v>106</v>
      </c>
      <c r="C88" s="437"/>
      <c r="D88" s="437"/>
      <c r="E88" s="437"/>
      <c r="F88" s="183" t="s">
        <v>105</v>
      </c>
      <c r="G88" s="183"/>
      <c r="H88" s="438" t="str">
        <f t="shared" ref="H88" si="57">$D$27</f>
        <v>HEATHER GREY</v>
      </c>
      <c r="I88" s="438"/>
      <c r="J88" s="187" t="s">
        <v>87</v>
      </c>
      <c r="K88" s="187">
        <f>$Q$27</f>
        <v>32</v>
      </c>
      <c r="L88" s="194">
        <f t="shared" ref="L88:L89" si="58">1/40*2</f>
        <v>0.05</v>
      </c>
      <c r="M88" s="187">
        <f t="shared" si="42"/>
        <v>1.6</v>
      </c>
      <c r="N88" s="193"/>
      <c r="O88" s="189">
        <f t="shared" si="43"/>
        <v>2</v>
      </c>
      <c r="P88" s="439"/>
      <c r="Q88" s="439"/>
    </row>
    <row r="89" spans="1:17" s="34" customFormat="1" ht="42.75" customHeight="1">
      <c r="A89" s="192">
        <v>18</v>
      </c>
      <c r="B89" s="436" t="s">
        <v>106</v>
      </c>
      <c r="C89" s="437"/>
      <c r="D89" s="437"/>
      <c r="E89" s="437"/>
      <c r="F89" s="183" t="s">
        <v>105</v>
      </c>
      <c r="G89" s="183"/>
      <c r="H89" s="438" t="str">
        <f>$D$33</f>
        <v>SANDSTONE</v>
      </c>
      <c r="I89" s="438" t="str">
        <f>$E$43</f>
        <v>ASH -BC01</v>
      </c>
      <c r="J89" s="187" t="s">
        <v>87</v>
      </c>
      <c r="K89" s="187">
        <f>$Q$33</f>
        <v>32</v>
      </c>
      <c r="L89" s="194">
        <f t="shared" si="58"/>
        <v>0.05</v>
      </c>
      <c r="M89" s="187">
        <f t="shared" si="42"/>
        <v>1.6</v>
      </c>
      <c r="N89" s="193"/>
      <c r="O89" s="189">
        <f t="shared" ref="O89" si="59">ROUNDUP(N89+M89,0)</f>
        <v>2</v>
      </c>
      <c r="P89" s="439"/>
      <c r="Q89" s="439"/>
    </row>
    <row r="90" spans="1:17" s="34" customFormat="1" ht="42.75" customHeight="1">
      <c r="A90" s="192">
        <v>19</v>
      </c>
      <c r="B90" s="436" t="s">
        <v>107</v>
      </c>
      <c r="C90" s="437"/>
      <c r="D90" s="437"/>
      <c r="E90" s="437"/>
      <c r="F90" s="183" t="s">
        <v>103</v>
      </c>
      <c r="G90" s="183"/>
      <c r="H90" s="438" t="str">
        <f>$D$21</f>
        <v>DOVE</v>
      </c>
      <c r="I90" s="438" t="str">
        <f>$E$43</f>
        <v>ASH -BC01</v>
      </c>
      <c r="J90" s="187" t="s">
        <v>87</v>
      </c>
      <c r="K90" s="187">
        <f>$Q$21</f>
        <v>32</v>
      </c>
      <c r="L90" s="194">
        <f>1/40</f>
        <v>2.5000000000000001E-2</v>
      </c>
      <c r="M90" s="187">
        <f t="shared" si="42"/>
        <v>0.8</v>
      </c>
      <c r="N90" s="193"/>
      <c r="O90" s="189">
        <f t="shared" si="43"/>
        <v>1</v>
      </c>
      <c r="P90" s="439"/>
      <c r="Q90" s="439"/>
    </row>
    <row r="91" spans="1:17" s="34" customFormat="1" ht="42.75" customHeight="1">
      <c r="A91" s="192">
        <v>20</v>
      </c>
      <c r="B91" s="436" t="s">
        <v>107</v>
      </c>
      <c r="C91" s="437"/>
      <c r="D91" s="437"/>
      <c r="E91" s="437"/>
      <c r="F91" s="183" t="s">
        <v>103</v>
      </c>
      <c r="G91" s="183"/>
      <c r="H91" s="438" t="str">
        <f t="shared" ref="H91" si="60">$D$27</f>
        <v>HEATHER GREY</v>
      </c>
      <c r="I91" s="438"/>
      <c r="J91" s="187" t="s">
        <v>87</v>
      </c>
      <c r="K91" s="187">
        <f>$Q$27</f>
        <v>32</v>
      </c>
      <c r="L91" s="194">
        <f>1/40</f>
        <v>2.5000000000000001E-2</v>
      </c>
      <c r="M91" s="187">
        <f t="shared" si="42"/>
        <v>0.8</v>
      </c>
      <c r="N91" s="193"/>
      <c r="O91" s="189">
        <f t="shared" si="43"/>
        <v>1</v>
      </c>
      <c r="P91" s="439"/>
      <c r="Q91" s="439"/>
    </row>
    <row r="92" spans="1:17" s="34" customFormat="1" ht="42.75" customHeight="1">
      <c r="A92" s="192">
        <v>21</v>
      </c>
      <c r="B92" s="436" t="s">
        <v>107</v>
      </c>
      <c r="C92" s="437"/>
      <c r="D92" s="437"/>
      <c r="E92" s="437"/>
      <c r="F92" s="183" t="s">
        <v>103</v>
      </c>
      <c r="G92" s="183"/>
      <c r="H92" s="438" t="str">
        <f>$D$33</f>
        <v>SANDSTONE</v>
      </c>
      <c r="I92" s="438" t="str">
        <f>$E$43</f>
        <v>ASH -BC01</v>
      </c>
      <c r="J92" s="187" t="s">
        <v>87</v>
      </c>
      <c r="K92" s="187">
        <f>$Q$33</f>
        <v>32</v>
      </c>
      <c r="L92" s="194">
        <f>1/40</f>
        <v>2.5000000000000001E-2</v>
      </c>
      <c r="M92" s="187">
        <f t="shared" si="42"/>
        <v>0.8</v>
      </c>
      <c r="N92" s="193"/>
      <c r="O92" s="189">
        <f t="shared" ref="O92" si="61">ROUNDUP(N92+M92,0)</f>
        <v>1</v>
      </c>
      <c r="P92" s="439"/>
      <c r="Q92" s="439"/>
    </row>
    <row r="93" spans="1:17" s="15" customFormat="1" ht="27.5">
      <c r="A93" s="92"/>
      <c r="B93" s="92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</row>
    <row r="94" spans="1:17" s="15" customFormat="1" ht="33" customHeight="1">
      <c r="B94" s="87" t="s">
        <v>111</v>
      </c>
      <c r="C94" s="88"/>
      <c r="D94" s="89"/>
      <c r="E94" s="89"/>
      <c r="F94" s="89"/>
      <c r="G94" s="90"/>
      <c r="H94" s="89"/>
      <c r="I94" s="89"/>
      <c r="J94" s="406" t="s">
        <v>112</v>
      </c>
      <c r="K94" s="406"/>
      <c r="L94" s="406"/>
      <c r="M94" s="406"/>
      <c r="N94" s="406"/>
      <c r="O94" s="33"/>
      <c r="P94" s="33"/>
      <c r="Q94" s="34"/>
    </row>
    <row r="95" spans="1:17" s="92" customFormat="1" ht="54.65" customHeight="1">
      <c r="A95" s="92">
        <v>1</v>
      </c>
      <c r="B95" s="94" t="s">
        <v>113</v>
      </c>
      <c r="C95" s="98" t="s">
        <v>114</v>
      </c>
      <c r="D95" s="15"/>
      <c r="E95" s="15"/>
      <c r="F95" s="15"/>
      <c r="G95" s="35"/>
      <c r="H95" s="35"/>
      <c r="I95" s="35"/>
      <c r="J95" s="35"/>
      <c r="K95" s="19"/>
      <c r="L95" s="19"/>
      <c r="M95" s="35"/>
      <c r="N95" s="35"/>
      <c r="O95" s="35"/>
      <c r="P95" s="35"/>
      <c r="Q95" s="35"/>
    </row>
    <row r="96" spans="1:17" s="15" customFormat="1" ht="34.5" hidden="1" customHeight="1">
      <c r="A96" s="92"/>
      <c r="B96" s="409" t="s">
        <v>115</v>
      </c>
      <c r="C96" s="410"/>
      <c r="D96" s="410"/>
      <c r="E96" s="410"/>
      <c r="F96" s="410"/>
      <c r="G96" s="410"/>
      <c r="H96" s="410"/>
      <c r="I96" s="432"/>
      <c r="J96" s="35"/>
      <c r="K96" s="19"/>
      <c r="L96" s="19"/>
      <c r="M96" s="35"/>
      <c r="N96" s="35"/>
      <c r="O96" s="35"/>
      <c r="P96" s="35"/>
      <c r="Q96" s="35"/>
    </row>
    <row r="97" spans="1:17" s="15" customFormat="1" ht="59.25" hidden="1" customHeight="1">
      <c r="A97" s="92"/>
      <c r="B97" s="416" t="s">
        <v>73</v>
      </c>
      <c r="C97" s="417"/>
      <c r="D97" s="418" t="s">
        <v>116</v>
      </c>
      <c r="E97" s="419"/>
      <c r="F97" s="419"/>
      <c r="G97" s="419"/>
      <c r="H97" s="419"/>
      <c r="I97" s="420"/>
      <c r="J97" s="35"/>
      <c r="K97" s="35"/>
      <c r="L97" s="35"/>
      <c r="M97" s="35"/>
      <c r="N97" s="35"/>
      <c r="O97" s="35"/>
      <c r="P97" s="35"/>
      <c r="Q97" s="35"/>
    </row>
    <row r="98" spans="1:17" s="15" customFormat="1" ht="78.650000000000006" hidden="1" customHeight="1">
      <c r="A98" s="92"/>
      <c r="B98" s="421" t="str">
        <f>$D$21</f>
        <v>DOVE</v>
      </c>
      <c r="C98" s="421" t="str">
        <f t="shared" ref="C98:C101" si="62">$E$43</f>
        <v>ASH -BC01</v>
      </c>
      <c r="D98" s="428"/>
      <c r="E98" s="429"/>
      <c r="F98" s="429"/>
      <c r="G98" s="429"/>
      <c r="H98" s="429"/>
      <c r="I98" s="430"/>
      <c r="J98" s="35"/>
      <c r="K98" s="35"/>
      <c r="L98" s="35"/>
      <c r="M98" s="35"/>
      <c r="N98" s="35"/>
      <c r="O98" s="35"/>
    </row>
    <row r="99" spans="1:17" s="15" customFormat="1" ht="78.75" hidden="1" customHeight="1">
      <c r="A99" s="92"/>
      <c r="B99" s="421" t="str">
        <f t="shared" ref="B99" si="63">$D$27</f>
        <v>HEATHER GREY</v>
      </c>
      <c r="C99" s="421"/>
      <c r="D99" s="428"/>
      <c r="E99" s="429"/>
      <c r="F99" s="429"/>
      <c r="G99" s="429"/>
      <c r="H99" s="429"/>
      <c r="I99" s="430"/>
      <c r="J99" s="35"/>
      <c r="K99" s="35"/>
      <c r="L99" s="35"/>
      <c r="M99" s="35"/>
      <c r="N99" s="35"/>
      <c r="O99" s="35"/>
    </row>
    <row r="100" spans="1:17" s="15" customFormat="1" ht="78.75" hidden="1" customHeight="1">
      <c r="A100" s="92"/>
      <c r="B100" s="421" t="str">
        <f>$D$33</f>
        <v>SANDSTONE</v>
      </c>
      <c r="C100" s="421" t="str">
        <f t="shared" si="62"/>
        <v>ASH -BC01</v>
      </c>
      <c r="D100" s="428"/>
      <c r="E100" s="429"/>
      <c r="F100" s="429"/>
      <c r="G100" s="429"/>
      <c r="H100" s="429"/>
      <c r="I100" s="430"/>
      <c r="J100" s="35"/>
      <c r="K100" s="35"/>
      <c r="L100" s="35"/>
      <c r="M100" s="35"/>
      <c r="N100" s="35"/>
      <c r="O100" s="35"/>
    </row>
    <row r="101" spans="1:17" s="15" customFormat="1" ht="78.75" hidden="1" customHeight="1">
      <c r="A101" s="92"/>
      <c r="B101" s="421" t="e">
        <f>#REF!</f>
        <v>#REF!</v>
      </c>
      <c r="C101" s="421" t="str">
        <f t="shared" si="62"/>
        <v>ASH -BC01</v>
      </c>
      <c r="D101" s="428"/>
      <c r="E101" s="429"/>
      <c r="F101" s="429"/>
      <c r="G101" s="429"/>
      <c r="H101" s="429"/>
      <c r="I101" s="430"/>
      <c r="J101" s="35"/>
      <c r="K101" s="35"/>
      <c r="L101" s="35"/>
      <c r="M101" s="35"/>
      <c r="N101" s="35"/>
      <c r="O101" s="35"/>
    </row>
    <row r="102" spans="1:17" s="15" customFormat="1" ht="27.5" hidden="1"/>
    <row r="103" spans="1:17" s="15" customFormat="1" ht="28" hidden="1">
      <c r="A103" s="92"/>
      <c r="B103" s="409"/>
      <c r="C103" s="410"/>
      <c r="D103" s="411"/>
      <c r="E103" s="411"/>
      <c r="F103" s="411"/>
      <c r="G103" s="411"/>
      <c r="H103" s="411"/>
      <c r="I103" s="412"/>
      <c r="J103" s="35"/>
      <c r="K103" s="35"/>
      <c r="L103" s="35"/>
    </row>
    <row r="104" spans="1:17" s="15" customFormat="1" ht="40.5" hidden="1" customHeight="1">
      <c r="A104" s="92"/>
      <c r="B104" s="413"/>
      <c r="C104" s="414"/>
      <c r="D104" s="249" t="s">
        <v>117</v>
      </c>
      <c r="E104" s="249" t="s">
        <v>35</v>
      </c>
      <c r="F104" s="249" t="s">
        <v>36</v>
      </c>
      <c r="G104" s="249" t="s">
        <v>37</v>
      </c>
      <c r="H104" s="249" t="s">
        <v>38</v>
      </c>
      <c r="I104" s="249" t="s">
        <v>39</v>
      </c>
      <c r="J104" s="35"/>
    </row>
    <row r="105" spans="1:17" s="15" customFormat="1" ht="178.5" hidden="1" customHeight="1">
      <c r="A105" s="92"/>
      <c r="B105" s="415" t="s">
        <v>118</v>
      </c>
      <c r="C105" s="415"/>
      <c r="D105" s="433">
        <v>2.2000000000000002</v>
      </c>
      <c r="E105" s="434"/>
      <c r="F105" s="434"/>
      <c r="G105" s="434"/>
      <c r="H105" s="434"/>
      <c r="I105" s="435"/>
      <c r="J105" s="35"/>
    </row>
    <row r="106" spans="1:17" s="15" customFormat="1" ht="12.75" customHeight="1">
      <c r="A106" s="92"/>
      <c r="B106" s="92"/>
      <c r="C106" s="92"/>
      <c r="D106" s="92"/>
      <c r="E106" s="92"/>
      <c r="F106" s="92"/>
      <c r="G106" s="92"/>
      <c r="H106" s="92"/>
      <c r="I106" s="92"/>
      <c r="J106" s="35"/>
      <c r="K106" s="35"/>
      <c r="L106" s="35"/>
      <c r="M106" s="35"/>
      <c r="N106" s="35"/>
      <c r="O106" s="35"/>
      <c r="P106" s="35"/>
      <c r="Q106" s="35"/>
    </row>
    <row r="107" spans="1:17" s="92" customFormat="1" ht="54.65" customHeight="1">
      <c r="A107" s="16">
        <v>2</v>
      </c>
      <c r="B107" s="94" t="s">
        <v>119</v>
      </c>
      <c r="C107" s="431" t="s">
        <v>750</v>
      </c>
      <c r="D107" s="431"/>
      <c r="E107" s="431"/>
      <c r="F107" s="431"/>
      <c r="G107" s="35"/>
      <c r="H107" s="35"/>
      <c r="I107" s="35"/>
      <c r="J107" s="35"/>
      <c r="K107" s="19"/>
      <c r="L107" s="19"/>
      <c r="M107" s="35"/>
      <c r="N107" s="35"/>
      <c r="O107" s="35"/>
      <c r="P107" s="35"/>
      <c r="Q107" s="35"/>
    </row>
    <row r="108" spans="1:17" s="15" customFormat="1" ht="28" hidden="1">
      <c r="A108" s="92"/>
      <c r="B108" s="409" t="s">
        <v>115</v>
      </c>
      <c r="C108" s="410"/>
      <c r="D108" s="410"/>
      <c r="E108" s="410"/>
      <c r="F108" s="410"/>
      <c r="G108" s="410"/>
      <c r="H108" s="410"/>
      <c r="I108" s="432"/>
      <c r="J108" s="35"/>
      <c r="K108" s="19"/>
      <c r="L108" s="19"/>
      <c r="M108" s="35"/>
      <c r="N108" s="35"/>
      <c r="O108" s="35"/>
      <c r="P108" s="35"/>
      <c r="Q108" s="35"/>
    </row>
    <row r="109" spans="1:17" s="15" customFormat="1" ht="63" hidden="1" customHeight="1">
      <c r="A109" s="92"/>
      <c r="B109" s="416" t="s">
        <v>73</v>
      </c>
      <c r="C109" s="417"/>
      <c r="D109" s="418" t="s">
        <v>116</v>
      </c>
      <c r="E109" s="419"/>
      <c r="F109" s="419"/>
      <c r="G109" s="419"/>
      <c r="H109" s="419"/>
      <c r="I109" s="420"/>
      <c r="J109" s="35"/>
      <c r="K109" s="35"/>
      <c r="L109" s="35"/>
      <c r="M109" s="35"/>
      <c r="N109" s="35"/>
      <c r="O109" s="35"/>
      <c r="P109" s="35"/>
      <c r="Q109" s="35"/>
    </row>
    <row r="110" spans="1:17" s="15" customFormat="1" ht="72" hidden="1" customHeight="1">
      <c r="A110" s="92"/>
      <c r="B110" s="421" t="str">
        <f>$D$21</f>
        <v>DOVE</v>
      </c>
      <c r="C110" s="421" t="str">
        <f t="shared" ref="C110:C113" si="64">$E$43</f>
        <v>ASH -BC01</v>
      </c>
      <c r="D110" s="428" t="s">
        <v>121</v>
      </c>
      <c r="E110" s="429"/>
      <c r="F110" s="429"/>
      <c r="G110" s="429"/>
      <c r="H110" s="429"/>
      <c r="I110" s="430"/>
      <c r="J110" s="35"/>
      <c r="K110" s="35"/>
      <c r="L110" s="35"/>
      <c r="M110" s="35"/>
      <c r="N110" s="35"/>
      <c r="O110" s="35"/>
    </row>
    <row r="111" spans="1:17" s="15" customFormat="1" ht="54" hidden="1" customHeight="1">
      <c r="A111" s="92"/>
      <c r="B111" s="421" t="str">
        <f t="shared" ref="B111" si="65">$D$27</f>
        <v>HEATHER GREY</v>
      </c>
      <c r="C111" s="421"/>
      <c r="D111" s="428" t="s">
        <v>122</v>
      </c>
      <c r="E111" s="429"/>
      <c r="F111" s="429"/>
      <c r="G111" s="429"/>
      <c r="H111" s="429"/>
      <c r="I111" s="430"/>
      <c r="J111" s="35"/>
      <c r="K111" s="35"/>
      <c r="L111" s="35"/>
      <c r="M111" s="35"/>
      <c r="N111" s="35"/>
      <c r="O111" s="35"/>
    </row>
    <row r="112" spans="1:17" s="15" customFormat="1" ht="78.75" hidden="1" customHeight="1">
      <c r="A112" s="92"/>
      <c r="B112" s="421" t="str">
        <f>$D$33</f>
        <v>SANDSTONE</v>
      </c>
      <c r="C112" s="421" t="str">
        <f t="shared" si="64"/>
        <v>ASH -BC01</v>
      </c>
      <c r="D112" s="428" t="s">
        <v>121</v>
      </c>
      <c r="E112" s="429"/>
      <c r="F112" s="429"/>
      <c r="G112" s="429"/>
      <c r="H112" s="429"/>
      <c r="I112" s="430"/>
      <c r="J112" s="35"/>
      <c r="K112" s="35"/>
      <c r="L112" s="35"/>
      <c r="M112" s="35"/>
      <c r="N112" s="35"/>
      <c r="O112" s="35"/>
    </row>
    <row r="113" spans="1:17" s="15" customFormat="1" ht="54" hidden="1" customHeight="1">
      <c r="A113" s="92"/>
      <c r="B113" s="421" t="e">
        <f>#REF!</f>
        <v>#REF!</v>
      </c>
      <c r="C113" s="421" t="str">
        <f t="shared" si="64"/>
        <v>ASH -BC01</v>
      </c>
      <c r="D113" s="428" t="s">
        <v>122</v>
      </c>
      <c r="E113" s="429"/>
      <c r="F113" s="429"/>
      <c r="G113" s="429"/>
      <c r="H113" s="429"/>
      <c r="I113" s="430"/>
      <c r="J113" s="35"/>
      <c r="K113" s="35"/>
      <c r="L113" s="35"/>
      <c r="M113" s="35"/>
      <c r="N113" s="35"/>
      <c r="O113" s="35"/>
    </row>
    <row r="114" spans="1:17" s="15" customFormat="1" ht="54" hidden="1" customHeight="1">
      <c r="A114" s="92"/>
      <c r="B114" s="198"/>
      <c r="C114" s="199"/>
      <c r="D114" s="200"/>
      <c r="E114" s="184"/>
      <c r="F114" s="184"/>
      <c r="G114" s="184"/>
      <c r="H114" s="184"/>
      <c r="I114" s="185"/>
      <c r="J114" s="35"/>
      <c r="K114" s="35"/>
      <c r="L114" s="35"/>
      <c r="M114" s="35"/>
      <c r="N114" s="35"/>
      <c r="O114" s="35"/>
    </row>
    <row r="115" spans="1:17" s="15" customFormat="1" ht="28" hidden="1">
      <c r="A115" s="92"/>
      <c r="B115" s="409" t="s">
        <v>123</v>
      </c>
      <c r="C115" s="410"/>
      <c r="D115" s="411"/>
      <c r="E115" s="411"/>
      <c r="F115" s="411"/>
      <c r="G115" s="411"/>
      <c r="H115" s="411"/>
      <c r="I115" s="412"/>
      <c r="J115" s="35"/>
      <c r="K115" s="35"/>
      <c r="L115" s="35"/>
    </row>
    <row r="116" spans="1:17" s="15" customFormat="1" ht="56.25" hidden="1" customHeight="1">
      <c r="A116" s="92"/>
      <c r="B116" s="413"/>
      <c r="C116" s="414"/>
      <c r="D116" s="249" t="s">
        <v>117</v>
      </c>
      <c r="E116" s="249" t="s">
        <v>35</v>
      </c>
      <c r="F116" s="249" t="s">
        <v>36</v>
      </c>
      <c r="G116" s="249" t="s">
        <v>37</v>
      </c>
      <c r="H116" s="249" t="s">
        <v>38</v>
      </c>
      <c r="I116" s="249" t="s">
        <v>39</v>
      </c>
      <c r="J116" s="35"/>
    </row>
    <row r="117" spans="1:17" s="15" customFormat="1" ht="151.5" hidden="1" customHeight="1">
      <c r="A117" s="92"/>
      <c r="B117" s="415" t="s">
        <v>124</v>
      </c>
      <c r="C117" s="415"/>
      <c r="D117" s="177"/>
      <c r="E117" s="178"/>
      <c r="F117" s="178"/>
      <c r="G117" s="178"/>
      <c r="H117" s="178"/>
      <c r="I117" s="178"/>
      <c r="J117" s="35"/>
    </row>
    <row r="118" spans="1:17" s="15" customFormat="1" ht="27.5">
      <c r="A118" s="92"/>
      <c r="B118" s="92"/>
      <c r="C118" s="92"/>
      <c r="D118" s="92"/>
      <c r="E118" s="92"/>
      <c r="F118" s="92"/>
      <c r="G118" s="92"/>
      <c r="H118" s="92"/>
      <c r="I118" s="92"/>
      <c r="J118" s="35"/>
      <c r="K118" s="35"/>
      <c r="L118" s="35"/>
      <c r="M118" s="35"/>
      <c r="N118" s="35"/>
      <c r="O118" s="35"/>
      <c r="P118" s="35"/>
      <c r="Q118" s="35"/>
    </row>
    <row r="119" spans="1:17" s="92" customFormat="1" ht="48.65" customHeight="1">
      <c r="A119" s="16">
        <v>3</v>
      </c>
      <c r="B119" s="94" t="s">
        <v>125</v>
      </c>
      <c r="C119" s="18" t="s">
        <v>797</v>
      </c>
      <c r="D119" s="18"/>
      <c r="E119" s="18"/>
      <c r="F119" s="18"/>
      <c r="G119" s="35"/>
      <c r="H119" s="35"/>
      <c r="I119" s="35"/>
      <c r="J119" s="35"/>
      <c r="K119" s="19"/>
      <c r="L119" s="19"/>
      <c r="M119" s="35"/>
      <c r="N119" s="35"/>
      <c r="O119" s="35"/>
      <c r="P119" s="35"/>
      <c r="Q119" s="35"/>
    </row>
    <row r="120" spans="1:17" s="15" customFormat="1" ht="36.65" customHeight="1">
      <c r="A120" s="92"/>
      <c r="B120" s="416" t="s">
        <v>73</v>
      </c>
      <c r="C120" s="417"/>
      <c r="D120" s="418" t="s">
        <v>116</v>
      </c>
      <c r="E120" s="419"/>
      <c r="F120" s="419"/>
      <c r="G120" s="419"/>
      <c r="H120" s="419"/>
      <c r="I120" s="420"/>
      <c r="J120" s="35"/>
      <c r="K120" s="35"/>
      <c r="L120" s="35"/>
      <c r="M120" s="35"/>
      <c r="N120" s="35"/>
      <c r="O120" s="35"/>
      <c r="P120" s="35"/>
      <c r="Q120" s="35"/>
    </row>
    <row r="121" spans="1:17" s="15" customFormat="1" ht="77.150000000000006" customHeight="1">
      <c r="A121" s="92"/>
      <c r="B121" s="421" t="str">
        <f>$D$21</f>
        <v>DOVE</v>
      </c>
      <c r="C121" s="421" t="str">
        <f t="shared" ref="C121:C123" si="66">$E$43</f>
        <v>ASH -BC01</v>
      </c>
      <c r="D121" s="422" t="s">
        <v>798</v>
      </c>
      <c r="E121" s="423"/>
      <c r="F121" s="423"/>
      <c r="G121" s="423"/>
      <c r="H121" s="423"/>
      <c r="I121" s="424"/>
      <c r="J121" s="35"/>
      <c r="K121" s="35"/>
      <c r="L121" s="35"/>
      <c r="M121" s="35"/>
      <c r="N121" s="35"/>
      <c r="O121" s="35"/>
    </row>
    <row r="122" spans="1:17" s="15" customFormat="1" ht="77.150000000000006" customHeight="1">
      <c r="A122" s="92"/>
      <c r="B122" s="421" t="str">
        <f t="shared" ref="B122" si="67">$D$27</f>
        <v>HEATHER GREY</v>
      </c>
      <c r="C122" s="421"/>
      <c r="D122" s="510"/>
      <c r="E122" s="511"/>
      <c r="F122" s="511"/>
      <c r="G122" s="511"/>
      <c r="H122" s="511"/>
      <c r="I122" s="512"/>
      <c r="J122" s="35"/>
      <c r="K122" s="35"/>
      <c r="L122" s="35"/>
      <c r="M122" s="35"/>
      <c r="N122" s="35"/>
      <c r="O122" s="35"/>
    </row>
    <row r="123" spans="1:17" s="15" customFormat="1" ht="77.150000000000006" customHeight="1">
      <c r="A123" s="92"/>
      <c r="B123" s="421" t="str">
        <f>$D$33</f>
        <v>SANDSTONE</v>
      </c>
      <c r="C123" s="421" t="str">
        <f t="shared" si="66"/>
        <v>ASH -BC01</v>
      </c>
      <c r="D123" s="425"/>
      <c r="E123" s="426"/>
      <c r="F123" s="426"/>
      <c r="G123" s="426"/>
      <c r="H123" s="426"/>
      <c r="I123" s="427"/>
      <c r="J123" s="35"/>
      <c r="K123" s="35"/>
      <c r="L123" s="35"/>
      <c r="M123" s="35"/>
      <c r="N123" s="35"/>
      <c r="O123" s="35"/>
    </row>
    <row r="124" spans="1:17" s="15" customFormat="1" ht="27.5">
      <c r="A124" s="92"/>
      <c r="B124" s="92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</row>
    <row r="125" spans="1:17" s="15" customFormat="1" ht="29.25" customHeight="1">
      <c r="B125" s="406" t="s">
        <v>127</v>
      </c>
      <c r="C125" s="406"/>
      <c r="D125" s="406"/>
      <c r="E125" s="406"/>
      <c r="G125" s="35"/>
      <c r="N125" s="34"/>
      <c r="O125" s="33"/>
      <c r="P125" s="33"/>
      <c r="Q125" s="34"/>
    </row>
    <row r="126" spans="1:17" s="15" customFormat="1" ht="35.25" customHeight="1">
      <c r="A126" s="92">
        <v>1</v>
      </c>
      <c r="B126" s="95" t="s">
        <v>128</v>
      </c>
      <c r="C126" s="92"/>
      <c r="D126" s="92"/>
      <c r="G126" s="35"/>
      <c r="N126" s="34"/>
      <c r="O126" s="33"/>
      <c r="P126" s="33"/>
      <c r="Q126" s="34"/>
    </row>
    <row r="127" spans="1:17" s="15" customFormat="1" ht="35.25" customHeight="1">
      <c r="A127" s="92">
        <v>2</v>
      </c>
      <c r="B127" s="95" t="s">
        <v>129</v>
      </c>
      <c r="C127" s="92"/>
      <c r="D127" s="92"/>
      <c r="G127" s="35"/>
      <c r="N127" s="34"/>
      <c r="O127" s="33"/>
      <c r="P127" s="33"/>
      <c r="Q127" s="34"/>
    </row>
    <row r="128" spans="1:17" s="15" customFormat="1" ht="35.25" customHeight="1">
      <c r="A128" s="92">
        <v>3</v>
      </c>
      <c r="B128" s="95" t="s">
        <v>130</v>
      </c>
      <c r="C128" s="92"/>
      <c r="D128" s="92"/>
      <c r="G128" s="35"/>
      <c r="N128" s="34"/>
      <c r="O128" s="33"/>
      <c r="P128" s="33"/>
      <c r="Q128" s="34"/>
    </row>
    <row r="129" spans="1:16" s="18" customFormat="1" ht="28">
      <c r="A129" s="16"/>
      <c r="B129" s="250" t="s">
        <v>131</v>
      </c>
      <c r="C129" s="251" t="s">
        <v>723</v>
      </c>
      <c r="D129" s="251" t="s">
        <v>117</v>
      </c>
      <c r="E129" s="251" t="s">
        <v>35</v>
      </c>
      <c r="F129" s="251" t="s">
        <v>36</v>
      </c>
      <c r="G129" s="251" t="s">
        <v>37</v>
      </c>
      <c r="H129" s="251" t="s">
        <v>38</v>
      </c>
      <c r="I129" s="251" t="s">
        <v>39</v>
      </c>
      <c r="J129" s="251" t="s">
        <v>40</v>
      </c>
      <c r="M129" s="36"/>
      <c r="N129" s="37"/>
      <c r="O129" s="37"/>
      <c r="P129" s="36"/>
    </row>
    <row r="130" spans="1:16" s="18" customFormat="1" ht="50.15" customHeight="1">
      <c r="A130" s="16"/>
      <c r="B130" s="250" t="s">
        <v>132</v>
      </c>
      <c r="C130" s="189">
        <f>G35</f>
        <v>6</v>
      </c>
      <c r="D130" s="189">
        <f t="shared" ref="D130:I130" si="68">H35</f>
        <v>15</v>
      </c>
      <c r="E130" s="189">
        <f t="shared" si="68"/>
        <v>15</v>
      </c>
      <c r="F130" s="189">
        <f t="shared" si="68"/>
        <v>27</v>
      </c>
      <c r="G130" s="189">
        <f t="shared" si="68"/>
        <v>15</v>
      </c>
      <c r="H130" s="189">
        <f t="shared" si="68"/>
        <v>12</v>
      </c>
      <c r="I130" s="189">
        <f t="shared" si="68"/>
        <v>6</v>
      </c>
      <c r="J130" s="189">
        <f>SUM(C130:I130)</f>
        <v>96</v>
      </c>
      <c r="M130" s="36"/>
      <c r="N130" s="37"/>
      <c r="O130" s="37"/>
      <c r="P130" s="36"/>
    </row>
    <row r="131" spans="1:16" s="96" customFormat="1" ht="133" customHeight="1">
      <c r="G131" s="97"/>
    </row>
    <row r="132" spans="1:16" s="96" customFormat="1" ht="27.5">
      <c r="G132" s="97"/>
    </row>
    <row r="133" spans="1:16" s="96" customFormat="1" ht="27.5">
      <c r="G133" s="97"/>
    </row>
    <row r="134" spans="1:16" s="96" customFormat="1" ht="27.5">
      <c r="G134" s="97"/>
    </row>
    <row r="135" spans="1:16" s="96" customFormat="1" ht="27.5">
      <c r="G135" s="97"/>
    </row>
    <row r="136" spans="1:16" s="96" customFormat="1" ht="27.5">
      <c r="G136" s="97"/>
    </row>
    <row r="137" spans="1:16" s="96" customFormat="1" ht="27.5">
      <c r="G137" s="97"/>
    </row>
    <row r="138" spans="1:16" s="96" customFormat="1" ht="27.5">
      <c r="G138" s="97"/>
    </row>
    <row r="139" spans="1:16" s="96" customFormat="1" ht="27.5">
      <c r="G139" s="97"/>
    </row>
    <row r="140" spans="1:16" s="96" customFormat="1" ht="27.5">
      <c r="G140" s="97"/>
    </row>
    <row r="141" spans="1:16" s="96" customFormat="1" ht="27.5">
      <c r="G141" s="97"/>
    </row>
    <row r="142" spans="1:16" s="96" customFormat="1" ht="27.5">
      <c r="G142" s="97"/>
    </row>
    <row r="143" spans="1:16" s="96" customFormat="1" ht="27.5">
      <c r="G143" s="97"/>
    </row>
    <row r="144" spans="1:16" s="96" customFormat="1" ht="27.5">
      <c r="G144" s="97"/>
    </row>
    <row r="145" spans="7:7" s="96" customFormat="1" ht="27.5">
      <c r="G145" s="97"/>
    </row>
    <row r="146" spans="7:7" s="96" customFormat="1" ht="27.5">
      <c r="G146" s="97"/>
    </row>
    <row r="147" spans="7:7" s="96" customFormat="1" ht="27.5">
      <c r="G147" s="97"/>
    </row>
    <row r="148" spans="7:7" s="96" customFormat="1" ht="27.5">
      <c r="G148" s="97"/>
    </row>
    <row r="149" spans="7:7" s="96" customFormat="1" ht="27.5">
      <c r="G149" s="97"/>
    </row>
    <row r="150" spans="7:7" s="96" customFormat="1" ht="27.5">
      <c r="G150" s="97"/>
    </row>
    <row r="151" spans="7:7" s="96" customFormat="1" ht="27.5">
      <c r="G151" s="97"/>
    </row>
    <row r="152" spans="7:7" s="96" customFormat="1" ht="27.5">
      <c r="G152" s="97"/>
    </row>
  </sheetData>
  <mergeCells count="189">
    <mergeCell ref="A46:C46"/>
    <mergeCell ref="N46:Q46"/>
    <mergeCell ref="B64:E64"/>
    <mergeCell ref="F64:F66"/>
    <mergeCell ref="G64:G66"/>
    <mergeCell ref="H64:I64"/>
    <mergeCell ref="P64:Q66"/>
    <mergeCell ref="B65:E65"/>
    <mergeCell ref="H65:I65"/>
    <mergeCell ref="B66:E66"/>
    <mergeCell ref="H66:I66"/>
    <mergeCell ref="P58:Q60"/>
    <mergeCell ref="P61:Q63"/>
    <mergeCell ref="A47:Q47"/>
    <mergeCell ref="H59:I59"/>
    <mergeCell ref="P54:Q54"/>
    <mergeCell ref="B60:E60"/>
    <mergeCell ref="H60:I60"/>
    <mergeCell ref="B55:E55"/>
    <mergeCell ref="H54:I54"/>
    <mergeCell ref="B48:C48"/>
    <mergeCell ref="A50:Q50"/>
    <mergeCell ref="B51:C51"/>
    <mergeCell ref="N51:Q51"/>
    <mergeCell ref="P67:Q69"/>
    <mergeCell ref="P87:Q87"/>
    <mergeCell ref="P88:Q88"/>
    <mergeCell ref="P89:Q89"/>
    <mergeCell ref="P90:Q90"/>
    <mergeCell ref="P91:Q91"/>
    <mergeCell ref="P92:Q92"/>
    <mergeCell ref="P78:Q78"/>
    <mergeCell ref="P79:Q79"/>
    <mergeCell ref="P80:Q80"/>
    <mergeCell ref="P81:Q83"/>
    <mergeCell ref="P84:Q86"/>
    <mergeCell ref="P75:Q77"/>
    <mergeCell ref="P72:Q74"/>
    <mergeCell ref="P71:Q71"/>
    <mergeCell ref="B74:E74"/>
    <mergeCell ref="H74:I74"/>
    <mergeCell ref="B77:E77"/>
    <mergeCell ref="F72:F74"/>
    <mergeCell ref="G72:G74"/>
    <mergeCell ref="G75:G77"/>
    <mergeCell ref="B72:E72"/>
    <mergeCell ref="H72:I72"/>
    <mergeCell ref="B73:E73"/>
    <mergeCell ref="H73:I73"/>
    <mergeCell ref="H76:I76"/>
    <mergeCell ref="C107:F107"/>
    <mergeCell ref="B104:C104"/>
    <mergeCell ref="B105:C105"/>
    <mergeCell ref="B103:I103"/>
    <mergeCell ref="B125:E125"/>
    <mergeCell ref="B96:I96"/>
    <mergeCell ref="B115:I115"/>
    <mergeCell ref="B108:I108"/>
    <mergeCell ref="B110:C110"/>
    <mergeCell ref="B111:C111"/>
    <mergeCell ref="B112:C112"/>
    <mergeCell ref="B113:C113"/>
    <mergeCell ref="B109:C109"/>
    <mergeCell ref="D109:I109"/>
    <mergeCell ref="D110:I110"/>
    <mergeCell ref="B117:C117"/>
    <mergeCell ref="B116:C116"/>
    <mergeCell ref="D111:I111"/>
    <mergeCell ref="D112:I112"/>
    <mergeCell ref="D113:I113"/>
    <mergeCell ref="B97:C97"/>
    <mergeCell ref="B123:C123"/>
    <mergeCell ref="D105:I105"/>
    <mergeCell ref="B120:C120"/>
    <mergeCell ref="H67:I67"/>
    <mergeCell ref="H62:I62"/>
    <mergeCell ref="B62:E62"/>
    <mergeCell ref="J94:N94"/>
    <mergeCell ref="B69:E69"/>
    <mergeCell ref="B67:E67"/>
    <mergeCell ref="H89:I89"/>
    <mergeCell ref="B92:E92"/>
    <mergeCell ref="H92:I92"/>
    <mergeCell ref="B85:E85"/>
    <mergeCell ref="B80:E80"/>
    <mergeCell ref="H80:I80"/>
    <mergeCell ref="B91:E91"/>
    <mergeCell ref="H91:I91"/>
    <mergeCell ref="H90:I90"/>
    <mergeCell ref="B90:E90"/>
    <mergeCell ref="B89:E89"/>
    <mergeCell ref="B84:E84"/>
    <mergeCell ref="H84:I84"/>
    <mergeCell ref="B78:E78"/>
    <mergeCell ref="G84:G86"/>
    <mergeCell ref="B81:E81"/>
    <mergeCell ref="H81:I81"/>
    <mergeCell ref="F81:F83"/>
    <mergeCell ref="N1:O1"/>
    <mergeCell ref="P1:Q1"/>
    <mergeCell ref="N2:O2"/>
    <mergeCell ref="P2:Q2"/>
    <mergeCell ref="N3:O3"/>
    <mergeCell ref="P3:Q3"/>
    <mergeCell ref="D8:F8"/>
    <mergeCell ref="G5:M8"/>
    <mergeCell ref="M11:Q11"/>
    <mergeCell ref="D11:F11"/>
    <mergeCell ref="B13:F13"/>
    <mergeCell ref="D33:F33"/>
    <mergeCell ref="N17:P17"/>
    <mergeCell ref="N23:P23"/>
    <mergeCell ref="N29:P29"/>
    <mergeCell ref="N41:Q41"/>
    <mergeCell ref="N43:Q43"/>
    <mergeCell ref="A41:C41"/>
    <mergeCell ref="B43:C43"/>
    <mergeCell ref="N18:P19"/>
    <mergeCell ref="N24:P25"/>
    <mergeCell ref="N30:P31"/>
    <mergeCell ref="A42:Q42"/>
    <mergeCell ref="B38:Q38"/>
    <mergeCell ref="B39:Q39"/>
    <mergeCell ref="B37:Q37"/>
    <mergeCell ref="D120:I120"/>
    <mergeCell ref="B121:C121"/>
    <mergeCell ref="B122:C122"/>
    <mergeCell ref="F61:F63"/>
    <mergeCell ref="P55:Q57"/>
    <mergeCell ref="G61:G63"/>
    <mergeCell ref="F67:F69"/>
    <mergeCell ref="G67:G69"/>
    <mergeCell ref="H69:I69"/>
    <mergeCell ref="H61:I61"/>
    <mergeCell ref="F58:F60"/>
    <mergeCell ref="G58:G60"/>
    <mergeCell ref="B75:E75"/>
    <mergeCell ref="B76:E76"/>
    <mergeCell ref="H57:I57"/>
    <mergeCell ref="H56:I56"/>
    <mergeCell ref="B61:E61"/>
    <mergeCell ref="D97:I97"/>
    <mergeCell ref="B98:C98"/>
    <mergeCell ref="D98:I98"/>
    <mergeCell ref="B99:C99"/>
    <mergeCell ref="D99:I99"/>
    <mergeCell ref="B100:C100"/>
    <mergeCell ref="D100:I100"/>
    <mergeCell ref="B101:C101"/>
    <mergeCell ref="D101:I101"/>
    <mergeCell ref="H79:I79"/>
    <mergeCell ref="B88:E88"/>
    <mergeCell ref="H88:I88"/>
    <mergeCell ref="B87:E87"/>
    <mergeCell ref="H87:I87"/>
    <mergeCell ref="B86:E86"/>
    <mergeCell ref="H86:I86"/>
    <mergeCell ref="H85:I85"/>
    <mergeCell ref="G81:G83"/>
    <mergeCell ref="B82:E82"/>
    <mergeCell ref="H82:I82"/>
    <mergeCell ref="B83:E83"/>
    <mergeCell ref="H83:I83"/>
    <mergeCell ref="F84:F86"/>
    <mergeCell ref="B79:E79"/>
    <mergeCell ref="D121:I123"/>
    <mergeCell ref="B44:C44"/>
    <mergeCell ref="N44:Q44"/>
    <mergeCell ref="B49:C49"/>
    <mergeCell ref="N49:Q49"/>
    <mergeCell ref="B52:C52"/>
    <mergeCell ref="N52:Q52"/>
    <mergeCell ref="B59:E59"/>
    <mergeCell ref="B58:E58"/>
    <mergeCell ref="H58:I58"/>
    <mergeCell ref="H55:I55"/>
    <mergeCell ref="N48:Q48"/>
    <mergeCell ref="A54:E54"/>
    <mergeCell ref="B56:E56"/>
    <mergeCell ref="B68:E68"/>
    <mergeCell ref="H68:I68"/>
    <mergeCell ref="H78:I78"/>
    <mergeCell ref="H75:I75"/>
    <mergeCell ref="A71:E71"/>
    <mergeCell ref="H71:I71"/>
    <mergeCell ref="H77:I77"/>
    <mergeCell ref="B57:E57"/>
    <mergeCell ref="B63:E63"/>
    <mergeCell ref="H63:I63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44" max="16" man="1"/>
    <brk id="69" max="16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4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18.81640625" style="38" customWidth="1"/>
    <col min="13" max="13" width="14.1796875" style="38" customWidth="1"/>
    <col min="14" max="15" width="13.453125" style="38" customWidth="1"/>
    <col min="16" max="16" width="24.1796875" style="38" customWidth="1"/>
    <col min="17" max="17" width="14.81640625" style="38" bestFit="1" customWidth="1"/>
    <col min="18" max="16384" width="9.1796875" style="38"/>
  </cols>
  <sheetData>
    <row r="1" spans="1:16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506" t="s">
        <v>0</v>
      </c>
      <c r="N1" s="506" t="s">
        <v>0</v>
      </c>
      <c r="O1" s="507" t="s">
        <v>1</v>
      </c>
      <c r="P1" s="507"/>
    </row>
    <row r="2" spans="1:16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506" t="s">
        <v>2</v>
      </c>
      <c r="N2" s="506" t="s">
        <v>2</v>
      </c>
      <c r="O2" s="508" t="s">
        <v>3</v>
      </c>
      <c r="P2" s="508"/>
    </row>
    <row r="3" spans="1:16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506" t="s">
        <v>4</v>
      </c>
      <c r="N3" s="506" t="s">
        <v>4</v>
      </c>
      <c r="O3" s="509" t="s">
        <v>5</v>
      </c>
      <c r="P3" s="507"/>
    </row>
    <row r="4" spans="1:16" s="5" customFormat="1" ht="33" customHeight="1" thickBot="1">
      <c r="B4" s="6" t="s">
        <v>6</v>
      </c>
      <c r="G4" s="7"/>
    </row>
    <row r="5" spans="1:16" s="5" customFormat="1" ht="58" customHeight="1">
      <c r="B5" s="8" t="s">
        <v>7</v>
      </c>
      <c r="C5" s="8"/>
      <c r="D5" s="6"/>
      <c r="F5" s="9"/>
      <c r="G5" s="492" t="s">
        <v>133</v>
      </c>
      <c r="H5" s="493"/>
      <c r="I5" s="493"/>
      <c r="J5" s="493"/>
      <c r="K5" s="493"/>
      <c r="L5" s="494"/>
    </row>
    <row r="6" spans="1:16" s="10" customFormat="1" ht="58" customHeight="1">
      <c r="B6" s="11" t="s">
        <v>8</v>
      </c>
      <c r="C6" s="11"/>
      <c r="D6" s="12" t="s">
        <v>9</v>
      </c>
      <c r="E6" s="14"/>
      <c r="F6" s="11"/>
      <c r="G6" s="495"/>
      <c r="H6" s="496"/>
      <c r="I6" s="496"/>
      <c r="J6" s="496"/>
      <c r="K6" s="496"/>
      <c r="L6" s="497"/>
      <c r="M6" s="13"/>
      <c r="N6" s="13"/>
      <c r="O6" s="13"/>
      <c r="P6" s="13"/>
    </row>
    <row r="7" spans="1:16" s="10" customFormat="1" ht="58" customHeight="1">
      <c r="B7" s="11" t="s">
        <v>10</v>
      </c>
      <c r="C7" s="11"/>
      <c r="D7" s="12" t="s">
        <v>11</v>
      </c>
      <c r="E7" s="12"/>
      <c r="F7" s="11"/>
      <c r="G7" s="495"/>
      <c r="H7" s="496"/>
      <c r="I7" s="496"/>
      <c r="J7" s="496"/>
      <c r="K7" s="496"/>
      <c r="L7" s="497"/>
      <c r="M7" s="13"/>
      <c r="N7" s="13"/>
      <c r="O7" s="13"/>
      <c r="P7" s="13"/>
    </row>
    <row r="8" spans="1:16" s="10" customFormat="1" ht="58" customHeight="1" thickBot="1">
      <c r="B8" s="11" t="s">
        <v>12</v>
      </c>
      <c r="C8" s="11"/>
      <c r="D8" s="501" t="s">
        <v>13</v>
      </c>
      <c r="E8" s="501"/>
      <c r="F8" s="501"/>
      <c r="G8" s="498"/>
      <c r="H8" s="499"/>
      <c r="I8" s="499"/>
      <c r="J8" s="499"/>
      <c r="K8" s="499"/>
      <c r="L8" s="500"/>
      <c r="M8" s="13"/>
      <c r="N8" s="13"/>
      <c r="O8" s="13"/>
      <c r="P8" s="13"/>
    </row>
    <row r="9" spans="1:16" s="15" customFormat="1" ht="28">
      <c r="B9" s="16" t="s">
        <v>14</v>
      </c>
      <c r="C9" s="16"/>
      <c r="D9" s="137" t="s">
        <v>134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28">
      <c r="B10" s="236" t="s">
        <v>15</v>
      </c>
      <c r="C10" s="236"/>
      <c r="D10" s="136" t="s">
        <v>16</v>
      </c>
      <c r="E10" s="136"/>
      <c r="F10" s="136"/>
      <c r="G10" s="237"/>
      <c r="H10" s="136"/>
      <c r="I10" s="186"/>
      <c r="J10" s="186" t="s">
        <v>17</v>
      </c>
      <c r="K10" s="186"/>
      <c r="L10" s="186" t="s">
        <v>18</v>
      </c>
      <c r="M10" s="239"/>
      <c r="N10" s="239"/>
      <c r="O10" s="239"/>
      <c r="P10" s="239"/>
    </row>
    <row r="11" spans="1:16" s="15" customFormat="1" ht="68.25" customHeight="1">
      <c r="B11" s="186" t="s">
        <v>19</v>
      </c>
      <c r="C11" s="186"/>
      <c r="D11" s="502">
        <v>44964</v>
      </c>
      <c r="E11" s="503"/>
      <c r="F11" s="503"/>
      <c r="G11" s="241"/>
      <c r="H11" s="240"/>
      <c r="I11" s="186"/>
      <c r="J11" s="186" t="s">
        <v>20</v>
      </c>
      <c r="K11" s="186"/>
      <c r="L11" s="504" t="s">
        <v>21</v>
      </c>
      <c r="M11" s="504"/>
      <c r="N11" s="504"/>
      <c r="O11" s="504"/>
      <c r="P11" s="504"/>
    </row>
    <row r="12" spans="1:16" s="15" customFormat="1" ht="28">
      <c r="B12" s="186" t="s">
        <v>22</v>
      </c>
      <c r="C12" s="186"/>
      <c r="D12" s="242"/>
      <c r="E12" s="186"/>
      <c r="F12" s="186"/>
      <c r="G12" s="243"/>
      <c r="H12" s="244"/>
      <c r="I12" s="186"/>
      <c r="J12" s="186" t="s">
        <v>23</v>
      </c>
      <c r="L12" s="186" t="s">
        <v>24</v>
      </c>
      <c r="M12" s="186"/>
      <c r="N12" s="244"/>
      <c r="O12" s="244"/>
      <c r="P12" s="239"/>
    </row>
    <row r="13" spans="1:16" s="15" customFormat="1" ht="28">
      <c r="B13" s="505"/>
      <c r="C13" s="505"/>
      <c r="D13" s="505"/>
      <c r="E13" s="505"/>
      <c r="F13" s="505"/>
      <c r="G13" s="243"/>
      <c r="H13" s="244"/>
      <c r="I13" s="186"/>
      <c r="J13" s="186" t="s">
        <v>25</v>
      </c>
      <c r="K13" s="186"/>
      <c r="L13" s="186" t="s">
        <v>26</v>
      </c>
      <c r="M13" s="244"/>
      <c r="N13" s="239"/>
      <c r="O13" s="239"/>
      <c r="P13" s="244"/>
    </row>
    <row r="14" spans="1:16" s="15" customFormat="1" ht="28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186" t="s">
        <v>29</v>
      </c>
      <c r="K14" s="186"/>
      <c r="L14" s="239" t="s">
        <v>30</v>
      </c>
      <c r="M14" s="239"/>
      <c r="N14" s="239"/>
      <c r="O14" s="239"/>
      <c r="P14" s="239"/>
    </row>
    <row r="15" spans="1:16" s="15" customFormat="1" ht="21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</row>
    <row r="17" spans="2:16" s="111" customFormat="1" ht="80.25" hidden="1" customHeight="1">
      <c r="B17" s="107"/>
      <c r="C17" s="108" t="s">
        <v>32</v>
      </c>
      <c r="D17" s="108" t="s">
        <v>33</v>
      </c>
      <c r="E17" s="109" t="s">
        <v>34</v>
      </c>
      <c r="F17" s="109"/>
      <c r="G17" s="109" t="s">
        <v>35</v>
      </c>
      <c r="H17" s="109" t="s">
        <v>36</v>
      </c>
      <c r="I17" s="109" t="s">
        <v>37</v>
      </c>
      <c r="J17" s="109" t="s">
        <v>38</v>
      </c>
      <c r="K17" s="109" t="s">
        <v>39</v>
      </c>
      <c r="L17" s="109"/>
      <c r="M17" s="109"/>
      <c r="N17" s="109"/>
      <c r="O17" s="109"/>
      <c r="P17" s="110" t="s">
        <v>40</v>
      </c>
    </row>
    <row r="18" spans="2:16" s="111" customFormat="1" ht="80.25" hidden="1" customHeight="1">
      <c r="B18" s="112" t="s">
        <v>41</v>
      </c>
      <c r="C18" s="113"/>
      <c r="D18" s="114" t="s">
        <v>42</v>
      </c>
      <c r="E18" s="115"/>
      <c r="F18" s="116"/>
      <c r="G18" s="116">
        <v>0</v>
      </c>
      <c r="H18" s="116">
        <v>0</v>
      </c>
      <c r="I18" s="116">
        <v>0</v>
      </c>
      <c r="J18" s="116">
        <v>0</v>
      </c>
      <c r="K18" s="116">
        <v>0</v>
      </c>
      <c r="L18" s="116"/>
      <c r="M18" s="116"/>
      <c r="N18" s="116"/>
      <c r="O18" s="116"/>
      <c r="P18" s="117">
        <f>SUM(E18:O18)</f>
        <v>0</v>
      </c>
    </row>
    <row r="19" spans="2:16" s="111" customFormat="1" ht="80.25" hidden="1" customHeight="1">
      <c r="B19" s="112" t="s">
        <v>43</v>
      </c>
      <c r="C19" s="113"/>
      <c r="D19" s="115" t="str">
        <f>+D18</f>
        <v>BLACK</v>
      </c>
      <c r="E19" s="115"/>
      <c r="F19" s="116"/>
      <c r="G19" s="118">
        <v>0</v>
      </c>
      <c r="H19" s="118">
        <v>0</v>
      </c>
      <c r="I19" s="118">
        <v>0</v>
      </c>
      <c r="J19" s="118">
        <v>0</v>
      </c>
      <c r="K19" s="118">
        <v>0</v>
      </c>
      <c r="L19" s="118"/>
      <c r="M19" s="118"/>
      <c r="N19" s="118"/>
      <c r="O19" s="118"/>
      <c r="P19" s="117">
        <f>SUM(E19:O19)</f>
        <v>0</v>
      </c>
    </row>
    <row r="20" spans="2:16" s="106" customFormat="1" ht="80.25" hidden="1" customHeight="1">
      <c r="B20" s="119" t="s">
        <v>44</v>
      </c>
      <c r="C20" s="119"/>
      <c r="D20" s="120" t="str">
        <f>+D19</f>
        <v>BLACK</v>
      </c>
      <c r="E20" s="121"/>
      <c r="F20" s="122"/>
      <c r="G20" s="135">
        <f>SUM(G18:G19)</f>
        <v>0</v>
      </c>
      <c r="H20" s="135">
        <f t="shared" ref="H20:K20" si="0">SUM(H18:H19)</f>
        <v>0</v>
      </c>
      <c r="I20" s="135">
        <f t="shared" si="0"/>
        <v>0</v>
      </c>
      <c r="J20" s="135">
        <f t="shared" si="0"/>
        <v>0</v>
      </c>
      <c r="K20" s="135">
        <f t="shared" si="0"/>
        <v>0</v>
      </c>
      <c r="L20" s="122"/>
      <c r="M20" s="122"/>
      <c r="N20" s="122"/>
      <c r="O20" s="122"/>
      <c r="P20" s="122">
        <f>SUM(P18:P19)</f>
        <v>0</v>
      </c>
    </row>
    <row r="21" spans="2:16" s="111" customFormat="1" ht="39.75" customHeight="1">
      <c r="B21" s="123"/>
      <c r="C21" s="123"/>
      <c r="D21" s="123"/>
      <c r="E21" s="124"/>
      <c r="F21" s="124"/>
      <c r="G21" s="125"/>
      <c r="H21" s="124"/>
      <c r="I21" s="124"/>
      <c r="J21" s="124"/>
      <c r="K21" s="124"/>
      <c r="L21" s="126"/>
      <c r="M21" s="126"/>
      <c r="N21" s="126"/>
      <c r="O21" s="126"/>
      <c r="P21" s="127"/>
    </row>
    <row r="22" spans="2:16" s="155" customFormat="1" ht="91.5" customHeight="1">
      <c r="B22" s="150"/>
      <c r="C22" s="151" t="s">
        <v>32</v>
      </c>
      <c r="D22" s="151" t="s">
        <v>33</v>
      </c>
      <c r="E22" s="152" t="s">
        <v>34</v>
      </c>
      <c r="F22" s="152"/>
      <c r="G22" s="152" t="s">
        <v>35</v>
      </c>
      <c r="H22" s="152" t="s">
        <v>36</v>
      </c>
      <c r="I22" s="152" t="s">
        <v>37</v>
      </c>
      <c r="J22" s="152" t="s">
        <v>38</v>
      </c>
      <c r="K22" s="152" t="s">
        <v>39</v>
      </c>
      <c r="L22" s="153"/>
      <c r="M22" s="153"/>
      <c r="N22" s="153"/>
      <c r="O22" s="153"/>
      <c r="P22" s="154" t="s">
        <v>40</v>
      </c>
    </row>
    <row r="23" spans="2:16" s="155" customFormat="1" ht="91.5" customHeight="1">
      <c r="B23" s="156" t="s">
        <v>41</v>
      </c>
      <c r="C23" s="157"/>
      <c r="D23" s="158" t="s">
        <v>46</v>
      </c>
      <c r="E23" s="159"/>
      <c r="F23" s="160"/>
      <c r="G23" s="160">
        <v>126</v>
      </c>
      <c r="H23" s="160">
        <v>255</v>
      </c>
      <c r="I23" s="160">
        <v>236</v>
      </c>
      <c r="J23" s="160">
        <v>100</v>
      </c>
      <c r="K23" s="160">
        <v>14</v>
      </c>
      <c r="L23" s="160"/>
      <c r="M23" s="160"/>
      <c r="N23" s="160"/>
      <c r="O23" s="160"/>
      <c r="P23" s="161">
        <f>SUM(E23:O23)</f>
        <v>731</v>
      </c>
    </row>
    <row r="24" spans="2:16" s="155" customFormat="1" ht="91.5" customHeight="1">
      <c r="B24" s="156" t="s">
        <v>43</v>
      </c>
      <c r="C24" s="157"/>
      <c r="D24" s="159" t="str">
        <f>+D23</f>
        <v>GREY HEATHER</v>
      </c>
      <c r="E24" s="159"/>
      <c r="F24" s="160"/>
      <c r="G24" s="162">
        <f>ROUNDUP(G23*5%,0)</f>
        <v>7</v>
      </c>
      <c r="H24" s="162">
        <f t="shared" ref="H24:K24" si="1">ROUNDUP(H23*5%,0)</f>
        <v>13</v>
      </c>
      <c r="I24" s="162">
        <f t="shared" si="1"/>
        <v>12</v>
      </c>
      <c r="J24" s="162">
        <f t="shared" si="1"/>
        <v>5</v>
      </c>
      <c r="K24" s="162">
        <f t="shared" si="1"/>
        <v>1</v>
      </c>
      <c r="L24" s="162"/>
      <c r="M24" s="162"/>
      <c r="N24" s="162"/>
      <c r="O24" s="162"/>
      <c r="P24" s="161">
        <f>SUM(E24:O24)</f>
        <v>38</v>
      </c>
    </row>
    <row r="25" spans="2:16" s="168" customFormat="1" ht="91.5" customHeight="1">
      <c r="B25" s="163" t="s">
        <v>44</v>
      </c>
      <c r="C25" s="163"/>
      <c r="D25" s="164" t="str">
        <f>+D24</f>
        <v>GREY HEATHER</v>
      </c>
      <c r="E25" s="165"/>
      <c r="F25" s="166"/>
      <c r="G25" s="166">
        <f>SUM(G23:G24)</f>
        <v>133</v>
      </c>
      <c r="H25" s="166">
        <f>SUM(H23:H24)</f>
        <v>268</v>
      </c>
      <c r="I25" s="166">
        <f>SUM(I23:I24)</f>
        <v>248</v>
      </c>
      <c r="J25" s="166">
        <f>SUM(J23:J24)</f>
        <v>105</v>
      </c>
      <c r="K25" s="166">
        <f>SUM(K23:K24)</f>
        <v>15</v>
      </c>
      <c r="L25" s="167"/>
      <c r="M25" s="167"/>
      <c r="N25" s="167"/>
      <c r="O25" s="167"/>
      <c r="P25" s="166">
        <f>SUM(P23:P24)</f>
        <v>769</v>
      </c>
    </row>
    <row r="26" spans="2:16" s="111" customFormat="1" ht="39.75" customHeight="1">
      <c r="B26" s="123"/>
      <c r="C26" s="123"/>
      <c r="D26" s="123"/>
      <c r="E26" s="124"/>
      <c r="F26" s="124"/>
      <c r="G26" s="125"/>
      <c r="H26" s="124"/>
      <c r="I26" s="124"/>
      <c r="J26" s="124"/>
      <c r="K26" s="124"/>
      <c r="L26" s="126"/>
      <c r="M26" s="126"/>
      <c r="N26" s="126"/>
      <c r="O26" s="126"/>
      <c r="P26" s="127"/>
    </row>
    <row r="27" spans="2:16" s="111" customFormat="1" ht="74.25" hidden="1" customHeight="1">
      <c r="B27" s="112"/>
      <c r="C27" s="113" t="s">
        <v>32</v>
      </c>
      <c r="D27" s="114" t="s">
        <v>33</v>
      </c>
      <c r="E27" s="115" t="s">
        <v>34</v>
      </c>
      <c r="F27" s="116"/>
      <c r="G27" s="116" t="s">
        <v>35</v>
      </c>
      <c r="H27" s="116" t="s">
        <v>36</v>
      </c>
      <c r="I27" s="116" t="s">
        <v>37</v>
      </c>
      <c r="J27" s="116" t="s">
        <v>38</v>
      </c>
      <c r="K27" s="116" t="s">
        <v>39</v>
      </c>
      <c r="L27" s="116"/>
      <c r="M27" s="116"/>
      <c r="N27" s="116"/>
      <c r="O27" s="116"/>
      <c r="P27" s="117" t="s">
        <v>40</v>
      </c>
    </row>
    <row r="28" spans="2:16" s="111" customFormat="1" ht="111.75" hidden="1" customHeight="1">
      <c r="B28" s="112" t="s">
        <v>41</v>
      </c>
      <c r="C28" s="113"/>
      <c r="D28" s="527" t="s">
        <v>47</v>
      </c>
      <c r="E28" s="527"/>
      <c r="F28" s="527"/>
      <c r="G28" s="116">
        <v>0</v>
      </c>
      <c r="H28" s="116">
        <v>0</v>
      </c>
      <c r="I28" s="116">
        <v>0</v>
      </c>
      <c r="J28" s="116">
        <v>0</v>
      </c>
      <c r="K28" s="116">
        <v>0</v>
      </c>
      <c r="L28" s="118"/>
      <c r="M28" s="118"/>
      <c r="N28" s="118"/>
      <c r="O28" s="118"/>
      <c r="P28" s="117">
        <f>SUM(E28:O28)</f>
        <v>0</v>
      </c>
    </row>
    <row r="29" spans="2:16" s="111" customFormat="1" ht="100.5" hidden="1" customHeight="1">
      <c r="B29" s="112" t="s">
        <v>43</v>
      </c>
      <c r="C29" s="113"/>
      <c r="D29" s="527" t="str">
        <f>+D28</f>
        <v>WASHED BURGUNDY</v>
      </c>
      <c r="E29" s="527"/>
      <c r="F29" s="527"/>
      <c r="G29" s="118">
        <v>0</v>
      </c>
      <c r="H29" s="118">
        <v>0</v>
      </c>
      <c r="I29" s="118">
        <v>0</v>
      </c>
      <c r="J29" s="118">
        <v>0</v>
      </c>
      <c r="K29" s="118">
        <v>0</v>
      </c>
      <c r="L29" s="118"/>
      <c r="M29" s="118"/>
      <c r="N29" s="118"/>
      <c r="O29" s="118"/>
      <c r="P29" s="117">
        <f>SUM(E29:O29)</f>
        <v>0</v>
      </c>
    </row>
    <row r="30" spans="2:16" s="111" customFormat="1" ht="111.75" hidden="1" customHeight="1">
      <c r="B30" s="134" t="s">
        <v>44</v>
      </c>
      <c r="C30" s="132"/>
      <c r="D30" s="528" t="str">
        <f>+D29</f>
        <v>WASHED BURGUNDY</v>
      </c>
      <c r="E30" s="528"/>
      <c r="F30" s="528"/>
      <c r="G30" s="131">
        <f>SUM(G28:G29)</f>
        <v>0</v>
      </c>
      <c r="H30" s="131">
        <f t="shared" ref="H30:K30" si="2">SUM(H28:H29)</f>
        <v>0</v>
      </c>
      <c r="I30" s="131">
        <f t="shared" si="2"/>
        <v>0</v>
      </c>
      <c r="J30" s="131">
        <f t="shared" si="2"/>
        <v>0</v>
      </c>
      <c r="K30" s="131">
        <f t="shared" si="2"/>
        <v>0</v>
      </c>
      <c r="L30" s="131"/>
      <c r="M30" s="131"/>
      <c r="N30" s="131"/>
      <c r="O30" s="131"/>
      <c r="P30" s="133">
        <f>SUM(P28:P29)</f>
        <v>0</v>
      </c>
    </row>
    <row r="31" spans="2:16" s="111" customFormat="1" ht="39.75" hidden="1" customHeight="1">
      <c r="B31" s="123"/>
      <c r="C31" s="123"/>
      <c r="D31" s="123"/>
      <c r="E31" s="124"/>
      <c r="F31" s="124"/>
      <c r="G31" s="125"/>
      <c r="H31" s="124"/>
      <c r="I31" s="124"/>
      <c r="J31" s="124"/>
      <c r="K31" s="124"/>
      <c r="L31" s="126"/>
      <c r="M31" s="126"/>
      <c r="N31" s="126"/>
      <c r="O31" s="126"/>
      <c r="P31" s="127"/>
    </row>
    <row r="32" spans="2:16" s="111" customFormat="1" ht="74.25" hidden="1" customHeight="1">
      <c r="B32" s="107"/>
      <c r="C32" s="108" t="s">
        <v>32</v>
      </c>
      <c r="D32" s="108" t="s">
        <v>33</v>
      </c>
      <c r="E32" s="131" t="s">
        <v>34</v>
      </c>
      <c r="F32" s="131"/>
      <c r="G32" s="131" t="s">
        <v>35</v>
      </c>
      <c r="H32" s="131" t="s">
        <v>36</v>
      </c>
      <c r="I32" s="131" t="s">
        <v>37</v>
      </c>
      <c r="J32" s="131" t="s">
        <v>38</v>
      </c>
      <c r="K32" s="131" t="s">
        <v>39</v>
      </c>
      <c r="L32" s="131"/>
      <c r="M32" s="131"/>
      <c r="N32" s="131"/>
      <c r="O32" s="131"/>
      <c r="P32" s="110" t="s">
        <v>40</v>
      </c>
    </row>
    <row r="33" spans="1:16" s="111" customFormat="1" ht="74.25" hidden="1" customHeight="1">
      <c r="B33" s="112" t="s">
        <v>41</v>
      </c>
      <c r="C33" s="113"/>
      <c r="D33" s="114" t="s">
        <v>48</v>
      </c>
      <c r="E33" s="115"/>
      <c r="F33" s="116"/>
      <c r="G33" s="116">
        <v>0</v>
      </c>
      <c r="H33" s="116">
        <v>0</v>
      </c>
      <c r="I33" s="116">
        <v>0</v>
      </c>
      <c r="J33" s="116">
        <v>0</v>
      </c>
      <c r="K33" s="116">
        <v>0</v>
      </c>
      <c r="L33" s="116"/>
      <c r="M33" s="116"/>
      <c r="N33" s="116"/>
      <c r="O33" s="116"/>
      <c r="P33" s="117">
        <f>SUM(E33:O33)</f>
        <v>0</v>
      </c>
    </row>
    <row r="34" spans="1:16" s="111" customFormat="1" ht="74.25" hidden="1" customHeight="1">
      <c r="B34" s="112" t="s">
        <v>43</v>
      </c>
      <c r="C34" s="113"/>
      <c r="D34" s="115" t="str">
        <f>+D33</f>
        <v>LIME</v>
      </c>
      <c r="E34" s="115"/>
      <c r="F34" s="116"/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/>
      <c r="M34" s="118"/>
      <c r="N34" s="118"/>
      <c r="O34" s="118"/>
      <c r="P34" s="117">
        <f>SUM(E34:O34)</f>
        <v>0</v>
      </c>
    </row>
    <row r="35" spans="1:16" s="106" customFormat="1" ht="74.25" hidden="1" customHeight="1">
      <c r="B35" s="119" t="s">
        <v>44</v>
      </c>
      <c r="C35" s="119"/>
      <c r="D35" s="120" t="str">
        <f>+D34</f>
        <v>LIME</v>
      </c>
      <c r="E35" s="121"/>
      <c r="F35" s="122"/>
      <c r="G35" s="122">
        <f>SUM(G33:G34)</f>
        <v>0</v>
      </c>
      <c r="H35" s="122">
        <f t="shared" ref="H35:K35" si="3">SUM(H33:H34)</f>
        <v>0</v>
      </c>
      <c r="I35" s="122">
        <f t="shared" si="3"/>
        <v>0</v>
      </c>
      <c r="J35" s="122">
        <f t="shared" si="3"/>
        <v>0</v>
      </c>
      <c r="K35" s="122">
        <f t="shared" si="3"/>
        <v>0</v>
      </c>
      <c r="L35" s="122"/>
      <c r="M35" s="122"/>
      <c r="N35" s="122"/>
      <c r="O35" s="122"/>
      <c r="P35" s="122">
        <f>SUM(P33:P34)</f>
        <v>0</v>
      </c>
    </row>
    <row r="36" spans="1:16" s="111" customFormat="1" ht="74.25" hidden="1" customHeight="1">
      <c r="B36" s="112"/>
      <c r="C36" s="113"/>
      <c r="D36" s="115"/>
      <c r="E36" s="115"/>
      <c r="F36" s="116"/>
      <c r="G36" s="118"/>
      <c r="H36" s="118"/>
      <c r="I36" s="118"/>
      <c r="J36" s="118"/>
      <c r="K36" s="118"/>
      <c r="L36" s="118"/>
      <c r="M36" s="118"/>
      <c r="N36" s="118"/>
      <c r="O36" s="118"/>
      <c r="P36" s="117"/>
    </row>
    <row r="37" spans="1:16" s="111" customFormat="1" ht="74.25" hidden="1" customHeight="1">
      <c r="B37" s="107"/>
      <c r="C37" s="108" t="s">
        <v>32</v>
      </c>
      <c r="D37" s="108" t="s">
        <v>33</v>
      </c>
      <c r="E37" s="109" t="s">
        <v>34</v>
      </c>
      <c r="F37" s="109"/>
      <c r="G37" s="109" t="s">
        <v>35</v>
      </c>
      <c r="H37" s="109" t="s">
        <v>36</v>
      </c>
      <c r="I37" s="109" t="s">
        <v>37</v>
      </c>
      <c r="J37" s="109" t="s">
        <v>38</v>
      </c>
      <c r="K37" s="109" t="s">
        <v>39</v>
      </c>
      <c r="L37" s="109"/>
      <c r="M37" s="109"/>
      <c r="N37" s="109"/>
      <c r="O37" s="109"/>
      <c r="P37" s="110" t="s">
        <v>40</v>
      </c>
    </row>
    <row r="38" spans="1:16" s="111" customFormat="1" ht="74.25" hidden="1" customHeight="1">
      <c r="B38" s="112" t="s">
        <v>41</v>
      </c>
      <c r="C38" s="113"/>
      <c r="D38" s="114" t="s">
        <v>135</v>
      </c>
      <c r="E38" s="115"/>
      <c r="F38" s="116"/>
      <c r="G38" s="116">
        <v>0</v>
      </c>
      <c r="H38" s="116">
        <v>2</v>
      </c>
      <c r="I38" s="116">
        <v>0</v>
      </c>
      <c r="J38" s="116">
        <v>0</v>
      </c>
      <c r="K38" s="116">
        <v>0</v>
      </c>
      <c r="L38" s="116"/>
      <c r="M38" s="116"/>
      <c r="N38" s="116"/>
      <c r="O38" s="116"/>
      <c r="P38" s="117">
        <f>SUM(E38:O38)</f>
        <v>2</v>
      </c>
    </row>
    <row r="39" spans="1:16" s="111" customFormat="1" ht="74.25" hidden="1" customHeight="1">
      <c r="B39" s="112" t="s">
        <v>43</v>
      </c>
      <c r="C39" s="113"/>
      <c r="D39" s="115" t="str">
        <f>+D38</f>
        <v>GREEN</v>
      </c>
      <c r="E39" s="115"/>
      <c r="F39" s="116"/>
      <c r="G39" s="118">
        <v>0</v>
      </c>
      <c r="H39" s="118">
        <v>0</v>
      </c>
      <c r="I39" s="118">
        <v>0</v>
      </c>
      <c r="J39" s="118">
        <v>0</v>
      </c>
      <c r="K39" s="118">
        <v>0</v>
      </c>
      <c r="L39" s="118"/>
      <c r="M39" s="118"/>
      <c r="N39" s="118"/>
      <c r="O39" s="118"/>
      <c r="P39" s="117">
        <f>SUM(E39:O39)</f>
        <v>0</v>
      </c>
    </row>
    <row r="40" spans="1:16" s="106" customFormat="1" ht="74.25" hidden="1" customHeight="1">
      <c r="B40" s="119" t="s">
        <v>44</v>
      </c>
      <c r="C40" s="119"/>
      <c r="D40" s="120" t="str">
        <f>+D39</f>
        <v>GREEN</v>
      </c>
      <c r="E40" s="121"/>
      <c r="F40" s="122"/>
      <c r="G40" s="122">
        <f>SUM(G38:G39)</f>
        <v>0</v>
      </c>
      <c r="H40" s="122">
        <v>2</v>
      </c>
      <c r="I40" s="122">
        <f>SUM(I38:I39)</f>
        <v>0</v>
      </c>
      <c r="J40" s="122">
        <f>SUM(J38:J39)</f>
        <v>0</v>
      </c>
      <c r="K40" s="122">
        <f>SUM(K38:K39)</f>
        <v>0</v>
      </c>
      <c r="L40" s="122"/>
      <c r="M40" s="122"/>
      <c r="N40" s="122"/>
      <c r="O40" s="122"/>
      <c r="P40" s="122">
        <f>SUM(P38:P39)</f>
        <v>2</v>
      </c>
    </row>
    <row r="41" spans="1:16" s="102" customFormat="1" ht="32.5">
      <c r="B41" s="103"/>
      <c r="C41" s="103"/>
      <c r="E41" s="104"/>
      <c r="F41" s="105"/>
      <c r="G41" s="105"/>
      <c r="H41" s="105"/>
      <c r="I41" s="105"/>
      <c r="J41" s="105"/>
      <c r="K41" s="105"/>
      <c r="L41" s="9"/>
      <c r="M41" s="9"/>
      <c r="N41" s="9"/>
      <c r="O41" s="9"/>
      <c r="P41" s="105"/>
    </row>
    <row r="42" spans="1:16" s="168" customFormat="1" ht="102.75" customHeight="1">
      <c r="B42" s="169" t="s">
        <v>49</v>
      </c>
      <c r="C42" s="170"/>
      <c r="D42" s="169"/>
      <c r="E42" s="171"/>
      <c r="F42" s="172"/>
      <c r="G42" s="172">
        <f>G20+G25+G30+G35</f>
        <v>133</v>
      </c>
      <c r="H42" s="172">
        <f t="shared" ref="H42:K42" si="4">H20+H25+H30+H35</f>
        <v>268</v>
      </c>
      <c r="I42" s="172">
        <f t="shared" si="4"/>
        <v>248</v>
      </c>
      <c r="J42" s="172">
        <f t="shared" si="4"/>
        <v>105</v>
      </c>
      <c r="K42" s="172">
        <f t="shared" si="4"/>
        <v>15</v>
      </c>
      <c r="L42" s="172"/>
      <c r="M42" s="172"/>
      <c r="N42" s="172"/>
      <c r="O42" s="172"/>
      <c r="P42" s="172">
        <f t="shared" ref="P42" si="5">P20+P25+P30+P35</f>
        <v>769</v>
      </c>
    </row>
    <row r="43" spans="1:16" s="99" customFormat="1" ht="20.25" customHeight="1">
      <c r="B43" s="100"/>
      <c r="C43" s="101"/>
      <c r="D43" s="529" t="s">
        <v>50</v>
      </c>
      <c r="E43" s="529"/>
      <c r="F43" s="529"/>
      <c r="G43" s="529"/>
      <c r="H43" s="529"/>
      <c r="I43" s="529"/>
      <c r="J43" s="529"/>
      <c r="K43" s="529"/>
      <c r="L43" s="529"/>
      <c r="M43" s="529"/>
      <c r="N43" s="529"/>
      <c r="O43" s="529"/>
      <c r="P43" s="529"/>
    </row>
    <row r="44" spans="1:16" s="4" customFormat="1" ht="59.15" customHeight="1" thickBot="1">
      <c r="B44" s="87" t="s">
        <v>51</v>
      </c>
      <c r="C44" s="24"/>
      <c r="D44" s="530"/>
      <c r="E44" s="530"/>
      <c r="F44" s="530"/>
      <c r="G44" s="530"/>
      <c r="H44" s="530"/>
      <c r="I44" s="530"/>
      <c r="J44" s="530"/>
      <c r="K44" s="530"/>
      <c r="L44" s="530"/>
      <c r="M44" s="530"/>
      <c r="N44" s="530"/>
      <c r="O44" s="530"/>
      <c r="P44" s="530"/>
    </row>
    <row r="45" spans="1:16" s="25" customFormat="1" ht="100.5" thickBot="1">
      <c r="A45" s="531" t="s">
        <v>52</v>
      </c>
      <c r="B45" s="532"/>
      <c r="C45" s="532"/>
      <c r="D45" s="81" t="s">
        <v>53</v>
      </c>
      <c r="E45" s="82" t="s">
        <v>54</v>
      </c>
      <c r="F45" s="81" t="s">
        <v>55</v>
      </c>
      <c r="G45" s="83" t="s">
        <v>56</v>
      </c>
      <c r="H45" s="83" t="s">
        <v>57</v>
      </c>
      <c r="I45" s="83" t="s">
        <v>58</v>
      </c>
      <c r="J45" s="83" t="s">
        <v>136</v>
      </c>
      <c r="K45" s="83" t="s">
        <v>137</v>
      </c>
      <c r="L45" s="83" t="s">
        <v>62</v>
      </c>
      <c r="M45" s="533" t="s">
        <v>63</v>
      </c>
      <c r="N45" s="534"/>
      <c r="O45" s="534"/>
      <c r="P45" s="535"/>
    </row>
    <row r="46" spans="1:16" s="34" customFormat="1" ht="45.75" hidden="1" customHeight="1">
      <c r="A46" s="520" t="str">
        <f>D18</f>
        <v>BLACK</v>
      </c>
      <c r="B46" s="521"/>
      <c r="C46" s="521"/>
      <c r="D46" s="521"/>
      <c r="E46" s="521"/>
      <c r="F46" s="521"/>
      <c r="G46" s="521"/>
      <c r="H46" s="521"/>
      <c r="I46" s="521"/>
      <c r="J46" s="521"/>
      <c r="K46" s="521"/>
      <c r="L46" s="521"/>
      <c r="M46" s="521"/>
      <c r="N46" s="521"/>
      <c r="O46" s="521"/>
      <c r="P46" s="522"/>
    </row>
    <row r="47" spans="1:16" s="128" customFormat="1" ht="120" hidden="1" customHeight="1">
      <c r="A47" s="129">
        <v>1</v>
      </c>
      <c r="B47" s="477" t="str">
        <f>$L$11</f>
        <v>100% DRY COTTON FLEECE 410GSM</v>
      </c>
      <c r="C47" s="477"/>
      <c r="D47" s="195" t="s">
        <v>64</v>
      </c>
      <c r="E47" s="195" t="str">
        <f>A46</f>
        <v>BLACK</v>
      </c>
      <c r="F47" s="129" t="s">
        <v>36</v>
      </c>
      <c r="G47" s="196">
        <f>$P$20</f>
        <v>0</v>
      </c>
      <c r="H47" s="197">
        <v>1.5</v>
      </c>
      <c r="I47" s="179">
        <f t="shared" ref="I47:I49" si="6">G47*H47</f>
        <v>0</v>
      </c>
      <c r="J47" s="179"/>
      <c r="K47" s="179"/>
      <c r="L47" s="252"/>
      <c r="M47" s="523"/>
      <c r="N47" s="524"/>
      <c r="O47" s="524"/>
      <c r="P47" s="525"/>
    </row>
    <row r="48" spans="1:16" s="128" customFormat="1" ht="89.25" hidden="1" customHeight="1">
      <c r="A48" s="129">
        <v>2</v>
      </c>
      <c r="B48" s="477" t="s">
        <v>65</v>
      </c>
      <c r="C48" s="477"/>
      <c r="D48" s="195" t="s">
        <v>66</v>
      </c>
      <c r="E48" s="195" t="str">
        <f>E47</f>
        <v>BLACK</v>
      </c>
      <c r="F48" s="129" t="s">
        <v>36</v>
      </c>
      <c r="G48" s="196">
        <f>$P$20</f>
        <v>0</v>
      </c>
      <c r="H48" s="197">
        <v>0.3</v>
      </c>
      <c r="I48" s="179">
        <f t="shared" si="6"/>
        <v>0</v>
      </c>
      <c r="J48" s="179"/>
      <c r="K48" s="179"/>
      <c r="L48" s="252"/>
      <c r="M48" s="523"/>
      <c r="N48" s="524"/>
      <c r="O48" s="524"/>
      <c r="P48" s="525"/>
    </row>
    <row r="49" spans="1:16" s="128" customFormat="1" ht="129" hidden="1" customHeight="1">
      <c r="A49" s="129">
        <v>3</v>
      </c>
      <c r="B49" s="526" t="s">
        <v>67</v>
      </c>
      <c r="C49" s="526"/>
      <c r="D49" s="195" t="s">
        <v>68</v>
      </c>
      <c r="E49" s="195" t="str">
        <f>E48</f>
        <v>BLACK</v>
      </c>
      <c r="F49" s="129" t="s">
        <v>36</v>
      </c>
      <c r="G49" s="196">
        <f t="shared" ref="G49" si="7">$P$20</f>
        <v>0</v>
      </c>
      <c r="H49" s="130">
        <v>0.3</v>
      </c>
      <c r="I49" s="179">
        <f t="shared" si="6"/>
        <v>0</v>
      </c>
      <c r="J49" s="179"/>
      <c r="K49" s="179"/>
      <c r="L49" s="252"/>
      <c r="M49" s="523"/>
      <c r="N49" s="524"/>
      <c r="O49" s="524"/>
      <c r="P49" s="525"/>
    </row>
    <row r="50" spans="1:16" s="34" customFormat="1" ht="51.75" customHeight="1">
      <c r="A50" s="536" t="str">
        <f>D23</f>
        <v>GREY HEATHER</v>
      </c>
      <c r="B50" s="537"/>
      <c r="C50" s="537"/>
      <c r="D50" s="537"/>
      <c r="E50" s="537"/>
      <c r="F50" s="537"/>
      <c r="G50" s="537"/>
      <c r="H50" s="537"/>
      <c r="I50" s="537"/>
      <c r="J50" s="537"/>
      <c r="K50" s="537"/>
      <c r="L50" s="537"/>
      <c r="M50" s="537"/>
      <c r="N50" s="537"/>
      <c r="O50" s="537"/>
      <c r="P50" s="538"/>
    </row>
    <row r="51" spans="1:16" s="128" customFormat="1" ht="186.75" customHeight="1">
      <c r="A51" s="129">
        <v>1</v>
      </c>
      <c r="B51" s="477" t="str">
        <f>$L$11</f>
        <v>100% DRY COTTON FLEECE 410GSM</v>
      </c>
      <c r="C51" s="477"/>
      <c r="D51" s="195" t="s">
        <v>64</v>
      </c>
      <c r="E51" s="195" t="str">
        <f>A50</f>
        <v>GREY HEATHER</v>
      </c>
      <c r="F51" s="129" t="s">
        <v>36</v>
      </c>
      <c r="G51" s="196">
        <f>$P$25</f>
        <v>769</v>
      </c>
      <c r="H51" s="253">
        <v>0.61</v>
      </c>
      <c r="I51" s="179">
        <f t="shared" ref="I51:I53" si="8">G51*H51</f>
        <v>469.09</v>
      </c>
      <c r="J51" s="174">
        <f>I51*0.7%+(I51/50)*0.5+4</f>
        <v>11.97453</v>
      </c>
      <c r="K51" s="173">
        <v>2</v>
      </c>
      <c r="L51" s="254">
        <f>SUBTOTAL(9,I51:K51)</f>
        <v>483.06452999999999</v>
      </c>
      <c r="M51" s="523" t="s">
        <v>138</v>
      </c>
      <c r="N51" s="524"/>
      <c r="O51" s="524"/>
      <c r="P51" s="525"/>
    </row>
    <row r="52" spans="1:16" s="128" customFormat="1" ht="186.75" customHeight="1">
      <c r="A52" s="129">
        <v>2</v>
      </c>
      <c r="B52" s="477" t="s">
        <v>65</v>
      </c>
      <c r="C52" s="477"/>
      <c r="D52" s="195" t="s">
        <v>66</v>
      </c>
      <c r="E52" s="195" t="str">
        <f>E51</f>
        <v>GREY HEATHER</v>
      </c>
      <c r="F52" s="129" t="s">
        <v>36</v>
      </c>
      <c r="G52" s="196">
        <f t="shared" ref="G52:G53" si="9">$P$25</f>
        <v>769</v>
      </c>
      <c r="H52" s="197">
        <v>0.255</v>
      </c>
      <c r="I52" s="179">
        <f t="shared" si="8"/>
        <v>196.095</v>
      </c>
      <c r="J52" s="176">
        <f>I52*0.7%+(I52/50)*0.5+2</f>
        <v>5.333615</v>
      </c>
      <c r="K52" s="175"/>
      <c r="L52" s="252">
        <f t="shared" ref="L52:L53" si="10">SUBTOTAL(9,I52:K52)</f>
        <v>201.42861500000001</v>
      </c>
      <c r="M52" s="523" t="s">
        <v>139</v>
      </c>
      <c r="N52" s="524"/>
      <c r="O52" s="524"/>
      <c r="P52" s="525"/>
    </row>
    <row r="53" spans="1:16" s="128" customFormat="1" ht="186.75" customHeight="1">
      <c r="A53" s="129">
        <v>3</v>
      </c>
      <c r="B53" s="526" t="s">
        <v>67</v>
      </c>
      <c r="C53" s="526"/>
      <c r="D53" s="195" t="s">
        <v>68</v>
      </c>
      <c r="E53" s="195" t="str">
        <f>E52</f>
        <v>GREY HEATHER</v>
      </c>
      <c r="F53" s="129" t="s">
        <v>36</v>
      </c>
      <c r="G53" s="196">
        <f t="shared" si="9"/>
        <v>769</v>
      </c>
      <c r="H53" s="130">
        <v>1.4999999999999999E-2</v>
      </c>
      <c r="I53" s="179">
        <f t="shared" si="8"/>
        <v>11.535</v>
      </c>
      <c r="J53" s="176">
        <f>I53*0.7%+(I53/50)*0.5+1</f>
        <v>1.1960950000000001</v>
      </c>
      <c r="K53" s="175"/>
      <c r="L53" s="252">
        <f t="shared" si="10"/>
        <v>12.731095</v>
      </c>
      <c r="M53" s="523" t="s">
        <v>140</v>
      </c>
      <c r="N53" s="524"/>
      <c r="O53" s="524"/>
      <c r="P53" s="525"/>
    </row>
    <row r="54" spans="1:16" s="34" customFormat="1" ht="51.75" hidden="1" customHeight="1">
      <c r="A54" s="536" t="str">
        <f>D28</f>
        <v>WASHED BURGUNDY</v>
      </c>
      <c r="B54" s="537"/>
      <c r="C54" s="537"/>
      <c r="D54" s="537"/>
      <c r="E54" s="537"/>
      <c r="F54" s="537"/>
      <c r="G54" s="537"/>
      <c r="H54" s="537"/>
      <c r="I54" s="537"/>
      <c r="J54" s="537"/>
      <c r="K54" s="537"/>
      <c r="L54" s="537"/>
      <c r="M54" s="537"/>
      <c r="N54" s="537"/>
      <c r="O54" s="537"/>
      <c r="P54" s="538"/>
    </row>
    <row r="55" spans="1:16" s="128" customFormat="1" ht="96.75" hidden="1" customHeight="1">
      <c r="A55" s="129">
        <v>1</v>
      </c>
      <c r="B55" s="477" t="str">
        <f>$L$11</f>
        <v>100% DRY COTTON FLEECE 410GSM</v>
      </c>
      <c r="C55" s="477"/>
      <c r="D55" s="195" t="s">
        <v>64</v>
      </c>
      <c r="E55" s="195" t="str">
        <f>A54</f>
        <v>WASHED BURGUNDY</v>
      </c>
      <c r="F55" s="129" t="s">
        <v>36</v>
      </c>
      <c r="G55" s="196">
        <f>$P$20</f>
        <v>0</v>
      </c>
      <c r="H55" s="197">
        <v>1.5</v>
      </c>
      <c r="I55" s="179">
        <f t="shared" ref="I55:I57" si="11">G55*H55</f>
        <v>0</v>
      </c>
      <c r="J55" s="179"/>
      <c r="K55" s="179"/>
      <c r="L55" s="252"/>
      <c r="M55" s="523"/>
      <c r="N55" s="524"/>
      <c r="O55" s="524"/>
      <c r="P55" s="525"/>
    </row>
    <row r="56" spans="1:16" s="128" customFormat="1" ht="70.5" hidden="1" customHeight="1">
      <c r="A56" s="129">
        <v>2</v>
      </c>
      <c r="B56" s="477" t="s">
        <v>65</v>
      </c>
      <c r="C56" s="477"/>
      <c r="D56" s="195" t="s">
        <v>66</v>
      </c>
      <c r="E56" s="195" t="str">
        <f>E55</f>
        <v>WASHED BURGUNDY</v>
      </c>
      <c r="F56" s="129" t="s">
        <v>36</v>
      </c>
      <c r="G56" s="196">
        <f>$P$20</f>
        <v>0</v>
      </c>
      <c r="H56" s="197">
        <v>0.3</v>
      </c>
      <c r="I56" s="179">
        <f t="shared" si="11"/>
        <v>0</v>
      </c>
      <c r="J56" s="179"/>
      <c r="K56" s="179"/>
      <c r="L56" s="252"/>
      <c r="M56" s="523"/>
      <c r="N56" s="524"/>
      <c r="O56" s="524"/>
      <c r="P56" s="525"/>
    </row>
    <row r="57" spans="1:16" s="128" customFormat="1" ht="125.25" hidden="1" customHeight="1">
      <c r="A57" s="129">
        <v>3</v>
      </c>
      <c r="B57" s="526" t="s">
        <v>67</v>
      </c>
      <c r="C57" s="526"/>
      <c r="D57" s="195" t="s">
        <v>68</v>
      </c>
      <c r="E57" s="195" t="str">
        <f>E56</f>
        <v>WASHED BURGUNDY</v>
      </c>
      <c r="F57" s="129" t="s">
        <v>36</v>
      </c>
      <c r="G57" s="196">
        <f t="shared" ref="G57" si="12">$P$20</f>
        <v>0</v>
      </c>
      <c r="H57" s="130">
        <v>0.3</v>
      </c>
      <c r="I57" s="179">
        <f t="shared" si="11"/>
        <v>0</v>
      </c>
      <c r="J57" s="179"/>
      <c r="K57" s="179"/>
      <c r="L57" s="252"/>
      <c r="M57" s="523"/>
      <c r="N57" s="524"/>
      <c r="O57" s="524"/>
      <c r="P57" s="525"/>
    </row>
    <row r="58" spans="1:16" s="34" customFormat="1" ht="51.75" hidden="1" customHeight="1">
      <c r="A58" s="536" t="str">
        <f>D33</f>
        <v>LIME</v>
      </c>
      <c r="B58" s="537"/>
      <c r="C58" s="537"/>
      <c r="D58" s="537"/>
      <c r="E58" s="537"/>
      <c r="F58" s="537"/>
      <c r="G58" s="537"/>
      <c r="H58" s="537"/>
      <c r="I58" s="537"/>
      <c r="J58" s="537"/>
      <c r="K58" s="537"/>
      <c r="L58" s="537"/>
      <c r="M58" s="537"/>
      <c r="N58" s="537"/>
      <c r="O58" s="537"/>
      <c r="P58" s="538"/>
    </row>
    <row r="59" spans="1:16" s="128" customFormat="1" ht="96.75" hidden="1" customHeight="1">
      <c r="A59" s="129">
        <v>1</v>
      </c>
      <c r="B59" s="477" t="str">
        <f>$L$11</f>
        <v>100% DRY COTTON FLEECE 410GSM</v>
      </c>
      <c r="C59" s="477"/>
      <c r="D59" s="195" t="s">
        <v>64</v>
      </c>
      <c r="E59" s="195" t="str">
        <f>A58</f>
        <v>LIME</v>
      </c>
      <c r="F59" s="129" t="s">
        <v>36</v>
      </c>
      <c r="G59" s="196">
        <f>$P$20</f>
        <v>0</v>
      </c>
      <c r="H59" s="197">
        <v>1.5</v>
      </c>
      <c r="I59" s="179">
        <f t="shared" ref="I59:I61" si="13">G59*H59</f>
        <v>0</v>
      </c>
      <c r="J59" s="179"/>
      <c r="K59" s="179"/>
      <c r="L59" s="252"/>
      <c r="M59" s="523"/>
      <c r="N59" s="524"/>
      <c r="O59" s="524"/>
      <c r="P59" s="525"/>
    </row>
    <row r="60" spans="1:16" s="128" customFormat="1" ht="70.5" hidden="1" customHeight="1">
      <c r="A60" s="129">
        <v>2</v>
      </c>
      <c r="B60" s="477" t="s">
        <v>65</v>
      </c>
      <c r="C60" s="477"/>
      <c r="D60" s="195" t="s">
        <v>66</v>
      </c>
      <c r="E60" s="195" t="str">
        <f>E59</f>
        <v>LIME</v>
      </c>
      <c r="F60" s="129" t="s">
        <v>36</v>
      </c>
      <c r="G60" s="196">
        <f>$P$20</f>
        <v>0</v>
      </c>
      <c r="H60" s="197">
        <v>0.3</v>
      </c>
      <c r="I60" s="179">
        <f t="shared" si="13"/>
        <v>0</v>
      </c>
      <c r="J60" s="179"/>
      <c r="K60" s="179"/>
      <c r="L60" s="252"/>
      <c r="M60" s="523"/>
      <c r="N60" s="524"/>
      <c r="O60" s="524"/>
      <c r="P60" s="525"/>
    </row>
    <row r="61" spans="1:16" s="128" customFormat="1" ht="125.25" hidden="1" customHeight="1">
      <c r="A61" s="129">
        <v>3</v>
      </c>
      <c r="B61" s="526" t="s">
        <v>67</v>
      </c>
      <c r="C61" s="526"/>
      <c r="D61" s="195" t="s">
        <v>68</v>
      </c>
      <c r="E61" s="195" t="str">
        <f>E60</f>
        <v>LIME</v>
      </c>
      <c r="F61" s="129" t="s">
        <v>36</v>
      </c>
      <c r="G61" s="196">
        <f t="shared" ref="G61" si="14">$P$20</f>
        <v>0</v>
      </c>
      <c r="H61" s="130">
        <v>0.3</v>
      </c>
      <c r="I61" s="179">
        <f t="shared" si="13"/>
        <v>0</v>
      </c>
      <c r="J61" s="179"/>
      <c r="K61" s="179"/>
      <c r="L61" s="252"/>
      <c r="M61" s="523"/>
      <c r="N61" s="524"/>
      <c r="O61" s="524"/>
      <c r="P61" s="525"/>
    </row>
    <row r="62" spans="1:16" s="34" customFormat="1" ht="21.75" customHeight="1">
      <c r="A62" s="536"/>
      <c r="B62" s="537"/>
      <c r="C62" s="537"/>
      <c r="D62" s="537"/>
      <c r="E62" s="537"/>
      <c r="F62" s="537"/>
      <c r="G62" s="537"/>
      <c r="H62" s="537"/>
      <c r="I62" s="537"/>
      <c r="J62" s="537"/>
      <c r="K62" s="537"/>
      <c r="L62" s="537"/>
      <c r="M62" s="537"/>
      <c r="N62" s="537"/>
      <c r="O62" s="537"/>
      <c r="P62" s="538"/>
    </row>
    <row r="63" spans="1:16" s="26" customFormat="1" ht="28.5" thickBot="1">
      <c r="B63" s="87" t="s">
        <v>69</v>
      </c>
      <c r="C63" s="27"/>
      <c r="D63" s="27"/>
      <c r="E63" s="27"/>
      <c r="G63" s="28"/>
      <c r="P63" s="29"/>
    </row>
    <row r="64" spans="1:16" s="40" customFormat="1" ht="80">
      <c r="A64" s="479" t="s">
        <v>70</v>
      </c>
      <c r="B64" s="480"/>
      <c r="C64" s="480"/>
      <c r="D64" s="480"/>
      <c r="E64" s="481"/>
      <c r="F64" s="84" t="s">
        <v>71</v>
      </c>
      <c r="G64" s="84" t="s">
        <v>72</v>
      </c>
      <c r="H64" s="482" t="s">
        <v>73</v>
      </c>
      <c r="I64" s="483"/>
      <c r="J64" s="85" t="s">
        <v>55</v>
      </c>
      <c r="K64" s="84" t="s">
        <v>74</v>
      </c>
      <c r="L64" s="84" t="s">
        <v>75</v>
      </c>
      <c r="M64" s="86" t="s">
        <v>76</v>
      </c>
      <c r="N64" s="86" t="s">
        <v>77</v>
      </c>
      <c r="O64" s="86" t="s">
        <v>78</v>
      </c>
      <c r="P64" s="86" t="s">
        <v>79</v>
      </c>
    </row>
    <row r="65" spans="1:16" s="15" customFormat="1" ht="57.75" hidden="1" customHeight="1">
      <c r="A65" s="192">
        <v>1</v>
      </c>
      <c r="B65" s="437" t="s">
        <v>80</v>
      </c>
      <c r="C65" s="437"/>
      <c r="D65" s="437"/>
      <c r="E65" s="437"/>
      <c r="F65" s="183" t="str">
        <f>H65</f>
        <v>BLACK</v>
      </c>
      <c r="G65" s="246"/>
      <c r="H65" s="469" t="str">
        <f>$D$18</f>
        <v>BLACK</v>
      </c>
      <c r="I65" s="470" t="str">
        <f t="shared" ref="I65:I88" si="15">$E$47</f>
        <v>BLACK</v>
      </c>
      <c r="J65" s="187" t="s">
        <v>81</v>
      </c>
      <c r="K65" s="187">
        <f>$P$20</f>
        <v>0</v>
      </c>
      <c r="L65" s="247">
        <f>195/5000</f>
        <v>3.9E-2</v>
      </c>
      <c r="M65" s="193">
        <f t="shared" ref="M65:M72" si="16">K65*L65</f>
        <v>0</v>
      </c>
      <c r="N65" s="193"/>
      <c r="O65" s="189">
        <f t="shared" ref="O65:O88" si="17">ROUNDUP(N65+M65,0)</f>
        <v>0</v>
      </c>
      <c r="P65" s="255"/>
    </row>
    <row r="66" spans="1:16" s="15" customFormat="1" ht="84" customHeight="1">
      <c r="A66" s="192">
        <v>1</v>
      </c>
      <c r="B66" s="437" t="s">
        <v>80</v>
      </c>
      <c r="C66" s="437"/>
      <c r="D66" s="437"/>
      <c r="E66" s="437"/>
      <c r="F66" s="183" t="str">
        <f t="shared" ref="F66:F68" si="18">H66</f>
        <v>GREY HEATHER</v>
      </c>
      <c r="G66" s="246" t="s">
        <v>141</v>
      </c>
      <c r="H66" s="469" t="str">
        <f>$D$23</f>
        <v>GREY HEATHER</v>
      </c>
      <c r="I66" s="470" t="str">
        <f t="shared" si="15"/>
        <v>BLACK</v>
      </c>
      <c r="J66" s="187" t="s">
        <v>81</v>
      </c>
      <c r="K66" s="187">
        <f>$P$25</f>
        <v>769</v>
      </c>
      <c r="L66" s="247">
        <f>185/5000</f>
        <v>3.6999999999999998E-2</v>
      </c>
      <c r="M66" s="193">
        <f t="shared" si="16"/>
        <v>28.452999999999999</v>
      </c>
      <c r="N66" s="193"/>
      <c r="O66" s="189">
        <f t="shared" si="17"/>
        <v>29</v>
      </c>
      <c r="P66" s="255"/>
    </row>
    <row r="67" spans="1:16" s="15" customFormat="1" ht="57.75" hidden="1" customHeight="1">
      <c r="A67" s="192">
        <v>1</v>
      </c>
      <c r="B67" s="437" t="s">
        <v>80</v>
      </c>
      <c r="C67" s="437"/>
      <c r="D67" s="437"/>
      <c r="E67" s="437"/>
      <c r="F67" s="183" t="str">
        <f t="shared" si="18"/>
        <v>WASHED BURGUNDY</v>
      </c>
      <c r="G67" s="246"/>
      <c r="H67" s="469" t="str">
        <f>$D$28</f>
        <v>WASHED BURGUNDY</v>
      </c>
      <c r="I67" s="470" t="str">
        <f t="shared" si="15"/>
        <v>BLACK</v>
      </c>
      <c r="J67" s="187" t="s">
        <v>81</v>
      </c>
      <c r="K67" s="187">
        <f>$P$30</f>
        <v>0</v>
      </c>
      <c r="L67" s="247">
        <f>195/5000</f>
        <v>3.9E-2</v>
      </c>
      <c r="M67" s="193">
        <f t="shared" si="16"/>
        <v>0</v>
      </c>
      <c r="N67" s="193"/>
      <c r="O67" s="189">
        <f t="shared" si="17"/>
        <v>0</v>
      </c>
      <c r="P67" s="255"/>
    </row>
    <row r="68" spans="1:16" s="15" customFormat="1" ht="57.75" hidden="1" customHeight="1">
      <c r="A68" s="192">
        <v>1</v>
      </c>
      <c r="B68" s="437" t="s">
        <v>80</v>
      </c>
      <c r="C68" s="437"/>
      <c r="D68" s="437"/>
      <c r="E68" s="437"/>
      <c r="F68" s="183" t="str">
        <f t="shared" si="18"/>
        <v>LIME</v>
      </c>
      <c r="G68" s="246"/>
      <c r="H68" s="469" t="str">
        <f>$D$33</f>
        <v>LIME</v>
      </c>
      <c r="I68" s="470" t="str">
        <f t="shared" si="15"/>
        <v>BLACK</v>
      </c>
      <c r="J68" s="187" t="s">
        <v>81</v>
      </c>
      <c r="K68" s="187">
        <f>$P$35</f>
        <v>0</v>
      </c>
      <c r="L68" s="247">
        <f>195/5000</f>
        <v>3.9E-2</v>
      </c>
      <c r="M68" s="193">
        <f t="shared" si="16"/>
        <v>0</v>
      </c>
      <c r="N68" s="193"/>
      <c r="O68" s="189">
        <f t="shared" si="17"/>
        <v>0</v>
      </c>
      <c r="P68" s="255"/>
    </row>
    <row r="69" spans="1:16" s="15" customFormat="1" ht="57.75" hidden="1" customHeight="1">
      <c r="A69" s="192">
        <v>2</v>
      </c>
      <c r="B69" s="437" t="s">
        <v>82</v>
      </c>
      <c r="C69" s="437"/>
      <c r="D69" s="437"/>
      <c r="E69" s="437"/>
      <c r="F69" s="539" t="s">
        <v>42</v>
      </c>
      <c r="G69" s="471" t="s">
        <v>83</v>
      </c>
      <c r="H69" s="540" t="str">
        <f t="shared" ref="H69" si="19">$D$18</f>
        <v>BLACK</v>
      </c>
      <c r="I69" s="541" t="str">
        <f t="shared" si="15"/>
        <v>BLACK</v>
      </c>
      <c r="J69" s="187" t="s">
        <v>81</v>
      </c>
      <c r="K69" s="187">
        <f t="shared" ref="K69" si="20">$P$20</f>
        <v>0</v>
      </c>
      <c r="L69" s="248">
        <f>4/4500</f>
        <v>8.8888888888888893E-4</v>
      </c>
      <c r="M69" s="193">
        <f t="shared" si="16"/>
        <v>0</v>
      </c>
      <c r="N69" s="193"/>
      <c r="O69" s="189">
        <f t="shared" si="17"/>
        <v>0</v>
      </c>
      <c r="P69" s="255"/>
    </row>
    <row r="70" spans="1:16" s="15" customFormat="1" ht="84" customHeight="1">
      <c r="A70" s="192">
        <v>2</v>
      </c>
      <c r="B70" s="437" t="s">
        <v>82</v>
      </c>
      <c r="C70" s="437"/>
      <c r="D70" s="437"/>
      <c r="E70" s="437"/>
      <c r="F70" s="448" t="s">
        <v>42</v>
      </c>
      <c r="G70" s="449" t="s">
        <v>83</v>
      </c>
      <c r="H70" s="438" t="str">
        <f t="shared" ref="H70" si="21">$D$23</f>
        <v>GREY HEATHER</v>
      </c>
      <c r="I70" s="438" t="str">
        <f t="shared" si="15"/>
        <v>BLACK</v>
      </c>
      <c r="J70" s="187" t="s">
        <v>81</v>
      </c>
      <c r="K70" s="187">
        <f t="shared" ref="K70" si="22">$P$25</f>
        <v>769</v>
      </c>
      <c r="L70" s="248">
        <f>4/4500</f>
        <v>8.8888888888888893E-4</v>
      </c>
      <c r="M70" s="193">
        <f t="shared" si="16"/>
        <v>0.68355555555555558</v>
      </c>
      <c r="N70" s="193"/>
      <c r="O70" s="189">
        <f t="shared" si="17"/>
        <v>1</v>
      </c>
      <c r="P70" s="255"/>
    </row>
    <row r="71" spans="1:16" s="15" customFormat="1" ht="57.75" hidden="1" customHeight="1">
      <c r="A71" s="192">
        <v>2</v>
      </c>
      <c r="B71" s="437" t="s">
        <v>82</v>
      </c>
      <c r="C71" s="437"/>
      <c r="D71" s="437"/>
      <c r="E71" s="437"/>
      <c r="F71" s="516" t="s">
        <v>42</v>
      </c>
      <c r="G71" s="472" t="s">
        <v>83</v>
      </c>
      <c r="H71" s="542" t="str">
        <f t="shared" ref="H71" si="23">$D$28</f>
        <v>WASHED BURGUNDY</v>
      </c>
      <c r="I71" s="543" t="str">
        <f t="shared" si="15"/>
        <v>BLACK</v>
      </c>
      <c r="J71" s="187" t="s">
        <v>81</v>
      </c>
      <c r="K71" s="187">
        <f t="shared" ref="K71" si="24">$P$30</f>
        <v>0</v>
      </c>
      <c r="L71" s="248">
        <f>4/4500</f>
        <v>8.8888888888888893E-4</v>
      </c>
      <c r="M71" s="193">
        <f t="shared" si="16"/>
        <v>0</v>
      </c>
      <c r="N71" s="193"/>
      <c r="O71" s="189">
        <f t="shared" si="17"/>
        <v>0</v>
      </c>
      <c r="P71" s="255"/>
    </row>
    <row r="72" spans="1:16" s="15" customFormat="1" ht="57.75" hidden="1" customHeight="1">
      <c r="A72" s="192">
        <v>2</v>
      </c>
      <c r="B72" s="437" t="s">
        <v>82</v>
      </c>
      <c r="C72" s="437"/>
      <c r="D72" s="437"/>
      <c r="E72" s="437"/>
      <c r="F72" s="466" t="s">
        <v>42</v>
      </c>
      <c r="G72" s="468" t="s">
        <v>83</v>
      </c>
      <c r="H72" s="469" t="str">
        <f t="shared" ref="H72" si="25">$D$33</f>
        <v>LIME</v>
      </c>
      <c r="I72" s="470" t="str">
        <f t="shared" si="15"/>
        <v>BLACK</v>
      </c>
      <c r="J72" s="187" t="s">
        <v>81</v>
      </c>
      <c r="K72" s="187">
        <f t="shared" ref="K72" si="26">$P$35</f>
        <v>0</v>
      </c>
      <c r="L72" s="248">
        <f>4/4500</f>
        <v>8.8888888888888893E-4</v>
      </c>
      <c r="M72" s="193">
        <f t="shared" si="16"/>
        <v>0</v>
      </c>
      <c r="N72" s="193"/>
      <c r="O72" s="189">
        <f t="shared" si="17"/>
        <v>0</v>
      </c>
      <c r="P72" s="255"/>
    </row>
    <row r="73" spans="1:16" s="15" customFormat="1" ht="57.75" hidden="1" customHeight="1">
      <c r="A73" s="192">
        <v>3</v>
      </c>
      <c r="B73" s="436" t="s">
        <v>84</v>
      </c>
      <c r="C73" s="437"/>
      <c r="D73" s="437"/>
      <c r="E73" s="437"/>
      <c r="F73" s="539" t="s">
        <v>85</v>
      </c>
      <c r="G73" s="471" t="s">
        <v>86</v>
      </c>
      <c r="H73" s="540" t="str">
        <f t="shared" ref="H73" si="27">$D$18</f>
        <v>BLACK</v>
      </c>
      <c r="I73" s="541" t="str">
        <f t="shared" si="15"/>
        <v>BLACK</v>
      </c>
      <c r="J73" s="187" t="s">
        <v>87</v>
      </c>
      <c r="K73" s="187">
        <f t="shared" ref="K73" si="28">$P$20</f>
        <v>0</v>
      </c>
      <c r="L73" s="187">
        <v>1</v>
      </c>
      <c r="M73" s="187">
        <f t="shared" ref="M73:M84" si="29">L73*K73</f>
        <v>0</v>
      </c>
      <c r="N73" s="193"/>
      <c r="O73" s="189">
        <f t="shared" si="17"/>
        <v>0</v>
      </c>
      <c r="P73" s="255"/>
    </row>
    <row r="74" spans="1:16" s="15" customFormat="1" ht="84" customHeight="1">
      <c r="A74" s="192">
        <v>3</v>
      </c>
      <c r="B74" s="436" t="s">
        <v>84</v>
      </c>
      <c r="C74" s="437"/>
      <c r="D74" s="437"/>
      <c r="E74" s="437"/>
      <c r="F74" s="448"/>
      <c r="G74" s="449"/>
      <c r="H74" s="438" t="str">
        <f t="shared" ref="H74" si="30">$D$23</f>
        <v>GREY HEATHER</v>
      </c>
      <c r="I74" s="438" t="str">
        <f t="shared" si="15"/>
        <v>BLACK</v>
      </c>
      <c r="J74" s="187" t="s">
        <v>87</v>
      </c>
      <c r="K74" s="187">
        <f t="shared" ref="K74" si="31">$P$25</f>
        <v>769</v>
      </c>
      <c r="L74" s="187">
        <v>1</v>
      </c>
      <c r="M74" s="187">
        <f t="shared" si="29"/>
        <v>769</v>
      </c>
      <c r="N74" s="193"/>
      <c r="O74" s="189">
        <f t="shared" si="17"/>
        <v>769</v>
      </c>
      <c r="P74" s="255"/>
    </row>
    <row r="75" spans="1:16" s="15" customFormat="1" ht="57.75" hidden="1" customHeight="1">
      <c r="A75" s="192">
        <v>3</v>
      </c>
      <c r="B75" s="436" t="s">
        <v>84</v>
      </c>
      <c r="C75" s="437"/>
      <c r="D75" s="437"/>
      <c r="E75" s="437"/>
      <c r="F75" s="516"/>
      <c r="G75" s="472"/>
      <c r="H75" s="542" t="str">
        <f t="shared" ref="H75" si="32">$D$28</f>
        <v>WASHED BURGUNDY</v>
      </c>
      <c r="I75" s="543" t="str">
        <f t="shared" si="15"/>
        <v>BLACK</v>
      </c>
      <c r="J75" s="187" t="s">
        <v>87</v>
      </c>
      <c r="K75" s="187">
        <f t="shared" ref="K75" si="33">$P$30</f>
        <v>0</v>
      </c>
      <c r="L75" s="187">
        <v>1</v>
      </c>
      <c r="M75" s="187">
        <f t="shared" si="29"/>
        <v>0</v>
      </c>
      <c r="N75" s="193"/>
      <c r="O75" s="189">
        <f t="shared" si="17"/>
        <v>0</v>
      </c>
      <c r="P75" s="255"/>
    </row>
    <row r="76" spans="1:16" s="15" customFormat="1" ht="57.75" hidden="1" customHeight="1">
      <c r="A76" s="192">
        <v>3</v>
      </c>
      <c r="B76" s="436" t="s">
        <v>84</v>
      </c>
      <c r="C76" s="437"/>
      <c r="D76" s="437"/>
      <c r="E76" s="437"/>
      <c r="F76" s="466"/>
      <c r="G76" s="468"/>
      <c r="H76" s="469" t="str">
        <f t="shared" ref="H76" si="34">$D$33</f>
        <v>LIME</v>
      </c>
      <c r="I76" s="470" t="str">
        <f t="shared" si="15"/>
        <v>BLACK</v>
      </c>
      <c r="J76" s="187" t="s">
        <v>87</v>
      </c>
      <c r="K76" s="187">
        <f t="shared" ref="K76" si="35">$P$35</f>
        <v>0</v>
      </c>
      <c r="L76" s="187">
        <v>1</v>
      </c>
      <c r="M76" s="187">
        <f t="shared" si="29"/>
        <v>0</v>
      </c>
      <c r="N76" s="193"/>
      <c r="O76" s="189">
        <f t="shared" si="17"/>
        <v>0</v>
      </c>
      <c r="P76" s="255"/>
    </row>
    <row r="77" spans="1:16" s="15" customFormat="1" ht="57.75" hidden="1" customHeight="1">
      <c r="A77" s="192">
        <v>4</v>
      </c>
      <c r="B77" s="436" t="s">
        <v>88</v>
      </c>
      <c r="C77" s="437"/>
      <c r="D77" s="437"/>
      <c r="E77" s="437"/>
      <c r="F77" s="539" t="s">
        <v>85</v>
      </c>
      <c r="G77" s="471" t="s">
        <v>89</v>
      </c>
      <c r="H77" s="540" t="str">
        <f t="shared" ref="H77" si="36">$D$18</f>
        <v>BLACK</v>
      </c>
      <c r="I77" s="541" t="str">
        <f t="shared" si="15"/>
        <v>BLACK</v>
      </c>
      <c r="J77" s="187" t="s">
        <v>87</v>
      </c>
      <c r="K77" s="187">
        <f t="shared" ref="K77" si="37">$P$20</f>
        <v>0</v>
      </c>
      <c r="L77" s="187">
        <v>1</v>
      </c>
      <c r="M77" s="187">
        <f t="shared" si="29"/>
        <v>0</v>
      </c>
      <c r="N77" s="193"/>
      <c r="O77" s="189">
        <f t="shared" si="17"/>
        <v>0</v>
      </c>
      <c r="P77" s="255"/>
    </row>
    <row r="78" spans="1:16" s="15" customFormat="1" ht="84" customHeight="1">
      <c r="A78" s="192">
        <v>4</v>
      </c>
      <c r="B78" s="436" t="s">
        <v>88</v>
      </c>
      <c r="C78" s="437"/>
      <c r="D78" s="437"/>
      <c r="E78" s="437"/>
      <c r="F78" s="448"/>
      <c r="G78" s="449"/>
      <c r="H78" s="438" t="str">
        <f t="shared" ref="H78" si="38">$D$23</f>
        <v>GREY HEATHER</v>
      </c>
      <c r="I78" s="438" t="str">
        <f t="shared" si="15"/>
        <v>BLACK</v>
      </c>
      <c r="J78" s="187" t="s">
        <v>87</v>
      </c>
      <c r="K78" s="187">
        <f t="shared" ref="K78" si="39">$P$25</f>
        <v>769</v>
      </c>
      <c r="L78" s="187">
        <v>1</v>
      </c>
      <c r="M78" s="187">
        <f t="shared" si="29"/>
        <v>769</v>
      </c>
      <c r="N78" s="193"/>
      <c r="O78" s="189">
        <f t="shared" si="17"/>
        <v>769</v>
      </c>
      <c r="P78" s="255"/>
    </row>
    <row r="79" spans="1:16" s="15" customFormat="1" ht="57.75" hidden="1" customHeight="1">
      <c r="A79" s="192">
        <v>4</v>
      </c>
      <c r="B79" s="436" t="s">
        <v>88</v>
      </c>
      <c r="C79" s="437"/>
      <c r="D79" s="437"/>
      <c r="E79" s="437"/>
      <c r="F79" s="516"/>
      <c r="G79" s="472"/>
      <c r="H79" s="542" t="str">
        <f t="shared" ref="H79" si="40">$D$28</f>
        <v>WASHED BURGUNDY</v>
      </c>
      <c r="I79" s="543" t="str">
        <f t="shared" si="15"/>
        <v>BLACK</v>
      </c>
      <c r="J79" s="187" t="s">
        <v>87</v>
      </c>
      <c r="K79" s="187">
        <f t="shared" ref="K79" si="41">$P$30</f>
        <v>0</v>
      </c>
      <c r="L79" s="187">
        <v>1</v>
      </c>
      <c r="M79" s="187">
        <f t="shared" si="29"/>
        <v>0</v>
      </c>
      <c r="N79" s="193"/>
      <c r="O79" s="189">
        <f t="shared" si="17"/>
        <v>0</v>
      </c>
      <c r="P79" s="255"/>
    </row>
    <row r="80" spans="1:16" s="15" customFormat="1" ht="57.75" hidden="1" customHeight="1">
      <c r="A80" s="192">
        <v>4</v>
      </c>
      <c r="B80" s="436" t="s">
        <v>88</v>
      </c>
      <c r="C80" s="437"/>
      <c r="D80" s="437"/>
      <c r="E80" s="437"/>
      <c r="F80" s="466"/>
      <c r="G80" s="468"/>
      <c r="H80" s="469" t="str">
        <f t="shared" ref="H80" si="42">$D$33</f>
        <v>LIME</v>
      </c>
      <c r="I80" s="470" t="str">
        <f t="shared" si="15"/>
        <v>BLACK</v>
      </c>
      <c r="J80" s="187" t="s">
        <v>87</v>
      </c>
      <c r="K80" s="187">
        <f t="shared" ref="K80" si="43">$P$35</f>
        <v>0</v>
      </c>
      <c r="L80" s="187">
        <v>1</v>
      </c>
      <c r="M80" s="187">
        <f t="shared" si="29"/>
        <v>0</v>
      </c>
      <c r="N80" s="193"/>
      <c r="O80" s="189">
        <f t="shared" si="17"/>
        <v>0</v>
      </c>
      <c r="P80" s="255"/>
    </row>
    <row r="81" spans="1:16" s="15" customFormat="1" ht="57.75" hidden="1" customHeight="1">
      <c r="A81" s="192">
        <v>5</v>
      </c>
      <c r="B81" s="436" t="s">
        <v>90</v>
      </c>
      <c r="C81" s="437"/>
      <c r="D81" s="437"/>
      <c r="E81" s="437"/>
      <c r="F81" s="539" t="s">
        <v>91</v>
      </c>
      <c r="G81" s="471"/>
      <c r="H81" s="540" t="str">
        <f t="shared" ref="H81" si="44">$D$18</f>
        <v>BLACK</v>
      </c>
      <c r="I81" s="541" t="str">
        <f t="shared" si="15"/>
        <v>BLACK</v>
      </c>
      <c r="J81" s="187" t="s">
        <v>87</v>
      </c>
      <c r="K81" s="187">
        <f t="shared" ref="K81" si="45">$P$20</f>
        <v>0</v>
      </c>
      <c r="L81" s="187">
        <v>1</v>
      </c>
      <c r="M81" s="187">
        <f t="shared" si="29"/>
        <v>0</v>
      </c>
      <c r="N81" s="193"/>
      <c r="O81" s="189">
        <f t="shared" si="17"/>
        <v>0</v>
      </c>
      <c r="P81" s="255"/>
    </row>
    <row r="82" spans="1:16" s="15" customFormat="1" ht="84" customHeight="1">
      <c r="A82" s="192">
        <v>5</v>
      </c>
      <c r="B82" s="436" t="s">
        <v>90</v>
      </c>
      <c r="C82" s="437"/>
      <c r="D82" s="437"/>
      <c r="E82" s="437"/>
      <c r="F82" s="448"/>
      <c r="G82" s="449"/>
      <c r="H82" s="438" t="str">
        <f t="shared" ref="H82" si="46">$D$23</f>
        <v>GREY HEATHER</v>
      </c>
      <c r="I82" s="438" t="str">
        <f t="shared" si="15"/>
        <v>BLACK</v>
      </c>
      <c r="J82" s="187" t="s">
        <v>87</v>
      </c>
      <c r="K82" s="187">
        <f t="shared" ref="K82" si="47">$P$25</f>
        <v>769</v>
      </c>
      <c r="L82" s="187">
        <v>1</v>
      </c>
      <c r="M82" s="187">
        <f t="shared" si="29"/>
        <v>769</v>
      </c>
      <c r="N82" s="193"/>
      <c r="O82" s="189">
        <f t="shared" si="17"/>
        <v>769</v>
      </c>
      <c r="P82" s="255" t="s">
        <v>142</v>
      </c>
    </row>
    <row r="83" spans="1:16" s="15" customFormat="1" ht="57.75" hidden="1" customHeight="1">
      <c r="A83" s="192">
        <v>5</v>
      </c>
      <c r="B83" s="436" t="s">
        <v>90</v>
      </c>
      <c r="C83" s="437"/>
      <c r="D83" s="437"/>
      <c r="E83" s="437"/>
      <c r="F83" s="516"/>
      <c r="G83" s="472"/>
      <c r="H83" s="542" t="str">
        <f t="shared" ref="H83" si="48">$D$28</f>
        <v>WASHED BURGUNDY</v>
      </c>
      <c r="I83" s="543" t="str">
        <f t="shared" si="15"/>
        <v>BLACK</v>
      </c>
      <c r="J83" s="187" t="s">
        <v>87</v>
      </c>
      <c r="K83" s="187">
        <f t="shared" ref="K83" si="49">$P$30</f>
        <v>0</v>
      </c>
      <c r="L83" s="187">
        <v>1</v>
      </c>
      <c r="M83" s="187">
        <f t="shared" si="29"/>
        <v>0</v>
      </c>
      <c r="N83" s="193"/>
      <c r="O83" s="189">
        <f t="shared" si="17"/>
        <v>0</v>
      </c>
      <c r="P83" s="255"/>
    </row>
    <row r="84" spans="1:16" s="15" customFormat="1" ht="57.75" hidden="1" customHeight="1">
      <c r="A84" s="192">
        <v>5</v>
      </c>
      <c r="B84" s="436" t="s">
        <v>90</v>
      </c>
      <c r="C84" s="437"/>
      <c r="D84" s="437"/>
      <c r="E84" s="437"/>
      <c r="F84" s="466"/>
      <c r="G84" s="468"/>
      <c r="H84" s="469" t="str">
        <f t="shared" ref="H84" si="50">$D$33</f>
        <v>LIME</v>
      </c>
      <c r="I84" s="470" t="str">
        <f t="shared" si="15"/>
        <v>BLACK</v>
      </c>
      <c r="J84" s="187" t="s">
        <v>87</v>
      </c>
      <c r="K84" s="187">
        <f t="shared" ref="K84" si="51">$P$35</f>
        <v>0</v>
      </c>
      <c r="L84" s="187">
        <v>1</v>
      </c>
      <c r="M84" s="187">
        <f t="shared" si="29"/>
        <v>0</v>
      </c>
      <c r="N84" s="193"/>
      <c r="O84" s="189">
        <f t="shared" si="17"/>
        <v>0</v>
      </c>
      <c r="P84" s="255"/>
    </row>
    <row r="85" spans="1:16" s="15" customFormat="1" ht="57.75" hidden="1" customHeight="1">
      <c r="A85" s="192">
        <v>6</v>
      </c>
      <c r="B85" s="437" t="s">
        <v>92</v>
      </c>
      <c r="C85" s="437"/>
      <c r="D85" s="437"/>
      <c r="E85" s="437"/>
      <c r="F85" s="539" t="s">
        <v>93</v>
      </c>
      <c r="G85" s="471" t="s">
        <v>94</v>
      </c>
      <c r="H85" s="540" t="str">
        <f t="shared" ref="H85" si="52">$D$18</f>
        <v>BLACK</v>
      </c>
      <c r="I85" s="541" t="str">
        <f t="shared" si="15"/>
        <v>BLACK</v>
      </c>
      <c r="J85" s="187" t="s">
        <v>87</v>
      </c>
      <c r="K85" s="187">
        <f t="shared" ref="K85" si="53">$P$20</f>
        <v>0</v>
      </c>
      <c r="L85" s="187">
        <v>1</v>
      </c>
      <c r="M85" s="193">
        <f t="shared" ref="M85:M88" si="54">K85*L85</f>
        <v>0</v>
      </c>
      <c r="N85" s="193"/>
      <c r="O85" s="189">
        <f t="shared" si="17"/>
        <v>0</v>
      </c>
      <c r="P85" s="255"/>
    </row>
    <row r="86" spans="1:16" s="15" customFormat="1" ht="95.25" customHeight="1">
      <c r="A86" s="192">
        <v>6</v>
      </c>
      <c r="B86" s="437" t="s">
        <v>92</v>
      </c>
      <c r="C86" s="437"/>
      <c r="D86" s="437"/>
      <c r="E86" s="437"/>
      <c r="F86" s="448"/>
      <c r="G86" s="449"/>
      <c r="H86" s="438" t="str">
        <f t="shared" ref="H86" si="55">$D$23</f>
        <v>GREY HEATHER</v>
      </c>
      <c r="I86" s="438" t="str">
        <f t="shared" si="15"/>
        <v>BLACK</v>
      </c>
      <c r="J86" s="187" t="s">
        <v>87</v>
      </c>
      <c r="K86" s="187">
        <f t="shared" ref="K86" si="56">$P$25</f>
        <v>769</v>
      </c>
      <c r="L86" s="187">
        <v>1</v>
      </c>
      <c r="M86" s="193">
        <f t="shared" si="54"/>
        <v>769</v>
      </c>
      <c r="N86" s="193"/>
      <c r="O86" s="189">
        <f t="shared" si="17"/>
        <v>769</v>
      </c>
      <c r="P86" s="255"/>
    </row>
    <row r="87" spans="1:16" s="15" customFormat="1" ht="28" hidden="1">
      <c r="A87" s="192">
        <v>6</v>
      </c>
      <c r="B87" s="437" t="s">
        <v>92</v>
      </c>
      <c r="C87" s="437"/>
      <c r="D87" s="437"/>
      <c r="E87" s="437"/>
      <c r="F87" s="516"/>
      <c r="G87" s="472"/>
      <c r="H87" s="542" t="str">
        <f t="shared" ref="H87" si="57">$D$28</f>
        <v>WASHED BURGUNDY</v>
      </c>
      <c r="I87" s="543" t="str">
        <f t="shared" si="15"/>
        <v>BLACK</v>
      </c>
      <c r="J87" s="187" t="s">
        <v>87</v>
      </c>
      <c r="K87" s="187">
        <f t="shared" ref="K87" si="58">$P$30</f>
        <v>0</v>
      </c>
      <c r="L87" s="187">
        <v>1</v>
      </c>
      <c r="M87" s="193">
        <f t="shared" si="54"/>
        <v>0</v>
      </c>
      <c r="N87" s="193"/>
      <c r="O87" s="189">
        <f t="shared" si="17"/>
        <v>0</v>
      </c>
      <c r="P87" s="255"/>
    </row>
    <row r="88" spans="1:16" s="15" customFormat="1" ht="28" hidden="1">
      <c r="A88" s="192">
        <v>6</v>
      </c>
      <c r="B88" s="437" t="s">
        <v>92</v>
      </c>
      <c r="C88" s="437"/>
      <c r="D88" s="437"/>
      <c r="E88" s="437"/>
      <c r="F88" s="466"/>
      <c r="G88" s="468"/>
      <c r="H88" s="469" t="str">
        <f t="shared" ref="H88" si="59">$D$33</f>
        <v>LIME</v>
      </c>
      <c r="I88" s="470" t="str">
        <f t="shared" si="15"/>
        <v>BLACK</v>
      </c>
      <c r="J88" s="187" t="s">
        <v>87</v>
      </c>
      <c r="K88" s="187">
        <f t="shared" ref="K88" si="60">$P$35</f>
        <v>0</v>
      </c>
      <c r="L88" s="187">
        <v>1</v>
      </c>
      <c r="M88" s="193">
        <f t="shared" si="54"/>
        <v>0</v>
      </c>
      <c r="N88" s="193"/>
      <c r="O88" s="189">
        <f t="shared" si="17"/>
        <v>0</v>
      </c>
      <c r="P88" s="255"/>
    </row>
    <row r="89" spans="1:16" s="26" customFormat="1" ht="28.5" thickBot="1">
      <c r="B89" s="91" t="s">
        <v>95</v>
      </c>
      <c r="C89" s="27"/>
      <c r="D89" s="27"/>
      <c r="E89" s="27"/>
      <c r="F89" s="30"/>
      <c r="G89" s="31"/>
      <c r="H89" s="30"/>
      <c r="I89" s="30"/>
      <c r="J89" s="30"/>
      <c r="K89" s="30"/>
      <c r="L89" s="30"/>
      <c r="M89" s="30"/>
      <c r="N89" s="30"/>
      <c r="O89" s="30"/>
      <c r="P89" s="32"/>
    </row>
    <row r="90" spans="1:16" s="40" customFormat="1" ht="80">
      <c r="A90" s="479" t="s">
        <v>70</v>
      </c>
      <c r="B90" s="480"/>
      <c r="C90" s="480"/>
      <c r="D90" s="480"/>
      <c r="E90" s="481"/>
      <c r="F90" s="84" t="s">
        <v>71</v>
      </c>
      <c r="G90" s="84" t="s">
        <v>72</v>
      </c>
      <c r="H90" s="482" t="s">
        <v>73</v>
      </c>
      <c r="I90" s="483"/>
      <c r="J90" s="85" t="s">
        <v>55</v>
      </c>
      <c r="K90" s="84" t="s">
        <v>74</v>
      </c>
      <c r="L90" s="84" t="s">
        <v>75</v>
      </c>
      <c r="M90" s="86" t="s">
        <v>76</v>
      </c>
      <c r="N90" s="86" t="s">
        <v>77</v>
      </c>
      <c r="O90" s="86" t="s">
        <v>78</v>
      </c>
      <c r="P90" s="86" t="s">
        <v>79</v>
      </c>
    </row>
    <row r="91" spans="1:16" s="34" customFormat="1" ht="28" hidden="1">
      <c r="A91" s="192">
        <v>1</v>
      </c>
      <c r="B91" s="436" t="s">
        <v>96</v>
      </c>
      <c r="C91" s="437"/>
      <c r="D91" s="437"/>
      <c r="E91" s="437"/>
      <c r="F91" s="539" t="s">
        <v>91</v>
      </c>
      <c r="G91" s="471" t="s">
        <v>97</v>
      </c>
      <c r="H91" s="469" t="str">
        <f t="shared" ref="H91" si="61">$D$18</f>
        <v>BLACK</v>
      </c>
      <c r="I91" s="470" t="str">
        <f t="shared" ref="I91:I126" si="62">$E$47</f>
        <v>BLACK</v>
      </c>
      <c r="J91" s="187" t="s">
        <v>143</v>
      </c>
      <c r="K91" s="187">
        <f t="shared" ref="K91:K123" si="63">$P$20</f>
        <v>0</v>
      </c>
      <c r="L91" s="187">
        <v>2</v>
      </c>
      <c r="M91" s="187">
        <f t="shared" ref="M91:M118" si="64">K91*L91</f>
        <v>0</v>
      </c>
      <c r="N91" s="193"/>
      <c r="O91" s="189">
        <f t="shared" ref="O91:O131" si="65">ROUNDUP(N91+M91,0)</f>
        <v>0</v>
      </c>
      <c r="P91" s="229"/>
    </row>
    <row r="92" spans="1:16" s="34" customFormat="1" ht="98.25" customHeight="1">
      <c r="A92" s="192">
        <v>1</v>
      </c>
      <c r="B92" s="436" t="s">
        <v>96</v>
      </c>
      <c r="C92" s="437"/>
      <c r="D92" s="437"/>
      <c r="E92" s="437"/>
      <c r="F92" s="516"/>
      <c r="G92" s="472"/>
      <c r="H92" s="469" t="str">
        <f t="shared" ref="H92" si="66">$D$23</f>
        <v>GREY HEATHER</v>
      </c>
      <c r="I92" s="470" t="str">
        <f t="shared" si="62"/>
        <v>BLACK</v>
      </c>
      <c r="J92" s="187" t="s">
        <v>143</v>
      </c>
      <c r="K92" s="187">
        <f t="shared" ref="K92:K124" si="67">$P$25</f>
        <v>769</v>
      </c>
      <c r="L92" s="187">
        <v>2</v>
      </c>
      <c r="M92" s="187">
        <f t="shared" si="64"/>
        <v>1538</v>
      </c>
      <c r="N92" s="193"/>
      <c r="O92" s="189">
        <f t="shared" si="65"/>
        <v>1538</v>
      </c>
      <c r="P92" s="229" t="s">
        <v>144</v>
      </c>
    </row>
    <row r="93" spans="1:16" s="34" customFormat="1" ht="28" hidden="1">
      <c r="A93" s="192">
        <v>1</v>
      </c>
      <c r="B93" s="436" t="s">
        <v>96</v>
      </c>
      <c r="C93" s="437"/>
      <c r="D93" s="437"/>
      <c r="E93" s="437"/>
      <c r="F93" s="516"/>
      <c r="G93" s="472"/>
      <c r="H93" s="469" t="str">
        <f t="shared" ref="H93" si="68">$D$28</f>
        <v>WASHED BURGUNDY</v>
      </c>
      <c r="I93" s="470" t="str">
        <f t="shared" si="62"/>
        <v>BLACK</v>
      </c>
      <c r="J93" s="187" t="s">
        <v>143</v>
      </c>
      <c r="K93" s="187">
        <f t="shared" ref="K93" si="69">$P$30</f>
        <v>0</v>
      </c>
      <c r="L93" s="187">
        <v>2</v>
      </c>
      <c r="M93" s="187">
        <f t="shared" si="64"/>
        <v>0</v>
      </c>
      <c r="N93" s="193"/>
      <c r="O93" s="189">
        <f t="shared" si="65"/>
        <v>0</v>
      </c>
      <c r="P93" s="229"/>
    </row>
    <row r="94" spans="1:16" s="34" customFormat="1" ht="28" hidden="1">
      <c r="A94" s="192">
        <v>1</v>
      </c>
      <c r="B94" s="436" t="s">
        <v>96</v>
      </c>
      <c r="C94" s="437"/>
      <c r="D94" s="437"/>
      <c r="E94" s="437"/>
      <c r="F94" s="466"/>
      <c r="G94" s="468"/>
      <c r="H94" s="469" t="str">
        <f t="shared" ref="H94" si="70">$D$33</f>
        <v>LIME</v>
      </c>
      <c r="I94" s="470" t="str">
        <f t="shared" si="62"/>
        <v>BLACK</v>
      </c>
      <c r="J94" s="187" t="s">
        <v>143</v>
      </c>
      <c r="K94" s="187">
        <f t="shared" ref="K94" si="71">$P$35</f>
        <v>0</v>
      </c>
      <c r="L94" s="187">
        <v>2</v>
      </c>
      <c r="M94" s="187">
        <f t="shared" si="64"/>
        <v>0</v>
      </c>
      <c r="N94" s="193"/>
      <c r="O94" s="189">
        <f t="shared" si="65"/>
        <v>0</v>
      </c>
      <c r="P94" s="229"/>
    </row>
    <row r="95" spans="1:16" s="34" customFormat="1" ht="28" hidden="1">
      <c r="A95" s="192">
        <v>2</v>
      </c>
      <c r="B95" s="413" t="s">
        <v>98</v>
      </c>
      <c r="C95" s="544"/>
      <c r="D95" s="544"/>
      <c r="E95" s="414"/>
      <c r="F95" s="539" t="s">
        <v>91</v>
      </c>
      <c r="G95" s="471" t="s">
        <v>97</v>
      </c>
      <c r="H95" s="469" t="str">
        <f t="shared" ref="H95:H123" si="72">$D$18</f>
        <v>BLACK</v>
      </c>
      <c r="I95" s="470" t="str">
        <f t="shared" si="62"/>
        <v>BLACK</v>
      </c>
      <c r="J95" s="187" t="s">
        <v>143</v>
      </c>
      <c r="K95" s="187">
        <f t="shared" si="63"/>
        <v>0</v>
      </c>
      <c r="L95" s="194">
        <f>L107*2</f>
        <v>0.08</v>
      </c>
      <c r="M95" s="187">
        <f t="shared" si="64"/>
        <v>0</v>
      </c>
      <c r="N95" s="193"/>
      <c r="O95" s="189">
        <f t="shared" si="65"/>
        <v>0</v>
      </c>
      <c r="P95" s="229"/>
    </row>
    <row r="96" spans="1:16" s="34" customFormat="1" ht="98.25" customHeight="1">
      <c r="A96" s="192">
        <v>2</v>
      </c>
      <c r="B96" s="413" t="s">
        <v>98</v>
      </c>
      <c r="C96" s="544"/>
      <c r="D96" s="544"/>
      <c r="E96" s="414"/>
      <c r="F96" s="516"/>
      <c r="G96" s="472"/>
      <c r="H96" s="469" t="str">
        <f t="shared" ref="H96:H124" si="73">$D$23</f>
        <v>GREY HEATHER</v>
      </c>
      <c r="I96" s="470" t="str">
        <f t="shared" si="62"/>
        <v>BLACK</v>
      </c>
      <c r="J96" s="187" t="s">
        <v>143</v>
      </c>
      <c r="K96" s="187">
        <f t="shared" si="67"/>
        <v>769</v>
      </c>
      <c r="L96" s="194">
        <f>L108*2</f>
        <v>0.08</v>
      </c>
      <c r="M96" s="187">
        <f t="shared" si="64"/>
        <v>61.52</v>
      </c>
      <c r="N96" s="193"/>
      <c r="O96" s="189">
        <f t="shared" si="65"/>
        <v>62</v>
      </c>
      <c r="P96" s="229" t="s">
        <v>144</v>
      </c>
    </row>
    <row r="97" spans="1:16" s="34" customFormat="1" ht="28" hidden="1">
      <c r="A97" s="192">
        <v>2</v>
      </c>
      <c r="B97" s="413" t="s">
        <v>98</v>
      </c>
      <c r="C97" s="544"/>
      <c r="D97" s="544"/>
      <c r="E97" s="414"/>
      <c r="F97" s="516"/>
      <c r="G97" s="472"/>
      <c r="H97" s="469" t="str">
        <f t="shared" ref="H97:H121" si="74">$D$28</f>
        <v>WASHED BURGUNDY</v>
      </c>
      <c r="I97" s="470" t="str">
        <f t="shared" si="62"/>
        <v>BLACK</v>
      </c>
      <c r="J97" s="187" t="s">
        <v>143</v>
      </c>
      <c r="K97" s="187">
        <f t="shared" ref="K97:K125" si="75">$P$30</f>
        <v>0</v>
      </c>
      <c r="L97" s="194">
        <f>L109*2</f>
        <v>0.08</v>
      </c>
      <c r="M97" s="187">
        <f t="shared" si="64"/>
        <v>0</v>
      </c>
      <c r="N97" s="193"/>
      <c r="O97" s="189">
        <f t="shared" si="65"/>
        <v>0</v>
      </c>
      <c r="P97" s="229"/>
    </row>
    <row r="98" spans="1:16" s="34" customFormat="1" ht="28" hidden="1">
      <c r="A98" s="192">
        <v>2</v>
      </c>
      <c r="B98" s="413" t="s">
        <v>98</v>
      </c>
      <c r="C98" s="544"/>
      <c r="D98" s="544"/>
      <c r="E98" s="414"/>
      <c r="F98" s="466"/>
      <c r="G98" s="468"/>
      <c r="H98" s="469" t="str">
        <f t="shared" ref="H98:H122" si="76">$D$33</f>
        <v>LIME</v>
      </c>
      <c r="I98" s="470" t="str">
        <f t="shared" si="62"/>
        <v>BLACK</v>
      </c>
      <c r="J98" s="187" t="s">
        <v>143</v>
      </c>
      <c r="K98" s="187">
        <f t="shared" ref="K98:K126" si="77">$P$35</f>
        <v>0</v>
      </c>
      <c r="L98" s="194">
        <f>L110*2</f>
        <v>0.08</v>
      </c>
      <c r="M98" s="187">
        <f t="shared" si="64"/>
        <v>0</v>
      </c>
      <c r="N98" s="193"/>
      <c r="O98" s="189">
        <f t="shared" si="65"/>
        <v>0</v>
      </c>
      <c r="P98" s="229"/>
    </row>
    <row r="99" spans="1:16" s="34" customFormat="1" ht="28" hidden="1">
      <c r="A99" s="192">
        <v>3</v>
      </c>
      <c r="B99" s="413" t="s">
        <v>99</v>
      </c>
      <c r="C99" s="544"/>
      <c r="D99" s="544"/>
      <c r="E99" s="414"/>
      <c r="F99" s="539" t="s">
        <v>100</v>
      </c>
      <c r="G99" s="471" t="s">
        <v>101</v>
      </c>
      <c r="H99" s="469" t="str">
        <f t="shared" si="72"/>
        <v>BLACK</v>
      </c>
      <c r="I99" s="470" t="str">
        <f t="shared" si="62"/>
        <v>BLACK</v>
      </c>
      <c r="J99" s="187" t="s">
        <v>143</v>
      </c>
      <c r="K99" s="187">
        <f t="shared" si="63"/>
        <v>0</v>
      </c>
      <c r="L99" s="187">
        <v>1</v>
      </c>
      <c r="M99" s="187">
        <f t="shared" si="64"/>
        <v>0</v>
      </c>
      <c r="N99" s="193"/>
      <c r="O99" s="189">
        <f t="shared" si="65"/>
        <v>0</v>
      </c>
      <c r="P99" s="229"/>
    </row>
    <row r="100" spans="1:16" s="34" customFormat="1" ht="98.25" customHeight="1">
      <c r="A100" s="192">
        <v>3</v>
      </c>
      <c r="B100" s="413" t="s">
        <v>99</v>
      </c>
      <c r="C100" s="544"/>
      <c r="D100" s="544"/>
      <c r="E100" s="414"/>
      <c r="F100" s="516"/>
      <c r="G100" s="472"/>
      <c r="H100" s="469" t="str">
        <f t="shared" si="73"/>
        <v>GREY HEATHER</v>
      </c>
      <c r="I100" s="470" t="str">
        <f t="shared" si="62"/>
        <v>BLACK</v>
      </c>
      <c r="J100" s="187" t="s">
        <v>143</v>
      </c>
      <c r="K100" s="187">
        <f t="shared" si="67"/>
        <v>769</v>
      </c>
      <c r="L100" s="187">
        <v>1</v>
      </c>
      <c r="M100" s="187">
        <f t="shared" si="64"/>
        <v>769</v>
      </c>
      <c r="N100" s="193"/>
      <c r="O100" s="189">
        <f t="shared" si="65"/>
        <v>769</v>
      </c>
      <c r="P100" s="229"/>
    </row>
    <row r="101" spans="1:16" s="34" customFormat="1" ht="28" hidden="1">
      <c r="A101" s="192">
        <v>3</v>
      </c>
      <c r="B101" s="413" t="s">
        <v>99</v>
      </c>
      <c r="C101" s="544"/>
      <c r="D101" s="544"/>
      <c r="E101" s="414"/>
      <c r="F101" s="516"/>
      <c r="G101" s="472"/>
      <c r="H101" s="469" t="str">
        <f t="shared" si="74"/>
        <v>WASHED BURGUNDY</v>
      </c>
      <c r="I101" s="470" t="str">
        <f t="shared" si="62"/>
        <v>BLACK</v>
      </c>
      <c r="J101" s="187" t="s">
        <v>143</v>
      </c>
      <c r="K101" s="187">
        <f t="shared" si="75"/>
        <v>0</v>
      </c>
      <c r="L101" s="187">
        <v>1</v>
      </c>
      <c r="M101" s="187">
        <f t="shared" si="64"/>
        <v>0</v>
      </c>
      <c r="N101" s="193"/>
      <c r="O101" s="189">
        <f t="shared" si="65"/>
        <v>0</v>
      </c>
      <c r="P101" s="229"/>
    </row>
    <row r="102" spans="1:16" s="34" customFormat="1" ht="28" hidden="1">
      <c r="A102" s="192">
        <v>3</v>
      </c>
      <c r="B102" s="413" t="s">
        <v>99</v>
      </c>
      <c r="C102" s="544"/>
      <c r="D102" s="544"/>
      <c r="E102" s="414"/>
      <c r="F102" s="466"/>
      <c r="G102" s="468"/>
      <c r="H102" s="469" t="str">
        <f t="shared" si="76"/>
        <v>LIME</v>
      </c>
      <c r="I102" s="470" t="str">
        <f t="shared" si="62"/>
        <v>BLACK</v>
      </c>
      <c r="J102" s="187" t="s">
        <v>143</v>
      </c>
      <c r="K102" s="187">
        <f t="shared" si="77"/>
        <v>0</v>
      </c>
      <c r="L102" s="187">
        <v>1</v>
      </c>
      <c r="M102" s="187">
        <f t="shared" si="64"/>
        <v>0</v>
      </c>
      <c r="N102" s="193"/>
      <c r="O102" s="189">
        <f t="shared" si="65"/>
        <v>0</v>
      </c>
      <c r="P102" s="229"/>
    </row>
    <row r="103" spans="1:16" s="34" customFormat="1" ht="28" hidden="1">
      <c r="A103" s="192">
        <v>4</v>
      </c>
      <c r="B103" s="413" t="s">
        <v>102</v>
      </c>
      <c r="C103" s="544"/>
      <c r="D103" s="544"/>
      <c r="E103" s="414"/>
      <c r="F103" s="183" t="s">
        <v>103</v>
      </c>
      <c r="G103" s="183"/>
      <c r="H103" s="469" t="str">
        <f t="shared" si="72"/>
        <v>BLACK</v>
      </c>
      <c r="I103" s="470" t="str">
        <f t="shared" si="62"/>
        <v>BLACK</v>
      </c>
      <c r="J103" s="187" t="s">
        <v>143</v>
      </c>
      <c r="K103" s="187">
        <f t="shared" si="63"/>
        <v>0</v>
      </c>
      <c r="L103" s="187">
        <v>1</v>
      </c>
      <c r="M103" s="187">
        <f t="shared" si="64"/>
        <v>0</v>
      </c>
      <c r="N103" s="193"/>
      <c r="O103" s="189">
        <f t="shared" si="65"/>
        <v>0</v>
      </c>
      <c r="P103" s="229"/>
    </row>
    <row r="104" spans="1:16" s="34" customFormat="1" ht="63.75" customHeight="1">
      <c r="A104" s="192">
        <v>4</v>
      </c>
      <c r="B104" s="413" t="s">
        <v>102</v>
      </c>
      <c r="C104" s="544"/>
      <c r="D104" s="544"/>
      <c r="E104" s="414"/>
      <c r="F104" s="183" t="s">
        <v>103</v>
      </c>
      <c r="G104" s="183"/>
      <c r="H104" s="469" t="str">
        <f t="shared" si="73"/>
        <v>GREY HEATHER</v>
      </c>
      <c r="I104" s="470" t="str">
        <f t="shared" si="62"/>
        <v>BLACK</v>
      </c>
      <c r="J104" s="187" t="s">
        <v>143</v>
      </c>
      <c r="K104" s="187">
        <f t="shared" si="67"/>
        <v>769</v>
      </c>
      <c r="L104" s="187">
        <v>1</v>
      </c>
      <c r="M104" s="187">
        <f t="shared" si="64"/>
        <v>769</v>
      </c>
      <c r="N104" s="193"/>
      <c r="O104" s="189">
        <f t="shared" si="65"/>
        <v>769</v>
      </c>
      <c r="P104" s="229"/>
    </row>
    <row r="105" spans="1:16" s="34" customFormat="1" ht="28" hidden="1">
      <c r="A105" s="192">
        <v>4</v>
      </c>
      <c r="B105" s="413" t="s">
        <v>102</v>
      </c>
      <c r="C105" s="544"/>
      <c r="D105" s="544"/>
      <c r="E105" s="414"/>
      <c r="F105" s="183" t="s">
        <v>103</v>
      </c>
      <c r="G105" s="183"/>
      <c r="H105" s="469" t="str">
        <f t="shared" si="74"/>
        <v>WASHED BURGUNDY</v>
      </c>
      <c r="I105" s="470" t="str">
        <f t="shared" si="62"/>
        <v>BLACK</v>
      </c>
      <c r="J105" s="187" t="s">
        <v>143</v>
      </c>
      <c r="K105" s="187">
        <f t="shared" si="75"/>
        <v>0</v>
      </c>
      <c r="L105" s="187">
        <v>1</v>
      </c>
      <c r="M105" s="187">
        <f t="shared" si="64"/>
        <v>0</v>
      </c>
      <c r="N105" s="193"/>
      <c r="O105" s="189">
        <f t="shared" si="65"/>
        <v>0</v>
      </c>
      <c r="P105" s="229"/>
    </row>
    <row r="106" spans="1:16" s="34" customFormat="1" ht="28" hidden="1">
      <c r="A106" s="192">
        <v>4</v>
      </c>
      <c r="B106" s="413" t="s">
        <v>102</v>
      </c>
      <c r="C106" s="544"/>
      <c r="D106" s="544"/>
      <c r="E106" s="414"/>
      <c r="F106" s="183" t="s">
        <v>103</v>
      </c>
      <c r="G106" s="183"/>
      <c r="H106" s="469" t="str">
        <f t="shared" si="76"/>
        <v>LIME</v>
      </c>
      <c r="I106" s="470" t="str">
        <f t="shared" si="62"/>
        <v>BLACK</v>
      </c>
      <c r="J106" s="187" t="s">
        <v>143</v>
      </c>
      <c r="K106" s="187">
        <f t="shared" si="77"/>
        <v>0</v>
      </c>
      <c r="L106" s="187">
        <v>1</v>
      </c>
      <c r="M106" s="187">
        <f t="shared" si="64"/>
        <v>0</v>
      </c>
      <c r="N106" s="193"/>
      <c r="O106" s="189">
        <f t="shared" si="65"/>
        <v>0</v>
      </c>
      <c r="P106" s="229"/>
    </row>
    <row r="107" spans="1:16" s="34" customFormat="1" ht="28" hidden="1">
      <c r="A107" s="192">
        <v>5</v>
      </c>
      <c r="B107" s="436" t="s">
        <v>104</v>
      </c>
      <c r="C107" s="437"/>
      <c r="D107" s="437"/>
      <c r="E107" s="437"/>
      <c r="F107" s="183" t="s">
        <v>105</v>
      </c>
      <c r="G107" s="183"/>
      <c r="H107" s="469" t="str">
        <f t="shared" si="72"/>
        <v>BLACK</v>
      </c>
      <c r="I107" s="470" t="str">
        <f t="shared" si="62"/>
        <v>BLACK</v>
      </c>
      <c r="J107" s="187" t="s">
        <v>143</v>
      </c>
      <c r="K107" s="187">
        <f t="shared" si="63"/>
        <v>0</v>
      </c>
      <c r="L107" s="194">
        <f>1/25</f>
        <v>0.04</v>
      </c>
      <c r="M107" s="187">
        <f t="shared" si="64"/>
        <v>0</v>
      </c>
      <c r="N107" s="193"/>
      <c r="O107" s="189">
        <f t="shared" si="65"/>
        <v>0</v>
      </c>
      <c r="P107" s="229"/>
    </row>
    <row r="108" spans="1:16" s="34" customFormat="1" ht="63.75" customHeight="1">
      <c r="A108" s="192">
        <v>5</v>
      </c>
      <c r="B108" s="436" t="s">
        <v>104</v>
      </c>
      <c r="C108" s="437"/>
      <c r="D108" s="437"/>
      <c r="E108" s="437"/>
      <c r="F108" s="183" t="s">
        <v>105</v>
      </c>
      <c r="G108" s="183"/>
      <c r="H108" s="469" t="str">
        <f t="shared" si="73"/>
        <v>GREY HEATHER</v>
      </c>
      <c r="I108" s="470" t="str">
        <f t="shared" si="62"/>
        <v>BLACK</v>
      </c>
      <c r="J108" s="187" t="s">
        <v>143</v>
      </c>
      <c r="K108" s="187">
        <f t="shared" si="67"/>
        <v>769</v>
      </c>
      <c r="L108" s="194">
        <f t="shared" ref="L108:L110" si="78">1/25</f>
        <v>0.04</v>
      </c>
      <c r="M108" s="187">
        <f t="shared" si="64"/>
        <v>30.76</v>
      </c>
      <c r="N108" s="193"/>
      <c r="O108" s="189">
        <f t="shared" si="65"/>
        <v>31</v>
      </c>
      <c r="P108" s="229"/>
    </row>
    <row r="109" spans="1:16" s="34" customFormat="1" ht="28" hidden="1">
      <c r="A109" s="192">
        <v>5</v>
      </c>
      <c r="B109" s="436" t="s">
        <v>104</v>
      </c>
      <c r="C109" s="437"/>
      <c r="D109" s="437"/>
      <c r="E109" s="437"/>
      <c r="F109" s="183" t="s">
        <v>105</v>
      </c>
      <c r="G109" s="183"/>
      <c r="H109" s="469" t="str">
        <f t="shared" si="74"/>
        <v>WASHED BURGUNDY</v>
      </c>
      <c r="I109" s="470" t="str">
        <f t="shared" si="62"/>
        <v>BLACK</v>
      </c>
      <c r="J109" s="187" t="s">
        <v>143</v>
      </c>
      <c r="K109" s="187">
        <f t="shared" si="75"/>
        <v>0</v>
      </c>
      <c r="L109" s="194">
        <f t="shared" si="78"/>
        <v>0.04</v>
      </c>
      <c r="M109" s="187">
        <f t="shared" si="64"/>
        <v>0</v>
      </c>
      <c r="N109" s="193"/>
      <c r="O109" s="189">
        <f t="shared" si="65"/>
        <v>0</v>
      </c>
      <c r="P109" s="229"/>
    </row>
    <row r="110" spans="1:16" s="34" customFormat="1" ht="28" hidden="1">
      <c r="A110" s="192">
        <v>5</v>
      </c>
      <c r="B110" s="436" t="s">
        <v>104</v>
      </c>
      <c r="C110" s="437"/>
      <c r="D110" s="437"/>
      <c r="E110" s="437"/>
      <c r="F110" s="183" t="s">
        <v>105</v>
      </c>
      <c r="G110" s="183"/>
      <c r="H110" s="469" t="str">
        <f t="shared" si="76"/>
        <v>LIME</v>
      </c>
      <c r="I110" s="470" t="str">
        <f t="shared" si="62"/>
        <v>BLACK</v>
      </c>
      <c r="J110" s="187" t="s">
        <v>143</v>
      </c>
      <c r="K110" s="187">
        <f t="shared" si="77"/>
        <v>0</v>
      </c>
      <c r="L110" s="194">
        <f t="shared" si="78"/>
        <v>0.04</v>
      </c>
      <c r="M110" s="187">
        <f t="shared" si="64"/>
        <v>0</v>
      </c>
      <c r="N110" s="193"/>
      <c r="O110" s="189">
        <f t="shared" si="65"/>
        <v>0</v>
      </c>
      <c r="P110" s="229"/>
    </row>
    <row r="111" spans="1:16" s="34" customFormat="1" ht="28" hidden="1">
      <c r="A111" s="192">
        <v>6</v>
      </c>
      <c r="B111" s="436" t="s">
        <v>106</v>
      </c>
      <c r="C111" s="437"/>
      <c r="D111" s="437"/>
      <c r="E111" s="437"/>
      <c r="F111" s="183" t="s">
        <v>105</v>
      </c>
      <c r="G111" s="183"/>
      <c r="H111" s="469" t="str">
        <f t="shared" si="72"/>
        <v>BLACK</v>
      </c>
      <c r="I111" s="470" t="str">
        <f t="shared" si="62"/>
        <v>BLACK</v>
      </c>
      <c r="J111" s="187" t="s">
        <v>143</v>
      </c>
      <c r="K111" s="187">
        <f t="shared" si="63"/>
        <v>0</v>
      </c>
      <c r="L111" s="194">
        <f>L107*2</f>
        <v>0.08</v>
      </c>
      <c r="M111" s="187">
        <f t="shared" si="64"/>
        <v>0</v>
      </c>
      <c r="N111" s="193"/>
      <c r="O111" s="189">
        <f t="shared" si="65"/>
        <v>0</v>
      </c>
      <c r="P111" s="229"/>
    </row>
    <row r="112" spans="1:16" s="34" customFormat="1" ht="63.75" customHeight="1">
      <c r="A112" s="192">
        <v>6</v>
      </c>
      <c r="B112" s="436" t="s">
        <v>106</v>
      </c>
      <c r="C112" s="437"/>
      <c r="D112" s="437"/>
      <c r="E112" s="437"/>
      <c r="F112" s="183" t="s">
        <v>105</v>
      </c>
      <c r="G112" s="183"/>
      <c r="H112" s="469" t="str">
        <f t="shared" si="73"/>
        <v>GREY HEATHER</v>
      </c>
      <c r="I112" s="470" t="str">
        <f t="shared" si="62"/>
        <v>BLACK</v>
      </c>
      <c r="J112" s="187" t="s">
        <v>143</v>
      </c>
      <c r="K112" s="187">
        <f t="shared" si="67"/>
        <v>769</v>
      </c>
      <c r="L112" s="194">
        <f>L108*2</f>
        <v>0.08</v>
      </c>
      <c r="M112" s="187">
        <f t="shared" si="64"/>
        <v>61.52</v>
      </c>
      <c r="N112" s="193"/>
      <c r="O112" s="189">
        <f t="shared" si="65"/>
        <v>62</v>
      </c>
      <c r="P112" s="229"/>
    </row>
    <row r="113" spans="1:16" s="34" customFormat="1" ht="28" hidden="1">
      <c r="A113" s="192">
        <v>6</v>
      </c>
      <c r="B113" s="436" t="s">
        <v>106</v>
      </c>
      <c r="C113" s="437"/>
      <c r="D113" s="437"/>
      <c r="E113" s="437"/>
      <c r="F113" s="183" t="s">
        <v>105</v>
      </c>
      <c r="G113" s="183"/>
      <c r="H113" s="469" t="str">
        <f t="shared" si="74"/>
        <v>WASHED BURGUNDY</v>
      </c>
      <c r="I113" s="470" t="str">
        <f t="shared" si="62"/>
        <v>BLACK</v>
      </c>
      <c r="J113" s="187" t="s">
        <v>143</v>
      </c>
      <c r="K113" s="187">
        <f t="shared" si="75"/>
        <v>0</v>
      </c>
      <c r="L113" s="194">
        <f>L109*2</f>
        <v>0.08</v>
      </c>
      <c r="M113" s="187">
        <f t="shared" si="64"/>
        <v>0</v>
      </c>
      <c r="N113" s="193"/>
      <c r="O113" s="189">
        <f t="shared" si="65"/>
        <v>0</v>
      </c>
      <c r="P113" s="229"/>
    </row>
    <row r="114" spans="1:16" s="34" customFormat="1" ht="28" hidden="1">
      <c r="A114" s="192">
        <v>6</v>
      </c>
      <c r="B114" s="436" t="s">
        <v>106</v>
      </c>
      <c r="C114" s="437"/>
      <c r="D114" s="437"/>
      <c r="E114" s="437"/>
      <c r="F114" s="183" t="s">
        <v>105</v>
      </c>
      <c r="G114" s="183"/>
      <c r="H114" s="469" t="str">
        <f t="shared" si="76"/>
        <v>LIME</v>
      </c>
      <c r="I114" s="470" t="str">
        <f t="shared" si="62"/>
        <v>BLACK</v>
      </c>
      <c r="J114" s="187" t="s">
        <v>143</v>
      </c>
      <c r="K114" s="187">
        <f t="shared" si="77"/>
        <v>0</v>
      </c>
      <c r="L114" s="194">
        <f>L110*2</f>
        <v>0.08</v>
      </c>
      <c r="M114" s="187">
        <f t="shared" si="64"/>
        <v>0</v>
      </c>
      <c r="N114" s="193"/>
      <c r="O114" s="189">
        <f t="shared" si="65"/>
        <v>0</v>
      </c>
      <c r="P114" s="229"/>
    </row>
    <row r="115" spans="1:16" s="34" customFormat="1" ht="28" hidden="1">
      <c r="A115" s="192">
        <v>7</v>
      </c>
      <c r="B115" s="436" t="s">
        <v>107</v>
      </c>
      <c r="C115" s="437"/>
      <c r="D115" s="437"/>
      <c r="E115" s="437"/>
      <c r="F115" s="183" t="s">
        <v>103</v>
      </c>
      <c r="G115" s="183"/>
      <c r="H115" s="469" t="str">
        <f t="shared" si="72"/>
        <v>BLACK</v>
      </c>
      <c r="I115" s="470" t="str">
        <f t="shared" si="62"/>
        <v>BLACK</v>
      </c>
      <c r="J115" s="187" t="s">
        <v>143</v>
      </c>
      <c r="K115" s="187">
        <f t="shared" si="63"/>
        <v>0</v>
      </c>
      <c r="L115" s="194">
        <f>L107</f>
        <v>0.04</v>
      </c>
      <c r="M115" s="187">
        <f t="shared" si="64"/>
        <v>0</v>
      </c>
      <c r="N115" s="193"/>
      <c r="O115" s="189">
        <f t="shared" si="65"/>
        <v>0</v>
      </c>
      <c r="P115" s="229"/>
    </row>
    <row r="116" spans="1:16" s="34" customFormat="1" ht="63.75" customHeight="1">
      <c r="A116" s="192">
        <v>7</v>
      </c>
      <c r="B116" s="436" t="s">
        <v>107</v>
      </c>
      <c r="C116" s="437"/>
      <c r="D116" s="437"/>
      <c r="E116" s="437"/>
      <c r="F116" s="183" t="s">
        <v>103</v>
      </c>
      <c r="G116" s="183"/>
      <c r="H116" s="469" t="str">
        <f t="shared" si="73"/>
        <v>GREY HEATHER</v>
      </c>
      <c r="I116" s="470" t="str">
        <f t="shared" si="62"/>
        <v>BLACK</v>
      </c>
      <c r="J116" s="187" t="s">
        <v>143</v>
      </c>
      <c r="K116" s="187">
        <f t="shared" si="67"/>
        <v>769</v>
      </c>
      <c r="L116" s="194">
        <f>L108</f>
        <v>0.04</v>
      </c>
      <c r="M116" s="187">
        <f t="shared" si="64"/>
        <v>30.76</v>
      </c>
      <c r="N116" s="193"/>
      <c r="O116" s="189">
        <f t="shared" si="65"/>
        <v>31</v>
      </c>
      <c r="P116" s="229"/>
    </row>
    <row r="117" spans="1:16" s="34" customFormat="1" ht="28" hidden="1">
      <c r="A117" s="192">
        <v>7</v>
      </c>
      <c r="B117" s="436" t="s">
        <v>107</v>
      </c>
      <c r="C117" s="437"/>
      <c r="D117" s="437"/>
      <c r="E117" s="437"/>
      <c r="F117" s="183" t="s">
        <v>103</v>
      </c>
      <c r="G117" s="183"/>
      <c r="H117" s="469" t="str">
        <f t="shared" si="74"/>
        <v>WASHED BURGUNDY</v>
      </c>
      <c r="I117" s="470" t="str">
        <f t="shared" si="62"/>
        <v>BLACK</v>
      </c>
      <c r="J117" s="187" t="s">
        <v>143</v>
      </c>
      <c r="K117" s="187">
        <f t="shared" si="75"/>
        <v>0</v>
      </c>
      <c r="L117" s="194">
        <f>L109</f>
        <v>0.04</v>
      </c>
      <c r="M117" s="187">
        <f t="shared" si="64"/>
        <v>0</v>
      </c>
      <c r="N117" s="193"/>
      <c r="O117" s="189">
        <f t="shared" si="65"/>
        <v>0</v>
      </c>
      <c r="P117" s="229"/>
    </row>
    <row r="118" spans="1:16" s="34" customFormat="1" ht="28" hidden="1">
      <c r="A118" s="192">
        <v>7</v>
      </c>
      <c r="B118" s="436" t="s">
        <v>107</v>
      </c>
      <c r="C118" s="437"/>
      <c r="D118" s="437"/>
      <c r="E118" s="437"/>
      <c r="F118" s="183" t="s">
        <v>103</v>
      </c>
      <c r="G118" s="183"/>
      <c r="H118" s="469" t="str">
        <f t="shared" si="76"/>
        <v>LIME</v>
      </c>
      <c r="I118" s="470" t="str">
        <f t="shared" si="62"/>
        <v>BLACK</v>
      </c>
      <c r="J118" s="187" t="s">
        <v>143</v>
      </c>
      <c r="K118" s="187">
        <f t="shared" si="77"/>
        <v>0</v>
      </c>
      <c r="L118" s="194">
        <f>L110</f>
        <v>0.04</v>
      </c>
      <c r="M118" s="187">
        <f t="shared" si="64"/>
        <v>0</v>
      </c>
      <c r="N118" s="193"/>
      <c r="O118" s="189">
        <f t="shared" si="65"/>
        <v>0</v>
      </c>
      <c r="P118" s="229"/>
    </row>
    <row r="119" spans="1:16" s="34" customFormat="1" ht="28" hidden="1">
      <c r="A119" s="192">
        <v>8</v>
      </c>
      <c r="B119" s="413" t="s">
        <v>108</v>
      </c>
      <c r="C119" s="544"/>
      <c r="D119" s="544"/>
      <c r="E119" s="414"/>
      <c r="F119" s="183" t="s">
        <v>109</v>
      </c>
      <c r="G119" s="183"/>
      <c r="H119" s="469" t="str">
        <f t="shared" si="72"/>
        <v>BLACK</v>
      </c>
      <c r="I119" s="470" t="str">
        <f t="shared" si="62"/>
        <v>BLACK</v>
      </c>
      <c r="J119" s="187" t="s">
        <v>143</v>
      </c>
      <c r="K119" s="187">
        <f t="shared" si="63"/>
        <v>0</v>
      </c>
      <c r="L119" s="187">
        <v>1</v>
      </c>
      <c r="M119" s="187">
        <f>K119*L119</f>
        <v>0</v>
      </c>
      <c r="N119" s="193"/>
      <c r="O119" s="189">
        <f t="shared" si="65"/>
        <v>0</v>
      </c>
      <c r="P119" s="229"/>
    </row>
    <row r="120" spans="1:16" s="34" customFormat="1" ht="63.75" customHeight="1">
      <c r="A120" s="192">
        <v>8</v>
      </c>
      <c r="B120" s="436" t="s">
        <v>108</v>
      </c>
      <c r="C120" s="437"/>
      <c r="D120" s="437"/>
      <c r="E120" s="437"/>
      <c r="F120" s="183" t="s">
        <v>109</v>
      </c>
      <c r="G120" s="183"/>
      <c r="H120" s="469" t="str">
        <f t="shared" si="73"/>
        <v>GREY HEATHER</v>
      </c>
      <c r="I120" s="470" t="str">
        <f t="shared" si="62"/>
        <v>BLACK</v>
      </c>
      <c r="J120" s="187" t="s">
        <v>143</v>
      </c>
      <c r="K120" s="187">
        <f t="shared" si="67"/>
        <v>769</v>
      </c>
      <c r="L120" s="187">
        <v>1</v>
      </c>
      <c r="M120" s="187">
        <f t="shared" ref="M120:M131" si="79">K120*L120</f>
        <v>769</v>
      </c>
      <c r="N120" s="193"/>
      <c r="O120" s="189">
        <f t="shared" si="65"/>
        <v>769</v>
      </c>
      <c r="P120" s="229"/>
    </row>
    <row r="121" spans="1:16" s="34" customFormat="1" ht="28" hidden="1">
      <c r="A121" s="192">
        <v>8</v>
      </c>
      <c r="B121" s="436" t="s">
        <v>108</v>
      </c>
      <c r="C121" s="437"/>
      <c r="D121" s="437"/>
      <c r="E121" s="437"/>
      <c r="F121" s="183" t="s">
        <v>109</v>
      </c>
      <c r="G121" s="183"/>
      <c r="H121" s="469" t="str">
        <f t="shared" si="74"/>
        <v>WASHED BURGUNDY</v>
      </c>
      <c r="I121" s="470" t="str">
        <f t="shared" si="62"/>
        <v>BLACK</v>
      </c>
      <c r="J121" s="187" t="s">
        <v>143</v>
      </c>
      <c r="K121" s="187">
        <f t="shared" si="75"/>
        <v>0</v>
      </c>
      <c r="L121" s="187">
        <v>1</v>
      </c>
      <c r="M121" s="187">
        <f t="shared" si="79"/>
        <v>0</v>
      </c>
      <c r="N121" s="193"/>
      <c r="O121" s="189">
        <f t="shared" si="65"/>
        <v>0</v>
      </c>
      <c r="P121" s="229"/>
    </row>
    <row r="122" spans="1:16" s="34" customFormat="1" ht="28" hidden="1">
      <c r="A122" s="192">
        <v>8</v>
      </c>
      <c r="B122" s="436" t="s">
        <v>108</v>
      </c>
      <c r="C122" s="437"/>
      <c r="D122" s="437"/>
      <c r="E122" s="437"/>
      <c r="F122" s="183" t="s">
        <v>109</v>
      </c>
      <c r="G122" s="183"/>
      <c r="H122" s="469" t="str">
        <f t="shared" si="76"/>
        <v>LIME</v>
      </c>
      <c r="I122" s="470" t="str">
        <f t="shared" si="62"/>
        <v>BLACK</v>
      </c>
      <c r="J122" s="187" t="s">
        <v>143</v>
      </c>
      <c r="K122" s="187">
        <f t="shared" si="77"/>
        <v>0</v>
      </c>
      <c r="L122" s="187">
        <v>1</v>
      </c>
      <c r="M122" s="187">
        <f t="shared" si="79"/>
        <v>0</v>
      </c>
      <c r="N122" s="193"/>
      <c r="O122" s="189">
        <f t="shared" si="65"/>
        <v>0</v>
      </c>
      <c r="P122" s="229"/>
    </row>
    <row r="123" spans="1:16" s="34" customFormat="1" ht="28" hidden="1">
      <c r="A123" s="192">
        <v>9</v>
      </c>
      <c r="B123" s="436" t="s">
        <v>110</v>
      </c>
      <c r="C123" s="437"/>
      <c r="D123" s="437"/>
      <c r="E123" s="437"/>
      <c r="F123" s="183" t="s">
        <v>103</v>
      </c>
      <c r="G123" s="183"/>
      <c r="H123" s="469" t="str">
        <f t="shared" si="72"/>
        <v>BLACK</v>
      </c>
      <c r="I123" s="470" t="str">
        <f t="shared" si="62"/>
        <v>BLACK</v>
      </c>
      <c r="J123" s="187" t="s">
        <v>143</v>
      </c>
      <c r="K123" s="187">
        <f t="shared" si="63"/>
        <v>0</v>
      </c>
      <c r="L123" s="187">
        <v>1.1000000000000001</v>
      </c>
      <c r="M123" s="187">
        <f t="shared" si="79"/>
        <v>0</v>
      </c>
      <c r="N123" s="193"/>
      <c r="O123" s="189">
        <f t="shared" si="65"/>
        <v>0</v>
      </c>
      <c r="P123" s="229"/>
    </row>
    <row r="124" spans="1:16" s="34" customFormat="1" ht="63.75" customHeight="1">
      <c r="A124" s="192">
        <v>9</v>
      </c>
      <c r="B124" s="413" t="s">
        <v>110</v>
      </c>
      <c r="C124" s="544"/>
      <c r="D124" s="544"/>
      <c r="E124" s="414"/>
      <c r="F124" s="183" t="s">
        <v>103</v>
      </c>
      <c r="G124" s="183"/>
      <c r="H124" s="469" t="str">
        <f t="shared" si="73"/>
        <v>GREY HEATHER</v>
      </c>
      <c r="I124" s="470" t="str">
        <f t="shared" si="62"/>
        <v>BLACK</v>
      </c>
      <c r="J124" s="187" t="s">
        <v>143</v>
      </c>
      <c r="K124" s="187">
        <f t="shared" si="67"/>
        <v>769</v>
      </c>
      <c r="L124" s="187">
        <v>1.1000000000000001</v>
      </c>
      <c r="M124" s="187">
        <f t="shared" si="79"/>
        <v>845.90000000000009</v>
      </c>
      <c r="N124" s="193"/>
      <c r="O124" s="189">
        <f t="shared" si="65"/>
        <v>846</v>
      </c>
      <c r="P124" s="229"/>
    </row>
    <row r="125" spans="1:16" s="34" customFormat="1" ht="28" hidden="1">
      <c r="A125" s="192">
        <v>9</v>
      </c>
      <c r="B125" s="413" t="s">
        <v>110</v>
      </c>
      <c r="C125" s="544"/>
      <c r="D125" s="544"/>
      <c r="E125" s="414"/>
      <c r="F125" s="183" t="s">
        <v>103</v>
      </c>
      <c r="G125" s="183"/>
      <c r="H125" s="469" t="str">
        <f>$D$28</f>
        <v>WASHED BURGUNDY</v>
      </c>
      <c r="I125" s="470" t="str">
        <f t="shared" si="62"/>
        <v>BLACK</v>
      </c>
      <c r="J125" s="187" t="s">
        <v>143</v>
      </c>
      <c r="K125" s="187">
        <f t="shared" si="75"/>
        <v>0</v>
      </c>
      <c r="L125" s="187">
        <v>1.1000000000000001</v>
      </c>
      <c r="M125" s="187">
        <f t="shared" si="79"/>
        <v>0</v>
      </c>
      <c r="N125" s="193"/>
      <c r="O125" s="189">
        <f t="shared" si="65"/>
        <v>0</v>
      </c>
      <c r="P125" s="229"/>
    </row>
    <row r="126" spans="1:16" s="34" customFormat="1" ht="28" hidden="1">
      <c r="A126" s="192">
        <v>9</v>
      </c>
      <c r="B126" s="413" t="s">
        <v>110</v>
      </c>
      <c r="C126" s="544"/>
      <c r="D126" s="544"/>
      <c r="E126" s="414"/>
      <c r="F126" s="183" t="s">
        <v>103</v>
      </c>
      <c r="G126" s="183"/>
      <c r="H126" s="469" t="str">
        <f>$D$33</f>
        <v>LIME</v>
      </c>
      <c r="I126" s="470" t="str">
        <f t="shared" si="62"/>
        <v>BLACK</v>
      </c>
      <c r="J126" s="187" t="s">
        <v>143</v>
      </c>
      <c r="K126" s="187">
        <f t="shared" si="77"/>
        <v>0</v>
      </c>
      <c r="L126" s="187">
        <v>1.1000000000000001</v>
      </c>
      <c r="M126" s="187">
        <f t="shared" si="79"/>
        <v>0</v>
      </c>
      <c r="N126" s="193"/>
      <c r="O126" s="189">
        <f t="shared" si="65"/>
        <v>0</v>
      </c>
      <c r="P126" s="229"/>
    </row>
    <row r="127" spans="1:16" s="34" customFormat="1" ht="46.5" customHeight="1">
      <c r="A127" s="192">
        <v>10</v>
      </c>
      <c r="B127" s="436" t="s">
        <v>145</v>
      </c>
      <c r="C127" s="437"/>
      <c r="D127" s="437"/>
      <c r="E127" s="437"/>
      <c r="F127" s="545" t="s">
        <v>146</v>
      </c>
      <c r="G127" s="183"/>
      <c r="H127" s="546" t="s">
        <v>147</v>
      </c>
      <c r="I127" s="470"/>
      <c r="J127" s="187" t="s">
        <v>143</v>
      </c>
      <c r="K127" s="187">
        <v>9</v>
      </c>
      <c r="L127" s="194">
        <f>$L$107*2</f>
        <v>0.08</v>
      </c>
      <c r="M127" s="187">
        <f t="shared" si="79"/>
        <v>0.72</v>
      </c>
      <c r="N127" s="193"/>
      <c r="O127" s="189">
        <f t="shared" si="65"/>
        <v>1</v>
      </c>
      <c r="P127" s="229"/>
    </row>
    <row r="128" spans="1:16" s="34" customFormat="1" ht="46.5" customHeight="1">
      <c r="A128" s="192">
        <v>10</v>
      </c>
      <c r="B128" s="436" t="s">
        <v>145</v>
      </c>
      <c r="C128" s="437"/>
      <c r="D128" s="437"/>
      <c r="E128" s="437"/>
      <c r="F128" s="545"/>
      <c r="G128" s="183"/>
      <c r="H128" s="546" t="s">
        <v>148</v>
      </c>
      <c r="I128" s="470"/>
      <c r="J128" s="187" t="s">
        <v>143</v>
      </c>
      <c r="K128" s="187">
        <v>24</v>
      </c>
      <c r="L128" s="194">
        <f t="shared" ref="L128:L131" si="80">$L$107*2</f>
        <v>0.08</v>
      </c>
      <c r="M128" s="187">
        <f t="shared" si="79"/>
        <v>1.92</v>
      </c>
      <c r="N128" s="193"/>
      <c r="O128" s="189">
        <f t="shared" si="65"/>
        <v>2</v>
      </c>
      <c r="P128" s="229"/>
    </row>
    <row r="129" spans="1:16" s="34" customFormat="1" ht="46.5" customHeight="1">
      <c r="A129" s="192">
        <v>10</v>
      </c>
      <c r="B129" s="436" t="s">
        <v>145</v>
      </c>
      <c r="C129" s="437"/>
      <c r="D129" s="437"/>
      <c r="E129" s="437"/>
      <c r="F129" s="545"/>
      <c r="G129" s="183"/>
      <c r="H129" s="546" t="s">
        <v>149</v>
      </c>
      <c r="I129" s="470"/>
      <c r="J129" s="187" t="s">
        <v>143</v>
      </c>
      <c r="K129" s="187">
        <v>12</v>
      </c>
      <c r="L129" s="194">
        <f t="shared" si="80"/>
        <v>0.08</v>
      </c>
      <c r="M129" s="187">
        <f t="shared" si="79"/>
        <v>0.96</v>
      </c>
      <c r="N129" s="193"/>
      <c r="O129" s="189">
        <f t="shared" si="65"/>
        <v>1</v>
      </c>
      <c r="P129" s="229"/>
    </row>
    <row r="130" spans="1:16" s="34" customFormat="1" ht="46.5" customHeight="1">
      <c r="A130" s="192">
        <v>10</v>
      </c>
      <c r="B130" s="436" t="s">
        <v>145</v>
      </c>
      <c r="C130" s="437"/>
      <c r="D130" s="437"/>
      <c r="E130" s="437"/>
      <c r="F130" s="545"/>
      <c r="G130" s="183"/>
      <c r="H130" s="546">
        <v>41</v>
      </c>
      <c r="I130" s="470"/>
      <c r="J130" s="187" t="s">
        <v>143</v>
      </c>
      <c r="K130" s="187">
        <v>30</v>
      </c>
      <c r="L130" s="194">
        <f t="shared" si="80"/>
        <v>0.08</v>
      </c>
      <c r="M130" s="187">
        <f t="shared" si="79"/>
        <v>2.4</v>
      </c>
      <c r="N130" s="193"/>
      <c r="O130" s="189">
        <f t="shared" si="65"/>
        <v>3</v>
      </c>
      <c r="P130" s="229"/>
    </row>
    <row r="131" spans="1:16" s="34" customFormat="1" ht="46.5" customHeight="1">
      <c r="A131" s="192">
        <v>10</v>
      </c>
      <c r="B131" s="436" t="s">
        <v>145</v>
      </c>
      <c r="C131" s="437"/>
      <c r="D131" s="437"/>
      <c r="E131" s="437"/>
      <c r="F131" s="545"/>
      <c r="G131" s="183"/>
      <c r="H131" s="469">
        <v>42</v>
      </c>
      <c r="I131" s="470"/>
      <c r="J131" s="187" t="s">
        <v>143</v>
      </c>
      <c r="K131" s="187">
        <v>67</v>
      </c>
      <c r="L131" s="194">
        <f t="shared" si="80"/>
        <v>0.08</v>
      </c>
      <c r="M131" s="187">
        <f t="shared" si="79"/>
        <v>5.36</v>
      </c>
      <c r="N131" s="193"/>
      <c r="O131" s="189">
        <f t="shared" si="65"/>
        <v>6</v>
      </c>
      <c r="P131" s="229"/>
    </row>
    <row r="132" spans="1:16" s="15" customFormat="1" ht="27.5">
      <c r="B132" s="92"/>
      <c r="C132" s="92"/>
      <c r="G132" s="35"/>
      <c r="N132" s="93"/>
      <c r="O132" s="93"/>
      <c r="P132" s="34"/>
    </row>
    <row r="133" spans="1:16" s="15" customFormat="1" ht="33" customHeight="1">
      <c r="B133" s="87" t="s">
        <v>111</v>
      </c>
      <c r="C133" s="88"/>
      <c r="D133" s="89"/>
      <c r="E133" s="89"/>
      <c r="F133" s="89"/>
      <c r="G133" s="90"/>
      <c r="H133" s="89"/>
      <c r="I133" s="89"/>
      <c r="J133" s="406" t="s">
        <v>112</v>
      </c>
      <c r="K133" s="406"/>
      <c r="L133" s="406"/>
      <c r="M133" s="406"/>
      <c r="N133" s="33"/>
      <c r="O133" s="33"/>
      <c r="P133" s="34"/>
    </row>
    <row r="134" spans="1:16" s="92" customFormat="1" ht="34.5" customHeight="1">
      <c r="A134" s="92">
        <v>1</v>
      </c>
      <c r="B134" s="94" t="s">
        <v>113</v>
      </c>
      <c r="C134" s="98" t="s">
        <v>114</v>
      </c>
      <c r="D134" s="15"/>
      <c r="E134" s="15"/>
      <c r="F134" s="15"/>
      <c r="G134" s="35"/>
      <c r="H134" s="35"/>
      <c r="I134" s="35"/>
      <c r="J134" s="35"/>
      <c r="K134" s="19"/>
      <c r="L134" s="35"/>
      <c r="M134" s="35"/>
      <c r="N134" s="35"/>
      <c r="O134" s="35"/>
      <c r="P134" s="35"/>
    </row>
    <row r="135" spans="1:16" s="15" customFormat="1" ht="34.5" hidden="1" customHeight="1">
      <c r="A135" s="92"/>
      <c r="B135" s="409" t="s">
        <v>115</v>
      </c>
      <c r="C135" s="410"/>
      <c r="D135" s="410"/>
      <c r="E135" s="410"/>
      <c r="F135" s="410"/>
      <c r="G135" s="410"/>
      <c r="H135" s="410"/>
      <c r="I135" s="432"/>
      <c r="J135" s="35"/>
      <c r="K135" s="19"/>
      <c r="L135" s="35"/>
      <c r="M135" s="35"/>
      <c r="N135" s="35"/>
      <c r="O135" s="35"/>
      <c r="P135" s="35"/>
    </row>
    <row r="136" spans="1:16" s="15" customFormat="1" ht="59.25" hidden="1" customHeight="1">
      <c r="A136" s="92"/>
      <c r="B136" s="138" t="s">
        <v>73</v>
      </c>
      <c r="C136" s="256" t="s">
        <v>150</v>
      </c>
      <c r="D136" s="547" t="s">
        <v>151</v>
      </c>
      <c r="E136" s="547"/>
      <c r="F136" s="547" t="s">
        <v>152</v>
      </c>
      <c r="G136" s="547"/>
      <c r="H136" s="547"/>
      <c r="I136" s="547"/>
      <c r="J136" s="35"/>
      <c r="K136" s="35"/>
      <c r="L136" s="35"/>
      <c r="M136" s="35"/>
      <c r="N136" s="35"/>
      <c r="O136" s="35"/>
      <c r="P136" s="35"/>
    </row>
    <row r="137" spans="1:16" s="15" customFormat="1" ht="78.75" hidden="1" customHeight="1">
      <c r="A137" s="92"/>
      <c r="B137" s="198" t="str">
        <f t="shared" ref="B137" si="81">$D$18</f>
        <v>BLACK</v>
      </c>
      <c r="C137" s="548" t="s">
        <v>153</v>
      </c>
      <c r="D137" s="550" t="s">
        <v>154</v>
      </c>
      <c r="E137" s="551"/>
      <c r="F137" s="552" t="s">
        <v>155</v>
      </c>
      <c r="G137" s="552"/>
      <c r="H137" s="552"/>
      <c r="I137" s="552"/>
      <c r="J137" s="35"/>
      <c r="K137" s="35"/>
      <c r="L137" s="35"/>
      <c r="M137" s="35"/>
      <c r="N137" s="35"/>
    </row>
    <row r="138" spans="1:16" s="15" customFormat="1" ht="55" hidden="1">
      <c r="A138" s="92"/>
      <c r="B138" s="198" t="str">
        <f t="shared" ref="B138" si="82">$D$23</f>
        <v>GREY HEATHER</v>
      </c>
      <c r="C138" s="549"/>
      <c r="D138" s="428" t="s">
        <v>156</v>
      </c>
      <c r="E138" s="430"/>
      <c r="F138" s="552" t="s">
        <v>157</v>
      </c>
      <c r="G138" s="552"/>
      <c r="H138" s="552"/>
      <c r="I138" s="552"/>
      <c r="J138" s="35"/>
      <c r="K138" s="35"/>
      <c r="L138" s="35"/>
      <c r="M138" s="35"/>
      <c r="N138" s="35"/>
    </row>
    <row r="139" spans="1:16" s="15" customFormat="1" ht="27.5" hidden="1"/>
    <row r="140" spans="1:16" s="15" customFormat="1" ht="28" hidden="1">
      <c r="A140" s="92"/>
      <c r="B140" s="409"/>
      <c r="C140" s="410"/>
      <c r="D140" s="411"/>
      <c r="E140" s="411"/>
      <c r="F140" s="411"/>
      <c r="G140" s="411"/>
      <c r="H140" s="411"/>
      <c r="I140" s="412"/>
      <c r="J140" s="35"/>
      <c r="K140" s="35"/>
    </row>
    <row r="141" spans="1:16" s="15" customFormat="1" ht="28" hidden="1">
      <c r="A141" s="92"/>
      <c r="B141" s="413"/>
      <c r="C141" s="414"/>
      <c r="D141" s="249" t="s">
        <v>34</v>
      </c>
      <c r="E141" s="249" t="s">
        <v>35</v>
      </c>
      <c r="F141" s="249" t="s">
        <v>36</v>
      </c>
      <c r="G141" s="249" t="s">
        <v>37</v>
      </c>
      <c r="H141" s="249" t="s">
        <v>38</v>
      </c>
      <c r="I141" s="249" t="s">
        <v>39</v>
      </c>
      <c r="J141" s="35"/>
    </row>
    <row r="142" spans="1:16" s="15" customFormat="1" ht="178.5" hidden="1" customHeight="1">
      <c r="A142" s="92"/>
      <c r="B142" s="415" t="s">
        <v>158</v>
      </c>
      <c r="C142" s="415"/>
      <c r="D142" s="257"/>
      <c r="E142" s="257">
        <v>2.2000000000000002</v>
      </c>
      <c r="F142" s="433">
        <v>3</v>
      </c>
      <c r="G142" s="434"/>
      <c r="H142" s="434"/>
      <c r="I142" s="435"/>
      <c r="J142" s="35"/>
    </row>
    <row r="143" spans="1:16" s="15" customFormat="1" ht="12.75" customHeight="1">
      <c r="A143" s="92"/>
      <c r="B143" s="92"/>
      <c r="C143" s="92"/>
      <c r="D143" s="92"/>
      <c r="E143" s="92"/>
      <c r="F143" s="92"/>
      <c r="G143" s="92"/>
      <c r="H143" s="92"/>
      <c r="I143" s="92"/>
      <c r="J143" s="35"/>
      <c r="K143" s="35"/>
      <c r="L143" s="35"/>
      <c r="M143" s="35"/>
      <c r="N143" s="35"/>
      <c r="O143" s="35"/>
      <c r="P143" s="35"/>
    </row>
    <row r="144" spans="1:16" s="92" customFormat="1" ht="28">
      <c r="A144" s="16">
        <v>2</v>
      </c>
      <c r="B144" s="94" t="s">
        <v>119</v>
      </c>
      <c r="C144" s="431" t="s">
        <v>120</v>
      </c>
      <c r="D144" s="431"/>
      <c r="E144" s="431"/>
      <c r="F144" s="431"/>
      <c r="G144" s="35"/>
      <c r="H144" s="35"/>
      <c r="I144" s="35"/>
      <c r="J144" s="35"/>
      <c r="K144" s="19"/>
      <c r="L144" s="35"/>
      <c r="M144" s="35"/>
      <c r="N144" s="35"/>
      <c r="O144" s="35"/>
      <c r="P144" s="35"/>
    </row>
    <row r="145" spans="1:16" s="15" customFormat="1" ht="28">
      <c r="A145" s="92"/>
      <c r="B145" s="409" t="s">
        <v>115</v>
      </c>
      <c r="C145" s="410"/>
      <c r="D145" s="410"/>
      <c r="E145" s="410"/>
      <c r="F145" s="410"/>
      <c r="G145" s="410"/>
      <c r="H145" s="410"/>
      <c r="I145" s="432"/>
      <c r="J145" s="35"/>
      <c r="K145" s="19"/>
      <c r="L145" s="35"/>
      <c r="M145" s="35"/>
      <c r="N145" s="35"/>
      <c r="O145" s="35"/>
      <c r="P145" s="35"/>
    </row>
    <row r="146" spans="1:16" s="15" customFormat="1" ht="63" customHeight="1">
      <c r="A146" s="92"/>
      <c r="B146" s="138" t="s">
        <v>73</v>
      </c>
      <c r="C146" s="139" t="s">
        <v>159</v>
      </c>
      <c r="D146" s="139" t="s">
        <v>160</v>
      </c>
      <c r="E146" s="418" t="s">
        <v>116</v>
      </c>
      <c r="F146" s="419"/>
      <c r="G146" s="419"/>
      <c r="H146" s="419"/>
      <c r="I146" s="420"/>
      <c r="J146" s="35"/>
      <c r="K146" s="35"/>
      <c r="L146" s="35"/>
      <c r="M146" s="35"/>
      <c r="N146" s="35"/>
      <c r="O146" s="35"/>
      <c r="P146" s="35"/>
    </row>
    <row r="147" spans="1:16" s="15" customFormat="1" ht="72" hidden="1" customHeight="1">
      <c r="A147" s="92"/>
      <c r="B147" s="140" t="str">
        <f>$E$47</f>
        <v>BLACK</v>
      </c>
      <c r="C147" s="141" t="s">
        <v>161</v>
      </c>
      <c r="D147" s="141" t="s">
        <v>162</v>
      </c>
      <c r="E147" s="428" t="s">
        <v>122</v>
      </c>
      <c r="F147" s="429"/>
      <c r="G147" s="429"/>
      <c r="H147" s="429"/>
      <c r="I147" s="430"/>
      <c r="J147" s="35"/>
      <c r="K147" s="35"/>
      <c r="L147" s="35"/>
      <c r="M147" s="35"/>
      <c r="N147" s="35"/>
    </row>
    <row r="148" spans="1:16" s="15" customFormat="1" ht="80.25" customHeight="1">
      <c r="A148" s="92"/>
      <c r="B148" s="140" t="str">
        <f>$E$51</f>
        <v>GREY HEATHER</v>
      </c>
      <c r="C148" s="141" t="s">
        <v>161</v>
      </c>
      <c r="D148" s="141" t="s">
        <v>162</v>
      </c>
      <c r="E148" s="428" t="s">
        <v>163</v>
      </c>
      <c r="F148" s="429"/>
      <c r="G148" s="429"/>
      <c r="H148" s="429"/>
      <c r="I148" s="430"/>
      <c r="J148" s="35"/>
      <c r="K148" s="35"/>
      <c r="L148" s="35"/>
      <c r="M148" s="35"/>
      <c r="N148" s="35"/>
    </row>
    <row r="149" spans="1:16" s="15" customFormat="1" ht="78.75" hidden="1" customHeight="1">
      <c r="A149" s="92"/>
      <c r="B149" s="140" t="str">
        <f>$D$28</f>
        <v>WASHED BURGUNDY</v>
      </c>
      <c r="C149" s="141" t="s">
        <v>161</v>
      </c>
      <c r="D149" s="141" t="s">
        <v>162</v>
      </c>
      <c r="E149" s="428" t="s">
        <v>122</v>
      </c>
      <c r="F149" s="429"/>
      <c r="G149" s="429"/>
      <c r="H149" s="429"/>
      <c r="I149" s="430"/>
      <c r="J149" s="35"/>
      <c r="K149" s="35"/>
      <c r="L149" s="35"/>
      <c r="M149" s="35"/>
      <c r="N149" s="35"/>
    </row>
    <row r="150" spans="1:16" s="15" customFormat="1" ht="54" hidden="1" customHeight="1">
      <c r="A150" s="92"/>
      <c r="B150" s="140" t="str">
        <f>$D$33</f>
        <v>LIME</v>
      </c>
      <c r="C150" s="141" t="s">
        <v>161</v>
      </c>
      <c r="D150" s="141" t="s">
        <v>162</v>
      </c>
      <c r="E150" s="428" t="s">
        <v>122</v>
      </c>
      <c r="F150" s="429"/>
      <c r="G150" s="429"/>
      <c r="H150" s="429"/>
      <c r="I150" s="430"/>
      <c r="J150" s="35"/>
      <c r="K150" s="35"/>
      <c r="L150" s="35"/>
      <c r="M150" s="35"/>
      <c r="N150" s="35"/>
    </row>
    <row r="151" spans="1:16" s="15" customFormat="1" ht="28">
      <c r="A151" s="92"/>
      <c r="B151" s="409" t="s">
        <v>123</v>
      </c>
      <c r="C151" s="410"/>
      <c r="D151" s="411"/>
      <c r="E151" s="411"/>
      <c r="F151" s="411"/>
      <c r="G151" s="411"/>
      <c r="H151" s="411"/>
      <c r="I151" s="412"/>
      <c r="J151" s="35"/>
      <c r="K151" s="35"/>
    </row>
    <row r="152" spans="1:16" s="15" customFormat="1" ht="56.25" customHeight="1">
      <c r="A152" s="92"/>
      <c r="B152" s="413"/>
      <c r="C152" s="414"/>
      <c r="D152" s="249" t="s">
        <v>34</v>
      </c>
      <c r="E152" s="249" t="s">
        <v>35</v>
      </c>
      <c r="F152" s="249" t="s">
        <v>36</v>
      </c>
      <c r="G152" s="249" t="s">
        <v>37</v>
      </c>
      <c r="H152" s="249" t="s">
        <v>38</v>
      </c>
      <c r="I152" s="249" t="s">
        <v>39</v>
      </c>
      <c r="J152" s="35"/>
    </row>
    <row r="153" spans="1:16" s="15" customFormat="1" ht="111.75" customHeight="1">
      <c r="A153" s="92"/>
      <c r="B153" s="558" t="s">
        <v>164</v>
      </c>
      <c r="C153" s="559"/>
      <c r="D153" s="177"/>
      <c r="E153" s="178">
        <v>8.25</v>
      </c>
      <c r="F153" s="178">
        <v>8.5</v>
      </c>
      <c r="G153" s="178">
        <v>8.75</v>
      </c>
      <c r="H153" s="178">
        <v>9</v>
      </c>
      <c r="I153" s="178">
        <v>9.25</v>
      </c>
      <c r="J153" s="35"/>
    </row>
    <row r="154" spans="1:16" s="15" customFormat="1" ht="78" customHeight="1">
      <c r="A154" s="92"/>
      <c r="B154" s="558" t="s">
        <v>165</v>
      </c>
      <c r="C154" s="559"/>
      <c r="D154" s="177"/>
      <c r="E154" s="178">
        <v>2.875</v>
      </c>
      <c r="F154" s="178">
        <v>3</v>
      </c>
      <c r="G154" s="178">
        <v>3.125</v>
      </c>
      <c r="H154" s="178">
        <v>3.25</v>
      </c>
      <c r="I154" s="178">
        <v>3.375</v>
      </c>
      <c r="J154" s="35"/>
    </row>
    <row r="155" spans="1:16" s="15" customFormat="1" ht="27.5">
      <c r="A155" s="92"/>
      <c r="B155" s="92"/>
      <c r="C155" s="92"/>
      <c r="D155" s="92"/>
      <c r="E155" s="92"/>
      <c r="F155" s="92"/>
      <c r="G155" s="92"/>
      <c r="H155" s="92"/>
      <c r="I155" s="92"/>
      <c r="J155" s="35"/>
      <c r="K155" s="35"/>
      <c r="L155" s="35"/>
      <c r="M155" s="35"/>
      <c r="N155" s="35"/>
      <c r="O155" s="35"/>
      <c r="P155" s="35"/>
    </row>
    <row r="156" spans="1:16" s="92" customFormat="1" ht="28">
      <c r="A156" s="16">
        <v>3</v>
      </c>
      <c r="B156" s="94" t="s">
        <v>125</v>
      </c>
      <c r="C156" s="18" t="s">
        <v>126</v>
      </c>
      <c r="D156" s="18"/>
      <c r="E156" s="18"/>
      <c r="F156" s="18"/>
      <c r="G156" s="35"/>
      <c r="H156" s="35"/>
      <c r="I156" s="35"/>
      <c r="J156" s="35"/>
      <c r="K156" s="19"/>
      <c r="L156" s="35"/>
      <c r="M156" s="35"/>
      <c r="N156" s="35"/>
      <c r="O156" s="35"/>
      <c r="P156" s="35"/>
    </row>
    <row r="157" spans="1:16" s="15" customFormat="1" ht="60" customHeight="1">
      <c r="A157" s="92"/>
      <c r="B157" s="138" t="s">
        <v>73</v>
      </c>
      <c r="C157" s="416" t="s">
        <v>166</v>
      </c>
      <c r="D157" s="560"/>
      <c r="E157" s="560"/>
      <c r="F157" s="560"/>
      <c r="G157" s="560"/>
      <c r="H157" s="560"/>
      <c r="I157" s="417"/>
      <c r="J157" s="35"/>
      <c r="K157" s="35"/>
      <c r="L157" s="35"/>
      <c r="M157" s="35"/>
      <c r="N157" s="35"/>
      <c r="O157" s="35"/>
      <c r="P157" s="35"/>
    </row>
    <row r="158" spans="1:16" s="15" customFormat="1" ht="69" hidden="1" customHeight="1">
      <c r="A158" s="92"/>
      <c r="B158" s="198" t="str">
        <f t="shared" ref="B158" si="83">$D$18</f>
        <v>BLACK</v>
      </c>
      <c r="C158" s="428" t="s">
        <v>167</v>
      </c>
      <c r="D158" s="429"/>
      <c r="E158" s="429"/>
      <c r="F158" s="429"/>
      <c r="G158" s="429"/>
      <c r="H158" s="429"/>
      <c r="I158" s="430"/>
      <c r="J158" s="35"/>
      <c r="K158" s="35"/>
      <c r="L158" s="35"/>
      <c r="M158" s="35"/>
      <c r="N158" s="35"/>
    </row>
    <row r="159" spans="1:16" s="15" customFormat="1" ht="115.5" customHeight="1">
      <c r="A159" s="92"/>
      <c r="B159" s="198" t="str">
        <f t="shared" ref="B159" si="84">$D$23</f>
        <v>GREY HEATHER</v>
      </c>
      <c r="C159" s="428" t="s">
        <v>168</v>
      </c>
      <c r="D159" s="429"/>
      <c r="E159" s="429"/>
      <c r="F159" s="429"/>
      <c r="G159" s="429"/>
      <c r="H159" s="429"/>
      <c r="I159" s="430"/>
      <c r="J159" s="35"/>
      <c r="K159" s="35"/>
      <c r="L159" s="35"/>
      <c r="M159" s="35"/>
      <c r="N159" s="35"/>
    </row>
    <row r="160" spans="1:16" s="15" customFormat="1" ht="48.75" hidden="1" customHeight="1">
      <c r="A160" s="92"/>
      <c r="B160" s="198" t="s">
        <v>169</v>
      </c>
      <c r="C160" s="553" t="s">
        <v>167</v>
      </c>
      <c r="D160" s="554"/>
      <c r="E160" s="554"/>
      <c r="F160" s="554"/>
      <c r="G160" s="554"/>
      <c r="H160" s="554"/>
      <c r="I160" s="555"/>
      <c r="J160" s="35"/>
      <c r="K160" s="35"/>
      <c r="L160" s="35"/>
      <c r="M160" s="35"/>
      <c r="N160" s="35"/>
    </row>
    <row r="161" spans="1:16" s="15" customFormat="1" ht="48.75" hidden="1" customHeight="1">
      <c r="A161" s="92"/>
      <c r="B161" s="198" t="s">
        <v>170</v>
      </c>
      <c r="C161" s="510"/>
      <c r="D161" s="511"/>
      <c r="E161" s="511"/>
      <c r="F161" s="511"/>
      <c r="G161" s="511"/>
      <c r="H161" s="511"/>
      <c r="I161" s="512"/>
      <c r="J161" s="35"/>
      <c r="K161" s="35"/>
      <c r="L161" s="35"/>
      <c r="M161" s="35"/>
      <c r="N161" s="35"/>
    </row>
    <row r="162" spans="1:16" s="15" customFormat="1" ht="48.75" hidden="1" customHeight="1">
      <c r="A162" s="92"/>
      <c r="B162" s="198" t="s">
        <v>135</v>
      </c>
      <c r="C162" s="425"/>
      <c r="D162" s="426"/>
      <c r="E162" s="426"/>
      <c r="F162" s="426"/>
      <c r="G162" s="426"/>
      <c r="H162" s="426"/>
      <c r="I162" s="427"/>
      <c r="J162" s="35"/>
      <c r="K162" s="35"/>
      <c r="L162" s="35"/>
      <c r="M162" s="35"/>
      <c r="N162" s="35"/>
    </row>
    <row r="163" spans="1:16" s="15" customFormat="1" ht="27.5">
      <c r="A163" s="92"/>
      <c r="B163" s="92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</row>
    <row r="164" spans="1:16" s="15" customFormat="1" ht="29.25" customHeight="1">
      <c r="B164" s="406" t="s">
        <v>127</v>
      </c>
      <c r="C164" s="406"/>
      <c r="D164" s="406"/>
      <c r="E164" s="406"/>
      <c r="G164" s="35"/>
      <c r="M164" s="34"/>
      <c r="N164" s="33"/>
      <c r="O164" s="33"/>
      <c r="P164" s="34"/>
    </row>
    <row r="165" spans="1:16" s="15" customFormat="1" ht="35.25" customHeight="1">
      <c r="A165" s="92">
        <v>1</v>
      </c>
      <c r="B165" s="95" t="s">
        <v>128</v>
      </c>
      <c r="C165" s="92"/>
      <c r="D165" s="92"/>
      <c r="G165" s="35"/>
      <c r="M165" s="34"/>
      <c r="N165" s="33"/>
      <c r="O165" s="33"/>
      <c r="P165" s="34"/>
    </row>
    <row r="166" spans="1:16" s="15" customFormat="1" ht="35.25" customHeight="1">
      <c r="A166" s="92">
        <v>2</v>
      </c>
      <c r="B166" s="95" t="s">
        <v>129</v>
      </c>
      <c r="C166" s="92"/>
      <c r="D166" s="92"/>
      <c r="G166" s="35"/>
      <c r="M166" s="34"/>
      <c r="N166" s="33"/>
      <c r="O166" s="33"/>
      <c r="P166" s="34"/>
    </row>
    <row r="167" spans="1:16" s="15" customFormat="1" ht="35.25" customHeight="1">
      <c r="A167" s="92">
        <v>3</v>
      </c>
      <c r="B167" s="95" t="s">
        <v>130</v>
      </c>
      <c r="C167" s="92"/>
      <c r="D167" s="92"/>
      <c r="G167" s="35"/>
      <c r="M167" s="34"/>
      <c r="N167" s="33"/>
      <c r="O167" s="33"/>
      <c r="P167" s="34"/>
    </row>
    <row r="168" spans="1:16" s="18" customFormat="1" ht="28">
      <c r="A168" s="16"/>
      <c r="B168" s="250" t="s">
        <v>131</v>
      </c>
      <c r="C168" s="251" t="s">
        <v>35</v>
      </c>
      <c r="D168" s="251" t="s">
        <v>36</v>
      </c>
      <c r="E168" s="251" t="s">
        <v>37</v>
      </c>
      <c r="F168" s="251" t="s">
        <v>38</v>
      </c>
      <c r="G168" s="251" t="s">
        <v>39</v>
      </c>
      <c r="H168" s="251" t="s">
        <v>40</v>
      </c>
      <c r="L168" s="36"/>
      <c r="M168" s="37"/>
      <c r="N168" s="37"/>
      <c r="O168" s="36"/>
    </row>
    <row r="169" spans="1:16" s="18" customFormat="1" ht="50.15" customHeight="1">
      <c r="A169" s="16"/>
      <c r="B169" s="250" t="s">
        <v>132</v>
      </c>
      <c r="C169" s="189">
        <f>G42</f>
        <v>133</v>
      </c>
      <c r="D169" s="189">
        <f t="shared" ref="D169:G169" si="85">H42</f>
        <v>268</v>
      </c>
      <c r="E169" s="189">
        <f t="shared" si="85"/>
        <v>248</v>
      </c>
      <c r="F169" s="189">
        <f t="shared" si="85"/>
        <v>105</v>
      </c>
      <c r="G169" s="189">
        <f t="shared" si="85"/>
        <v>15</v>
      </c>
      <c r="H169" s="189">
        <f>SUM(C169:G169)</f>
        <v>769</v>
      </c>
      <c r="L169" s="36"/>
      <c r="M169" s="37"/>
      <c r="N169" s="37"/>
      <c r="O169" s="36"/>
    </row>
    <row r="170" spans="1:16" s="96" customFormat="1" ht="198.75" customHeight="1">
      <c r="A170" s="556"/>
      <c r="B170" s="557"/>
      <c r="C170" s="557"/>
      <c r="D170" s="557"/>
      <c r="E170" s="557"/>
      <c r="F170" s="557"/>
      <c r="G170" s="557"/>
      <c r="H170" s="557"/>
      <c r="I170" s="557"/>
      <c r="J170" s="557"/>
      <c r="K170" s="557"/>
      <c r="L170" s="557"/>
      <c r="M170" s="557"/>
      <c r="N170" s="557"/>
      <c r="O170" s="557"/>
      <c r="P170" s="557"/>
    </row>
    <row r="171" spans="1:16" s="96" customFormat="1" ht="133" customHeight="1">
      <c r="G171" s="97"/>
    </row>
    <row r="172" spans="1:16" s="96" customFormat="1" ht="27.5">
      <c r="G172" s="97"/>
    </row>
    <row r="173" spans="1:16" s="96" customFormat="1" ht="27.5">
      <c r="G173" s="97"/>
    </row>
    <row r="174" spans="1:16" s="96" customFormat="1" ht="27.5">
      <c r="G174" s="97"/>
    </row>
    <row r="175" spans="1:16" s="96" customFormat="1" ht="27.5">
      <c r="G175" s="97"/>
    </row>
    <row r="176" spans="1:16" s="96" customFormat="1" ht="27.5">
      <c r="G176" s="97"/>
    </row>
    <row r="177" spans="7:7" s="96" customFormat="1" ht="27.5">
      <c r="G177" s="97"/>
    </row>
    <row r="178" spans="7:7" s="96" customFormat="1" ht="27.5">
      <c r="G178" s="97"/>
    </row>
    <row r="179" spans="7:7" s="96" customFormat="1" ht="27.5">
      <c r="G179" s="97"/>
    </row>
    <row r="180" spans="7:7" s="96" customFormat="1" ht="27.5">
      <c r="G180" s="97"/>
    </row>
    <row r="181" spans="7:7" s="96" customFormat="1" ht="27.5">
      <c r="G181" s="97"/>
    </row>
    <row r="182" spans="7:7" s="96" customFormat="1" ht="27.5">
      <c r="G182" s="97"/>
    </row>
    <row r="183" spans="7:7" s="96" customFormat="1" ht="27.5">
      <c r="G183" s="97"/>
    </row>
    <row r="184" spans="7:7" s="96" customFormat="1" ht="27.5">
      <c r="G184" s="97"/>
    </row>
    <row r="185" spans="7:7" s="96" customFormat="1" ht="27.5">
      <c r="G185" s="97"/>
    </row>
    <row r="186" spans="7:7" s="96" customFormat="1" ht="27.5">
      <c r="G186" s="97"/>
    </row>
    <row r="187" spans="7:7" s="96" customFormat="1" ht="27.5">
      <c r="G187" s="97"/>
    </row>
    <row r="188" spans="7:7" s="96" customFormat="1" ht="27.5">
      <c r="G188" s="97"/>
    </row>
    <row r="189" spans="7:7" s="96" customFormat="1" ht="27.5">
      <c r="G189" s="97"/>
    </row>
    <row r="190" spans="7:7" s="96" customFormat="1" ht="27.5">
      <c r="G190" s="97"/>
    </row>
    <row r="191" spans="7:7" s="96" customFormat="1" ht="27.5">
      <c r="G191" s="97"/>
    </row>
    <row r="192" spans="7:7" s="96" customFormat="1" ht="27.5">
      <c r="G192" s="97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61"/>
  <sheetViews>
    <sheetView tabSelected="1" view="pageBreakPreview" topLeftCell="A19" zoomScale="25" zoomScaleNormal="40" zoomScaleSheetLayoutView="25" zoomScalePageLayoutView="25" workbookViewId="0">
      <selection activeCell="C6" sqref="C6"/>
    </sheetView>
  </sheetViews>
  <sheetFormatPr defaultColWidth="9.1796875" defaultRowHeight="20"/>
  <cols>
    <col min="1" max="1" width="64.453125" style="79" customWidth="1"/>
    <col min="2" max="2" width="95.1796875" style="80" customWidth="1"/>
    <col min="3" max="3" width="68.26953125" style="80" hidden="1" customWidth="1"/>
    <col min="4" max="4" width="95.1796875" style="80" customWidth="1"/>
    <col min="5" max="5" width="80.81640625" style="80" hidden="1" customWidth="1"/>
    <col min="6" max="6" width="108.81640625" style="80" customWidth="1"/>
    <col min="7" max="12" width="9.1796875" style="80"/>
    <col min="13" max="13" width="17.7265625" style="80" customWidth="1"/>
    <col min="14" max="16384" width="9.179687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DOCKET(mkt)'!B6</f>
        <v xml:space="preserve">JOB NUMBER:  </v>
      </c>
      <c r="B2" s="73" t="str">
        <f>'1. CUTTING DOCKET(mkt)'!D6</f>
        <v>D15  FW24   G2721</v>
      </c>
      <c r="C2" s="73"/>
      <c r="D2" s="73"/>
      <c r="E2" s="73"/>
    </row>
    <row r="3" spans="1:12" s="74" customFormat="1" ht="37.5" customHeight="1">
      <c r="A3" s="75" t="str">
        <f>'1. CUTTING DOCKET(mkt)'!B7</f>
        <v xml:space="preserve">STYLE NUMBER: </v>
      </c>
      <c r="B3" s="75" t="str">
        <f>'1. CUTTING DOCKET(mkt)'!D7</f>
        <v>D15-STS226A2M</v>
      </c>
      <c r="C3" s="75"/>
      <c r="D3" s="75"/>
      <c r="E3" s="75"/>
    </row>
    <row r="4" spans="1:12" s="74" customFormat="1" ht="37.5" customHeight="1">
      <c r="A4" s="75" t="str">
        <f>'1. CUTTING DOCKET(mkt)'!B8</f>
        <v xml:space="preserve">STYLE NAME : </v>
      </c>
      <c r="B4" s="75" t="str">
        <f>'1. CUTTING DOCKET(mkt)'!D8</f>
        <v>HEAVYWEIGHT TEE</v>
      </c>
      <c r="C4" s="75"/>
      <c r="D4" s="75"/>
      <c r="E4" s="75"/>
    </row>
    <row r="5" spans="1:12" s="74" customFormat="1" ht="76" customHeight="1">
      <c r="A5" s="180"/>
      <c r="B5" s="142" t="str">
        <f>'1. CUTTING DOCKET(mkt)'!$D$21</f>
        <v>DOVE</v>
      </c>
      <c r="C5" s="142" t="str">
        <f>'1. CUTTING DOCKET(mkt)'!$D$27</f>
        <v>HEATHER GREY</v>
      </c>
      <c r="D5" s="142" t="str">
        <f>'1. CUTTING DOCKET(mkt)'!$D$30</f>
        <v>SANDSTONE</v>
      </c>
      <c r="E5" s="142" t="e">
        <f>'1. CUTTING DOCKET(mkt)'!#REF!</f>
        <v>#REF!</v>
      </c>
    </row>
    <row r="6" spans="1:12" s="77" customFormat="1" ht="69.75" customHeight="1">
      <c r="A6" s="144" t="s">
        <v>171</v>
      </c>
      <c r="B6" s="144" t="str">
        <f>'1. CUTTING DOCKET(mkt)'!$E$43</f>
        <v>ASH -BC01</v>
      </c>
      <c r="C6" s="144" t="s">
        <v>866</v>
      </c>
      <c r="D6" s="144" t="str">
        <f>'1. CUTTING DOCKET(mkt)'!$E$51</f>
        <v>OATLMEAL - B0279</v>
      </c>
      <c r="E6" s="144" t="e">
        <f>'1. CUTTING DOCKET(mkt)'!#REF!</f>
        <v>#REF!</v>
      </c>
    </row>
    <row r="7" spans="1:12" s="77" customFormat="1" ht="75" customHeight="1">
      <c r="A7" s="181" t="s">
        <v>172</v>
      </c>
      <c r="B7" s="581" t="str">
        <f>'1. CUTTING DOCKET(mkt)'!M11</f>
        <v>SINGLE OE BV, 100%cotton 400GR/YD (250GR/SQ) OE</v>
      </c>
      <c r="C7" s="581"/>
      <c r="D7" s="581"/>
      <c r="E7" s="581"/>
    </row>
    <row r="8" spans="1:12" s="77" customFormat="1" ht="409.6" customHeight="1">
      <c r="A8" s="145" t="str">
        <f>'1. CUTTING DOCKET(mkt)'!D43</f>
        <v>VẢI CHÍNH</v>
      </c>
      <c r="B8" s="563"/>
      <c r="C8" s="564"/>
      <c r="D8" s="565"/>
      <c r="E8" s="147"/>
      <c r="L8" s="78"/>
    </row>
    <row r="9" spans="1:12" s="77" customFormat="1" ht="157.5" customHeight="1">
      <c r="A9" s="144" t="str">
        <f>'1. CUTTING DOCKET(mkt)'!$B$44</f>
        <v>RIB OE 20/2 SINGLE 260GSM 100% COTTON</v>
      </c>
      <c r="B9" s="144" t="str">
        <f>B6</f>
        <v>ASH -BC01</v>
      </c>
      <c r="C9" s="144" t="str">
        <f t="shared" ref="C9:D9" si="0">C6</f>
        <v>Dài áo( từ đỉnh vai đến cạnh lai)</v>
      </c>
      <c r="D9" s="144" t="str">
        <f t="shared" si="0"/>
        <v>OATLMEAL - B0279</v>
      </c>
      <c r="E9" s="144" t="e">
        <f>'1. CUTTING DOCKET(mkt)'!#REF!</f>
        <v>#REF!</v>
      </c>
    </row>
    <row r="10" spans="1:12" s="77" customFormat="1" ht="409.5" customHeight="1">
      <c r="A10" s="145" t="str">
        <f>'1. CUTTING DOCKET(mkt)'!$D$44</f>
        <v xml:space="preserve">BO CỔ </v>
      </c>
      <c r="B10" s="563"/>
      <c r="C10" s="564"/>
      <c r="D10" s="565"/>
      <c r="E10" s="146"/>
      <c r="L10" s="78"/>
    </row>
    <row r="11" spans="1:12" s="77" customFormat="1" ht="135" hidden="1" customHeight="1">
      <c r="A11" s="144" t="e">
        <f>'1. CUTTING DOCKET(mkt)'!#REF!</f>
        <v>#REF!</v>
      </c>
      <c r="B11" s="581" t="e">
        <f>'1. CUTTING DOCKET(mkt)'!#REF!</f>
        <v>#REF!</v>
      </c>
      <c r="C11" s="581"/>
      <c r="D11" s="581"/>
      <c r="E11" s="144" t="e">
        <f>'1. CUTTING DOCKET(mkt)'!#REF!</f>
        <v>#REF!</v>
      </c>
    </row>
    <row r="12" spans="1:12" s="77" customFormat="1" ht="409.6" hidden="1" customHeight="1">
      <c r="A12" s="145" t="e">
        <f>'1. CUTTING DOCKET(mkt)'!#REF!</f>
        <v>#REF!</v>
      </c>
      <c r="B12" s="583"/>
      <c r="C12" s="583"/>
      <c r="D12" s="583"/>
      <c r="E12" s="147"/>
      <c r="L12" s="78"/>
    </row>
    <row r="13" spans="1:12" s="77" customFormat="1" ht="74.25" customHeight="1">
      <c r="A13" s="144" t="s">
        <v>173</v>
      </c>
      <c r="B13" s="148" t="str">
        <f>'1. CUTTING DOCKET(mkt)'!$F$55</f>
        <v>ASH -BC01</v>
      </c>
      <c r="C13" s="148" t="str">
        <f>'1. CUTTING DOCKET(mkt)'!$F$56</f>
        <v>HEATHER GREY - BC06</v>
      </c>
      <c r="D13" s="148" t="str">
        <f>'1. CUTTING DOCKET(mkt)'!$F$57</f>
        <v>OATLMEAL - B0279</v>
      </c>
      <c r="E13" s="148" t="e">
        <f>'1. CUTTING DOCKET(mkt)'!#REF!</f>
        <v>#REF!</v>
      </c>
    </row>
    <row r="14" spans="1:12" s="77" customFormat="1" ht="115.5" customHeight="1">
      <c r="A14" s="145" t="s">
        <v>80</v>
      </c>
      <c r="B14" s="143" t="str">
        <f>'1. CUTTING DOCKET(mkt)'!$G$55</f>
        <v>WH1673</v>
      </c>
      <c r="C14" s="143" t="str">
        <f>'1. CUTTING DOCKET(mkt)'!$G$56</f>
        <v>GY6995</v>
      </c>
      <c r="D14" s="143" t="str">
        <f>'1. CUTTING DOCKET(mkt)'!$G$57</f>
        <v>BE7499</v>
      </c>
      <c r="E14" s="143" t="e">
        <f>'1. CUTTING DOCKET(mkt)'!#REF!</f>
        <v>#REF!</v>
      </c>
    </row>
    <row r="15" spans="1:12" s="77" customFormat="1" ht="90" customHeight="1">
      <c r="A15" s="144" t="str">
        <f>'1. CUTTING DOCKET(mkt)'!B58</f>
        <v>NHÃN CHÍNH CHO ÁO</v>
      </c>
      <c r="B15" s="569" t="str">
        <f>'1. CUTTING DOCKET(mkt)'!F58</f>
        <v>NỀN TRẮNG CHỮ ĐEN</v>
      </c>
      <c r="C15" s="569"/>
      <c r="D15" s="569"/>
      <c r="E15" s="569"/>
    </row>
    <row r="16" spans="1:12" s="77" customFormat="1" ht="409.6" customHeight="1">
      <c r="A16" s="354" t="s">
        <v>773</v>
      </c>
      <c r="B16" s="582" t="s">
        <v>799</v>
      </c>
      <c r="C16" s="582"/>
      <c r="D16" s="582"/>
      <c r="E16" s="582"/>
    </row>
    <row r="17" spans="1:17" s="77" customFormat="1" ht="79.5" customHeight="1">
      <c r="A17" s="144" t="str">
        <f>'1. CUTTING DOCKET(mkt)'!B61</f>
        <v>NHÃN SIZE CHO ÁO</v>
      </c>
      <c r="B17" s="569" t="str">
        <f>'1. CUTTING DOCKET(mkt)'!F61</f>
        <v>NỀN TRẮNG CHỮ ĐEN</v>
      </c>
      <c r="C17" s="569"/>
      <c r="D17" s="569"/>
      <c r="E17" s="569"/>
    </row>
    <row r="18" spans="1:17" s="77" customFormat="1" ht="346.5" customHeight="1">
      <c r="A18" s="354" t="s">
        <v>774</v>
      </c>
      <c r="B18" s="570" t="s">
        <v>799</v>
      </c>
      <c r="C18" s="570"/>
      <c r="D18" s="570"/>
      <c r="E18" s="571"/>
    </row>
    <row r="19" spans="1:17" s="77" customFormat="1" ht="124.5" customHeight="1">
      <c r="A19" s="144" t="str">
        <f>'1. CUTTING DOCKET(mkt)'!B64</f>
        <v>NHÃN COUNTRY OF ORIGIN- made in vietnam</v>
      </c>
      <c r="B19" s="569" t="str">
        <f>'1. CUTTING DOCKET(mkt)'!F64</f>
        <v>NỀN TRẮNG CHỮ ĐEN</v>
      </c>
      <c r="C19" s="569"/>
      <c r="D19" s="569"/>
      <c r="E19" s="569"/>
    </row>
    <row r="20" spans="1:17" s="77" customFormat="1" ht="346.5" customHeight="1">
      <c r="A20" s="149" t="s">
        <v>775</v>
      </c>
      <c r="B20" s="570" t="s">
        <v>800</v>
      </c>
      <c r="C20" s="570"/>
      <c r="D20" s="570"/>
      <c r="E20" s="571"/>
    </row>
    <row r="21" spans="1:17" s="77" customFormat="1" ht="131.25" customHeight="1">
      <c r="A21" s="144" t="str">
        <f>'1. CUTTING DOCKET(mkt)'!B67</f>
        <v>NHÃN THÀNH PHẦN 100% COTTON 1 LÁ</v>
      </c>
      <c r="B21" s="569" t="str">
        <f>'1. CUTTING DOCKET(mkt)'!F67</f>
        <v>NỀN TRẮNG CHỮ ĐEN</v>
      </c>
      <c r="C21" s="569"/>
      <c r="D21" s="569"/>
      <c r="E21" s="569"/>
    </row>
    <row r="22" spans="1:17" s="77" customFormat="1" ht="362.25" customHeight="1">
      <c r="A22" s="149" t="s">
        <v>802</v>
      </c>
      <c r="B22" s="572" t="s">
        <v>801</v>
      </c>
      <c r="C22" s="573"/>
      <c r="D22" s="573"/>
      <c r="E22" s="182"/>
    </row>
    <row r="23" spans="1:17" s="77" customFormat="1" ht="160.5" customHeight="1">
      <c r="A23" s="144" t="str">
        <f>'1. CUTTING DOCKET(mkt)'!B72</f>
        <v>STICKER POLY BAG + 2 MẶT THÙNG CARTON 
6.5CM W x 2.5CM H</v>
      </c>
      <c r="B23" s="566" t="str">
        <f>'1. CUTTING DOCKET(mkt)'!F72</f>
        <v>NỀN TRẮNG CHỮ ĐEN</v>
      </c>
      <c r="C23" s="567"/>
      <c r="D23" s="567"/>
      <c r="E23" s="568"/>
    </row>
    <row r="24" spans="1:17" s="77" customFormat="1" ht="409.6" customHeight="1">
      <c r="A24" s="149" t="s">
        <v>754</v>
      </c>
      <c r="B24" s="580" t="s">
        <v>180</v>
      </c>
      <c r="C24" s="580"/>
      <c r="D24" s="580"/>
      <c r="E24" s="580"/>
    </row>
    <row r="25" spans="1:17" s="77" customFormat="1" ht="273" customHeight="1">
      <c r="A25" s="144" t="str">
        <f>'1. CUTTING DOCKET(mkt)'!B75</f>
        <v>POLYBAG REGULAR BAO NHỎ 343MM x 406MM</v>
      </c>
      <c r="B25" s="566" t="str">
        <f>'1. CUTTING DOCKET(mkt)'!F75</f>
        <v>CLEAR</v>
      </c>
      <c r="C25" s="567"/>
      <c r="D25" s="567"/>
      <c r="E25" s="568"/>
    </row>
    <row r="26" spans="1:17" s="77" customFormat="1" ht="273" customHeight="1">
      <c r="A26" s="145" t="s">
        <v>810</v>
      </c>
      <c r="B26" s="579"/>
      <c r="C26" s="579"/>
      <c r="D26" s="579"/>
      <c r="E26" s="579"/>
    </row>
    <row r="27" spans="1:17" s="77" customFormat="1" ht="95.25" customHeight="1">
      <c r="A27" s="144" t="s">
        <v>758</v>
      </c>
      <c r="B27" s="566" t="str">
        <f>'1. CUTTING DOCKET(mkt)'!F78</f>
        <v>NATURAL</v>
      </c>
      <c r="C27" s="567"/>
      <c r="D27" s="567"/>
      <c r="E27" s="568"/>
    </row>
    <row r="28" spans="1:17" s="77" customFormat="1" ht="324.75" customHeight="1">
      <c r="A28" s="145" t="s">
        <v>757</v>
      </c>
      <c r="B28" s="574"/>
      <c r="C28" s="575"/>
      <c r="D28" s="576"/>
      <c r="E28" s="336"/>
    </row>
    <row r="29" spans="1:17" s="77" customFormat="1" ht="119.5" customHeight="1">
      <c r="A29" s="144" t="str">
        <f>'1. CUTTING DOCKET(mkt)'!B81</f>
        <v>STICKER DÁN THÙNG</v>
      </c>
      <c r="B29" s="561" t="str">
        <f>'1. CUTTING DOCKET(mkt)'!F81</f>
        <v>NỀN TRẮNG CHỮ ĐEN</v>
      </c>
      <c r="C29" s="562"/>
      <c r="D29" s="562"/>
      <c r="E29" s="337"/>
    </row>
    <row r="30" spans="1:17" s="77" customFormat="1" ht="119.5" customHeight="1">
      <c r="A30" s="358"/>
      <c r="B30" s="577" t="s">
        <v>765</v>
      </c>
      <c r="C30" s="578"/>
      <c r="D30" s="578"/>
      <c r="E30" s="578"/>
      <c r="F30" s="578"/>
      <c r="G30" s="578"/>
      <c r="H30" s="578"/>
      <c r="I30" s="578"/>
      <c r="J30" s="578"/>
      <c r="K30" s="578"/>
      <c r="L30" s="578"/>
      <c r="M30" s="578"/>
      <c r="N30" s="578"/>
      <c r="O30" s="578"/>
      <c r="P30" s="578"/>
      <c r="Q30" s="578"/>
    </row>
    <row r="31" spans="1:17" s="77" customFormat="1" ht="287.25" customHeight="1">
      <c r="A31" s="145" t="s">
        <v>759</v>
      </c>
      <c r="B31" s="336"/>
      <c r="C31" s="336"/>
      <c r="D31" s="336"/>
      <c r="E31" s="336"/>
    </row>
    <row r="32" spans="1:17" s="77" customFormat="1" ht="119.5" customHeight="1">
      <c r="A32" s="144" t="str">
        <f>'1. CUTTING DOCKET(mkt)'!B84</f>
        <v>STICKER DÁN THÙNG MÀU CAM</v>
      </c>
      <c r="B32" s="561" t="str">
        <f>'1. CUTTING DOCKET(mkt)'!F84</f>
        <v>ORANGE</v>
      </c>
      <c r="C32" s="562"/>
      <c r="D32" s="562"/>
      <c r="E32" s="337"/>
    </row>
    <row r="33" spans="1:17" s="77" customFormat="1" ht="287.25" customHeight="1">
      <c r="A33" s="145" t="s">
        <v>760</v>
      </c>
      <c r="B33" s="336"/>
      <c r="C33" s="336"/>
      <c r="D33" s="336"/>
      <c r="E33" s="336"/>
    </row>
    <row r="34" spans="1:17" s="77" customFormat="1" ht="71.5" customHeight="1">
      <c r="A34" s="144" t="str">
        <f>'1. CUTTING DOCKET(mkt)'!B90</f>
        <v>BIG POLY BAG 100X120</v>
      </c>
      <c r="B34" s="561" t="str">
        <f>'1. CUTTING DOCKET(mkt)'!F90</f>
        <v>CLEAR</v>
      </c>
      <c r="C34" s="562"/>
      <c r="D34" s="562"/>
      <c r="E34" s="337"/>
      <c r="H34" s="77">
        <v>1.49</v>
      </c>
    </row>
    <row r="35" spans="1:17" s="77" customFormat="1" ht="87" customHeight="1">
      <c r="A35" s="145" t="s">
        <v>761</v>
      </c>
      <c r="B35" s="336"/>
      <c r="C35" s="336"/>
      <c r="D35" s="336"/>
      <c r="E35" s="336"/>
    </row>
    <row r="37" spans="1:17" ht="409.5">
      <c r="E37" s="80" t="s">
        <v>724</v>
      </c>
      <c r="J37" s="80">
        <f>I37*8.3%+(I37/50)*0.5</f>
        <v>0</v>
      </c>
      <c r="M37" s="340">
        <f>ROUND(I37+J37,0)</f>
        <v>0</v>
      </c>
      <c r="N37" s="342" t="s">
        <v>736</v>
      </c>
    </row>
    <row r="38" spans="1:17">
      <c r="B38" s="80" t="s">
        <v>735</v>
      </c>
      <c r="E38" s="80" t="s">
        <v>724</v>
      </c>
      <c r="H38" s="80">
        <v>0.25</v>
      </c>
      <c r="M38" s="340">
        <f>ROUND(I38+J38,0)</f>
        <v>0</v>
      </c>
      <c r="N38" s="335" t="s">
        <v>737</v>
      </c>
      <c r="O38" s="335"/>
      <c r="P38" s="335"/>
      <c r="Q38" s="335"/>
    </row>
    <row r="39" spans="1:17">
      <c r="I39" s="80" t="b">
        <v>1</v>
      </c>
    </row>
    <row r="40" spans="1:17" ht="35">
      <c r="B40" s="561" t="s">
        <v>767</v>
      </c>
      <c r="C40" s="562"/>
      <c r="D40" s="562"/>
      <c r="E40" s="337"/>
      <c r="F40" s="77"/>
      <c r="G40" s="77"/>
      <c r="H40" s="77">
        <v>0.28000000000000003</v>
      </c>
      <c r="I40" s="80" t="b">
        <v>1</v>
      </c>
    </row>
    <row r="41" spans="1:17">
      <c r="E41" s="80" t="s">
        <v>724</v>
      </c>
      <c r="M41" s="340">
        <f>ROUND(I41+J41,0)</f>
        <v>0</v>
      </c>
    </row>
    <row r="42" spans="1:17">
      <c r="E42" s="80" t="s">
        <v>724</v>
      </c>
      <c r="M42" s="340">
        <f>ROUND(I42+J42,0)</f>
        <v>0</v>
      </c>
    </row>
    <row r="43" spans="1:17">
      <c r="A43" s="79" t="str">
        <f>UPPER(D17)</f>
        <v/>
      </c>
    </row>
    <row r="44" spans="1:17" ht="35">
      <c r="B44" s="561" t="s">
        <v>767</v>
      </c>
      <c r="C44" s="562"/>
      <c r="D44" s="562"/>
      <c r="E44" s="337"/>
      <c r="F44" s="77"/>
      <c r="G44" s="77"/>
      <c r="H44" s="77">
        <v>0.28000000000000003</v>
      </c>
    </row>
    <row r="45" spans="1:17" ht="156" customHeight="1">
      <c r="E45" s="80" t="e">
        <f>#REF!</f>
        <v>#REF!</v>
      </c>
      <c r="H45" s="335">
        <v>0.99</v>
      </c>
      <c r="N45" s="80" t="s">
        <v>763</v>
      </c>
    </row>
    <row r="46" spans="1:17">
      <c r="A46" s="79" t="str">
        <f>UPPER(D23)</f>
        <v/>
      </c>
    </row>
    <row r="47" spans="1:17" ht="156" customHeight="1">
      <c r="E47" s="80" t="e">
        <f>#REF!</f>
        <v>#REF!</v>
      </c>
      <c r="G47" s="80">
        <f>$Q$23</f>
        <v>0</v>
      </c>
      <c r="H47" s="335">
        <v>0.99</v>
      </c>
    </row>
    <row r="48" spans="1:17">
      <c r="A48" s="79" t="str">
        <f>UPPER(D27)</f>
        <v/>
      </c>
    </row>
    <row r="49" spans="1:17" ht="156" customHeight="1">
      <c r="E49" s="80" t="e">
        <f>#REF!</f>
        <v>#REF!</v>
      </c>
      <c r="H49" s="335">
        <v>0.99</v>
      </c>
    </row>
    <row r="50" spans="1:17">
      <c r="A50" s="79" t="e">
        <f>UPPER(#REF!)</f>
        <v>#REF!</v>
      </c>
    </row>
    <row r="51" spans="1:17" ht="156" customHeight="1">
      <c r="E51" s="80" t="e">
        <f>#REF!</f>
        <v>#REF!</v>
      </c>
      <c r="G51" s="80" t="e">
        <f>#REF!</f>
        <v>#REF!</v>
      </c>
      <c r="H51" s="335">
        <v>0.99</v>
      </c>
    </row>
    <row r="54" spans="1:17">
      <c r="G54" s="80" t="s">
        <v>724</v>
      </c>
      <c r="L54" s="335"/>
      <c r="P54" s="79" t="s">
        <v>725</v>
      </c>
      <c r="Q54" s="79"/>
    </row>
    <row r="55" spans="1:17">
      <c r="G55" s="80" t="s">
        <v>724</v>
      </c>
      <c r="L55" s="335"/>
      <c r="P55" s="79"/>
      <c r="Q55" s="79"/>
    </row>
    <row r="56" spans="1:17">
      <c r="G56" s="80" t="s">
        <v>724</v>
      </c>
      <c r="L56" s="335"/>
      <c r="P56" s="79"/>
      <c r="Q56" s="79"/>
    </row>
    <row r="57" spans="1:17">
      <c r="G57" s="80" t="s">
        <v>724</v>
      </c>
      <c r="L57" s="335"/>
      <c r="P57" s="79"/>
      <c r="Q57" s="79"/>
    </row>
    <row r="58" spans="1:17">
      <c r="B58" s="80" t="s">
        <v>726</v>
      </c>
    </row>
    <row r="59" spans="1:17">
      <c r="B59" s="80" t="s">
        <v>726</v>
      </c>
    </row>
    <row r="60" spans="1:17">
      <c r="B60" s="80" t="s">
        <v>726</v>
      </c>
    </row>
    <row r="61" spans="1:17">
      <c r="B61" s="80" t="s">
        <v>726</v>
      </c>
    </row>
  </sheetData>
  <mergeCells count="25">
    <mergeCell ref="B23:E23"/>
    <mergeCell ref="B25:E25"/>
    <mergeCell ref="B7:E7"/>
    <mergeCell ref="B15:E15"/>
    <mergeCell ref="B16:E16"/>
    <mergeCell ref="B17:E17"/>
    <mergeCell ref="B18:E18"/>
    <mergeCell ref="B11:D11"/>
    <mergeCell ref="B12:D12"/>
    <mergeCell ref="B40:D40"/>
    <mergeCell ref="B44:D44"/>
    <mergeCell ref="B8:D8"/>
    <mergeCell ref="B10:D10"/>
    <mergeCell ref="B34:D34"/>
    <mergeCell ref="B27:E27"/>
    <mergeCell ref="B19:E19"/>
    <mergeCell ref="B20:E20"/>
    <mergeCell ref="B21:E21"/>
    <mergeCell ref="B22:D22"/>
    <mergeCell ref="B28:D28"/>
    <mergeCell ref="B29:D29"/>
    <mergeCell ref="B32:D32"/>
    <mergeCell ref="B30:Q30"/>
    <mergeCell ref="B26:E26"/>
    <mergeCell ref="B24:E24"/>
  </mergeCells>
  <printOptions horizontalCentered="1"/>
  <pageMargins left="0.25" right="0" top="0.60416666666666696" bottom="0.75" header="0" footer="0"/>
  <pageSetup paperSize="9" scale="39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0" max="4" man="1"/>
    <brk id="26" max="4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57735-D6FA-46DF-9B38-7B387D93EDFC}">
  <sheetPr>
    <pageSetUpPr fitToPage="1"/>
  </sheetPr>
  <dimension ref="A1:L25"/>
  <sheetViews>
    <sheetView tabSelected="1" workbookViewId="0">
      <selection activeCell="C6" sqref="C6"/>
    </sheetView>
  </sheetViews>
  <sheetFormatPr defaultColWidth="9.1796875" defaultRowHeight="13"/>
  <cols>
    <col min="1" max="1" width="20.1796875" style="371" customWidth="1"/>
    <col min="2" max="2" width="17.1796875" style="371" customWidth="1"/>
    <col min="3" max="3" width="25.26953125" style="371" customWidth="1"/>
    <col min="4" max="4" width="11.453125" style="371" customWidth="1"/>
    <col min="5" max="5" width="11.26953125" style="404" customWidth="1"/>
    <col min="6" max="6" width="10.453125" style="371" customWidth="1"/>
    <col min="7" max="9" width="10.7265625" style="371" customWidth="1"/>
    <col min="10" max="10" width="10.453125" style="371" customWidth="1"/>
    <col min="11" max="12" width="10.7265625" style="371" customWidth="1"/>
    <col min="13" max="16384" width="9.1796875" style="371"/>
  </cols>
  <sheetData>
    <row r="1" spans="1:12" ht="14.25" customHeight="1">
      <c r="A1" s="597"/>
      <c r="B1" s="598"/>
      <c r="C1" s="365"/>
      <c r="D1" s="366" t="s">
        <v>811</v>
      </c>
      <c r="E1" s="367" t="s">
        <v>812</v>
      </c>
      <c r="F1" s="368"/>
      <c r="G1" s="369"/>
      <c r="H1" s="370" t="s">
        <v>813</v>
      </c>
      <c r="I1" s="584" t="s">
        <v>814</v>
      </c>
      <c r="J1" s="585"/>
      <c r="K1" s="585"/>
      <c r="L1" s="586"/>
    </row>
    <row r="2" spans="1:12" ht="14.25" customHeight="1">
      <c r="A2" s="599"/>
      <c r="B2" s="600"/>
      <c r="C2" s="372"/>
      <c r="D2" s="366" t="s">
        <v>815</v>
      </c>
      <c r="E2" s="587" t="s">
        <v>816</v>
      </c>
      <c r="F2" s="585"/>
      <c r="G2" s="373"/>
      <c r="H2" s="370" t="s">
        <v>817</v>
      </c>
      <c r="I2" s="584" t="s">
        <v>818</v>
      </c>
      <c r="J2" s="585"/>
      <c r="K2" s="585"/>
      <c r="L2" s="586"/>
    </row>
    <row r="3" spans="1:12" ht="14.25" customHeight="1">
      <c r="A3" s="599"/>
      <c r="B3" s="600"/>
      <c r="C3" s="372"/>
      <c r="D3" s="366" t="s">
        <v>819</v>
      </c>
      <c r="E3" s="367" t="s">
        <v>820</v>
      </c>
      <c r="F3" s="374"/>
      <c r="G3" s="373"/>
      <c r="H3" s="370" t="s">
        <v>821</v>
      </c>
      <c r="I3" s="584" t="s">
        <v>822</v>
      </c>
      <c r="J3" s="585"/>
      <c r="K3" s="585"/>
      <c r="L3" s="586"/>
    </row>
    <row r="4" spans="1:12" ht="15" customHeight="1">
      <c r="A4" s="601"/>
      <c r="B4" s="602"/>
      <c r="C4" s="375"/>
      <c r="D4" s="588" t="s">
        <v>823</v>
      </c>
      <c r="E4" s="589"/>
      <c r="F4" s="589"/>
      <c r="G4" s="589"/>
      <c r="H4" s="589"/>
      <c r="I4" s="589"/>
      <c r="J4" s="589"/>
      <c r="K4" s="589"/>
      <c r="L4" s="590"/>
    </row>
    <row r="5" spans="1:12" ht="21" customHeight="1">
      <c r="A5" s="591" t="s">
        <v>824</v>
      </c>
      <c r="B5" s="592"/>
      <c r="C5" s="376"/>
      <c r="D5" s="377" t="s">
        <v>825</v>
      </c>
      <c r="E5" s="378" t="s">
        <v>826</v>
      </c>
      <c r="F5" s="379" t="s">
        <v>827</v>
      </c>
      <c r="G5" s="379" t="s">
        <v>828</v>
      </c>
      <c r="H5" s="379" t="s">
        <v>829</v>
      </c>
      <c r="I5" s="380" t="s">
        <v>830</v>
      </c>
      <c r="J5" s="379" t="s">
        <v>831</v>
      </c>
      <c r="K5" s="379" t="s">
        <v>832</v>
      </c>
      <c r="L5" s="379" t="s">
        <v>833</v>
      </c>
    </row>
    <row r="6" spans="1:12" ht="33.75" customHeight="1">
      <c r="A6" s="381" t="s">
        <v>834</v>
      </c>
      <c r="B6" s="382"/>
      <c r="C6" s="405" t="s">
        <v>866</v>
      </c>
      <c r="D6" s="383" t="s">
        <v>835</v>
      </c>
      <c r="E6" s="384">
        <v>1</v>
      </c>
      <c r="F6" s="385">
        <f>G6-E6</f>
        <v>24.5</v>
      </c>
      <c r="G6" s="385">
        <f>H6-E6</f>
        <v>25.5</v>
      </c>
      <c r="H6" s="385">
        <f>I6-E6</f>
        <v>26.5</v>
      </c>
      <c r="I6" s="386">
        <v>27.5</v>
      </c>
      <c r="J6" s="385">
        <f>I6+E6</f>
        <v>28.5</v>
      </c>
      <c r="K6" s="385">
        <f>J6+E6</f>
        <v>29.5</v>
      </c>
      <c r="L6" s="385">
        <f>K6+E6</f>
        <v>30.5</v>
      </c>
    </row>
    <row r="7" spans="1:12" ht="21" customHeight="1">
      <c r="A7" s="387" t="s">
        <v>836</v>
      </c>
      <c r="B7" s="388" t="s">
        <v>837</v>
      </c>
      <c r="C7" s="405" t="s">
        <v>867</v>
      </c>
      <c r="D7" s="383" t="s">
        <v>835</v>
      </c>
      <c r="E7" s="384">
        <v>1</v>
      </c>
      <c r="F7" s="385">
        <f t="shared" ref="F7:F23" si="0">G7-E7</f>
        <v>22.5</v>
      </c>
      <c r="G7" s="385">
        <f t="shared" ref="G7:G23" si="1">H7-E7</f>
        <v>23.5</v>
      </c>
      <c r="H7" s="385">
        <f t="shared" ref="H7:H23" si="2">I7-E7</f>
        <v>24.5</v>
      </c>
      <c r="I7" s="386">
        <v>25.5</v>
      </c>
      <c r="J7" s="385">
        <f t="shared" ref="J7:J23" si="3">I7+E7</f>
        <v>26.5</v>
      </c>
      <c r="K7" s="385">
        <f t="shared" ref="K7:K23" si="4">J7+E7</f>
        <v>27.5</v>
      </c>
      <c r="L7" s="385">
        <f t="shared" ref="L7:L23" si="5">K7+E7</f>
        <v>28.5</v>
      </c>
    </row>
    <row r="8" spans="1:12" ht="31.5" customHeight="1">
      <c r="A8" s="381" t="s">
        <v>838</v>
      </c>
      <c r="B8" s="389" t="s">
        <v>839</v>
      </c>
      <c r="C8" s="405" t="s">
        <v>868</v>
      </c>
      <c r="D8" s="390">
        <v>0.5</v>
      </c>
      <c r="E8" s="391">
        <v>0.75</v>
      </c>
      <c r="F8" s="385">
        <f t="shared" si="0"/>
        <v>22</v>
      </c>
      <c r="G8" s="392">
        <f t="shared" si="1"/>
        <v>22.75</v>
      </c>
      <c r="H8" s="385">
        <f t="shared" si="2"/>
        <v>23.5</v>
      </c>
      <c r="I8" s="393">
        <v>24.25</v>
      </c>
      <c r="J8" s="385">
        <f t="shared" si="3"/>
        <v>25</v>
      </c>
      <c r="K8" s="392">
        <f t="shared" si="4"/>
        <v>25.75</v>
      </c>
      <c r="L8" s="385">
        <f t="shared" si="5"/>
        <v>26.5</v>
      </c>
    </row>
    <row r="9" spans="1:12" ht="31.5" customHeight="1">
      <c r="A9" s="387" t="s">
        <v>840</v>
      </c>
      <c r="B9" s="388" t="s">
        <v>841</v>
      </c>
      <c r="C9" s="405" t="s">
        <v>869</v>
      </c>
      <c r="D9" s="390">
        <v>0.5</v>
      </c>
      <c r="E9" s="391">
        <v>0.75</v>
      </c>
      <c r="F9" s="392">
        <f t="shared" si="0"/>
        <v>22.25</v>
      </c>
      <c r="G9" s="385">
        <f t="shared" si="1"/>
        <v>23</v>
      </c>
      <c r="H9" s="392">
        <f t="shared" si="2"/>
        <v>23.75</v>
      </c>
      <c r="I9" s="386">
        <v>24.5</v>
      </c>
      <c r="J9" s="392">
        <f t="shared" si="3"/>
        <v>25.25</v>
      </c>
      <c r="K9" s="385">
        <f t="shared" si="4"/>
        <v>26</v>
      </c>
      <c r="L9" s="392">
        <f t="shared" si="5"/>
        <v>26.75</v>
      </c>
    </row>
    <row r="10" spans="1:12" ht="21" customHeight="1">
      <c r="A10" s="387" t="s">
        <v>842</v>
      </c>
      <c r="B10" s="388" t="s">
        <v>843</v>
      </c>
      <c r="C10" s="405" t="s">
        <v>870</v>
      </c>
      <c r="D10" s="383" t="s">
        <v>835</v>
      </c>
      <c r="E10" s="384">
        <v>1</v>
      </c>
      <c r="F10" s="385">
        <f t="shared" si="0"/>
        <v>22</v>
      </c>
      <c r="G10" s="385">
        <f t="shared" si="1"/>
        <v>23</v>
      </c>
      <c r="H10" s="385">
        <f t="shared" si="2"/>
        <v>24</v>
      </c>
      <c r="I10" s="386">
        <v>25</v>
      </c>
      <c r="J10" s="385">
        <f t="shared" si="3"/>
        <v>26</v>
      </c>
      <c r="K10" s="385">
        <f t="shared" si="4"/>
        <v>27</v>
      </c>
      <c r="L10" s="385">
        <f t="shared" si="5"/>
        <v>28</v>
      </c>
    </row>
    <row r="11" spans="1:12" ht="21" customHeight="1">
      <c r="A11" s="593" t="s">
        <v>844</v>
      </c>
      <c r="B11" s="594"/>
      <c r="C11" s="405" t="s">
        <v>871</v>
      </c>
      <c r="D11" s="383" t="s">
        <v>845</v>
      </c>
      <c r="E11" s="394">
        <v>0</v>
      </c>
      <c r="F11" s="392">
        <f t="shared" si="0"/>
        <v>3.75</v>
      </c>
      <c r="G11" s="392">
        <f t="shared" si="1"/>
        <v>3.75</v>
      </c>
      <c r="H11" s="392">
        <f t="shared" si="2"/>
        <v>3.75</v>
      </c>
      <c r="I11" s="393" t="s">
        <v>846</v>
      </c>
      <c r="J11" s="392">
        <f t="shared" si="3"/>
        <v>3.75</v>
      </c>
      <c r="K11" s="392">
        <f t="shared" si="4"/>
        <v>3.75</v>
      </c>
      <c r="L11" s="392">
        <f t="shared" si="5"/>
        <v>3.75</v>
      </c>
    </row>
    <row r="12" spans="1:12" ht="21" customHeight="1">
      <c r="A12" s="381" t="s">
        <v>847</v>
      </c>
      <c r="B12" s="382"/>
      <c r="C12" s="405" t="s">
        <v>872</v>
      </c>
      <c r="D12" s="383" t="s">
        <v>845</v>
      </c>
      <c r="E12" s="394">
        <v>0</v>
      </c>
      <c r="F12" s="392">
        <f t="shared" si="0"/>
        <v>0.75</v>
      </c>
      <c r="G12" s="392">
        <f t="shared" si="1"/>
        <v>0.75</v>
      </c>
      <c r="H12" s="392">
        <f t="shared" si="2"/>
        <v>0.75</v>
      </c>
      <c r="I12" s="393">
        <v>0.75</v>
      </c>
      <c r="J12" s="392">
        <f t="shared" si="3"/>
        <v>0.75</v>
      </c>
      <c r="K12" s="392">
        <f t="shared" si="4"/>
        <v>0.75</v>
      </c>
      <c r="L12" s="392">
        <f t="shared" si="5"/>
        <v>0.75</v>
      </c>
    </row>
    <row r="13" spans="1:12" ht="32.25" customHeight="1">
      <c r="A13" s="387" t="s">
        <v>848</v>
      </c>
      <c r="B13" s="388" t="s">
        <v>849</v>
      </c>
      <c r="C13" s="405" t="s">
        <v>873</v>
      </c>
      <c r="D13" s="390">
        <v>0.5</v>
      </c>
      <c r="E13" s="391">
        <v>0.75</v>
      </c>
      <c r="F13" s="392">
        <f t="shared" si="0"/>
        <v>23.75</v>
      </c>
      <c r="G13" s="385">
        <f t="shared" si="1"/>
        <v>24.5</v>
      </c>
      <c r="H13" s="392">
        <f t="shared" si="2"/>
        <v>25.25</v>
      </c>
      <c r="I13" s="386">
        <v>26</v>
      </c>
      <c r="J13" s="392">
        <f t="shared" si="3"/>
        <v>26.75</v>
      </c>
      <c r="K13" s="385">
        <f t="shared" si="4"/>
        <v>27.5</v>
      </c>
      <c r="L13" s="392">
        <f t="shared" si="5"/>
        <v>28.25</v>
      </c>
    </row>
    <row r="14" spans="1:12" ht="21" customHeight="1">
      <c r="A14" s="387" t="s">
        <v>850</v>
      </c>
      <c r="B14" s="388" t="s">
        <v>851</v>
      </c>
      <c r="C14" s="405" t="s">
        <v>874</v>
      </c>
      <c r="D14" s="383" t="s">
        <v>852</v>
      </c>
      <c r="E14" s="384">
        <v>0.5</v>
      </c>
      <c r="F14" s="385">
        <f t="shared" si="0"/>
        <v>8</v>
      </c>
      <c r="G14" s="385">
        <f t="shared" si="1"/>
        <v>8.5</v>
      </c>
      <c r="H14" s="385">
        <f t="shared" si="2"/>
        <v>9</v>
      </c>
      <c r="I14" s="386">
        <v>9.5</v>
      </c>
      <c r="J14" s="385">
        <f t="shared" si="3"/>
        <v>10</v>
      </c>
      <c r="K14" s="385">
        <f t="shared" si="4"/>
        <v>10.5</v>
      </c>
      <c r="L14" s="385">
        <f t="shared" si="5"/>
        <v>11</v>
      </c>
    </row>
    <row r="15" spans="1:12" ht="21" customHeight="1">
      <c r="A15" s="387" t="s">
        <v>850</v>
      </c>
      <c r="B15" s="388" t="s">
        <v>853</v>
      </c>
      <c r="C15" s="405" t="s">
        <v>875</v>
      </c>
      <c r="D15" s="383" t="s">
        <v>852</v>
      </c>
      <c r="E15" s="384">
        <v>0.5</v>
      </c>
      <c r="F15" s="385">
        <f t="shared" si="0"/>
        <v>5.5</v>
      </c>
      <c r="G15" s="385">
        <f t="shared" si="1"/>
        <v>6</v>
      </c>
      <c r="H15" s="385">
        <f t="shared" si="2"/>
        <v>6.5</v>
      </c>
      <c r="I15" s="386">
        <v>7</v>
      </c>
      <c r="J15" s="385">
        <f t="shared" si="3"/>
        <v>7.5</v>
      </c>
      <c r="K15" s="385">
        <f t="shared" si="4"/>
        <v>8</v>
      </c>
      <c r="L15" s="385">
        <f t="shared" si="5"/>
        <v>8.5</v>
      </c>
    </row>
    <row r="16" spans="1:12" ht="21" customHeight="1">
      <c r="A16" s="381" t="s">
        <v>854</v>
      </c>
      <c r="B16" s="382"/>
      <c r="C16" s="405" t="s">
        <v>876</v>
      </c>
      <c r="D16" s="383" t="s">
        <v>852</v>
      </c>
      <c r="E16" s="395">
        <v>0.375</v>
      </c>
      <c r="F16" s="396">
        <f t="shared" si="0"/>
        <v>11.375</v>
      </c>
      <c r="G16" s="392">
        <f t="shared" si="1"/>
        <v>11.75</v>
      </c>
      <c r="H16" s="396">
        <f t="shared" si="2"/>
        <v>12.125</v>
      </c>
      <c r="I16" s="386">
        <v>12.5</v>
      </c>
      <c r="J16" s="396">
        <f t="shared" si="3"/>
        <v>12.875</v>
      </c>
      <c r="K16" s="392">
        <f t="shared" si="4"/>
        <v>13.25</v>
      </c>
      <c r="L16" s="396">
        <f t="shared" si="5"/>
        <v>13.625</v>
      </c>
    </row>
    <row r="17" spans="1:12" ht="21" customHeight="1">
      <c r="A17" s="387" t="s">
        <v>855</v>
      </c>
      <c r="B17" s="388" t="s">
        <v>856</v>
      </c>
      <c r="C17" s="405" t="s">
        <v>877</v>
      </c>
      <c r="D17" s="383" t="s">
        <v>852</v>
      </c>
      <c r="E17" s="395">
        <v>0.375</v>
      </c>
      <c r="F17" s="396">
        <f t="shared" si="0"/>
        <v>11.125</v>
      </c>
      <c r="G17" s="385">
        <f t="shared" si="1"/>
        <v>11.5</v>
      </c>
      <c r="H17" s="396">
        <f t="shared" si="2"/>
        <v>11.875</v>
      </c>
      <c r="I17" s="393">
        <v>12.25</v>
      </c>
      <c r="J17" s="396">
        <f t="shared" si="3"/>
        <v>12.625</v>
      </c>
      <c r="K17" s="396">
        <f t="shared" si="4"/>
        <v>13</v>
      </c>
      <c r="L17" s="396">
        <f t="shared" si="5"/>
        <v>13.375</v>
      </c>
    </row>
    <row r="18" spans="1:12" ht="21" customHeight="1">
      <c r="A18" s="593" t="s">
        <v>857</v>
      </c>
      <c r="B18" s="594"/>
      <c r="C18" s="405" t="s">
        <v>878</v>
      </c>
      <c r="D18" s="383" t="s">
        <v>852</v>
      </c>
      <c r="E18" s="395">
        <v>0.375</v>
      </c>
      <c r="F18" s="396">
        <f t="shared" si="0"/>
        <v>9.375</v>
      </c>
      <c r="G18" s="392">
        <f t="shared" si="1"/>
        <v>9.75</v>
      </c>
      <c r="H18" s="396">
        <f t="shared" si="2"/>
        <v>10.125</v>
      </c>
      <c r="I18" s="386">
        <v>10.5</v>
      </c>
      <c r="J18" s="396">
        <f t="shared" si="3"/>
        <v>10.875</v>
      </c>
      <c r="K18" s="392">
        <f t="shared" si="4"/>
        <v>11.25</v>
      </c>
      <c r="L18" s="396">
        <f t="shared" si="5"/>
        <v>11.625</v>
      </c>
    </row>
    <row r="19" spans="1:12" ht="21" customHeight="1">
      <c r="A19" s="381" t="s">
        <v>858</v>
      </c>
      <c r="B19" s="382"/>
      <c r="C19" s="405" t="s">
        <v>879</v>
      </c>
      <c r="D19" s="397">
        <v>0.25</v>
      </c>
      <c r="E19" s="391">
        <v>0.25</v>
      </c>
      <c r="F19" s="392">
        <f t="shared" si="0"/>
        <v>6.75</v>
      </c>
      <c r="G19" s="385">
        <f t="shared" si="1"/>
        <v>7</v>
      </c>
      <c r="H19" s="392">
        <f t="shared" si="2"/>
        <v>7.25</v>
      </c>
      <c r="I19" s="386">
        <v>7.5</v>
      </c>
      <c r="J19" s="392">
        <f t="shared" si="3"/>
        <v>7.75</v>
      </c>
      <c r="K19" s="385">
        <f t="shared" si="4"/>
        <v>8</v>
      </c>
      <c r="L19" s="392">
        <f t="shared" si="5"/>
        <v>8.25</v>
      </c>
    </row>
    <row r="20" spans="1:12" ht="21" customHeight="1">
      <c r="A20" s="387" t="s">
        <v>859</v>
      </c>
      <c r="B20" s="388" t="s">
        <v>860</v>
      </c>
      <c r="C20" s="405" t="s">
        <v>880</v>
      </c>
      <c r="D20" s="397">
        <v>0.25</v>
      </c>
      <c r="E20" s="391">
        <v>0.25</v>
      </c>
      <c r="F20" s="392">
        <f t="shared" si="0"/>
        <v>3.75</v>
      </c>
      <c r="G20" s="392">
        <f t="shared" si="1"/>
        <v>4</v>
      </c>
      <c r="H20" s="392">
        <f t="shared" si="2"/>
        <v>4.25</v>
      </c>
      <c r="I20" s="386">
        <v>4.5</v>
      </c>
      <c r="J20" s="392">
        <f t="shared" si="3"/>
        <v>4.75</v>
      </c>
      <c r="K20" s="392">
        <f t="shared" si="4"/>
        <v>5</v>
      </c>
      <c r="L20" s="392">
        <f t="shared" si="5"/>
        <v>5.25</v>
      </c>
    </row>
    <row r="21" spans="1:12" ht="21" customHeight="1">
      <c r="A21" s="381" t="s">
        <v>859</v>
      </c>
      <c r="B21" s="389" t="s">
        <v>861</v>
      </c>
      <c r="C21" s="405" t="s">
        <v>881</v>
      </c>
      <c r="D21" s="383" t="s">
        <v>845</v>
      </c>
      <c r="E21" s="394">
        <v>0</v>
      </c>
      <c r="F21" s="385">
        <f t="shared" si="0"/>
        <v>0.5</v>
      </c>
      <c r="G21" s="385">
        <f t="shared" si="1"/>
        <v>0.5</v>
      </c>
      <c r="H21" s="385">
        <f t="shared" si="2"/>
        <v>0.5</v>
      </c>
      <c r="I21" s="386">
        <v>0.5</v>
      </c>
      <c r="J21" s="385">
        <f t="shared" si="3"/>
        <v>0.5</v>
      </c>
      <c r="K21" s="385">
        <f t="shared" si="4"/>
        <v>0.5</v>
      </c>
      <c r="L21" s="385">
        <f t="shared" si="5"/>
        <v>0.5</v>
      </c>
    </row>
    <row r="22" spans="1:12" ht="21" customHeight="1">
      <c r="A22" s="387" t="s">
        <v>862</v>
      </c>
      <c r="B22" s="388" t="s">
        <v>863</v>
      </c>
      <c r="C22" s="405" t="s">
        <v>882</v>
      </c>
      <c r="D22" s="398" t="s">
        <v>845</v>
      </c>
      <c r="E22" s="394">
        <v>0</v>
      </c>
      <c r="F22" s="385">
        <f t="shared" si="0"/>
        <v>1</v>
      </c>
      <c r="G22" s="385">
        <f t="shared" si="1"/>
        <v>1</v>
      </c>
      <c r="H22" s="385">
        <f t="shared" si="2"/>
        <v>1</v>
      </c>
      <c r="I22" s="386">
        <v>1</v>
      </c>
      <c r="J22" s="385">
        <f t="shared" si="3"/>
        <v>1</v>
      </c>
      <c r="K22" s="385">
        <f t="shared" si="4"/>
        <v>1</v>
      </c>
      <c r="L22" s="385">
        <f t="shared" si="5"/>
        <v>1</v>
      </c>
    </row>
    <row r="23" spans="1:12" ht="21" customHeight="1">
      <c r="A23" s="381" t="s">
        <v>864</v>
      </c>
      <c r="B23" s="389" t="s">
        <v>865</v>
      </c>
      <c r="C23" s="405" t="s">
        <v>883</v>
      </c>
      <c r="D23" s="398" t="s">
        <v>845</v>
      </c>
      <c r="E23" s="394">
        <v>0</v>
      </c>
      <c r="F23" s="385">
        <f t="shared" si="0"/>
        <v>1</v>
      </c>
      <c r="G23" s="385">
        <f t="shared" si="1"/>
        <v>1</v>
      </c>
      <c r="H23" s="385">
        <f t="shared" si="2"/>
        <v>1</v>
      </c>
      <c r="I23" s="386">
        <v>1</v>
      </c>
      <c r="J23" s="385">
        <f t="shared" si="3"/>
        <v>1</v>
      </c>
      <c r="K23" s="385">
        <f t="shared" si="4"/>
        <v>1</v>
      </c>
      <c r="L23" s="385">
        <f t="shared" si="5"/>
        <v>1</v>
      </c>
    </row>
    <row r="24" spans="1:12" ht="12.65" customHeight="1">
      <c r="A24" s="399"/>
      <c r="B24" s="400"/>
      <c r="C24" s="373"/>
      <c r="D24" s="401"/>
      <c r="E24" s="402"/>
      <c r="F24" s="401"/>
      <c r="G24" s="401"/>
      <c r="H24" s="401"/>
      <c r="I24" s="403"/>
      <c r="J24" s="401"/>
      <c r="K24" s="401"/>
      <c r="L24" s="401"/>
    </row>
    <row r="25" spans="1:12" ht="13" customHeight="1">
      <c r="A25" s="595"/>
      <c r="B25" s="596"/>
      <c r="C25" s="373"/>
      <c r="D25" s="401"/>
      <c r="E25" s="402"/>
      <c r="F25" s="401"/>
      <c r="G25" s="401"/>
      <c r="H25" s="401"/>
      <c r="I25" s="403"/>
      <c r="J25" s="401"/>
      <c r="K25" s="401"/>
      <c r="L25" s="401"/>
    </row>
  </sheetData>
  <mergeCells count="10">
    <mergeCell ref="A5:B5"/>
    <mergeCell ref="A11:B11"/>
    <mergeCell ref="A18:B18"/>
    <mergeCell ref="A25:B25"/>
    <mergeCell ref="A1:B4"/>
    <mergeCell ref="I1:L1"/>
    <mergeCell ref="E2:F2"/>
    <mergeCell ref="I2:L2"/>
    <mergeCell ref="I3:L3"/>
    <mergeCell ref="D4:L4"/>
  </mergeCells>
  <pageMargins left="0.7" right="0.7" top="0.75" bottom="0.75" header="0.3" footer="0.3"/>
  <pageSetup paperSize="9" scale="82" orientation="landscape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A2959-1B66-4839-9877-8F2ED7F9D5CE}">
  <sheetPr filterMode="1">
    <pageSetUpPr fitToPage="1"/>
  </sheetPr>
  <dimension ref="A2:T367"/>
  <sheetViews>
    <sheetView tabSelected="1" view="pageBreakPreview" zoomScale="55" zoomScaleNormal="55" zoomScalePageLayoutView="50" workbookViewId="0">
      <pane xSplit="2" ySplit="2" topLeftCell="C52" activePane="bottomRight" state="frozen"/>
      <selection activeCell="C6" sqref="C6"/>
      <selection pane="topRight" activeCell="C6" sqref="C6"/>
      <selection pane="bottomLeft" activeCell="C6" sqref="C6"/>
      <selection pane="bottomRight" activeCell="C6" sqref="C6"/>
    </sheetView>
  </sheetViews>
  <sheetFormatPr defaultColWidth="10.81640625" defaultRowHeight="24" outlineLevelCol="1"/>
  <cols>
    <col min="1" max="1" width="0" style="320" hidden="1" customWidth="1"/>
    <col min="2" max="2" width="21.7265625" style="320" hidden="1" customWidth="1"/>
    <col min="3" max="3" width="34.1796875" style="325" bestFit="1" customWidth="1"/>
    <col min="4" max="4" width="25.1796875" style="326" bestFit="1" customWidth="1"/>
    <col min="5" max="5" width="47.453125" style="327" customWidth="1"/>
    <col min="6" max="6" width="28" style="327" customWidth="1"/>
    <col min="7" max="7" width="35.7265625" style="328" customWidth="1"/>
    <col min="8" max="8" width="11.7265625" style="302" customWidth="1"/>
    <col min="9" max="9" width="31.453125" style="302" customWidth="1"/>
    <col min="10" max="10" width="30.453125" style="302" customWidth="1" outlineLevel="1"/>
    <col min="11" max="11" width="31.453125" style="302" hidden="1" customWidth="1" outlineLevel="1"/>
    <col min="12" max="12" width="28.1796875" style="302" hidden="1" customWidth="1" outlineLevel="1"/>
    <col min="13" max="13" width="33.7265625" style="302" hidden="1" customWidth="1" outlineLevel="1"/>
    <col min="14" max="14" width="27.81640625" style="302" customWidth="1"/>
    <col min="15" max="19" width="10.81640625" style="320"/>
    <col min="20" max="20" width="24.453125" style="320" customWidth="1"/>
    <col min="21" max="16384" width="10.81640625" style="320"/>
  </cols>
  <sheetData>
    <row r="2" spans="1:20" s="296" customFormat="1" ht="115">
      <c r="A2" s="288" t="s">
        <v>239</v>
      </c>
      <c r="B2" s="289" t="s">
        <v>254</v>
      </c>
      <c r="C2" s="290" t="s">
        <v>255</v>
      </c>
      <c r="D2" s="291" t="s">
        <v>256</v>
      </c>
      <c r="E2" s="292" t="s">
        <v>257</v>
      </c>
      <c r="F2" s="293" t="s">
        <v>258</v>
      </c>
      <c r="G2" s="294" t="s">
        <v>259</v>
      </c>
      <c r="H2" s="288" t="s">
        <v>131</v>
      </c>
      <c r="I2" s="288" t="s">
        <v>260</v>
      </c>
      <c r="J2" s="295" t="s">
        <v>261</v>
      </c>
      <c r="K2" s="295" t="s">
        <v>262</v>
      </c>
      <c r="L2" s="295" t="s">
        <v>263</v>
      </c>
      <c r="M2" s="295" t="s">
        <v>264</v>
      </c>
      <c r="N2" s="295" t="s">
        <v>265</v>
      </c>
    </row>
    <row r="3" spans="1:20" s="302" customFormat="1" ht="22.5" hidden="1">
      <c r="A3" s="297"/>
      <c r="B3" s="298"/>
      <c r="C3" s="299" t="s">
        <v>228</v>
      </c>
      <c r="D3" s="299" t="s">
        <v>266</v>
      </c>
      <c r="E3" s="300" t="s">
        <v>267</v>
      </c>
      <c r="F3" s="299" t="s">
        <v>268</v>
      </c>
      <c r="G3" s="607"/>
      <c r="H3" s="298" t="s">
        <v>269</v>
      </c>
      <c r="I3" s="298" t="s">
        <v>270</v>
      </c>
      <c r="J3" s="298">
        <v>12</v>
      </c>
      <c r="K3" s="298">
        <f>ROUNDUP((J3*2)*1.06,0)</f>
        <v>26</v>
      </c>
      <c r="L3" s="298">
        <f>ROUNDUP(((J3/M3)*2)*1.05,0)</f>
        <v>1</v>
      </c>
      <c r="M3" s="298">
        <v>40</v>
      </c>
      <c r="N3" s="298">
        <f>ROUNDUP((K3+L3)*1.07,0)</f>
        <v>29</v>
      </c>
      <c r="O3" s="301" t="str">
        <f>E3&amp;" "&amp;F3&amp;" "&amp;H3</f>
        <v>curved hem tank top cloud xxs</v>
      </c>
      <c r="T3" s="302" t="str">
        <f>LOWER(F3)</f>
        <v>cloud</v>
      </c>
    </row>
    <row r="4" spans="1:20" s="302" customFormat="1" ht="22.5" hidden="1">
      <c r="A4" s="303"/>
      <c r="B4" s="298"/>
      <c r="C4" s="299" t="s">
        <v>228</v>
      </c>
      <c r="D4" s="299" t="s">
        <v>266</v>
      </c>
      <c r="E4" s="300" t="s">
        <v>267</v>
      </c>
      <c r="F4" s="299" t="s">
        <v>268</v>
      </c>
      <c r="G4" s="606"/>
      <c r="H4" s="298" t="s">
        <v>271</v>
      </c>
      <c r="I4" s="298" t="s">
        <v>272</v>
      </c>
      <c r="J4" s="298">
        <v>31</v>
      </c>
      <c r="K4" s="298">
        <f t="shared" ref="K4:K258" si="0">ROUNDUP((J4*2)*1.06,0)</f>
        <v>66</v>
      </c>
      <c r="L4" s="298">
        <f t="shared" ref="L4:L258" si="1">ROUNDUP(((J4/M4)*2)*1.05,0)</f>
        <v>2</v>
      </c>
      <c r="M4" s="298">
        <v>40</v>
      </c>
      <c r="N4" s="298">
        <f t="shared" ref="N4:N258" si="2">ROUNDUP((K4+L4)*1.07,0)</f>
        <v>73</v>
      </c>
      <c r="O4" s="301" t="str">
        <f t="shared" ref="O4:O51" si="3">E4&amp;" "&amp;F4&amp;" "&amp;H4</f>
        <v>curved hem tank top cloud xs</v>
      </c>
      <c r="T4" s="302" t="str">
        <f t="shared" ref="T4:T258" si="4">LOWER(F4)</f>
        <v>cloud</v>
      </c>
    </row>
    <row r="5" spans="1:20" s="302" customFormat="1" ht="22.5" hidden="1">
      <c r="A5" s="303"/>
      <c r="B5" s="298"/>
      <c r="C5" s="299" t="s">
        <v>228</v>
      </c>
      <c r="D5" s="299" t="s">
        <v>266</v>
      </c>
      <c r="E5" s="300" t="s">
        <v>267</v>
      </c>
      <c r="F5" s="299" t="s">
        <v>268</v>
      </c>
      <c r="G5" s="606"/>
      <c r="H5" s="298" t="s">
        <v>273</v>
      </c>
      <c r="I5" s="298" t="s">
        <v>274</v>
      </c>
      <c r="J5" s="298">
        <v>70</v>
      </c>
      <c r="K5" s="298">
        <f t="shared" si="0"/>
        <v>149</v>
      </c>
      <c r="L5" s="298">
        <f t="shared" si="1"/>
        <v>4</v>
      </c>
      <c r="M5" s="298">
        <v>40</v>
      </c>
      <c r="N5" s="298">
        <f t="shared" si="2"/>
        <v>164</v>
      </c>
      <c r="O5" s="301" t="str">
        <f t="shared" si="3"/>
        <v>curved hem tank top cloud s</v>
      </c>
      <c r="T5" s="302" t="str">
        <f t="shared" si="4"/>
        <v>cloud</v>
      </c>
    </row>
    <row r="6" spans="1:20" s="302" customFormat="1" ht="45" hidden="1">
      <c r="A6" s="303"/>
      <c r="B6" s="298"/>
      <c r="C6" s="299" t="s">
        <v>866</v>
      </c>
      <c r="D6" s="299" t="s">
        <v>266</v>
      </c>
      <c r="E6" s="300" t="s">
        <v>267</v>
      </c>
      <c r="F6" s="299" t="s">
        <v>268</v>
      </c>
      <c r="G6" s="606"/>
      <c r="H6" s="298" t="s">
        <v>275</v>
      </c>
      <c r="I6" s="298" t="s">
        <v>276</v>
      </c>
      <c r="J6" s="298">
        <v>82</v>
      </c>
      <c r="K6" s="298">
        <f t="shared" si="0"/>
        <v>174</v>
      </c>
      <c r="L6" s="298">
        <f t="shared" si="1"/>
        <v>5</v>
      </c>
      <c r="M6" s="298">
        <v>40</v>
      </c>
      <c r="N6" s="298">
        <f t="shared" si="2"/>
        <v>192</v>
      </c>
      <c r="O6" s="301" t="str">
        <f t="shared" si="3"/>
        <v>curved hem tank top cloud m</v>
      </c>
      <c r="T6" s="302" t="str">
        <f t="shared" si="4"/>
        <v>cloud</v>
      </c>
    </row>
    <row r="7" spans="1:20" s="302" customFormat="1" ht="22.5" hidden="1">
      <c r="A7" s="303"/>
      <c r="B7" s="298"/>
      <c r="C7" s="299" t="s">
        <v>228</v>
      </c>
      <c r="D7" s="299" t="s">
        <v>266</v>
      </c>
      <c r="E7" s="300" t="s">
        <v>267</v>
      </c>
      <c r="F7" s="299" t="s">
        <v>268</v>
      </c>
      <c r="G7" s="606"/>
      <c r="H7" s="298" t="s">
        <v>277</v>
      </c>
      <c r="I7" s="298" t="s">
        <v>278</v>
      </c>
      <c r="J7" s="298">
        <v>60</v>
      </c>
      <c r="K7" s="298">
        <f t="shared" si="0"/>
        <v>128</v>
      </c>
      <c r="L7" s="298">
        <f t="shared" si="1"/>
        <v>4</v>
      </c>
      <c r="M7" s="298">
        <v>40</v>
      </c>
      <c r="N7" s="298">
        <f t="shared" si="2"/>
        <v>142</v>
      </c>
      <c r="O7" s="301" t="str">
        <f t="shared" si="3"/>
        <v>curved hem tank top cloud l</v>
      </c>
      <c r="T7" s="302" t="str">
        <f t="shared" si="4"/>
        <v>cloud</v>
      </c>
    </row>
    <row r="8" spans="1:20" s="302" customFormat="1" ht="22.5" hidden="1">
      <c r="A8" s="303"/>
      <c r="B8" s="298"/>
      <c r="C8" s="299" t="s">
        <v>228</v>
      </c>
      <c r="D8" s="299" t="s">
        <v>266</v>
      </c>
      <c r="E8" s="300" t="s">
        <v>267</v>
      </c>
      <c r="F8" s="299" t="s">
        <v>268</v>
      </c>
      <c r="G8" s="606"/>
      <c r="H8" s="298" t="s">
        <v>279</v>
      </c>
      <c r="I8" s="298" t="s">
        <v>280</v>
      </c>
      <c r="J8" s="298">
        <v>27</v>
      </c>
      <c r="K8" s="298">
        <f t="shared" si="0"/>
        <v>58</v>
      </c>
      <c r="L8" s="298">
        <f t="shared" si="1"/>
        <v>2</v>
      </c>
      <c r="M8" s="298">
        <v>40</v>
      </c>
      <c r="N8" s="298">
        <f t="shared" si="2"/>
        <v>65</v>
      </c>
      <c r="O8" s="301" t="str">
        <f t="shared" si="3"/>
        <v>curved hem tank top cloud xl</v>
      </c>
      <c r="T8" s="302" t="str">
        <f t="shared" si="4"/>
        <v>cloud</v>
      </c>
    </row>
    <row r="9" spans="1:20" s="302" customFormat="1" ht="22.5" hidden="1">
      <c r="A9" s="304"/>
      <c r="B9" s="298"/>
      <c r="C9" s="299" t="s">
        <v>228</v>
      </c>
      <c r="D9" s="299" t="s">
        <v>266</v>
      </c>
      <c r="E9" s="300" t="s">
        <v>267</v>
      </c>
      <c r="F9" s="299" t="s">
        <v>268</v>
      </c>
      <c r="G9" s="606"/>
      <c r="H9" s="298" t="s">
        <v>281</v>
      </c>
      <c r="I9" s="298" t="s">
        <v>282</v>
      </c>
      <c r="J9" s="298">
        <v>9</v>
      </c>
      <c r="K9" s="298">
        <f t="shared" si="0"/>
        <v>20</v>
      </c>
      <c r="L9" s="298">
        <f t="shared" si="1"/>
        <v>1</v>
      </c>
      <c r="M9" s="298">
        <v>40</v>
      </c>
      <c r="N9" s="298">
        <f t="shared" si="2"/>
        <v>23</v>
      </c>
      <c r="O9" s="301" t="str">
        <f t="shared" si="3"/>
        <v>curved hem tank top cloud xxl</v>
      </c>
      <c r="T9" s="302" t="str">
        <f t="shared" si="4"/>
        <v>cloud</v>
      </c>
    </row>
    <row r="10" spans="1:20" s="302" customFormat="1" ht="22.5" hidden="1">
      <c r="A10" s="297"/>
      <c r="B10" s="298"/>
      <c r="C10" s="305" t="s">
        <v>228</v>
      </c>
      <c r="D10" s="329" t="s">
        <v>720</v>
      </c>
      <c r="E10" s="300" t="s">
        <v>267</v>
      </c>
      <c r="F10" s="299" t="s">
        <v>283</v>
      </c>
      <c r="G10" s="606"/>
      <c r="H10" s="298" t="s">
        <v>269</v>
      </c>
      <c r="I10" s="298" t="s">
        <v>284</v>
      </c>
      <c r="J10" s="298">
        <v>12</v>
      </c>
      <c r="K10" s="298">
        <f t="shared" si="0"/>
        <v>26</v>
      </c>
      <c r="L10" s="298">
        <f t="shared" si="1"/>
        <v>1</v>
      </c>
      <c r="M10" s="298">
        <v>40</v>
      </c>
      <c r="N10" s="298">
        <f t="shared" si="2"/>
        <v>29</v>
      </c>
      <c r="O10" s="301" t="str">
        <f t="shared" si="3"/>
        <v>curved hem tank top moonlight xxs</v>
      </c>
      <c r="T10" s="302" t="str">
        <f t="shared" si="4"/>
        <v>moonlight</v>
      </c>
    </row>
    <row r="11" spans="1:20" s="302" customFormat="1" ht="22.5" hidden="1">
      <c r="A11" s="303"/>
      <c r="B11" s="298"/>
      <c r="C11" s="305" t="s">
        <v>228</v>
      </c>
      <c r="D11" s="329" t="s">
        <v>720</v>
      </c>
      <c r="E11" s="300" t="s">
        <v>267</v>
      </c>
      <c r="F11" s="299" t="s">
        <v>283</v>
      </c>
      <c r="G11" s="606"/>
      <c r="H11" s="298" t="s">
        <v>271</v>
      </c>
      <c r="I11" s="298" t="s">
        <v>285</v>
      </c>
      <c r="J11" s="298">
        <v>31</v>
      </c>
      <c r="K11" s="298">
        <f t="shared" si="0"/>
        <v>66</v>
      </c>
      <c r="L11" s="298">
        <f t="shared" si="1"/>
        <v>2</v>
      </c>
      <c r="M11" s="298">
        <v>40</v>
      </c>
      <c r="N11" s="298">
        <f t="shared" si="2"/>
        <v>73</v>
      </c>
      <c r="O11" s="301" t="str">
        <f t="shared" si="3"/>
        <v>curved hem tank top moonlight xs</v>
      </c>
      <c r="T11" s="302" t="str">
        <f t="shared" si="4"/>
        <v>moonlight</v>
      </c>
    </row>
    <row r="12" spans="1:20" s="302" customFormat="1" ht="22.5" hidden="1">
      <c r="A12" s="303"/>
      <c r="B12" s="298"/>
      <c r="C12" s="305" t="s">
        <v>228</v>
      </c>
      <c r="D12" s="329" t="s">
        <v>720</v>
      </c>
      <c r="E12" s="300" t="s">
        <v>267</v>
      </c>
      <c r="F12" s="299" t="s">
        <v>283</v>
      </c>
      <c r="G12" s="606"/>
      <c r="H12" s="298" t="s">
        <v>273</v>
      </c>
      <c r="I12" s="298" t="s">
        <v>286</v>
      </c>
      <c r="J12" s="298">
        <v>69</v>
      </c>
      <c r="K12" s="298">
        <f t="shared" si="0"/>
        <v>147</v>
      </c>
      <c r="L12" s="298">
        <f t="shared" si="1"/>
        <v>4</v>
      </c>
      <c r="M12" s="298">
        <v>40</v>
      </c>
      <c r="N12" s="298">
        <f t="shared" si="2"/>
        <v>162</v>
      </c>
      <c r="O12" s="301" t="str">
        <f t="shared" si="3"/>
        <v>curved hem tank top moonlight s</v>
      </c>
      <c r="T12" s="302" t="str">
        <f t="shared" si="4"/>
        <v>moonlight</v>
      </c>
    </row>
    <row r="13" spans="1:20" s="302" customFormat="1" ht="22.5" hidden="1">
      <c r="A13" s="303"/>
      <c r="B13" s="298"/>
      <c r="C13" s="305" t="s">
        <v>228</v>
      </c>
      <c r="D13" s="329" t="s">
        <v>720</v>
      </c>
      <c r="E13" s="300" t="s">
        <v>267</v>
      </c>
      <c r="F13" s="299" t="s">
        <v>283</v>
      </c>
      <c r="G13" s="606"/>
      <c r="H13" s="298" t="s">
        <v>275</v>
      </c>
      <c r="I13" s="298" t="s">
        <v>287</v>
      </c>
      <c r="J13" s="298">
        <v>82</v>
      </c>
      <c r="K13" s="298">
        <f t="shared" si="0"/>
        <v>174</v>
      </c>
      <c r="L13" s="298">
        <f t="shared" si="1"/>
        <v>5</v>
      </c>
      <c r="M13" s="298">
        <v>40</v>
      </c>
      <c r="N13" s="298">
        <f t="shared" si="2"/>
        <v>192</v>
      </c>
      <c r="O13" s="301" t="str">
        <f t="shared" si="3"/>
        <v>curved hem tank top moonlight m</v>
      </c>
      <c r="T13" s="302" t="str">
        <f t="shared" si="4"/>
        <v>moonlight</v>
      </c>
    </row>
    <row r="14" spans="1:20" s="302" customFormat="1" ht="22.5" hidden="1">
      <c r="A14" s="303"/>
      <c r="B14" s="298"/>
      <c r="C14" s="305" t="s">
        <v>228</v>
      </c>
      <c r="D14" s="329" t="s">
        <v>720</v>
      </c>
      <c r="E14" s="300" t="s">
        <v>267</v>
      </c>
      <c r="F14" s="299" t="s">
        <v>283</v>
      </c>
      <c r="G14" s="606"/>
      <c r="H14" s="298" t="s">
        <v>277</v>
      </c>
      <c r="I14" s="298" t="s">
        <v>288</v>
      </c>
      <c r="J14" s="298">
        <v>59</v>
      </c>
      <c r="K14" s="298">
        <f t="shared" si="0"/>
        <v>126</v>
      </c>
      <c r="L14" s="298">
        <f t="shared" si="1"/>
        <v>4</v>
      </c>
      <c r="M14" s="298">
        <v>40</v>
      </c>
      <c r="N14" s="298">
        <f t="shared" si="2"/>
        <v>140</v>
      </c>
      <c r="O14" s="301" t="str">
        <f t="shared" si="3"/>
        <v>curved hem tank top moonlight l</v>
      </c>
      <c r="T14" s="302" t="str">
        <f t="shared" si="4"/>
        <v>moonlight</v>
      </c>
    </row>
    <row r="15" spans="1:20" s="302" customFormat="1" ht="22.5" hidden="1">
      <c r="A15" s="303"/>
      <c r="B15" s="298"/>
      <c r="C15" s="305" t="s">
        <v>228</v>
      </c>
      <c r="D15" s="329" t="s">
        <v>720</v>
      </c>
      <c r="E15" s="300" t="s">
        <v>267</v>
      </c>
      <c r="F15" s="299" t="s">
        <v>283</v>
      </c>
      <c r="G15" s="606"/>
      <c r="H15" s="298" t="s">
        <v>279</v>
      </c>
      <c r="I15" s="298" t="s">
        <v>289</v>
      </c>
      <c r="J15" s="298">
        <v>27</v>
      </c>
      <c r="K15" s="298">
        <f t="shared" si="0"/>
        <v>58</v>
      </c>
      <c r="L15" s="298">
        <f t="shared" si="1"/>
        <v>2</v>
      </c>
      <c r="M15" s="298">
        <v>40</v>
      </c>
      <c r="N15" s="298">
        <f t="shared" si="2"/>
        <v>65</v>
      </c>
      <c r="O15" s="301" t="str">
        <f t="shared" si="3"/>
        <v>curved hem tank top moonlight xl</v>
      </c>
      <c r="T15" s="302" t="str">
        <f t="shared" si="4"/>
        <v>moonlight</v>
      </c>
    </row>
    <row r="16" spans="1:20" s="302" customFormat="1" ht="22.5" hidden="1">
      <c r="A16" s="304"/>
      <c r="B16" s="298"/>
      <c r="C16" s="305" t="s">
        <v>228</v>
      </c>
      <c r="D16" s="329" t="s">
        <v>720</v>
      </c>
      <c r="E16" s="300" t="s">
        <v>267</v>
      </c>
      <c r="F16" s="299" t="s">
        <v>283</v>
      </c>
      <c r="G16" s="606"/>
      <c r="H16" s="298" t="s">
        <v>281</v>
      </c>
      <c r="I16" s="298" t="s">
        <v>290</v>
      </c>
      <c r="J16" s="298">
        <v>8</v>
      </c>
      <c r="K16" s="298">
        <f t="shared" si="0"/>
        <v>17</v>
      </c>
      <c r="L16" s="298">
        <f t="shared" si="1"/>
        <v>1</v>
      </c>
      <c r="M16" s="298">
        <v>40</v>
      </c>
      <c r="N16" s="298">
        <f t="shared" si="2"/>
        <v>20</v>
      </c>
      <c r="O16" s="301" t="str">
        <f t="shared" si="3"/>
        <v>curved hem tank top moonlight xxl</v>
      </c>
      <c r="T16" s="302" t="str">
        <f t="shared" si="4"/>
        <v>moonlight</v>
      </c>
    </row>
    <row r="17" spans="1:20" s="302" customFormat="1" ht="22.5" hidden="1">
      <c r="A17" s="297"/>
      <c r="B17" s="298"/>
      <c r="C17" s="305" t="s">
        <v>228</v>
      </c>
      <c r="D17" s="306" t="s">
        <v>721</v>
      </c>
      <c r="E17" s="300" t="s">
        <v>267</v>
      </c>
      <c r="F17" s="299" t="s">
        <v>291</v>
      </c>
      <c r="G17" s="606"/>
      <c r="H17" s="298" t="s">
        <v>269</v>
      </c>
      <c r="I17" s="298" t="s">
        <v>292</v>
      </c>
      <c r="J17" s="298">
        <v>11</v>
      </c>
      <c r="K17" s="298">
        <f t="shared" si="0"/>
        <v>24</v>
      </c>
      <c r="L17" s="298">
        <f t="shared" si="1"/>
        <v>1</v>
      </c>
      <c r="M17" s="298">
        <v>40</v>
      </c>
      <c r="N17" s="298">
        <f t="shared" si="2"/>
        <v>27</v>
      </c>
      <c r="O17" s="301" t="str">
        <f t="shared" si="3"/>
        <v>curved hem tank top lunar xxs</v>
      </c>
      <c r="T17" s="302" t="str">
        <f t="shared" si="4"/>
        <v>lunar</v>
      </c>
    </row>
    <row r="18" spans="1:20" s="302" customFormat="1" ht="22.5" hidden="1">
      <c r="A18" s="303"/>
      <c r="B18" s="298"/>
      <c r="C18" s="299" t="s">
        <v>228</v>
      </c>
      <c r="D18" s="306" t="s">
        <v>721</v>
      </c>
      <c r="E18" s="300" t="s">
        <v>267</v>
      </c>
      <c r="F18" s="299" t="s">
        <v>291</v>
      </c>
      <c r="G18" s="606"/>
      <c r="H18" s="298" t="s">
        <v>271</v>
      </c>
      <c r="I18" s="298" t="s">
        <v>293</v>
      </c>
      <c r="J18" s="298">
        <v>31</v>
      </c>
      <c r="K18" s="298">
        <f t="shared" si="0"/>
        <v>66</v>
      </c>
      <c r="L18" s="298">
        <f t="shared" si="1"/>
        <v>2</v>
      </c>
      <c r="M18" s="298">
        <v>40</v>
      </c>
      <c r="N18" s="298">
        <f t="shared" si="2"/>
        <v>73</v>
      </c>
      <c r="O18" s="301" t="str">
        <f t="shared" si="3"/>
        <v>curved hem tank top lunar xs</v>
      </c>
      <c r="T18" s="302" t="str">
        <f t="shared" si="4"/>
        <v>lunar</v>
      </c>
    </row>
    <row r="19" spans="1:20" s="302" customFormat="1" ht="22.5" hidden="1">
      <c r="A19" s="303"/>
      <c r="B19" s="298"/>
      <c r="C19" s="299" t="s">
        <v>228</v>
      </c>
      <c r="D19" s="306" t="s">
        <v>721</v>
      </c>
      <c r="E19" s="300" t="s">
        <v>267</v>
      </c>
      <c r="F19" s="299" t="s">
        <v>291</v>
      </c>
      <c r="G19" s="606"/>
      <c r="H19" s="298" t="s">
        <v>273</v>
      </c>
      <c r="I19" s="298" t="s">
        <v>294</v>
      </c>
      <c r="J19" s="298">
        <v>69</v>
      </c>
      <c r="K19" s="298">
        <f t="shared" si="0"/>
        <v>147</v>
      </c>
      <c r="L19" s="298">
        <f t="shared" si="1"/>
        <v>4</v>
      </c>
      <c r="M19" s="298">
        <v>40</v>
      </c>
      <c r="N19" s="298">
        <f t="shared" si="2"/>
        <v>162</v>
      </c>
      <c r="O19" s="301" t="str">
        <f t="shared" si="3"/>
        <v>curved hem tank top lunar s</v>
      </c>
      <c r="T19" s="302" t="str">
        <f t="shared" si="4"/>
        <v>lunar</v>
      </c>
    </row>
    <row r="20" spans="1:20" s="302" customFormat="1" ht="22.5" hidden="1">
      <c r="A20" s="303"/>
      <c r="B20" s="298"/>
      <c r="C20" s="299" t="s">
        <v>228</v>
      </c>
      <c r="D20" s="306" t="s">
        <v>721</v>
      </c>
      <c r="E20" s="300" t="s">
        <v>267</v>
      </c>
      <c r="F20" s="299" t="s">
        <v>291</v>
      </c>
      <c r="G20" s="606"/>
      <c r="H20" s="298" t="s">
        <v>275</v>
      </c>
      <c r="I20" s="298" t="s">
        <v>295</v>
      </c>
      <c r="J20" s="298">
        <v>82</v>
      </c>
      <c r="K20" s="298">
        <f t="shared" si="0"/>
        <v>174</v>
      </c>
      <c r="L20" s="298">
        <f t="shared" si="1"/>
        <v>5</v>
      </c>
      <c r="M20" s="298">
        <v>40</v>
      </c>
      <c r="N20" s="298">
        <f t="shared" si="2"/>
        <v>192</v>
      </c>
      <c r="O20" s="301" t="str">
        <f t="shared" si="3"/>
        <v>curved hem tank top lunar m</v>
      </c>
      <c r="T20" s="302" t="str">
        <f t="shared" si="4"/>
        <v>lunar</v>
      </c>
    </row>
    <row r="21" spans="1:20" s="302" customFormat="1" ht="22.5" hidden="1">
      <c r="A21" s="303"/>
      <c r="B21" s="298"/>
      <c r="C21" s="299" t="s">
        <v>228</v>
      </c>
      <c r="D21" s="306" t="s">
        <v>721</v>
      </c>
      <c r="E21" s="300" t="s">
        <v>267</v>
      </c>
      <c r="F21" s="299" t="s">
        <v>291</v>
      </c>
      <c r="G21" s="606"/>
      <c r="H21" s="298" t="s">
        <v>277</v>
      </c>
      <c r="I21" s="298" t="s">
        <v>296</v>
      </c>
      <c r="J21" s="298">
        <v>59</v>
      </c>
      <c r="K21" s="298">
        <f t="shared" si="0"/>
        <v>126</v>
      </c>
      <c r="L21" s="298">
        <f t="shared" si="1"/>
        <v>4</v>
      </c>
      <c r="M21" s="298">
        <v>40</v>
      </c>
      <c r="N21" s="298">
        <f t="shared" si="2"/>
        <v>140</v>
      </c>
      <c r="O21" s="301" t="str">
        <f t="shared" si="3"/>
        <v>curved hem tank top lunar l</v>
      </c>
      <c r="T21" s="302" t="str">
        <f t="shared" si="4"/>
        <v>lunar</v>
      </c>
    </row>
    <row r="22" spans="1:20" s="302" customFormat="1" ht="22.5" hidden="1">
      <c r="A22" s="303"/>
      <c r="B22" s="298"/>
      <c r="C22" s="299" t="s">
        <v>228</v>
      </c>
      <c r="D22" s="306" t="s">
        <v>721</v>
      </c>
      <c r="E22" s="300" t="s">
        <v>267</v>
      </c>
      <c r="F22" s="299" t="s">
        <v>291</v>
      </c>
      <c r="G22" s="606"/>
      <c r="H22" s="298" t="s">
        <v>279</v>
      </c>
      <c r="I22" s="298" t="s">
        <v>297</v>
      </c>
      <c r="J22" s="298">
        <v>27</v>
      </c>
      <c r="K22" s="298">
        <f t="shared" si="0"/>
        <v>58</v>
      </c>
      <c r="L22" s="298">
        <f t="shared" si="1"/>
        <v>2</v>
      </c>
      <c r="M22" s="298">
        <v>40</v>
      </c>
      <c r="N22" s="298">
        <f t="shared" si="2"/>
        <v>65</v>
      </c>
      <c r="O22" s="301" t="str">
        <f t="shared" si="3"/>
        <v>curved hem tank top lunar xl</v>
      </c>
      <c r="T22" s="302" t="str">
        <f t="shared" si="4"/>
        <v>lunar</v>
      </c>
    </row>
    <row r="23" spans="1:20" s="302" customFormat="1" ht="22.5" hidden="1">
      <c r="A23" s="304"/>
      <c r="B23" s="298"/>
      <c r="C23" s="298" t="s">
        <v>228</v>
      </c>
      <c r="D23" s="306" t="s">
        <v>721</v>
      </c>
      <c r="E23" s="300" t="s">
        <v>267</v>
      </c>
      <c r="F23" s="299" t="s">
        <v>291</v>
      </c>
      <c r="G23" s="606"/>
      <c r="H23" s="298" t="s">
        <v>281</v>
      </c>
      <c r="I23" s="298" t="s">
        <v>298</v>
      </c>
      <c r="J23" s="298">
        <v>8</v>
      </c>
      <c r="K23" s="298">
        <f t="shared" si="0"/>
        <v>17</v>
      </c>
      <c r="L23" s="298">
        <f t="shared" si="1"/>
        <v>1</v>
      </c>
      <c r="M23" s="298">
        <v>40</v>
      </c>
      <c r="N23" s="298">
        <f t="shared" si="2"/>
        <v>20</v>
      </c>
      <c r="O23" s="301" t="str">
        <f t="shared" si="3"/>
        <v>curved hem tank top lunar xxl</v>
      </c>
      <c r="T23" s="302" t="str">
        <f t="shared" si="4"/>
        <v>lunar</v>
      </c>
    </row>
    <row r="24" spans="1:20" s="302" customFormat="1" ht="22.5" hidden="1">
      <c r="A24" s="297"/>
      <c r="B24" s="298"/>
      <c r="C24" s="299" t="s">
        <v>228</v>
      </c>
      <c r="D24" s="306" t="s">
        <v>722</v>
      </c>
      <c r="E24" s="300" t="s">
        <v>267</v>
      </c>
      <c r="F24" s="299" t="s">
        <v>299</v>
      </c>
      <c r="G24" s="606"/>
      <c r="H24" s="298" t="s">
        <v>269</v>
      </c>
      <c r="I24" s="298" t="s">
        <v>300</v>
      </c>
      <c r="J24" s="298">
        <v>11</v>
      </c>
      <c r="K24" s="298">
        <f t="shared" si="0"/>
        <v>24</v>
      </c>
      <c r="L24" s="298">
        <f t="shared" si="1"/>
        <v>1</v>
      </c>
      <c r="M24" s="298">
        <v>40</v>
      </c>
      <c r="N24" s="298">
        <f t="shared" si="2"/>
        <v>27</v>
      </c>
      <c r="O24" s="301" t="str">
        <f t="shared" si="3"/>
        <v>curved hem tank top parchment xxs</v>
      </c>
      <c r="T24" s="302" t="str">
        <f t="shared" si="4"/>
        <v>parchment</v>
      </c>
    </row>
    <row r="25" spans="1:20" s="302" customFormat="1" ht="22.5" hidden="1">
      <c r="A25" s="303"/>
      <c r="B25" s="298"/>
      <c r="C25" s="299" t="s">
        <v>228</v>
      </c>
      <c r="D25" s="306" t="s">
        <v>722</v>
      </c>
      <c r="E25" s="300" t="s">
        <v>267</v>
      </c>
      <c r="F25" s="299" t="s">
        <v>299</v>
      </c>
      <c r="G25" s="606"/>
      <c r="H25" s="298" t="s">
        <v>271</v>
      </c>
      <c r="I25" s="298" t="s">
        <v>301</v>
      </c>
      <c r="J25" s="298">
        <v>31</v>
      </c>
      <c r="K25" s="298">
        <f t="shared" si="0"/>
        <v>66</v>
      </c>
      <c r="L25" s="298">
        <f t="shared" si="1"/>
        <v>2</v>
      </c>
      <c r="M25" s="298">
        <v>40</v>
      </c>
      <c r="N25" s="298">
        <f t="shared" si="2"/>
        <v>73</v>
      </c>
      <c r="O25" s="301" t="str">
        <f t="shared" si="3"/>
        <v>curved hem tank top parchment xs</v>
      </c>
      <c r="T25" s="302" t="str">
        <f t="shared" si="4"/>
        <v>parchment</v>
      </c>
    </row>
    <row r="26" spans="1:20" s="302" customFormat="1" ht="22.5" hidden="1">
      <c r="A26" s="303"/>
      <c r="B26" s="298"/>
      <c r="C26" s="299" t="s">
        <v>228</v>
      </c>
      <c r="D26" s="306" t="s">
        <v>722</v>
      </c>
      <c r="E26" s="300" t="s">
        <v>267</v>
      </c>
      <c r="F26" s="299" t="s">
        <v>299</v>
      </c>
      <c r="G26" s="606"/>
      <c r="H26" s="298" t="s">
        <v>273</v>
      </c>
      <c r="I26" s="298" t="s">
        <v>302</v>
      </c>
      <c r="J26" s="298">
        <v>69</v>
      </c>
      <c r="K26" s="298">
        <f t="shared" si="0"/>
        <v>147</v>
      </c>
      <c r="L26" s="298">
        <f t="shared" si="1"/>
        <v>4</v>
      </c>
      <c r="M26" s="298">
        <v>40</v>
      </c>
      <c r="N26" s="298">
        <f t="shared" si="2"/>
        <v>162</v>
      </c>
      <c r="O26" s="301" t="str">
        <f t="shared" si="3"/>
        <v>curved hem tank top parchment s</v>
      </c>
      <c r="T26" s="302" t="str">
        <f t="shared" si="4"/>
        <v>parchment</v>
      </c>
    </row>
    <row r="27" spans="1:20" s="302" customFormat="1" ht="22.5" hidden="1">
      <c r="A27" s="303"/>
      <c r="B27" s="298"/>
      <c r="C27" s="299" t="s">
        <v>228</v>
      </c>
      <c r="D27" s="306" t="s">
        <v>722</v>
      </c>
      <c r="E27" s="300" t="s">
        <v>267</v>
      </c>
      <c r="F27" s="299" t="s">
        <v>299</v>
      </c>
      <c r="G27" s="606"/>
      <c r="H27" s="298" t="s">
        <v>275</v>
      </c>
      <c r="I27" s="298" t="s">
        <v>303</v>
      </c>
      <c r="J27" s="298">
        <v>82</v>
      </c>
      <c r="K27" s="298">
        <f t="shared" si="0"/>
        <v>174</v>
      </c>
      <c r="L27" s="298">
        <f t="shared" si="1"/>
        <v>5</v>
      </c>
      <c r="M27" s="298">
        <v>40</v>
      </c>
      <c r="N27" s="298">
        <f t="shared" si="2"/>
        <v>192</v>
      </c>
      <c r="O27" s="301" t="str">
        <f t="shared" si="3"/>
        <v>curved hem tank top parchment m</v>
      </c>
      <c r="T27" s="302" t="str">
        <f t="shared" si="4"/>
        <v>parchment</v>
      </c>
    </row>
    <row r="28" spans="1:20" s="302" customFormat="1" ht="22.5" hidden="1">
      <c r="A28" s="303"/>
      <c r="B28" s="298"/>
      <c r="C28" s="299" t="s">
        <v>228</v>
      </c>
      <c r="D28" s="306" t="s">
        <v>722</v>
      </c>
      <c r="E28" s="300" t="s">
        <v>267</v>
      </c>
      <c r="F28" s="299" t="s">
        <v>299</v>
      </c>
      <c r="G28" s="606"/>
      <c r="H28" s="298" t="s">
        <v>277</v>
      </c>
      <c r="I28" s="298" t="s">
        <v>304</v>
      </c>
      <c r="J28" s="298">
        <v>59</v>
      </c>
      <c r="K28" s="298">
        <f t="shared" si="0"/>
        <v>126</v>
      </c>
      <c r="L28" s="298">
        <f t="shared" si="1"/>
        <v>4</v>
      </c>
      <c r="M28" s="298">
        <v>40</v>
      </c>
      <c r="N28" s="298">
        <f t="shared" si="2"/>
        <v>140</v>
      </c>
      <c r="O28" s="301" t="str">
        <f t="shared" si="3"/>
        <v>curved hem tank top parchment l</v>
      </c>
      <c r="T28" s="302" t="str">
        <f t="shared" si="4"/>
        <v>parchment</v>
      </c>
    </row>
    <row r="29" spans="1:20" s="302" customFormat="1" ht="22.5" hidden="1">
      <c r="A29" s="303"/>
      <c r="B29" s="298"/>
      <c r="C29" s="299" t="s">
        <v>228</v>
      </c>
      <c r="D29" s="306" t="s">
        <v>722</v>
      </c>
      <c r="E29" s="300" t="s">
        <v>267</v>
      </c>
      <c r="F29" s="299" t="s">
        <v>299</v>
      </c>
      <c r="G29" s="606"/>
      <c r="H29" s="298" t="s">
        <v>279</v>
      </c>
      <c r="I29" s="298" t="s">
        <v>305</v>
      </c>
      <c r="J29" s="298">
        <v>27</v>
      </c>
      <c r="K29" s="298">
        <f t="shared" si="0"/>
        <v>58</v>
      </c>
      <c r="L29" s="298">
        <f t="shared" si="1"/>
        <v>2</v>
      </c>
      <c r="M29" s="298">
        <v>40</v>
      </c>
      <c r="N29" s="298">
        <f t="shared" si="2"/>
        <v>65</v>
      </c>
      <c r="O29" s="301" t="str">
        <f t="shared" si="3"/>
        <v>curved hem tank top parchment xl</v>
      </c>
      <c r="T29" s="302" t="str">
        <f t="shared" si="4"/>
        <v>parchment</v>
      </c>
    </row>
    <row r="30" spans="1:20" s="302" customFormat="1" ht="22.5" hidden="1">
      <c r="A30" s="304"/>
      <c r="B30" s="298"/>
      <c r="C30" s="298" t="s">
        <v>228</v>
      </c>
      <c r="D30" s="306" t="s">
        <v>722</v>
      </c>
      <c r="E30" s="300" t="s">
        <v>267</v>
      </c>
      <c r="F30" s="299" t="s">
        <v>299</v>
      </c>
      <c r="G30" s="608"/>
      <c r="H30" s="298" t="s">
        <v>281</v>
      </c>
      <c r="I30" s="298" t="s">
        <v>306</v>
      </c>
      <c r="J30" s="298">
        <v>8</v>
      </c>
      <c r="K30" s="298">
        <f t="shared" si="0"/>
        <v>17</v>
      </c>
      <c r="L30" s="298">
        <f t="shared" si="1"/>
        <v>1</v>
      </c>
      <c r="M30" s="298">
        <v>40</v>
      </c>
      <c r="N30" s="298">
        <f t="shared" si="2"/>
        <v>20</v>
      </c>
      <c r="O30" s="301" t="str">
        <f t="shared" si="3"/>
        <v>curved hem tank top parchment xxl</v>
      </c>
      <c r="T30" s="302" t="str">
        <f t="shared" si="4"/>
        <v>parchment</v>
      </c>
    </row>
    <row r="31" spans="1:20" s="312" customFormat="1" ht="22.5" hidden="1">
      <c r="A31" s="307"/>
      <c r="B31" s="308"/>
      <c r="C31" s="309" t="s">
        <v>307</v>
      </c>
      <c r="D31" s="309" t="s">
        <v>308</v>
      </c>
      <c r="E31" s="310" t="s">
        <v>309</v>
      </c>
      <c r="F31" s="309" t="s">
        <v>268</v>
      </c>
      <c r="G31" s="609"/>
      <c r="H31" s="308" t="s">
        <v>269</v>
      </c>
      <c r="I31" s="308" t="s">
        <v>310</v>
      </c>
      <c r="J31" s="298">
        <v>30</v>
      </c>
      <c r="K31" s="308">
        <f t="shared" si="0"/>
        <v>64</v>
      </c>
      <c r="L31" s="308">
        <f t="shared" si="1"/>
        <v>2</v>
      </c>
      <c r="M31" s="298">
        <v>40</v>
      </c>
      <c r="N31" s="308">
        <f t="shared" si="2"/>
        <v>71</v>
      </c>
      <c r="O31" s="311" t="str">
        <f t="shared" si="3"/>
        <v>heavyweight tee cloud xxs</v>
      </c>
      <c r="T31" s="312" t="str">
        <f t="shared" si="4"/>
        <v>cloud</v>
      </c>
    </row>
    <row r="32" spans="1:20" s="312" customFormat="1" ht="22.5" hidden="1">
      <c r="A32" s="313"/>
      <c r="B32" s="308"/>
      <c r="C32" s="309" t="s">
        <v>307</v>
      </c>
      <c r="D32" s="309" t="s">
        <v>308</v>
      </c>
      <c r="E32" s="310" t="s">
        <v>309</v>
      </c>
      <c r="F32" s="309" t="s">
        <v>268</v>
      </c>
      <c r="G32" s="609"/>
      <c r="H32" s="308" t="s">
        <v>271</v>
      </c>
      <c r="I32" s="308" t="s">
        <v>311</v>
      </c>
      <c r="J32" s="298">
        <v>85</v>
      </c>
      <c r="K32" s="308">
        <f t="shared" si="0"/>
        <v>181</v>
      </c>
      <c r="L32" s="308">
        <f t="shared" si="1"/>
        <v>5</v>
      </c>
      <c r="M32" s="298">
        <v>40</v>
      </c>
      <c r="N32" s="308">
        <f t="shared" si="2"/>
        <v>200</v>
      </c>
      <c r="O32" s="311" t="str">
        <f t="shared" si="3"/>
        <v>heavyweight tee cloud xs</v>
      </c>
      <c r="T32" s="312" t="str">
        <f t="shared" si="4"/>
        <v>cloud</v>
      </c>
    </row>
    <row r="33" spans="1:20" s="312" customFormat="1" ht="22.5" hidden="1">
      <c r="A33" s="313"/>
      <c r="B33" s="308"/>
      <c r="C33" s="309" t="s">
        <v>307</v>
      </c>
      <c r="D33" s="309" t="s">
        <v>308</v>
      </c>
      <c r="E33" s="310" t="s">
        <v>309</v>
      </c>
      <c r="F33" s="309" t="s">
        <v>268</v>
      </c>
      <c r="G33" s="609"/>
      <c r="H33" s="308" t="s">
        <v>273</v>
      </c>
      <c r="I33" s="308" t="s">
        <v>312</v>
      </c>
      <c r="J33" s="298">
        <v>198</v>
      </c>
      <c r="K33" s="308">
        <f t="shared" si="0"/>
        <v>420</v>
      </c>
      <c r="L33" s="308">
        <f t="shared" si="1"/>
        <v>11</v>
      </c>
      <c r="M33" s="298">
        <v>40</v>
      </c>
      <c r="N33" s="308">
        <f t="shared" si="2"/>
        <v>462</v>
      </c>
      <c r="O33" s="311" t="str">
        <f t="shared" si="3"/>
        <v>heavyweight tee cloud s</v>
      </c>
      <c r="T33" s="312" t="str">
        <f t="shared" si="4"/>
        <v>cloud</v>
      </c>
    </row>
    <row r="34" spans="1:20" s="312" customFormat="1" ht="22.5" hidden="1">
      <c r="A34" s="313"/>
      <c r="B34" s="308"/>
      <c r="C34" s="309" t="s">
        <v>307</v>
      </c>
      <c r="D34" s="309" t="s">
        <v>308</v>
      </c>
      <c r="E34" s="310" t="s">
        <v>309</v>
      </c>
      <c r="F34" s="309" t="s">
        <v>268</v>
      </c>
      <c r="G34" s="609"/>
      <c r="H34" s="308" t="s">
        <v>275</v>
      </c>
      <c r="I34" s="308" t="s">
        <v>313</v>
      </c>
      <c r="J34" s="298">
        <v>227</v>
      </c>
      <c r="K34" s="308">
        <f t="shared" si="0"/>
        <v>482</v>
      </c>
      <c r="L34" s="308">
        <f t="shared" si="1"/>
        <v>12</v>
      </c>
      <c r="M34" s="298">
        <v>40</v>
      </c>
      <c r="N34" s="308">
        <f t="shared" si="2"/>
        <v>529</v>
      </c>
      <c r="O34" s="311" t="str">
        <f t="shared" si="3"/>
        <v>heavyweight tee cloud m</v>
      </c>
      <c r="T34" s="312" t="str">
        <f t="shared" si="4"/>
        <v>cloud</v>
      </c>
    </row>
    <row r="35" spans="1:20" s="312" customFormat="1" ht="22.5" hidden="1">
      <c r="A35" s="313"/>
      <c r="B35" s="308"/>
      <c r="C35" s="309" t="s">
        <v>307</v>
      </c>
      <c r="D35" s="309" t="s">
        <v>308</v>
      </c>
      <c r="E35" s="310" t="s">
        <v>309</v>
      </c>
      <c r="F35" s="309" t="s">
        <v>268</v>
      </c>
      <c r="G35" s="609"/>
      <c r="H35" s="308" t="s">
        <v>277</v>
      </c>
      <c r="I35" s="308" t="s">
        <v>314</v>
      </c>
      <c r="J35" s="298">
        <v>162</v>
      </c>
      <c r="K35" s="308">
        <f t="shared" si="0"/>
        <v>344</v>
      </c>
      <c r="L35" s="308">
        <f t="shared" si="1"/>
        <v>9</v>
      </c>
      <c r="M35" s="298">
        <v>40</v>
      </c>
      <c r="N35" s="308">
        <f t="shared" si="2"/>
        <v>378</v>
      </c>
      <c r="O35" s="311" t="str">
        <f t="shared" si="3"/>
        <v>heavyweight tee cloud l</v>
      </c>
      <c r="T35" s="312" t="str">
        <f t="shared" si="4"/>
        <v>cloud</v>
      </c>
    </row>
    <row r="36" spans="1:20" s="312" customFormat="1" ht="22.5" hidden="1">
      <c r="A36" s="313"/>
      <c r="B36" s="308"/>
      <c r="C36" s="309" t="s">
        <v>307</v>
      </c>
      <c r="D36" s="309" t="s">
        <v>308</v>
      </c>
      <c r="E36" s="310" t="s">
        <v>309</v>
      </c>
      <c r="F36" s="309" t="s">
        <v>268</v>
      </c>
      <c r="G36" s="609"/>
      <c r="H36" s="308" t="s">
        <v>279</v>
      </c>
      <c r="I36" s="308" t="s">
        <v>315</v>
      </c>
      <c r="J36" s="298">
        <v>71</v>
      </c>
      <c r="K36" s="308">
        <f t="shared" si="0"/>
        <v>151</v>
      </c>
      <c r="L36" s="308">
        <f t="shared" si="1"/>
        <v>4</v>
      </c>
      <c r="M36" s="298">
        <v>40</v>
      </c>
      <c r="N36" s="308">
        <f t="shared" si="2"/>
        <v>166</v>
      </c>
      <c r="O36" s="311" t="str">
        <f t="shared" si="3"/>
        <v>heavyweight tee cloud xl</v>
      </c>
      <c r="T36" s="312" t="str">
        <f t="shared" si="4"/>
        <v>cloud</v>
      </c>
    </row>
    <row r="37" spans="1:20" s="312" customFormat="1" ht="22.5" hidden="1">
      <c r="A37" s="314"/>
      <c r="B37" s="308"/>
      <c r="C37" s="308" t="s">
        <v>307</v>
      </c>
      <c r="D37" s="315" t="s">
        <v>308</v>
      </c>
      <c r="E37" s="310" t="s">
        <v>309</v>
      </c>
      <c r="F37" s="309" t="s">
        <v>268</v>
      </c>
      <c r="G37" s="609"/>
      <c r="H37" s="308" t="s">
        <v>281</v>
      </c>
      <c r="I37" s="308" t="s">
        <v>316</v>
      </c>
      <c r="J37" s="298">
        <v>21</v>
      </c>
      <c r="K37" s="308">
        <f t="shared" si="0"/>
        <v>45</v>
      </c>
      <c r="L37" s="308">
        <f t="shared" si="1"/>
        <v>2</v>
      </c>
      <c r="M37" s="298">
        <v>40</v>
      </c>
      <c r="N37" s="308">
        <f t="shared" si="2"/>
        <v>51</v>
      </c>
      <c r="O37" s="311" t="str">
        <f t="shared" si="3"/>
        <v>heavyweight tee cloud xxl</v>
      </c>
      <c r="T37" s="312" t="str">
        <f t="shared" si="4"/>
        <v>cloud</v>
      </c>
    </row>
    <row r="38" spans="1:20" s="312" customFormat="1" ht="22.5" hidden="1">
      <c r="A38" s="307"/>
      <c r="B38" s="308"/>
      <c r="C38" s="309" t="s">
        <v>307</v>
      </c>
      <c r="D38" s="309" t="s">
        <v>317</v>
      </c>
      <c r="E38" s="310" t="s">
        <v>309</v>
      </c>
      <c r="F38" s="309" t="s">
        <v>318</v>
      </c>
      <c r="G38" s="609"/>
      <c r="H38" s="308" t="s">
        <v>269</v>
      </c>
      <c r="I38" s="308" t="s">
        <v>319</v>
      </c>
      <c r="J38" s="298">
        <v>30</v>
      </c>
      <c r="K38" s="308">
        <f t="shared" si="0"/>
        <v>64</v>
      </c>
      <c r="L38" s="308">
        <f t="shared" si="1"/>
        <v>2</v>
      </c>
      <c r="M38" s="298">
        <v>40</v>
      </c>
      <c r="N38" s="308">
        <f t="shared" si="2"/>
        <v>71</v>
      </c>
      <c r="O38" s="311" t="str">
        <f t="shared" si="3"/>
        <v>heavyweight tee eternity xxs</v>
      </c>
      <c r="T38" s="312" t="str">
        <f t="shared" si="4"/>
        <v>eternity</v>
      </c>
    </row>
    <row r="39" spans="1:20" s="312" customFormat="1" ht="22.5" hidden="1">
      <c r="A39" s="313"/>
      <c r="B39" s="308"/>
      <c r="C39" s="309" t="s">
        <v>307</v>
      </c>
      <c r="D39" s="309" t="s">
        <v>317</v>
      </c>
      <c r="E39" s="310" t="s">
        <v>309</v>
      </c>
      <c r="F39" s="309" t="s">
        <v>318</v>
      </c>
      <c r="G39" s="609"/>
      <c r="H39" s="308" t="s">
        <v>271</v>
      </c>
      <c r="I39" s="308" t="s">
        <v>320</v>
      </c>
      <c r="J39" s="298">
        <v>85</v>
      </c>
      <c r="K39" s="308">
        <f t="shared" si="0"/>
        <v>181</v>
      </c>
      <c r="L39" s="308">
        <f t="shared" si="1"/>
        <v>5</v>
      </c>
      <c r="M39" s="298">
        <v>40</v>
      </c>
      <c r="N39" s="308">
        <f t="shared" si="2"/>
        <v>200</v>
      </c>
      <c r="O39" s="311" t="str">
        <f t="shared" si="3"/>
        <v>heavyweight tee eternity xs</v>
      </c>
      <c r="T39" s="312" t="str">
        <f t="shared" si="4"/>
        <v>eternity</v>
      </c>
    </row>
    <row r="40" spans="1:20" s="312" customFormat="1" ht="22.5" hidden="1">
      <c r="A40" s="313"/>
      <c r="B40" s="308"/>
      <c r="C40" s="309" t="s">
        <v>307</v>
      </c>
      <c r="D40" s="309" t="s">
        <v>317</v>
      </c>
      <c r="E40" s="310" t="s">
        <v>309</v>
      </c>
      <c r="F40" s="309" t="s">
        <v>318</v>
      </c>
      <c r="G40" s="609"/>
      <c r="H40" s="308" t="s">
        <v>273</v>
      </c>
      <c r="I40" s="308" t="s">
        <v>321</v>
      </c>
      <c r="J40" s="298">
        <v>198</v>
      </c>
      <c r="K40" s="308">
        <f t="shared" si="0"/>
        <v>420</v>
      </c>
      <c r="L40" s="308">
        <f t="shared" si="1"/>
        <v>11</v>
      </c>
      <c r="M40" s="298">
        <v>40</v>
      </c>
      <c r="N40" s="308">
        <f t="shared" si="2"/>
        <v>462</v>
      </c>
      <c r="O40" s="311" t="str">
        <f t="shared" si="3"/>
        <v>heavyweight tee eternity s</v>
      </c>
      <c r="T40" s="312" t="str">
        <f t="shared" si="4"/>
        <v>eternity</v>
      </c>
    </row>
    <row r="41" spans="1:20" s="312" customFormat="1" ht="22.5" hidden="1">
      <c r="A41" s="313"/>
      <c r="B41" s="308"/>
      <c r="C41" s="309" t="s">
        <v>307</v>
      </c>
      <c r="D41" s="309" t="s">
        <v>317</v>
      </c>
      <c r="E41" s="310" t="s">
        <v>309</v>
      </c>
      <c r="F41" s="309" t="s">
        <v>318</v>
      </c>
      <c r="G41" s="609"/>
      <c r="H41" s="308" t="s">
        <v>275</v>
      </c>
      <c r="I41" s="308" t="s">
        <v>322</v>
      </c>
      <c r="J41" s="298">
        <v>227</v>
      </c>
      <c r="K41" s="308">
        <f t="shared" si="0"/>
        <v>482</v>
      </c>
      <c r="L41" s="308">
        <f t="shared" si="1"/>
        <v>12</v>
      </c>
      <c r="M41" s="298">
        <v>40</v>
      </c>
      <c r="N41" s="308">
        <f t="shared" si="2"/>
        <v>529</v>
      </c>
      <c r="O41" s="311" t="str">
        <f t="shared" si="3"/>
        <v>heavyweight tee eternity m</v>
      </c>
      <c r="T41" s="312" t="str">
        <f t="shared" si="4"/>
        <v>eternity</v>
      </c>
    </row>
    <row r="42" spans="1:20" s="312" customFormat="1" ht="22.5" hidden="1">
      <c r="A42" s="313"/>
      <c r="B42" s="308"/>
      <c r="C42" s="309" t="s">
        <v>307</v>
      </c>
      <c r="D42" s="309" t="s">
        <v>317</v>
      </c>
      <c r="E42" s="310" t="s">
        <v>309</v>
      </c>
      <c r="F42" s="309" t="s">
        <v>318</v>
      </c>
      <c r="G42" s="609"/>
      <c r="H42" s="308" t="s">
        <v>277</v>
      </c>
      <c r="I42" s="308" t="s">
        <v>323</v>
      </c>
      <c r="J42" s="298">
        <v>162</v>
      </c>
      <c r="K42" s="308">
        <f t="shared" si="0"/>
        <v>344</v>
      </c>
      <c r="L42" s="308">
        <f t="shared" si="1"/>
        <v>9</v>
      </c>
      <c r="M42" s="298">
        <v>40</v>
      </c>
      <c r="N42" s="308">
        <f t="shared" si="2"/>
        <v>378</v>
      </c>
      <c r="O42" s="311" t="str">
        <f t="shared" si="3"/>
        <v>heavyweight tee eternity l</v>
      </c>
      <c r="T42" s="312" t="str">
        <f t="shared" si="4"/>
        <v>eternity</v>
      </c>
    </row>
    <row r="43" spans="1:20" s="312" customFormat="1" ht="22.5" hidden="1">
      <c r="A43" s="313"/>
      <c r="B43" s="308" t="s">
        <v>765</v>
      </c>
      <c r="C43" s="309" t="s">
        <v>307</v>
      </c>
      <c r="D43" s="309" t="s">
        <v>317</v>
      </c>
      <c r="E43" s="310" t="s">
        <v>309</v>
      </c>
      <c r="F43" s="309" t="s">
        <v>318</v>
      </c>
      <c r="G43" s="609"/>
      <c r="H43" s="308" t="s">
        <v>279</v>
      </c>
      <c r="I43" s="308" t="s">
        <v>324</v>
      </c>
      <c r="J43" s="298">
        <v>71</v>
      </c>
      <c r="K43" s="308">
        <f t="shared" si="0"/>
        <v>151</v>
      </c>
      <c r="L43" s="308">
        <f t="shared" si="1"/>
        <v>4</v>
      </c>
      <c r="M43" s="298">
        <v>40</v>
      </c>
      <c r="N43" s="308">
        <f t="shared" si="2"/>
        <v>166</v>
      </c>
      <c r="O43" s="311" t="str">
        <f t="shared" si="3"/>
        <v>heavyweight tee eternity xl</v>
      </c>
      <c r="T43" s="312" t="str">
        <f t="shared" si="4"/>
        <v>eternity</v>
      </c>
    </row>
    <row r="44" spans="1:20" s="312" customFormat="1" ht="21.75" hidden="1" customHeight="1">
      <c r="A44" s="314"/>
      <c r="B44" s="308"/>
      <c r="C44" s="309" t="s">
        <v>307</v>
      </c>
      <c r="D44" s="309" t="s">
        <v>317</v>
      </c>
      <c r="E44" s="310" t="s">
        <v>309</v>
      </c>
      <c r="F44" s="309" t="s">
        <v>318</v>
      </c>
      <c r="G44" s="609"/>
      <c r="H44" s="308" t="s">
        <v>281</v>
      </c>
      <c r="I44" s="316" t="s">
        <v>325</v>
      </c>
      <c r="J44" s="298">
        <v>21</v>
      </c>
      <c r="K44" s="308">
        <f t="shared" si="0"/>
        <v>45</v>
      </c>
      <c r="L44" s="308">
        <f t="shared" si="1"/>
        <v>2</v>
      </c>
      <c r="M44" s="298">
        <v>40</v>
      </c>
      <c r="N44" s="308">
        <f t="shared" si="2"/>
        <v>51</v>
      </c>
      <c r="O44" s="311" t="str">
        <f t="shared" si="3"/>
        <v>heavyweight tee eternity xxl</v>
      </c>
      <c r="T44" s="312" t="str">
        <f t="shared" si="4"/>
        <v>eternity</v>
      </c>
    </row>
    <row r="45" spans="1:20" s="312" customFormat="1" ht="21.75" hidden="1" customHeight="1">
      <c r="A45" s="307"/>
      <c r="B45" s="308"/>
      <c r="C45" s="309" t="s">
        <v>307</v>
      </c>
      <c r="D45" s="309" t="s">
        <v>326</v>
      </c>
      <c r="E45" s="310" t="s">
        <v>309</v>
      </c>
      <c r="F45" s="309" t="s">
        <v>283</v>
      </c>
      <c r="G45" s="609"/>
      <c r="H45" s="308" t="s">
        <v>269</v>
      </c>
      <c r="I45" s="308" t="s">
        <v>327</v>
      </c>
      <c r="J45" s="298">
        <v>29</v>
      </c>
      <c r="K45" s="308">
        <f t="shared" si="0"/>
        <v>62</v>
      </c>
      <c r="L45" s="308">
        <f t="shared" si="1"/>
        <v>2</v>
      </c>
      <c r="M45" s="298">
        <v>40</v>
      </c>
      <c r="N45" s="308">
        <f t="shared" si="2"/>
        <v>69</v>
      </c>
      <c r="O45" s="311" t="str">
        <f t="shared" si="3"/>
        <v>heavyweight tee moonlight xxs</v>
      </c>
      <c r="T45" s="312" t="str">
        <f t="shared" si="4"/>
        <v>moonlight</v>
      </c>
    </row>
    <row r="46" spans="1:20" s="312" customFormat="1" ht="21.75" hidden="1" customHeight="1">
      <c r="A46" s="313"/>
      <c r="B46" s="308"/>
      <c r="C46" s="309" t="s">
        <v>307</v>
      </c>
      <c r="D46" s="309" t="s">
        <v>326</v>
      </c>
      <c r="E46" s="310" t="s">
        <v>309</v>
      </c>
      <c r="F46" s="309" t="s">
        <v>283</v>
      </c>
      <c r="G46" s="609"/>
      <c r="H46" s="308" t="s">
        <v>271</v>
      </c>
      <c r="I46" s="308" t="s">
        <v>328</v>
      </c>
      <c r="J46" s="298">
        <v>85</v>
      </c>
      <c r="K46" s="308">
        <f t="shared" si="0"/>
        <v>181</v>
      </c>
      <c r="L46" s="308">
        <f t="shared" si="1"/>
        <v>5</v>
      </c>
      <c r="M46" s="298">
        <v>40</v>
      </c>
      <c r="N46" s="308">
        <f t="shared" si="2"/>
        <v>200</v>
      </c>
      <c r="O46" s="311" t="str">
        <f t="shared" si="3"/>
        <v>heavyweight tee moonlight xs</v>
      </c>
      <c r="T46" s="312" t="str">
        <f t="shared" si="4"/>
        <v>moonlight</v>
      </c>
    </row>
    <row r="47" spans="1:20" s="312" customFormat="1" ht="21.75" hidden="1" customHeight="1">
      <c r="A47" s="313"/>
      <c r="B47" s="308"/>
      <c r="C47" s="309" t="s">
        <v>307</v>
      </c>
      <c r="D47" s="309" t="s">
        <v>326</v>
      </c>
      <c r="E47" s="310" t="s">
        <v>309</v>
      </c>
      <c r="F47" s="309" t="s">
        <v>283</v>
      </c>
      <c r="G47" s="609"/>
      <c r="H47" s="308" t="s">
        <v>273</v>
      </c>
      <c r="I47" s="308" t="s">
        <v>329</v>
      </c>
      <c r="J47" s="298">
        <v>197</v>
      </c>
      <c r="K47" s="308">
        <f t="shared" si="0"/>
        <v>418</v>
      </c>
      <c r="L47" s="308">
        <f t="shared" si="1"/>
        <v>11</v>
      </c>
      <c r="M47" s="298">
        <v>40</v>
      </c>
      <c r="N47" s="308">
        <f t="shared" si="2"/>
        <v>460</v>
      </c>
      <c r="O47" s="311" t="str">
        <f t="shared" si="3"/>
        <v>heavyweight tee moonlight s</v>
      </c>
      <c r="T47" s="312" t="str">
        <f t="shared" si="4"/>
        <v>moonlight</v>
      </c>
    </row>
    <row r="48" spans="1:20" s="312" customFormat="1" ht="21.75" hidden="1" customHeight="1">
      <c r="A48" s="313"/>
      <c r="B48" s="308"/>
      <c r="C48" s="309" t="s">
        <v>307</v>
      </c>
      <c r="D48" s="309" t="s">
        <v>326</v>
      </c>
      <c r="E48" s="310" t="s">
        <v>309</v>
      </c>
      <c r="F48" s="309" t="s">
        <v>283</v>
      </c>
      <c r="G48" s="609"/>
      <c r="H48" s="308" t="s">
        <v>275</v>
      </c>
      <c r="I48" s="308" t="s">
        <v>330</v>
      </c>
      <c r="J48" s="298">
        <v>227</v>
      </c>
      <c r="K48" s="308">
        <f t="shared" si="0"/>
        <v>482</v>
      </c>
      <c r="L48" s="308">
        <f t="shared" si="1"/>
        <v>12</v>
      </c>
      <c r="M48" s="298">
        <v>40</v>
      </c>
      <c r="N48" s="308">
        <f t="shared" si="2"/>
        <v>529</v>
      </c>
      <c r="O48" s="311" t="str">
        <f t="shared" si="3"/>
        <v>heavyweight tee moonlight m</v>
      </c>
      <c r="T48" s="312" t="str">
        <f t="shared" si="4"/>
        <v>moonlight</v>
      </c>
    </row>
    <row r="49" spans="1:20" s="312" customFormat="1" ht="21.75" hidden="1" customHeight="1">
      <c r="A49" s="313"/>
      <c r="B49" s="308"/>
      <c r="C49" s="309" t="s">
        <v>307</v>
      </c>
      <c r="D49" s="309" t="s">
        <v>326</v>
      </c>
      <c r="E49" s="310" t="s">
        <v>309</v>
      </c>
      <c r="F49" s="309" t="s">
        <v>283</v>
      </c>
      <c r="G49" s="609"/>
      <c r="H49" s="308" t="s">
        <v>277</v>
      </c>
      <c r="I49" s="308" t="s">
        <v>331</v>
      </c>
      <c r="J49" s="298">
        <v>161</v>
      </c>
      <c r="K49" s="308">
        <f t="shared" si="0"/>
        <v>342</v>
      </c>
      <c r="L49" s="308">
        <f t="shared" si="1"/>
        <v>9</v>
      </c>
      <c r="M49" s="298">
        <v>40</v>
      </c>
      <c r="N49" s="308">
        <f t="shared" si="2"/>
        <v>376</v>
      </c>
      <c r="O49" s="311" t="str">
        <f t="shared" si="3"/>
        <v>heavyweight tee moonlight l</v>
      </c>
      <c r="T49" s="312" t="str">
        <f t="shared" si="4"/>
        <v>moonlight</v>
      </c>
    </row>
    <row r="50" spans="1:20" s="312" customFormat="1" ht="21.75" hidden="1" customHeight="1">
      <c r="A50" s="313"/>
      <c r="B50" s="308"/>
      <c r="C50" s="309" t="s">
        <v>307</v>
      </c>
      <c r="D50" s="309" t="s">
        <v>326</v>
      </c>
      <c r="E50" s="310" t="s">
        <v>309</v>
      </c>
      <c r="F50" s="309" t="s">
        <v>283</v>
      </c>
      <c r="G50" s="609"/>
      <c r="H50" s="308" t="s">
        <v>279</v>
      </c>
      <c r="I50" s="308" t="s">
        <v>332</v>
      </c>
      <c r="J50" s="298">
        <v>71</v>
      </c>
      <c r="K50" s="308">
        <f t="shared" si="0"/>
        <v>151</v>
      </c>
      <c r="L50" s="308">
        <f t="shared" si="1"/>
        <v>4</v>
      </c>
      <c r="M50" s="298">
        <v>40</v>
      </c>
      <c r="N50" s="308">
        <f t="shared" si="2"/>
        <v>166</v>
      </c>
      <c r="O50" s="311" t="str">
        <f t="shared" si="3"/>
        <v>heavyweight tee moonlight xl</v>
      </c>
      <c r="T50" s="312" t="str">
        <f t="shared" si="4"/>
        <v>moonlight</v>
      </c>
    </row>
    <row r="51" spans="1:20" s="312" customFormat="1" ht="21.75" hidden="1" customHeight="1">
      <c r="A51" s="313"/>
      <c r="B51" s="308"/>
      <c r="C51" s="308" t="s">
        <v>307</v>
      </c>
      <c r="D51" s="315" t="s">
        <v>326</v>
      </c>
      <c r="E51" s="310" t="s">
        <v>309</v>
      </c>
      <c r="F51" s="309" t="s">
        <v>283</v>
      </c>
      <c r="G51" s="609"/>
      <c r="H51" s="317" t="s">
        <v>281</v>
      </c>
      <c r="I51" s="308" t="s">
        <v>333</v>
      </c>
      <c r="J51" s="298">
        <v>21</v>
      </c>
      <c r="K51" s="308">
        <f t="shared" si="0"/>
        <v>45</v>
      </c>
      <c r="L51" s="308">
        <f t="shared" si="1"/>
        <v>2</v>
      </c>
      <c r="M51" s="298">
        <v>40</v>
      </c>
      <c r="N51" s="308">
        <f t="shared" si="2"/>
        <v>51</v>
      </c>
      <c r="O51" s="311" t="str">
        <f t="shared" si="3"/>
        <v>heavyweight tee moonlight xxl</v>
      </c>
      <c r="T51" s="312" t="str">
        <f t="shared" si="4"/>
        <v>moonlight</v>
      </c>
    </row>
    <row r="52" spans="1:20" s="312" customFormat="1" ht="21.75" customHeight="1">
      <c r="A52" s="313"/>
      <c r="B52" s="308"/>
      <c r="C52" s="308" t="s">
        <v>334</v>
      </c>
      <c r="D52" s="315" t="s">
        <v>335</v>
      </c>
      <c r="E52" s="310" t="s">
        <v>309</v>
      </c>
      <c r="F52" s="309" t="s">
        <v>336</v>
      </c>
      <c r="G52" s="609"/>
      <c r="H52" s="317" t="s">
        <v>269</v>
      </c>
      <c r="I52" s="308" t="s">
        <v>337</v>
      </c>
      <c r="J52" s="298">
        <v>20</v>
      </c>
      <c r="K52" s="308">
        <f t="shared" si="0"/>
        <v>43</v>
      </c>
      <c r="L52" s="308">
        <f t="shared" si="1"/>
        <v>2</v>
      </c>
      <c r="M52" s="298">
        <v>40</v>
      </c>
      <c r="N52" s="308">
        <f t="shared" si="2"/>
        <v>49</v>
      </c>
      <c r="O52" s="311"/>
      <c r="T52" s="312" t="str">
        <f t="shared" si="4"/>
        <v>dove</v>
      </c>
    </row>
    <row r="53" spans="1:20" s="312" customFormat="1" ht="21.75" customHeight="1">
      <c r="A53" s="313"/>
      <c r="B53" s="308"/>
      <c r="C53" s="308" t="s">
        <v>334</v>
      </c>
      <c r="D53" s="315" t="s">
        <v>335</v>
      </c>
      <c r="E53" s="310" t="s">
        <v>309</v>
      </c>
      <c r="F53" s="309" t="s">
        <v>336</v>
      </c>
      <c r="G53" s="609"/>
      <c r="H53" s="317" t="s">
        <v>271</v>
      </c>
      <c r="I53" s="308" t="s">
        <v>338</v>
      </c>
      <c r="J53" s="298">
        <v>58</v>
      </c>
      <c r="K53" s="308">
        <f t="shared" si="0"/>
        <v>123</v>
      </c>
      <c r="L53" s="308">
        <f t="shared" si="1"/>
        <v>4</v>
      </c>
      <c r="M53" s="298">
        <v>40</v>
      </c>
      <c r="N53" s="308">
        <f t="shared" si="2"/>
        <v>136</v>
      </c>
      <c r="O53" s="311"/>
      <c r="T53" s="312" t="str">
        <f t="shared" si="4"/>
        <v>dove</v>
      </c>
    </row>
    <row r="54" spans="1:20" s="312" customFormat="1" ht="21.75" customHeight="1">
      <c r="A54" s="313"/>
      <c r="B54" s="308"/>
      <c r="C54" s="308" t="s">
        <v>334</v>
      </c>
      <c r="D54" s="315" t="s">
        <v>335</v>
      </c>
      <c r="E54" s="310" t="s">
        <v>309</v>
      </c>
      <c r="F54" s="309" t="s">
        <v>336</v>
      </c>
      <c r="G54" s="609"/>
      <c r="H54" s="317" t="s">
        <v>273</v>
      </c>
      <c r="I54" s="308" t="s">
        <v>339</v>
      </c>
      <c r="J54" s="298">
        <v>133</v>
      </c>
      <c r="K54" s="308">
        <f t="shared" si="0"/>
        <v>282</v>
      </c>
      <c r="L54" s="308">
        <f t="shared" si="1"/>
        <v>7</v>
      </c>
      <c r="M54" s="298">
        <v>40</v>
      </c>
      <c r="N54" s="308">
        <f t="shared" si="2"/>
        <v>310</v>
      </c>
      <c r="O54" s="311"/>
      <c r="T54" s="312" t="str">
        <f t="shared" si="4"/>
        <v>dove</v>
      </c>
    </row>
    <row r="55" spans="1:20" s="312" customFormat="1" ht="21.75" customHeight="1">
      <c r="A55" s="313"/>
      <c r="B55" s="308"/>
      <c r="C55" s="308" t="s">
        <v>334</v>
      </c>
      <c r="D55" s="315" t="s">
        <v>335</v>
      </c>
      <c r="E55" s="310" t="s">
        <v>309</v>
      </c>
      <c r="F55" s="309" t="s">
        <v>336</v>
      </c>
      <c r="G55" s="609"/>
      <c r="H55" s="317" t="s">
        <v>275</v>
      </c>
      <c r="I55" s="308" t="s">
        <v>340</v>
      </c>
      <c r="J55" s="298">
        <v>156</v>
      </c>
      <c r="K55" s="308">
        <f t="shared" si="0"/>
        <v>331</v>
      </c>
      <c r="L55" s="308">
        <f t="shared" si="1"/>
        <v>9</v>
      </c>
      <c r="M55" s="298">
        <v>40</v>
      </c>
      <c r="N55" s="308">
        <f t="shared" si="2"/>
        <v>364</v>
      </c>
      <c r="O55" s="311"/>
      <c r="T55" s="312" t="str">
        <f t="shared" si="4"/>
        <v>dove</v>
      </c>
    </row>
    <row r="56" spans="1:20" s="312" customFormat="1" ht="21.75" customHeight="1">
      <c r="A56" s="313"/>
      <c r="B56" s="308"/>
      <c r="C56" s="308" t="s">
        <v>334</v>
      </c>
      <c r="D56" s="315" t="s">
        <v>335</v>
      </c>
      <c r="E56" s="310" t="s">
        <v>309</v>
      </c>
      <c r="F56" s="309" t="s">
        <v>336</v>
      </c>
      <c r="G56" s="609"/>
      <c r="H56" s="317" t="s">
        <v>277</v>
      </c>
      <c r="I56" s="308" t="s">
        <v>341</v>
      </c>
      <c r="J56" s="298">
        <v>110</v>
      </c>
      <c r="K56" s="308">
        <f t="shared" si="0"/>
        <v>234</v>
      </c>
      <c r="L56" s="308">
        <f t="shared" si="1"/>
        <v>6</v>
      </c>
      <c r="M56" s="298">
        <v>40</v>
      </c>
      <c r="N56" s="308">
        <f t="shared" si="2"/>
        <v>257</v>
      </c>
      <c r="O56" s="311"/>
      <c r="T56" s="312" t="str">
        <f t="shared" si="4"/>
        <v>dove</v>
      </c>
    </row>
    <row r="57" spans="1:20" s="312" customFormat="1" ht="21.75" customHeight="1">
      <c r="A57" s="313"/>
      <c r="B57" s="308"/>
      <c r="C57" s="308" t="s">
        <v>334</v>
      </c>
      <c r="D57" s="315" t="s">
        <v>335</v>
      </c>
      <c r="E57" s="310" t="s">
        <v>309</v>
      </c>
      <c r="F57" s="309" t="s">
        <v>336</v>
      </c>
      <c r="G57" s="609"/>
      <c r="H57" s="317" t="s">
        <v>279</v>
      </c>
      <c r="I57" s="308" t="s">
        <v>342</v>
      </c>
      <c r="J57" s="298">
        <v>49</v>
      </c>
      <c r="K57" s="308">
        <f t="shared" si="0"/>
        <v>104</v>
      </c>
      <c r="L57" s="308">
        <f t="shared" si="1"/>
        <v>3</v>
      </c>
      <c r="M57" s="298">
        <v>40</v>
      </c>
      <c r="N57" s="308">
        <f t="shared" si="2"/>
        <v>115</v>
      </c>
      <c r="O57" s="311"/>
      <c r="T57" s="312" t="str">
        <f t="shared" si="4"/>
        <v>dove</v>
      </c>
    </row>
    <row r="58" spans="1:20" s="312" customFormat="1" ht="21.75" customHeight="1">
      <c r="A58" s="313"/>
      <c r="B58" s="308"/>
      <c r="C58" s="308" t="s">
        <v>334</v>
      </c>
      <c r="D58" s="315" t="s">
        <v>335</v>
      </c>
      <c r="E58" s="310" t="s">
        <v>309</v>
      </c>
      <c r="F58" s="309" t="s">
        <v>336</v>
      </c>
      <c r="G58" s="609"/>
      <c r="H58" s="317" t="s">
        <v>281</v>
      </c>
      <c r="I58" s="308" t="s">
        <v>343</v>
      </c>
      <c r="J58" s="298">
        <v>15</v>
      </c>
      <c r="K58" s="308">
        <f t="shared" si="0"/>
        <v>32</v>
      </c>
      <c r="L58" s="308">
        <f t="shared" si="1"/>
        <v>1</v>
      </c>
      <c r="M58" s="298">
        <v>40</v>
      </c>
      <c r="N58" s="308">
        <f t="shared" si="2"/>
        <v>36</v>
      </c>
      <c r="O58" s="311"/>
      <c r="T58" s="312" t="str">
        <f t="shared" si="4"/>
        <v>dove</v>
      </c>
    </row>
    <row r="59" spans="1:20" s="312" customFormat="1" ht="21.75" customHeight="1">
      <c r="A59" s="313"/>
      <c r="B59" s="308"/>
      <c r="C59" s="308" t="s">
        <v>334</v>
      </c>
      <c r="D59" s="315" t="s">
        <v>344</v>
      </c>
      <c r="E59" s="310" t="s">
        <v>309</v>
      </c>
      <c r="F59" s="309" t="s">
        <v>345</v>
      </c>
      <c r="G59" s="609"/>
      <c r="H59" s="317" t="s">
        <v>269</v>
      </c>
      <c r="I59" s="308" t="s">
        <v>346</v>
      </c>
      <c r="J59" s="298">
        <v>19</v>
      </c>
      <c r="K59" s="308">
        <f t="shared" si="0"/>
        <v>41</v>
      </c>
      <c r="L59" s="308">
        <f t="shared" si="1"/>
        <v>1</v>
      </c>
      <c r="M59" s="298">
        <v>40</v>
      </c>
      <c r="N59" s="308">
        <f t="shared" si="2"/>
        <v>45</v>
      </c>
      <c r="O59" s="311"/>
      <c r="T59" s="312" t="str">
        <f t="shared" si="4"/>
        <v>heather grey</v>
      </c>
    </row>
    <row r="60" spans="1:20" s="312" customFormat="1" ht="21.75" customHeight="1">
      <c r="A60" s="313"/>
      <c r="B60" s="308"/>
      <c r="C60" s="308" t="s">
        <v>334</v>
      </c>
      <c r="D60" s="315" t="s">
        <v>344</v>
      </c>
      <c r="E60" s="310" t="s">
        <v>309</v>
      </c>
      <c r="F60" s="309" t="s">
        <v>345</v>
      </c>
      <c r="G60" s="609"/>
      <c r="H60" s="317" t="s">
        <v>271</v>
      </c>
      <c r="I60" s="308" t="s">
        <v>347</v>
      </c>
      <c r="J60" s="298">
        <v>58</v>
      </c>
      <c r="K60" s="308">
        <f t="shared" si="0"/>
        <v>123</v>
      </c>
      <c r="L60" s="308">
        <f t="shared" si="1"/>
        <v>4</v>
      </c>
      <c r="M60" s="298">
        <v>40</v>
      </c>
      <c r="N60" s="308">
        <f t="shared" si="2"/>
        <v>136</v>
      </c>
      <c r="O60" s="311"/>
      <c r="T60" s="312" t="str">
        <f t="shared" si="4"/>
        <v>heather grey</v>
      </c>
    </row>
    <row r="61" spans="1:20" s="312" customFormat="1" ht="21.75" customHeight="1">
      <c r="A61" s="313"/>
      <c r="B61" s="308"/>
      <c r="C61" s="308" t="s">
        <v>334</v>
      </c>
      <c r="D61" s="315" t="s">
        <v>344</v>
      </c>
      <c r="E61" s="310" t="s">
        <v>309</v>
      </c>
      <c r="F61" s="309" t="s">
        <v>345</v>
      </c>
      <c r="G61" s="609"/>
      <c r="H61" s="317" t="s">
        <v>273</v>
      </c>
      <c r="I61" s="308" t="s">
        <v>348</v>
      </c>
      <c r="J61" s="298">
        <v>133</v>
      </c>
      <c r="K61" s="308">
        <f t="shared" si="0"/>
        <v>282</v>
      </c>
      <c r="L61" s="308">
        <f t="shared" si="1"/>
        <v>7</v>
      </c>
      <c r="M61" s="298">
        <v>40</v>
      </c>
      <c r="N61" s="308">
        <f t="shared" si="2"/>
        <v>310</v>
      </c>
      <c r="O61" s="311"/>
      <c r="T61" s="312" t="str">
        <f t="shared" si="4"/>
        <v>heather grey</v>
      </c>
    </row>
    <row r="62" spans="1:20" s="312" customFormat="1" ht="21.75" customHeight="1">
      <c r="A62" s="313"/>
      <c r="B62" s="308"/>
      <c r="C62" s="308" t="s">
        <v>334</v>
      </c>
      <c r="D62" s="315" t="s">
        <v>344</v>
      </c>
      <c r="E62" s="310" t="s">
        <v>309</v>
      </c>
      <c r="F62" s="309" t="s">
        <v>345</v>
      </c>
      <c r="G62" s="609"/>
      <c r="H62" s="317" t="s">
        <v>275</v>
      </c>
      <c r="I62" s="308" t="s">
        <v>349</v>
      </c>
      <c r="J62" s="298">
        <v>156</v>
      </c>
      <c r="K62" s="308">
        <f t="shared" si="0"/>
        <v>331</v>
      </c>
      <c r="L62" s="308">
        <f t="shared" si="1"/>
        <v>9</v>
      </c>
      <c r="M62" s="298">
        <v>40</v>
      </c>
      <c r="N62" s="308">
        <f t="shared" si="2"/>
        <v>364</v>
      </c>
      <c r="O62" s="311"/>
      <c r="T62" s="312" t="str">
        <f t="shared" si="4"/>
        <v>heather grey</v>
      </c>
    </row>
    <row r="63" spans="1:20" s="312" customFormat="1" ht="21.75" customHeight="1">
      <c r="A63" s="313"/>
      <c r="B63" s="308"/>
      <c r="C63" s="308" t="s">
        <v>334</v>
      </c>
      <c r="D63" s="315" t="s">
        <v>344</v>
      </c>
      <c r="E63" s="310" t="s">
        <v>309</v>
      </c>
      <c r="F63" s="309" t="s">
        <v>345</v>
      </c>
      <c r="G63" s="609"/>
      <c r="H63" s="317" t="s">
        <v>277</v>
      </c>
      <c r="I63" s="308" t="s">
        <v>350</v>
      </c>
      <c r="J63" s="298">
        <v>110</v>
      </c>
      <c r="K63" s="308">
        <f t="shared" si="0"/>
        <v>234</v>
      </c>
      <c r="L63" s="308">
        <f t="shared" si="1"/>
        <v>6</v>
      </c>
      <c r="M63" s="298">
        <v>40</v>
      </c>
      <c r="N63" s="308">
        <f t="shared" si="2"/>
        <v>257</v>
      </c>
      <c r="O63" s="311"/>
      <c r="T63" s="312" t="str">
        <f t="shared" si="4"/>
        <v>heather grey</v>
      </c>
    </row>
    <row r="64" spans="1:20" s="312" customFormat="1" ht="21.75" customHeight="1">
      <c r="A64" s="313"/>
      <c r="B64" s="308"/>
      <c r="C64" s="308" t="s">
        <v>334</v>
      </c>
      <c r="D64" s="315" t="s">
        <v>344</v>
      </c>
      <c r="E64" s="310" t="s">
        <v>309</v>
      </c>
      <c r="F64" s="309" t="s">
        <v>345</v>
      </c>
      <c r="G64" s="609"/>
      <c r="H64" s="317" t="s">
        <v>279</v>
      </c>
      <c r="I64" s="308" t="s">
        <v>351</v>
      </c>
      <c r="J64" s="298">
        <v>49</v>
      </c>
      <c r="K64" s="308">
        <f t="shared" si="0"/>
        <v>104</v>
      </c>
      <c r="L64" s="308">
        <f t="shared" si="1"/>
        <v>3</v>
      </c>
      <c r="M64" s="298">
        <v>40</v>
      </c>
      <c r="N64" s="308">
        <f t="shared" si="2"/>
        <v>115</v>
      </c>
      <c r="O64" s="311"/>
      <c r="T64" s="312" t="str">
        <f t="shared" si="4"/>
        <v>heather grey</v>
      </c>
    </row>
    <row r="65" spans="1:20" s="312" customFormat="1" ht="21.75" customHeight="1">
      <c r="A65" s="313"/>
      <c r="B65" s="308"/>
      <c r="C65" s="308" t="s">
        <v>334</v>
      </c>
      <c r="D65" s="315" t="s">
        <v>344</v>
      </c>
      <c r="E65" s="310" t="s">
        <v>309</v>
      </c>
      <c r="F65" s="309" t="s">
        <v>345</v>
      </c>
      <c r="G65" s="609"/>
      <c r="H65" s="317" t="s">
        <v>281</v>
      </c>
      <c r="I65" s="308" t="s">
        <v>352</v>
      </c>
      <c r="J65" s="298">
        <v>15</v>
      </c>
      <c r="K65" s="308">
        <f t="shared" si="0"/>
        <v>32</v>
      </c>
      <c r="L65" s="308">
        <f t="shared" si="1"/>
        <v>1</v>
      </c>
      <c r="M65" s="298">
        <v>40</v>
      </c>
      <c r="N65" s="308">
        <f t="shared" si="2"/>
        <v>36</v>
      </c>
      <c r="O65" s="311"/>
      <c r="T65" s="312" t="str">
        <f t="shared" si="4"/>
        <v>heather grey</v>
      </c>
    </row>
    <row r="66" spans="1:20" s="312" customFormat="1" ht="21.75" customHeight="1">
      <c r="A66" s="313"/>
      <c r="B66" s="308"/>
      <c r="C66" s="308" t="s">
        <v>334</v>
      </c>
      <c r="D66" s="315" t="s">
        <v>353</v>
      </c>
      <c r="E66" s="310" t="s">
        <v>309</v>
      </c>
      <c r="F66" s="309" t="s">
        <v>354</v>
      </c>
      <c r="G66" s="609"/>
      <c r="H66" s="317" t="s">
        <v>269</v>
      </c>
      <c r="I66" s="308" t="s">
        <v>355</v>
      </c>
      <c r="J66" s="298">
        <v>19</v>
      </c>
      <c r="K66" s="308">
        <f t="shared" si="0"/>
        <v>41</v>
      </c>
      <c r="L66" s="308">
        <f t="shared" si="1"/>
        <v>1</v>
      </c>
      <c r="M66" s="298">
        <v>40</v>
      </c>
      <c r="N66" s="308">
        <f t="shared" si="2"/>
        <v>45</v>
      </c>
      <c r="O66" s="311"/>
      <c r="T66" s="312" t="str">
        <f t="shared" si="4"/>
        <v>sandstone</v>
      </c>
    </row>
    <row r="67" spans="1:20" s="312" customFormat="1" ht="21.75" customHeight="1">
      <c r="A67" s="313"/>
      <c r="B67" s="308"/>
      <c r="C67" s="308" t="s">
        <v>334</v>
      </c>
      <c r="D67" s="315" t="s">
        <v>353</v>
      </c>
      <c r="E67" s="310" t="s">
        <v>309</v>
      </c>
      <c r="F67" s="309" t="s">
        <v>354</v>
      </c>
      <c r="G67" s="609"/>
      <c r="H67" s="317" t="s">
        <v>271</v>
      </c>
      <c r="I67" s="308" t="s">
        <v>356</v>
      </c>
      <c r="J67" s="298">
        <v>58</v>
      </c>
      <c r="K67" s="308">
        <f t="shared" si="0"/>
        <v>123</v>
      </c>
      <c r="L67" s="308">
        <f t="shared" si="1"/>
        <v>4</v>
      </c>
      <c r="M67" s="298">
        <v>40</v>
      </c>
      <c r="N67" s="308">
        <f t="shared" si="2"/>
        <v>136</v>
      </c>
      <c r="O67" s="311"/>
      <c r="T67" s="312" t="str">
        <f t="shared" si="4"/>
        <v>sandstone</v>
      </c>
    </row>
    <row r="68" spans="1:20" s="312" customFormat="1" ht="21.75" customHeight="1">
      <c r="A68" s="313"/>
      <c r="B68" s="308"/>
      <c r="C68" s="308" t="s">
        <v>334</v>
      </c>
      <c r="D68" s="315" t="s">
        <v>353</v>
      </c>
      <c r="E68" s="310" t="s">
        <v>309</v>
      </c>
      <c r="F68" s="309" t="s">
        <v>354</v>
      </c>
      <c r="G68" s="609"/>
      <c r="H68" s="317" t="s">
        <v>273</v>
      </c>
      <c r="I68" s="308" t="s">
        <v>357</v>
      </c>
      <c r="J68" s="298">
        <v>133</v>
      </c>
      <c r="K68" s="308">
        <f t="shared" si="0"/>
        <v>282</v>
      </c>
      <c r="L68" s="308">
        <f t="shared" si="1"/>
        <v>7</v>
      </c>
      <c r="M68" s="298">
        <v>40</v>
      </c>
      <c r="N68" s="308">
        <f t="shared" si="2"/>
        <v>310</v>
      </c>
      <c r="O68" s="311"/>
      <c r="T68" s="312" t="str">
        <f t="shared" si="4"/>
        <v>sandstone</v>
      </c>
    </row>
    <row r="69" spans="1:20" s="312" customFormat="1" ht="21.75" customHeight="1">
      <c r="A69" s="313"/>
      <c r="B69" s="308"/>
      <c r="C69" s="308" t="s">
        <v>334</v>
      </c>
      <c r="D69" s="315" t="s">
        <v>353</v>
      </c>
      <c r="E69" s="310" t="s">
        <v>309</v>
      </c>
      <c r="F69" s="309" t="s">
        <v>354</v>
      </c>
      <c r="G69" s="609"/>
      <c r="H69" s="317" t="s">
        <v>275</v>
      </c>
      <c r="I69" s="308" t="s">
        <v>358</v>
      </c>
      <c r="J69" s="298">
        <v>156</v>
      </c>
      <c r="K69" s="308">
        <f t="shared" si="0"/>
        <v>331</v>
      </c>
      <c r="L69" s="308">
        <f t="shared" si="1"/>
        <v>9</v>
      </c>
      <c r="M69" s="298">
        <v>40</v>
      </c>
      <c r="N69" s="308">
        <f t="shared" si="2"/>
        <v>364</v>
      </c>
      <c r="O69" s="311"/>
      <c r="T69" s="312" t="str">
        <f t="shared" si="4"/>
        <v>sandstone</v>
      </c>
    </row>
    <row r="70" spans="1:20" s="312" customFormat="1" ht="21.75" customHeight="1">
      <c r="A70" s="307"/>
      <c r="B70" s="308"/>
      <c r="C70" s="308" t="s">
        <v>334</v>
      </c>
      <c r="D70" s="315" t="s">
        <v>353</v>
      </c>
      <c r="E70" s="310" t="s">
        <v>309</v>
      </c>
      <c r="F70" s="309" t="s">
        <v>354</v>
      </c>
      <c r="G70" s="609"/>
      <c r="H70" s="317" t="s">
        <v>277</v>
      </c>
      <c r="I70" s="308" t="s">
        <v>359</v>
      </c>
      <c r="J70" s="298">
        <v>110</v>
      </c>
      <c r="K70" s="308">
        <f t="shared" si="0"/>
        <v>234</v>
      </c>
      <c r="L70" s="308">
        <f t="shared" si="1"/>
        <v>6</v>
      </c>
      <c r="M70" s="298">
        <v>40</v>
      </c>
      <c r="N70" s="308">
        <f t="shared" si="2"/>
        <v>257</v>
      </c>
      <c r="O70" s="311"/>
      <c r="T70" s="312" t="str">
        <f t="shared" si="4"/>
        <v>sandstone</v>
      </c>
    </row>
    <row r="71" spans="1:20" s="312" customFormat="1" ht="21.75" customHeight="1">
      <c r="A71" s="313"/>
      <c r="B71" s="308"/>
      <c r="C71" s="308" t="s">
        <v>334</v>
      </c>
      <c r="D71" s="315" t="s">
        <v>353</v>
      </c>
      <c r="E71" s="310" t="s">
        <v>309</v>
      </c>
      <c r="F71" s="309" t="s">
        <v>354</v>
      </c>
      <c r="G71" s="609"/>
      <c r="H71" s="317" t="s">
        <v>279</v>
      </c>
      <c r="I71" s="308" t="s">
        <v>360</v>
      </c>
      <c r="J71" s="298">
        <v>49</v>
      </c>
      <c r="K71" s="308">
        <f t="shared" si="0"/>
        <v>104</v>
      </c>
      <c r="L71" s="308">
        <f t="shared" si="1"/>
        <v>3</v>
      </c>
      <c r="M71" s="298">
        <v>40</v>
      </c>
      <c r="N71" s="308">
        <f t="shared" si="2"/>
        <v>115</v>
      </c>
      <c r="O71" s="311"/>
      <c r="T71" s="312" t="str">
        <f t="shared" si="4"/>
        <v>sandstone</v>
      </c>
    </row>
    <row r="72" spans="1:20" s="312" customFormat="1" ht="21.75" customHeight="1">
      <c r="A72" s="313"/>
      <c r="B72" s="308"/>
      <c r="C72" s="308" t="s">
        <v>334</v>
      </c>
      <c r="D72" s="315" t="s">
        <v>353</v>
      </c>
      <c r="E72" s="310" t="s">
        <v>309</v>
      </c>
      <c r="F72" s="309" t="s">
        <v>354</v>
      </c>
      <c r="G72" s="609"/>
      <c r="H72" s="317" t="s">
        <v>281</v>
      </c>
      <c r="I72" s="308" t="s">
        <v>361</v>
      </c>
      <c r="J72" s="298">
        <v>15</v>
      </c>
      <c r="K72" s="308">
        <f t="shared" si="0"/>
        <v>32</v>
      </c>
      <c r="L72" s="308">
        <f t="shared" si="1"/>
        <v>1</v>
      </c>
      <c r="M72" s="298">
        <v>40</v>
      </c>
      <c r="N72" s="308">
        <f t="shared" si="2"/>
        <v>36</v>
      </c>
      <c r="O72" s="311"/>
      <c r="T72" s="312" t="str">
        <f t="shared" si="4"/>
        <v>sandstone</v>
      </c>
    </row>
    <row r="73" spans="1:20" s="302" customFormat="1" ht="21.75" hidden="1" customHeight="1">
      <c r="A73" s="303"/>
      <c r="B73" s="298"/>
      <c r="C73" s="298" t="s">
        <v>362</v>
      </c>
      <c r="D73" s="318" t="s">
        <v>363</v>
      </c>
      <c r="E73" s="300" t="s">
        <v>364</v>
      </c>
      <c r="F73" s="299" t="s">
        <v>268</v>
      </c>
      <c r="G73" s="603"/>
      <c r="H73" s="319" t="s">
        <v>269</v>
      </c>
      <c r="I73" s="298" t="s">
        <v>365</v>
      </c>
      <c r="J73" s="298">
        <v>37</v>
      </c>
      <c r="K73" s="298">
        <f t="shared" si="0"/>
        <v>79</v>
      </c>
      <c r="L73" s="298">
        <f t="shared" si="1"/>
        <v>3</v>
      </c>
      <c r="M73" s="298">
        <v>35</v>
      </c>
      <c r="N73" s="298">
        <f t="shared" si="2"/>
        <v>88</v>
      </c>
      <c r="O73" s="301"/>
      <c r="T73" s="302" t="str">
        <f t="shared" si="4"/>
        <v>cloud</v>
      </c>
    </row>
    <row r="74" spans="1:20" s="302" customFormat="1" ht="21.75" hidden="1" customHeight="1">
      <c r="A74" s="303"/>
      <c r="B74" s="298"/>
      <c r="C74" s="298" t="s">
        <v>362</v>
      </c>
      <c r="D74" s="318" t="s">
        <v>363</v>
      </c>
      <c r="E74" s="300" t="s">
        <v>364</v>
      </c>
      <c r="F74" s="299" t="s">
        <v>268</v>
      </c>
      <c r="G74" s="603"/>
      <c r="H74" s="319" t="s">
        <v>271</v>
      </c>
      <c r="I74" s="298" t="s">
        <v>366</v>
      </c>
      <c r="J74" s="298">
        <v>75</v>
      </c>
      <c r="K74" s="298">
        <f t="shared" si="0"/>
        <v>159</v>
      </c>
      <c r="L74" s="298">
        <f t="shared" si="1"/>
        <v>5</v>
      </c>
      <c r="M74" s="298">
        <v>35</v>
      </c>
      <c r="N74" s="298">
        <f t="shared" si="2"/>
        <v>176</v>
      </c>
      <c r="O74" s="301"/>
      <c r="T74" s="302" t="str">
        <f t="shared" si="4"/>
        <v>cloud</v>
      </c>
    </row>
    <row r="75" spans="1:20" s="302" customFormat="1" ht="21.75" hidden="1" customHeight="1">
      <c r="A75" s="303"/>
      <c r="B75" s="298"/>
      <c r="C75" s="298" t="s">
        <v>362</v>
      </c>
      <c r="D75" s="318" t="s">
        <v>363</v>
      </c>
      <c r="E75" s="300" t="s">
        <v>364</v>
      </c>
      <c r="F75" s="299" t="s">
        <v>268</v>
      </c>
      <c r="G75" s="603"/>
      <c r="H75" s="319" t="s">
        <v>273</v>
      </c>
      <c r="I75" s="298" t="s">
        <v>367</v>
      </c>
      <c r="J75" s="298">
        <v>173</v>
      </c>
      <c r="K75" s="298">
        <f t="shared" si="0"/>
        <v>367</v>
      </c>
      <c r="L75" s="298">
        <f t="shared" si="1"/>
        <v>11</v>
      </c>
      <c r="M75" s="298">
        <v>35</v>
      </c>
      <c r="N75" s="298">
        <f t="shared" si="2"/>
        <v>405</v>
      </c>
      <c r="O75" s="301"/>
      <c r="T75" s="302" t="str">
        <f t="shared" si="4"/>
        <v>cloud</v>
      </c>
    </row>
    <row r="76" spans="1:20" s="302" customFormat="1" ht="21.75" hidden="1" customHeight="1">
      <c r="A76" s="303"/>
      <c r="B76" s="298"/>
      <c r="C76" s="298" t="s">
        <v>362</v>
      </c>
      <c r="D76" s="318" t="s">
        <v>363</v>
      </c>
      <c r="E76" s="300" t="s">
        <v>364</v>
      </c>
      <c r="F76" s="299" t="s">
        <v>268</v>
      </c>
      <c r="G76" s="603"/>
      <c r="H76" s="319" t="s">
        <v>275</v>
      </c>
      <c r="I76" s="298" t="s">
        <v>368</v>
      </c>
      <c r="J76" s="298">
        <v>213</v>
      </c>
      <c r="K76" s="298">
        <f t="shared" si="0"/>
        <v>452</v>
      </c>
      <c r="L76" s="298">
        <f t="shared" si="1"/>
        <v>13</v>
      </c>
      <c r="M76" s="298">
        <v>35</v>
      </c>
      <c r="N76" s="298">
        <f t="shared" si="2"/>
        <v>498</v>
      </c>
      <c r="O76" s="301"/>
      <c r="T76" s="302" t="str">
        <f t="shared" si="4"/>
        <v>cloud</v>
      </c>
    </row>
    <row r="77" spans="1:20" s="302" customFormat="1" ht="21.75" hidden="1" customHeight="1">
      <c r="A77" s="303"/>
      <c r="B77" s="298"/>
      <c r="C77" s="298" t="s">
        <v>362</v>
      </c>
      <c r="D77" s="318" t="s">
        <v>363</v>
      </c>
      <c r="E77" s="300" t="s">
        <v>364</v>
      </c>
      <c r="F77" s="299" t="s">
        <v>268</v>
      </c>
      <c r="G77" s="603"/>
      <c r="H77" s="319" t="s">
        <v>277</v>
      </c>
      <c r="I77" s="298" t="s">
        <v>369</v>
      </c>
      <c r="J77" s="298">
        <v>172</v>
      </c>
      <c r="K77" s="298">
        <f t="shared" si="0"/>
        <v>365</v>
      </c>
      <c r="L77" s="298">
        <f t="shared" si="1"/>
        <v>11</v>
      </c>
      <c r="M77" s="298">
        <v>35</v>
      </c>
      <c r="N77" s="298">
        <f t="shared" si="2"/>
        <v>403</v>
      </c>
      <c r="O77" s="301"/>
      <c r="T77" s="302" t="str">
        <f t="shared" si="4"/>
        <v>cloud</v>
      </c>
    </row>
    <row r="78" spans="1:20" s="302" customFormat="1" ht="21.75" hidden="1" customHeight="1">
      <c r="A78" s="303"/>
      <c r="B78" s="298"/>
      <c r="C78" s="298" t="s">
        <v>362</v>
      </c>
      <c r="D78" s="318" t="s">
        <v>363</v>
      </c>
      <c r="E78" s="300" t="s">
        <v>364</v>
      </c>
      <c r="F78" s="299" t="s">
        <v>268</v>
      </c>
      <c r="G78" s="603"/>
      <c r="H78" s="319" t="s">
        <v>279</v>
      </c>
      <c r="I78" s="298" t="s">
        <v>370</v>
      </c>
      <c r="J78" s="298">
        <v>94</v>
      </c>
      <c r="K78" s="298">
        <f t="shared" si="0"/>
        <v>200</v>
      </c>
      <c r="L78" s="298">
        <f t="shared" si="1"/>
        <v>6</v>
      </c>
      <c r="M78" s="298">
        <v>35</v>
      </c>
      <c r="N78" s="298">
        <f t="shared" si="2"/>
        <v>221</v>
      </c>
      <c r="O78" s="301"/>
      <c r="T78" s="302" t="str">
        <f t="shared" si="4"/>
        <v>cloud</v>
      </c>
    </row>
    <row r="79" spans="1:20" s="302" customFormat="1" ht="21.75" hidden="1" customHeight="1">
      <c r="A79" s="303"/>
      <c r="B79" s="298"/>
      <c r="C79" s="298" t="s">
        <v>362</v>
      </c>
      <c r="D79" s="318" t="s">
        <v>363</v>
      </c>
      <c r="E79" s="300" t="s">
        <v>364</v>
      </c>
      <c r="F79" s="299" t="s">
        <v>268</v>
      </c>
      <c r="G79" s="603"/>
      <c r="H79" s="319" t="s">
        <v>281</v>
      </c>
      <c r="I79" s="298" t="s">
        <v>371</v>
      </c>
      <c r="J79" s="298">
        <v>30</v>
      </c>
      <c r="K79" s="298">
        <f t="shared" si="0"/>
        <v>64</v>
      </c>
      <c r="L79" s="298">
        <f t="shared" si="1"/>
        <v>2</v>
      </c>
      <c r="M79" s="298">
        <v>35</v>
      </c>
      <c r="N79" s="298">
        <f t="shared" si="2"/>
        <v>71</v>
      </c>
      <c r="O79" s="301"/>
      <c r="T79" s="302" t="str">
        <f t="shared" si="4"/>
        <v>cloud</v>
      </c>
    </row>
    <row r="80" spans="1:20" s="302" customFormat="1" ht="21.75" hidden="1" customHeight="1">
      <c r="A80" s="303"/>
      <c r="B80" s="298"/>
      <c r="C80" s="298" t="s">
        <v>362</v>
      </c>
      <c r="D80" s="318" t="s">
        <v>372</v>
      </c>
      <c r="E80" s="300" t="s">
        <v>364</v>
      </c>
      <c r="F80" s="299" t="s">
        <v>318</v>
      </c>
      <c r="G80" s="603"/>
      <c r="H80" s="319" t="s">
        <v>269</v>
      </c>
      <c r="I80" s="298" t="s">
        <v>373</v>
      </c>
      <c r="J80" s="298">
        <v>37</v>
      </c>
      <c r="K80" s="298">
        <f t="shared" si="0"/>
        <v>79</v>
      </c>
      <c r="L80" s="298">
        <f t="shared" si="1"/>
        <v>3</v>
      </c>
      <c r="M80" s="298">
        <v>35</v>
      </c>
      <c r="N80" s="298">
        <f t="shared" si="2"/>
        <v>88</v>
      </c>
      <c r="O80" s="301"/>
      <c r="T80" s="302" t="str">
        <f t="shared" si="4"/>
        <v>eternity</v>
      </c>
    </row>
    <row r="81" spans="1:20" s="302" customFormat="1" ht="21.75" hidden="1" customHeight="1">
      <c r="A81" s="303"/>
      <c r="B81" s="298"/>
      <c r="C81" s="298" t="s">
        <v>362</v>
      </c>
      <c r="D81" s="318" t="s">
        <v>372</v>
      </c>
      <c r="E81" s="300" t="s">
        <v>364</v>
      </c>
      <c r="F81" s="299" t="s">
        <v>318</v>
      </c>
      <c r="G81" s="603"/>
      <c r="H81" s="319" t="s">
        <v>271</v>
      </c>
      <c r="I81" s="298" t="s">
        <v>374</v>
      </c>
      <c r="J81" s="298">
        <v>75</v>
      </c>
      <c r="K81" s="298">
        <f t="shared" si="0"/>
        <v>159</v>
      </c>
      <c r="L81" s="298">
        <f t="shared" si="1"/>
        <v>5</v>
      </c>
      <c r="M81" s="298">
        <v>35</v>
      </c>
      <c r="N81" s="298">
        <f t="shared" si="2"/>
        <v>176</v>
      </c>
      <c r="O81" s="301"/>
      <c r="T81" s="302" t="str">
        <f t="shared" si="4"/>
        <v>eternity</v>
      </c>
    </row>
    <row r="82" spans="1:20" s="302" customFormat="1" ht="21.75" hidden="1" customHeight="1">
      <c r="A82" s="303"/>
      <c r="B82" s="298"/>
      <c r="C82" s="298" t="s">
        <v>362</v>
      </c>
      <c r="D82" s="318" t="s">
        <v>372</v>
      </c>
      <c r="E82" s="300" t="s">
        <v>364</v>
      </c>
      <c r="F82" s="299" t="s">
        <v>318</v>
      </c>
      <c r="G82" s="603"/>
      <c r="H82" s="319" t="s">
        <v>273</v>
      </c>
      <c r="I82" s="298" t="s">
        <v>375</v>
      </c>
      <c r="J82" s="298">
        <v>173</v>
      </c>
      <c r="K82" s="298">
        <f t="shared" si="0"/>
        <v>367</v>
      </c>
      <c r="L82" s="298">
        <f t="shared" si="1"/>
        <v>11</v>
      </c>
      <c r="M82" s="298">
        <v>35</v>
      </c>
      <c r="N82" s="298">
        <f t="shared" si="2"/>
        <v>405</v>
      </c>
      <c r="O82" s="301"/>
      <c r="T82" s="302" t="str">
        <f t="shared" si="4"/>
        <v>eternity</v>
      </c>
    </row>
    <row r="83" spans="1:20" s="302" customFormat="1" ht="21.75" hidden="1" customHeight="1">
      <c r="A83" s="303"/>
      <c r="B83" s="298"/>
      <c r="C83" s="298" t="s">
        <v>362</v>
      </c>
      <c r="D83" s="318" t="s">
        <v>372</v>
      </c>
      <c r="E83" s="300" t="s">
        <v>364</v>
      </c>
      <c r="F83" s="299" t="s">
        <v>318</v>
      </c>
      <c r="G83" s="603"/>
      <c r="H83" s="319" t="s">
        <v>275</v>
      </c>
      <c r="I83" s="298" t="s">
        <v>376</v>
      </c>
      <c r="J83" s="298">
        <v>213</v>
      </c>
      <c r="K83" s="298">
        <f t="shared" si="0"/>
        <v>452</v>
      </c>
      <c r="L83" s="298">
        <f t="shared" si="1"/>
        <v>13</v>
      </c>
      <c r="M83" s="298">
        <v>35</v>
      </c>
      <c r="N83" s="298">
        <f t="shared" si="2"/>
        <v>498</v>
      </c>
      <c r="O83" s="301"/>
      <c r="T83" s="302" t="str">
        <f t="shared" si="4"/>
        <v>eternity</v>
      </c>
    </row>
    <row r="84" spans="1:20" s="302" customFormat="1" ht="21.75" hidden="1" customHeight="1">
      <c r="A84" s="303"/>
      <c r="B84" s="298"/>
      <c r="C84" s="298" t="s">
        <v>362</v>
      </c>
      <c r="D84" s="318" t="s">
        <v>372</v>
      </c>
      <c r="E84" s="300" t="s">
        <v>364</v>
      </c>
      <c r="F84" s="299" t="s">
        <v>318</v>
      </c>
      <c r="G84" s="603"/>
      <c r="H84" s="319" t="s">
        <v>277</v>
      </c>
      <c r="I84" s="298" t="s">
        <v>377</v>
      </c>
      <c r="J84" s="298">
        <v>172</v>
      </c>
      <c r="K84" s="298">
        <f t="shared" si="0"/>
        <v>365</v>
      </c>
      <c r="L84" s="298">
        <f t="shared" si="1"/>
        <v>11</v>
      </c>
      <c r="M84" s="298">
        <v>35</v>
      </c>
      <c r="N84" s="298">
        <f t="shared" si="2"/>
        <v>403</v>
      </c>
      <c r="O84" s="301"/>
      <c r="T84" s="302" t="str">
        <f t="shared" si="4"/>
        <v>eternity</v>
      </c>
    </row>
    <row r="85" spans="1:20" s="302" customFormat="1" ht="21.75" hidden="1" customHeight="1">
      <c r="A85" s="303"/>
      <c r="B85" s="298"/>
      <c r="C85" s="298" t="s">
        <v>362</v>
      </c>
      <c r="D85" s="318" t="s">
        <v>372</v>
      </c>
      <c r="E85" s="300" t="s">
        <v>364</v>
      </c>
      <c r="F85" s="299" t="s">
        <v>318</v>
      </c>
      <c r="G85" s="603"/>
      <c r="H85" s="319" t="s">
        <v>279</v>
      </c>
      <c r="I85" s="298" t="s">
        <v>378</v>
      </c>
      <c r="J85" s="298">
        <v>94</v>
      </c>
      <c r="K85" s="298">
        <f t="shared" si="0"/>
        <v>200</v>
      </c>
      <c r="L85" s="298">
        <f t="shared" si="1"/>
        <v>6</v>
      </c>
      <c r="M85" s="298">
        <v>35</v>
      </c>
      <c r="N85" s="298">
        <f t="shared" si="2"/>
        <v>221</v>
      </c>
      <c r="O85" s="301"/>
      <c r="T85" s="302" t="str">
        <f t="shared" si="4"/>
        <v>eternity</v>
      </c>
    </row>
    <row r="86" spans="1:20" s="302" customFormat="1" ht="21.75" hidden="1" customHeight="1">
      <c r="A86" s="303"/>
      <c r="B86" s="298"/>
      <c r="C86" s="298" t="s">
        <v>362</v>
      </c>
      <c r="D86" s="318" t="s">
        <v>372</v>
      </c>
      <c r="E86" s="300" t="s">
        <v>364</v>
      </c>
      <c r="F86" s="299" t="s">
        <v>318</v>
      </c>
      <c r="G86" s="603"/>
      <c r="H86" s="319" t="s">
        <v>281</v>
      </c>
      <c r="I86" s="298" t="s">
        <v>379</v>
      </c>
      <c r="J86" s="298">
        <v>30</v>
      </c>
      <c r="K86" s="298">
        <f t="shared" si="0"/>
        <v>64</v>
      </c>
      <c r="L86" s="298">
        <f t="shared" si="1"/>
        <v>2</v>
      </c>
      <c r="M86" s="298">
        <v>35</v>
      </c>
      <c r="N86" s="298">
        <f t="shared" si="2"/>
        <v>71</v>
      </c>
      <c r="O86" s="301"/>
      <c r="T86" s="302" t="str">
        <f t="shared" si="4"/>
        <v>eternity</v>
      </c>
    </row>
    <row r="87" spans="1:20" s="302" customFormat="1" ht="21.75" hidden="1" customHeight="1">
      <c r="A87" s="303"/>
      <c r="B87" s="298"/>
      <c r="C87" s="298" t="s">
        <v>362</v>
      </c>
      <c r="D87" s="318" t="s">
        <v>380</v>
      </c>
      <c r="E87" s="300" t="s">
        <v>364</v>
      </c>
      <c r="F87" s="299" t="s">
        <v>283</v>
      </c>
      <c r="G87" s="603"/>
      <c r="H87" s="319" t="s">
        <v>269</v>
      </c>
      <c r="I87" s="298" t="s">
        <v>381</v>
      </c>
      <c r="J87" s="298">
        <v>36</v>
      </c>
      <c r="K87" s="298">
        <f t="shared" si="0"/>
        <v>77</v>
      </c>
      <c r="L87" s="298">
        <f t="shared" si="1"/>
        <v>3</v>
      </c>
      <c r="M87" s="298">
        <v>35</v>
      </c>
      <c r="N87" s="298">
        <f t="shared" si="2"/>
        <v>86</v>
      </c>
      <c r="O87" s="301"/>
      <c r="T87" s="302" t="str">
        <f t="shared" si="4"/>
        <v>moonlight</v>
      </c>
    </row>
    <row r="88" spans="1:20" s="302" customFormat="1" ht="21.75" hidden="1" customHeight="1">
      <c r="A88" s="303"/>
      <c r="B88" s="298"/>
      <c r="C88" s="298" t="s">
        <v>362</v>
      </c>
      <c r="D88" s="318" t="s">
        <v>380</v>
      </c>
      <c r="E88" s="300" t="s">
        <v>364</v>
      </c>
      <c r="F88" s="299" t="s">
        <v>283</v>
      </c>
      <c r="G88" s="603"/>
      <c r="H88" s="319" t="s">
        <v>271</v>
      </c>
      <c r="I88" s="298" t="s">
        <v>382</v>
      </c>
      <c r="J88" s="298">
        <v>75</v>
      </c>
      <c r="K88" s="298">
        <f t="shared" si="0"/>
        <v>159</v>
      </c>
      <c r="L88" s="298">
        <f t="shared" si="1"/>
        <v>5</v>
      </c>
      <c r="M88" s="298">
        <v>35</v>
      </c>
      <c r="N88" s="298">
        <f t="shared" si="2"/>
        <v>176</v>
      </c>
      <c r="O88" s="301"/>
      <c r="T88" s="302" t="str">
        <f t="shared" si="4"/>
        <v>moonlight</v>
      </c>
    </row>
    <row r="89" spans="1:20" s="302" customFormat="1" ht="21.75" hidden="1" customHeight="1">
      <c r="A89" s="303"/>
      <c r="B89" s="298"/>
      <c r="C89" s="298" t="s">
        <v>362</v>
      </c>
      <c r="D89" s="318" t="s">
        <v>380</v>
      </c>
      <c r="E89" s="300" t="s">
        <v>364</v>
      </c>
      <c r="F89" s="299" t="s">
        <v>283</v>
      </c>
      <c r="G89" s="603"/>
      <c r="H89" s="319" t="s">
        <v>273</v>
      </c>
      <c r="I89" s="298" t="s">
        <v>383</v>
      </c>
      <c r="J89" s="298">
        <v>172</v>
      </c>
      <c r="K89" s="298">
        <f t="shared" si="0"/>
        <v>365</v>
      </c>
      <c r="L89" s="298">
        <f t="shared" si="1"/>
        <v>11</v>
      </c>
      <c r="M89" s="298">
        <v>35</v>
      </c>
      <c r="N89" s="298">
        <f t="shared" si="2"/>
        <v>403</v>
      </c>
      <c r="O89" s="301"/>
      <c r="T89" s="302" t="str">
        <f t="shared" si="4"/>
        <v>moonlight</v>
      </c>
    </row>
    <row r="90" spans="1:20" s="302" customFormat="1" ht="21.75" hidden="1" customHeight="1">
      <c r="A90" s="303"/>
      <c r="B90" s="298"/>
      <c r="C90" s="298" t="s">
        <v>362</v>
      </c>
      <c r="D90" s="318" t="s">
        <v>380</v>
      </c>
      <c r="E90" s="300" t="s">
        <v>364</v>
      </c>
      <c r="F90" s="299" t="s">
        <v>283</v>
      </c>
      <c r="G90" s="603"/>
      <c r="H90" s="319" t="s">
        <v>275</v>
      </c>
      <c r="I90" s="298" t="s">
        <v>384</v>
      </c>
      <c r="J90" s="298">
        <v>213</v>
      </c>
      <c r="K90" s="298">
        <f t="shared" si="0"/>
        <v>452</v>
      </c>
      <c r="L90" s="298">
        <f t="shared" si="1"/>
        <v>13</v>
      </c>
      <c r="M90" s="298">
        <v>35</v>
      </c>
      <c r="N90" s="298">
        <f t="shared" si="2"/>
        <v>498</v>
      </c>
      <c r="O90" s="301"/>
      <c r="T90" s="302" t="str">
        <f t="shared" si="4"/>
        <v>moonlight</v>
      </c>
    </row>
    <row r="91" spans="1:20" s="302" customFormat="1" ht="21.75" hidden="1" customHeight="1">
      <c r="A91" s="303"/>
      <c r="B91" s="298"/>
      <c r="C91" s="298" t="s">
        <v>362</v>
      </c>
      <c r="D91" s="318" t="s">
        <v>380</v>
      </c>
      <c r="E91" s="300" t="s">
        <v>364</v>
      </c>
      <c r="F91" s="299" t="s">
        <v>283</v>
      </c>
      <c r="G91" s="603"/>
      <c r="H91" s="319" t="s">
        <v>277</v>
      </c>
      <c r="I91" s="298" t="s">
        <v>385</v>
      </c>
      <c r="J91" s="298">
        <v>171</v>
      </c>
      <c r="K91" s="298">
        <f t="shared" si="0"/>
        <v>363</v>
      </c>
      <c r="L91" s="298">
        <f t="shared" si="1"/>
        <v>11</v>
      </c>
      <c r="M91" s="298">
        <v>35</v>
      </c>
      <c r="N91" s="298">
        <f t="shared" si="2"/>
        <v>401</v>
      </c>
      <c r="O91" s="301"/>
      <c r="T91" s="302" t="str">
        <f t="shared" si="4"/>
        <v>moonlight</v>
      </c>
    </row>
    <row r="92" spans="1:20" s="302" customFormat="1" ht="21.75" hidden="1" customHeight="1">
      <c r="A92" s="303"/>
      <c r="B92" s="298"/>
      <c r="C92" s="298" t="s">
        <v>362</v>
      </c>
      <c r="D92" s="318" t="s">
        <v>380</v>
      </c>
      <c r="E92" s="300" t="s">
        <v>364</v>
      </c>
      <c r="F92" s="299" t="s">
        <v>283</v>
      </c>
      <c r="G92" s="603"/>
      <c r="H92" s="319" t="s">
        <v>279</v>
      </c>
      <c r="I92" s="298" t="s">
        <v>386</v>
      </c>
      <c r="J92" s="298">
        <v>94</v>
      </c>
      <c r="K92" s="298">
        <f t="shared" si="0"/>
        <v>200</v>
      </c>
      <c r="L92" s="298">
        <f t="shared" si="1"/>
        <v>6</v>
      </c>
      <c r="M92" s="298">
        <v>35</v>
      </c>
      <c r="N92" s="298">
        <f t="shared" si="2"/>
        <v>221</v>
      </c>
      <c r="O92" s="301"/>
      <c r="T92" s="302" t="str">
        <f t="shared" si="4"/>
        <v>moonlight</v>
      </c>
    </row>
    <row r="93" spans="1:20" s="302" customFormat="1" ht="21.75" hidden="1" customHeight="1">
      <c r="A93" s="303"/>
      <c r="B93" s="298"/>
      <c r="C93" s="298" t="s">
        <v>362</v>
      </c>
      <c r="D93" s="318" t="s">
        <v>380</v>
      </c>
      <c r="E93" s="300" t="s">
        <v>364</v>
      </c>
      <c r="F93" s="299" t="s">
        <v>283</v>
      </c>
      <c r="G93" s="603"/>
      <c r="H93" s="319" t="s">
        <v>281</v>
      </c>
      <c r="I93" s="298" t="s">
        <v>387</v>
      </c>
      <c r="J93" s="298">
        <v>29</v>
      </c>
      <c r="K93" s="298">
        <f t="shared" si="0"/>
        <v>62</v>
      </c>
      <c r="L93" s="298">
        <f t="shared" si="1"/>
        <v>2</v>
      </c>
      <c r="M93" s="298">
        <v>35</v>
      </c>
      <c r="N93" s="298">
        <f t="shared" si="2"/>
        <v>69</v>
      </c>
      <c r="O93" s="301"/>
      <c r="T93" s="302" t="str">
        <f t="shared" si="4"/>
        <v>moonlight</v>
      </c>
    </row>
    <row r="94" spans="1:20" s="302" customFormat="1" ht="21.75" hidden="1" customHeight="1">
      <c r="A94" s="303"/>
      <c r="B94" s="298"/>
      <c r="C94" s="298" t="s">
        <v>388</v>
      </c>
      <c r="D94" s="318" t="s">
        <v>389</v>
      </c>
      <c r="E94" s="300" t="s">
        <v>364</v>
      </c>
      <c r="F94" s="299" t="s">
        <v>336</v>
      </c>
      <c r="G94" s="603"/>
      <c r="H94" s="319" t="s">
        <v>269</v>
      </c>
      <c r="I94" s="298" t="s">
        <v>390</v>
      </c>
      <c r="J94" s="298">
        <v>25</v>
      </c>
      <c r="K94" s="298">
        <f t="shared" si="0"/>
        <v>53</v>
      </c>
      <c r="L94" s="298">
        <f t="shared" si="1"/>
        <v>2</v>
      </c>
      <c r="M94" s="298">
        <v>35</v>
      </c>
      <c r="N94" s="298">
        <f t="shared" si="2"/>
        <v>59</v>
      </c>
      <c r="O94" s="301"/>
      <c r="T94" s="302" t="str">
        <f t="shared" si="4"/>
        <v>dove</v>
      </c>
    </row>
    <row r="95" spans="1:20" s="302" customFormat="1" ht="21.75" hidden="1" customHeight="1">
      <c r="A95" s="303"/>
      <c r="B95" s="298"/>
      <c r="C95" s="298" t="s">
        <v>388</v>
      </c>
      <c r="D95" s="318" t="s">
        <v>389</v>
      </c>
      <c r="E95" s="300" t="s">
        <v>364</v>
      </c>
      <c r="F95" s="299" t="s">
        <v>336</v>
      </c>
      <c r="G95" s="603"/>
      <c r="H95" s="319" t="s">
        <v>271</v>
      </c>
      <c r="I95" s="298" t="s">
        <v>391</v>
      </c>
      <c r="J95" s="298">
        <v>51</v>
      </c>
      <c r="K95" s="298">
        <f t="shared" si="0"/>
        <v>109</v>
      </c>
      <c r="L95" s="298">
        <f t="shared" si="1"/>
        <v>4</v>
      </c>
      <c r="M95" s="298">
        <v>35</v>
      </c>
      <c r="N95" s="298">
        <f t="shared" si="2"/>
        <v>121</v>
      </c>
      <c r="O95" s="301"/>
      <c r="T95" s="302" t="str">
        <f t="shared" si="4"/>
        <v>dove</v>
      </c>
    </row>
    <row r="96" spans="1:20" s="302" customFormat="1" ht="21.75" hidden="1" customHeight="1">
      <c r="A96" s="303"/>
      <c r="B96" s="298"/>
      <c r="C96" s="298" t="s">
        <v>388</v>
      </c>
      <c r="D96" s="318" t="s">
        <v>389</v>
      </c>
      <c r="E96" s="300" t="s">
        <v>364</v>
      </c>
      <c r="F96" s="299" t="s">
        <v>336</v>
      </c>
      <c r="G96" s="603"/>
      <c r="H96" s="319" t="s">
        <v>273</v>
      </c>
      <c r="I96" s="298" t="s">
        <v>392</v>
      </c>
      <c r="J96" s="298">
        <v>117</v>
      </c>
      <c r="K96" s="298">
        <f t="shared" si="0"/>
        <v>249</v>
      </c>
      <c r="L96" s="298">
        <f t="shared" si="1"/>
        <v>8</v>
      </c>
      <c r="M96" s="298">
        <v>35</v>
      </c>
      <c r="N96" s="298">
        <f t="shared" si="2"/>
        <v>275</v>
      </c>
      <c r="O96" s="301"/>
      <c r="T96" s="302" t="str">
        <f t="shared" si="4"/>
        <v>dove</v>
      </c>
    </row>
    <row r="97" spans="1:20" s="302" customFormat="1" ht="21.75" hidden="1" customHeight="1">
      <c r="A97" s="303"/>
      <c r="B97" s="298"/>
      <c r="C97" s="298" t="s">
        <v>388</v>
      </c>
      <c r="D97" s="318" t="s">
        <v>389</v>
      </c>
      <c r="E97" s="300" t="s">
        <v>364</v>
      </c>
      <c r="F97" s="299" t="s">
        <v>336</v>
      </c>
      <c r="G97" s="603"/>
      <c r="H97" s="319" t="s">
        <v>275</v>
      </c>
      <c r="I97" s="298" t="s">
        <v>393</v>
      </c>
      <c r="J97" s="298">
        <v>146</v>
      </c>
      <c r="K97" s="298">
        <f t="shared" si="0"/>
        <v>310</v>
      </c>
      <c r="L97" s="298">
        <f t="shared" si="1"/>
        <v>9</v>
      </c>
      <c r="M97" s="298">
        <v>35</v>
      </c>
      <c r="N97" s="298">
        <f t="shared" si="2"/>
        <v>342</v>
      </c>
      <c r="O97" s="301"/>
      <c r="T97" s="302" t="str">
        <f t="shared" si="4"/>
        <v>dove</v>
      </c>
    </row>
    <row r="98" spans="1:20" s="302" customFormat="1" ht="21.75" hidden="1" customHeight="1">
      <c r="A98" s="303"/>
      <c r="B98" s="298"/>
      <c r="C98" s="298" t="s">
        <v>388</v>
      </c>
      <c r="D98" s="318" t="s">
        <v>389</v>
      </c>
      <c r="E98" s="300" t="s">
        <v>364</v>
      </c>
      <c r="F98" s="299" t="s">
        <v>336</v>
      </c>
      <c r="G98" s="603"/>
      <c r="H98" s="319" t="s">
        <v>277</v>
      </c>
      <c r="I98" s="298" t="s">
        <v>394</v>
      </c>
      <c r="J98" s="298">
        <v>117</v>
      </c>
      <c r="K98" s="298">
        <f t="shared" si="0"/>
        <v>249</v>
      </c>
      <c r="L98" s="298">
        <f t="shared" si="1"/>
        <v>8</v>
      </c>
      <c r="M98" s="298">
        <v>35</v>
      </c>
      <c r="N98" s="298">
        <f t="shared" si="2"/>
        <v>275</v>
      </c>
      <c r="O98" s="301"/>
      <c r="T98" s="302" t="str">
        <f t="shared" si="4"/>
        <v>dove</v>
      </c>
    </row>
    <row r="99" spans="1:20" s="302" customFormat="1" ht="21.75" hidden="1" customHeight="1">
      <c r="A99" s="303"/>
      <c r="B99" s="298"/>
      <c r="C99" s="298" t="s">
        <v>388</v>
      </c>
      <c r="D99" s="318" t="s">
        <v>389</v>
      </c>
      <c r="E99" s="300" t="s">
        <v>364</v>
      </c>
      <c r="F99" s="299" t="s">
        <v>336</v>
      </c>
      <c r="G99" s="603"/>
      <c r="H99" s="319" t="s">
        <v>279</v>
      </c>
      <c r="I99" s="298" t="s">
        <v>395</v>
      </c>
      <c r="J99" s="298">
        <v>64</v>
      </c>
      <c r="K99" s="298">
        <f t="shared" si="0"/>
        <v>136</v>
      </c>
      <c r="L99" s="298">
        <f t="shared" si="1"/>
        <v>4</v>
      </c>
      <c r="M99" s="298">
        <v>35</v>
      </c>
      <c r="N99" s="298">
        <f t="shared" si="2"/>
        <v>150</v>
      </c>
      <c r="O99" s="301"/>
      <c r="T99" s="302" t="str">
        <f t="shared" si="4"/>
        <v>dove</v>
      </c>
    </row>
    <row r="100" spans="1:20" s="302" customFormat="1" ht="21.75" hidden="1" customHeight="1">
      <c r="A100" s="303"/>
      <c r="B100" s="298"/>
      <c r="C100" s="298" t="s">
        <v>388</v>
      </c>
      <c r="D100" s="318" t="s">
        <v>389</v>
      </c>
      <c r="E100" s="300" t="s">
        <v>364</v>
      </c>
      <c r="F100" s="299" t="s">
        <v>336</v>
      </c>
      <c r="G100" s="603"/>
      <c r="H100" s="319" t="s">
        <v>281</v>
      </c>
      <c r="I100" s="298" t="s">
        <v>396</v>
      </c>
      <c r="J100" s="298">
        <v>20</v>
      </c>
      <c r="K100" s="298">
        <f t="shared" si="0"/>
        <v>43</v>
      </c>
      <c r="L100" s="298">
        <f t="shared" si="1"/>
        <v>2</v>
      </c>
      <c r="M100" s="298">
        <v>35</v>
      </c>
      <c r="N100" s="298">
        <f t="shared" si="2"/>
        <v>49</v>
      </c>
      <c r="O100" s="301"/>
      <c r="T100" s="302" t="str">
        <f t="shared" si="4"/>
        <v>dove</v>
      </c>
    </row>
    <row r="101" spans="1:20" s="302" customFormat="1" ht="21.75" hidden="1" customHeight="1">
      <c r="A101" s="303"/>
      <c r="B101" s="298"/>
      <c r="C101" s="298" t="s">
        <v>388</v>
      </c>
      <c r="D101" s="318" t="s">
        <v>397</v>
      </c>
      <c r="E101" s="300" t="s">
        <v>364</v>
      </c>
      <c r="F101" s="299" t="s">
        <v>345</v>
      </c>
      <c r="G101" s="603"/>
      <c r="H101" s="319" t="s">
        <v>269</v>
      </c>
      <c r="I101" s="298" t="s">
        <v>398</v>
      </c>
      <c r="J101" s="298">
        <v>24</v>
      </c>
      <c r="K101" s="298">
        <f t="shared" si="0"/>
        <v>51</v>
      </c>
      <c r="L101" s="298">
        <f t="shared" si="1"/>
        <v>2</v>
      </c>
      <c r="M101" s="298">
        <v>35</v>
      </c>
      <c r="N101" s="298">
        <f t="shared" si="2"/>
        <v>57</v>
      </c>
      <c r="O101" s="301"/>
      <c r="T101" s="302" t="str">
        <f t="shared" si="4"/>
        <v>heather grey</v>
      </c>
    </row>
    <row r="102" spans="1:20" s="302" customFormat="1" ht="21.75" hidden="1" customHeight="1">
      <c r="A102" s="303"/>
      <c r="B102" s="298"/>
      <c r="C102" s="298" t="s">
        <v>388</v>
      </c>
      <c r="D102" s="318" t="s">
        <v>397</v>
      </c>
      <c r="E102" s="300" t="s">
        <v>364</v>
      </c>
      <c r="F102" s="299" t="s">
        <v>345</v>
      </c>
      <c r="G102" s="603"/>
      <c r="H102" s="319" t="s">
        <v>271</v>
      </c>
      <c r="I102" s="298" t="s">
        <v>399</v>
      </c>
      <c r="J102" s="298">
        <v>51</v>
      </c>
      <c r="K102" s="298">
        <f t="shared" si="0"/>
        <v>109</v>
      </c>
      <c r="L102" s="298">
        <f t="shared" si="1"/>
        <v>4</v>
      </c>
      <c r="M102" s="298">
        <v>35</v>
      </c>
      <c r="N102" s="298">
        <f t="shared" si="2"/>
        <v>121</v>
      </c>
      <c r="O102" s="301"/>
      <c r="T102" s="302" t="str">
        <f t="shared" si="4"/>
        <v>heather grey</v>
      </c>
    </row>
    <row r="103" spans="1:20" s="302" customFormat="1" ht="21.75" hidden="1" customHeight="1">
      <c r="A103" s="303"/>
      <c r="B103" s="298"/>
      <c r="C103" s="298" t="s">
        <v>388</v>
      </c>
      <c r="D103" s="318" t="s">
        <v>397</v>
      </c>
      <c r="E103" s="300" t="s">
        <v>364</v>
      </c>
      <c r="F103" s="299" t="s">
        <v>345</v>
      </c>
      <c r="G103" s="603"/>
      <c r="H103" s="319" t="s">
        <v>273</v>
      </c>
      <c r="I103" s="298" t="s">
        <v>400</v>
      </c>
      <c r="J103" s="298">
        <v>117</v>
      </c>
      <c r="K103" s="298">
        <f t="shared" si="0"/>
        <v>249</v>
      </c>
      <c r="L103" s="298">
        <f t="shared" si="1"/>
        <v>8</v>
      </c>
      <c r="M103" s="298">
        <v>35</v>
      </c>
      <c r="N103" s="298">
        <f t="shared" si="2"/>
        <v>275</v>
      </c>
      <c r="O103" s="301"/>
      <c r="T103" s="302" t="str">
        <f t="shared" si="4"/>
        <v>heather grey</v>
      </c>
    </row>
    <row r="104" spans="1:20" s="302" customFormat="1" ht="21.75" hidden="1" customHeight="1">
      <c r="A104" s="303"/>
      <c r="B104" s="298"/>
      <c r="C104" s="298" t="s">
        <v>388</v>
      </c>
      <c r="D104" s="318" t="s">
        <v>397</v>
      </c>
      <c r="E104" s="300" t="s">
        <v>364</v>
      </c>
      <c r="F104" s="299" t="s">
        <v>345</v>
      </c>
      <c r="G104" s="603"/>
      <c r="H104" s="319" t="s">
        <v>275</v>
      </c>
      <c r="I104" s="298" t="s">
        <v>401</v>
      </c>
      <c r="J104" s="298">
        <v>146</v>
      </c>
      <c r="K104" s="298">
        <f t="shared" si="0"/>
        <v>310</v>
      </c>
      <c r="L104" s="298">
        <f t="shared" si="1"/>
        <v>9</v>
      </c>
      <c r="M104" s="298">
        <v>35</v>
      </c>
      <c r="N104" s="298">
        <f t="shared" si="2"/>
        <v>342</v>
      </c>
      <c r="O104" s="301"/>
      <c r="T104" s="302" t="str">
        <f t="shared" si="4"/>
        <v>heather grey</v>
      </c>
    </row>
    <row r="105" spans="1:20" s="302" customFormat="1" ht="21.75" hidden="1" customHeight="1">
      <c r="A105" s="303"/>
      <c r="B105" s="298"/>
      <c r="C105" s="298" t="s">
        <v>388</v>
      </c>
      <c r="D105" s="318" t="s">
        <v>397</v>
      </c>
      <c r="E105" s="300" t="s">
        <v>364</v>
      </c>
      <c r="F105" s="299" t="s">
        <v>345</v>
      </c>
      <c r="G105" s="603"/>
      <c r="H105" s="319" t="s">
        <v>277</v>
      </c>
      <c r="I105" s="298" t="s">
        <v>402</v>
      </c>
      <c r="J105" s="298">
        <v>117</v>
      </c>
      <c r="K105" s="298">
        <f t="shared" si="0"/>
        <v>249</v>
      </c>
      <c r="L105" s="298">
        <f t="shared" si="1"/>
        <v>8</v>
      </c>
      <c r="M105" s="298">
        <v>35</v>
      </c>
      <c r="N105" s="298">
        <f t="shared" si="2"/>
        <v>275</v>
      </c>
      <c r="O105" s="301"/>
      <c r="T105" s="302" t="str">
        <f t="shared" si="4"/>
        <v>heather grey</v>
      </c>
    </row>
    <row r="106" spans="1:20" s="302" customFormat="1" ht="21.75" hidden="1" customHeight="1">
      <c r="A106" s="303"/>
      <c r="B106" s="298"/>
      <c r="C106" s="298" t="s">
        <v>388</v>
      </c>
      <c r="D106" s="318" t="s">
        <v>397</v>
      </c>
      <c r="E106" s="300" t="s">
        <v>364</v>
      </c>
      <c r="F106" s="299" t="s">
        <v>345</v>
      </c>
      <c r="G106" s="603"/>
      <c r="H106" s="319" t="s">
        <v>279</v>
      </c>
      <c r="I106" s="298" t="s">
        <v>403</v>
      </c>
      <c r="J106" s="298">
        <v>64</v>
      </c>
      <c r="K106" s="298">
        <f t="shared" si="0"/>
        <v>136</v>
      </c>
      <c r="L106" s="298">
        <f t="shared" si="1"/>
        <v>4</v>
      </c>
      <c r="M106" s="298">
        <v>35</v>
      </c>
      <c r="N106" s="298">
        <f t="shared" si="2"/>
        <v>150</v>
      </c>
      <c r="O106" s="301"/>
      <c r="T106" s="302" t="str">
        <f t="shared" si="4"/>
        <v>heather grey</v>
      </c>
    </row>
    <row r="107" spans="1:20" s="302" customFormat="1" ht="21.75" hidden="1" customHeight="1">
      <c r="A107" s="303"/>
      <c r="B107" s="298"/>
      <c r="C107" s="298" t="s">
        <v>388</v>
      </c>
      <c r="D107" s="318" t="s">
        <v>397</v>
      </c>
      <c r="E107" s="300" t="s">
        <v>364</v>
      </c>
      <c r="F107" s="299" t="s">
        <v>345</v>
      </c>
      <c r="G107" s="603"/>
      <c r="H107" s="319" t="s">
        <v>281</v>
      </c>
      <c r="I107" s="298" t="s">
        <v>404</v>
      </c>
      <c r="J107" s="298">
        <v>20</v>
      </c>
      <c r="K107" s="298">
        <f t="shared" si="0"/>
        <v>43</v>
      </c>
      <c r="L107" s="298">
        <f t="shared" si="1"/>
        <v>2</v>
      </c>
      <c r="M107" s="298">
        <v>35</v>
      </c>
      <c r="N107" s="298">
        <f t="shared" si="2"/>
        <v>49</v>
      </c>
      <c r="O107" s="301"/>
      <c r="T107" s="302" t="str">
        <f t="shared" si="4"/>
        <v>heather grey</v>
      </c>
    </row>
    <row r="108" spans="1:20" s="302" customFormat="1" ht="21.75" hidden="1" customHeight="1">
      <c r="A108" s="303"/>
      <c r="B108" s="298"/>
      <c r="C108" s="298" t="s">
        <v>388</v>
      </c>
      <c r="D108" s="318" t="s">
        <v>405</v>
      </c>
      <c r="E108" s="300" t="s">
        <v>364</v>
      </c>
      <c r="F108" s="299" t="s">
        <v>354</v>
      </c>
      <c r="G108" s="603"/>
      <c r="H108" s="319" t="s">
        <v>269</v>
      </c>
      <c r="I108" s="298" t="s">
        <v>406</v>
      </c>
      <c r="J108" s="298">
        <v>24</v>
      </c>
      <c r="K108" s="298">
        <f t="shared" si="0"/>
        <v>51</v>
      </c>
      <c r="L108" s="298">
        <f t="shared" si="1"/>
        <v>2</v>
      </c>
      <c r="M108" s="298">
        <v>35</v>
      </c>
      <c r="N108" s="298">
        <f t="shared" si="2"/>
        <v>57</v>
      </c>
      <c r="O108" s="301"/>
      <c r="T108" s="302" t="str">
        <f t="shared" si="4"/>
        <v>sandstone</v>
      </c>
    </row>
    <row r="109" spans="1:20" s="302" customFormat="1" ht="21.75" hidden="1" customHeight="1">
      <c r="A109" s="303"/>
      <c r="B109" s="298"/>
      <c r="C109" s="298" t="s">
        <v>388</v>
      </c>
      <c r="D109" s="318" t="s">
        <v>405</v>
      </c>
      <c r="E109" s="300" t="s">
        <v>364</v>
      </c>
      <c r="F109" s="299" t="s">
        <v>354</v>
      </c>
      <c r="G109" s="603"/>
      <c r="H109" s="319" t="s">
        <v>271</v>
      </c>
      <c r="I109" s="298" t="s">
        <v>407</v>
      </c>
      <c r="J109" s="298">
        <v>51</v>
      </c>
      <c r="K109" s="298">
        <f t="shared" si="0"/>
        <v>109</v>
      </c>
      <c r="L109" s="298">
        <f t="shared" si="1"/>
        <v>4</v>
      </c>
      <c r="M109" s="298">
        <v>35</v>
      </c>
      <c r="N109" s="298">
        <f t="shared" si="2"/>
        <v>121</v>
      </c>
      <c r="O109" s="301"/>
      <c r="T109" s="302" t="str">
        <f t="shared" si="4"/>
        <v>sandstone</v>
      </c>
    </row>
    <row r="110" spans="1:20" s="302" customFormat="1" ht="21.75" hidden="1" customHeight="1">
      <c r="A110" s="303"/>
      <c r="B110" s="298"/>
      <c r="C110" s="298" t="s">
        <v>388</v>
      </c>
      <c r="D110" s="318" t="s">
        <v>405</v>
      </c>
      <c r="E110" s="300" t="s">
        <v>364</v>
      </c>
      <c r="F110" s="299" t="s">
        <v>354</v>
      </c>
      <c r="G110" s="603"/>
      <c r="H110" s="319" t="s">
        <v>273</v>
      </c>
      <c r="I110" s="298" t="s">
        <v>408</v>
      </c>
      <c r="J110" s="298">
        <v>117</v>
      </c>
      <c r="K110" s="298">
        <f t="shared" si="0"/>
        <v>249</v>
      </c>
      <c r="L110" s="298">
        <f t="shared" si="1"/>
        <v>8</v>
      </c>
      <c r="M110" s="298">
        <v>35</v>
      </c>
      <c r="N110" s="298">
        <f t="shared" si="2"/>
        <v>275</v>
      </c>
      <c r="O110" s="301"/>
      <c r="T110" s="302" t="str">
        <f t="shared" si="4"/>
        <v>sandstone</v>
      </c>
    </row>
    <row r="111" spans="1:20" s="302" customFormat="1" ht="21.75" hidden="1" customHeight="1">
      <c r="A111" s="303"/>
      <c r="B111" s="298"/>
      <c r="C111" s="298" t="s">
        <v>388</v>
      </c>
      <c r="D111" s="318" t="s">
        <v>405</v>
      </c>
      <c r="E111" s="300" t="s">
        <v>364</v>
      </c>
      <c r="F111" s="299" t="s">
        <v>354</v>
      </c>
      <c r="G111" s="603"/>
      <c r="H111" s="319" t="s">
        <v>275</v>
      </c>
      <c r="I111" s="298" t="s">
        <v>409</v>
      </c>
      <c r="J111" s="298">
        <v>146</v>
      </c>
      <c r="K111" s="298">
        <f t="shared" si="0"/>
        <v>310</v>
      </c>
      <c r="L111" s="298">
        <f t="shared" si="1"/>
        <v>9</v>
      </c>
      <c r="M111" s="298">
        <v>35</v>
      </c>
      <c r="N111" s="298">
        <f t="shared" si="2"/>
        <v>342</v>
      </c>
      <c r="O111" s="301"/>
      <c r="T111" s="302" t="str">
        <f t="shared" si="4"/>
        <v>sandstone</v>
      </c>
    </row>
    <row r="112" spans="1:20" s="302" customFormat="1" ht="21.75" hidden="1" customHeight="1">
      <c r="A112" s="303"/>
      <c r="B112" s="298"/>
      <c r="C112" s="298" t="s">
        <v>388</v>
      </c>
      <c r="D112" s="318" t="s">
        <v>405</v>
      </c>
      <c r="E112" s="300" t="s">
        <v>364</v>
      </c>
      <c r="F112" s="299" t="s">
        <v>354</v>
      </c>
      <c r="G112" s="603"/>
      <c r="H112" s="319" t="s">
        <v>277</v>
      </c>
      <c r="I112" s="298" t="s">
        <v>410</v>
      </c>
      <c r="J112" s="298">
        <v>117</v>
      </c>
      <c r="K112" s="298">
        <f t="shared" si="0"/>
        <v>249</v>
      </c>
      <c r="L112" s="298">
        <f t="shared" si="1"/>
        <v>8</v>
      </c>
      <c r="M112" s="298">
        <v>35</v>
      </c>
      <c r="N112" s="298">
        <f t="shared" si="2"/>
        <v>275</v>
      </c>
      <c r="O112" s="301"/>
      <c r="T112" s="302" t="str">
        <f t="shared" si="4"/>
        <v>sandstone</v>
      </c>
    </row>
    <row r="113" spans="1:20" s="302" customFormat="1" ht="21.75" hidden="1" customHeight="1">
      <c r="A113" s="303"/>
      <c r="B113" s="298"/>
      <c r="C113" s="298" t="s">
        <v>388</v>
      </c>
      <c r="D113" s="318" t="s">
        <v>405</v>
      </c>
      <c r="E113" s="300" t="s">
        <v>364</v>
      </c>
      <c r="F113" s="299" t="s">
        <v>354</v>
      </c>
      <c r="G113" s="603"/>
      <c r="H113" s="319" t="s">
        <v>279</v>
      </c>
      <c r="I113" s="298" t="s">
        <v>411</v>
      </c>
      <c r="J113" s="298">
        <v>64</v>
      </c>
      <c r="K113" s="298">
        <f t="shared" si="0"/>
        <v>136</v>
      </c>
      <c r="L113" s="298">
        <f t="shared" si="1"/>
        <v>4</v>
      </c>
      <c r="M113" s="298">
        <v>35</v>
      </c>
      <c r="N113" s="298">
        <f t="shared" si="2"/>
        <v>150</v>
      </c>
      <c r="O113" s="301"/>
      <c r="T113" s="302" t="str">
        <f t="shared" si="4"/>
        <v>sandstone</v>
      </c>
    </row>
    <row r="114" spans="1:20" s="302" customFormat="1" ht="21.75" hidden="1" customHeight="1">
      <c r="A114" s="303"/>
      <c r="B114" s="298"/>
      <c r="C114" s="298" t="s">
        <v>388</v>
      </c>
      <c r="D114" s="318" t="s">
        <v>405</v>
      </c>
      <c r="E114" s="300" t="s">
        <v>364</v>
      </c>
      <c r="F114" s="299" t="s">
        <v>354</v>
      </c>
      <c r="G114" s="603"/>
      <c r="H114" s="319" t="s">
        <v>281</v>
      </c>
      <c r="I114" s="298" t="s">
        <v>412</v>
      </c>
      <c r="J114" s="298">
        <v>20</v>
      </c>
      <c r="K114" s="298">
        <f t="shared" si="0"/>
        <v>43</v>
      </c>
      <c r="L114" s="298">
        <f t="shared" si="1"/>
        <v>2</v>
      </c>
      <c r="M114" s="298">
        <v>35</v>
      </c>
      <c r="N114" s="298">
        <f t="shared" si="2"/>
        <v>49</v>
      </c>
      <c r="O114" s="301"/>
      <c r="T114" s="302" t="str">
        <f t="shared" si="4"/>
        <v>sandstone</v>
      </c>
    </row>
    <row r="115" spans="1:20" s="312" customFormat="1" ht="21.75" hidden="1" customHeight="1">
      <c r="A115" s="313"/>
      <c r="B115" s="308"/>
      <c r="C115" s="308" t="s">
        <v>413</v>
      </c>
      <c r="D115" s="315" t="s">
        <v>414</v>
      </c>
      <c r="E115" s="310" t="s">
        <v>415</v>
      </c>
      <c r="F115" s="309" t="s">
        <v>268</v>
      </c>
      <c r="G115" s="604"/>
      <c r="H115" s="317" t="s">
        <v>269</v>
      </c>
      <c r="I115" s="308" t="s">
        <v>416</v>
      </c>
      <c r="J115" s="298">
        <v>36</v>
      </c>
      <c r="K115" s="308">
        <f t="shared" si="0"/>
        <v>77</v>
      </c>
      <c r="L115" s="308">
        <f t="shared" si="1"/>
        <v>7</v>
      </c>
      <c r="M115" s="308">
        <v>12</v>
      </c>
      <c r="N115" s="308">
        <f t="shared" si="2"/>
        <v>90</v>
      </c>
      <c r="O115" s="311"/>
      <c r="T115" s="312" t="str">
        <f t="shared" si="4"/>
        <v>cloud</v>
      </c>
    </row>
    <row r="116" spans="1:20" s="312" customFormat="1" ht="21.75" hidden="1" customHeight="1">
      <c r="A116" s="313"/>
      <c r="B116" s="308"/>
      <c r="C116" s="308" t="s">
        <v>413</v>
      </c>
      <c r="D116" s="315" t="s">
        <v>414</v>
      </c>
      <c r="E116" s="310" t="s">
        <v>415</v>
      </c>
      <c r="F116" s="309" t="s">
        <v>268</v>
      </c>
      <c r="G116" s="605"/>
      <c r="H116" s="317" t="s">
        <v>271</v>
      </c>
      <c r="I116" s="308" t="s">
        <v>417</v>
      </c>
      <c r="J116" s="298">
        <v>111</v>
      </c>
      <c r="K116" s="308">
        <f t="shared" si="0"/>
        <v>236</v>
      </c>
      <c r="L116" s="308">
        <f t="shared" si="1"/>
        <v>20</v>
      </c>
      <c r="M116" s="308">
        <v>12</v>
      </c>
      <c r="N116" s="308">
        <f t="shared" si="2"/>
        <v>274</v>
      </c>
      <c r="O116" s="311"/>
      <c r="T116" s="312" t="str">
        <f t="shared" si="4"/>
        <v>cloud</v>
      </c>
    </row>
    <row r="117" spans="1:20" s="312" customFormat="1" ht="21.75" hidden="1" customHeight="1">
      <c r="A117" s="313"/>
      <c r="B117" s="308"/>
      <c r="C117" s="308" t="s">
        <v>413</v>
      </c>
      <c r="D117" s="315" t="s">
        <v>414</v>
      </c>
      <c r="E117" s="310" t="s">
        <v>415</v>
      </c>
      <c r="F117" s="309" t="s">
        <v>268</v>
      </c>
      <c r="G117" s="605"/>
      <c r="H117" s="317" t="s">
        <v>273</v>
      </c>
      <c r="I117" s="308" t="s">
        <v>418</v>
      </c>
      <c r="J117" s="298">
        <v>174</v>
      </c>
      <c r="K117" s="308">
        <f t="shared" si="0"/>
        <v>369</v>
      </c>
      <c r="L117" s="308">
        <f t="shared" si="1"/>
        <v>31</v>
      </c>
      <c r="M117" s="308">
        <v>12</v>
      </c>
      <c r="N117" s="308">
        <f t="shared" si="2"/>
        <v>428</v>
      </c>
      <c r="O117" s="311"/>
      <c r="T117" s="312" t="str">
        <f t="shared" si="4"/>
        <v>cloud</v>
      </c>
    </row>
    <row r="118" spans="1:20" s="312" customFormat="1" ht="21.75" hidden="1" customHeight="1">
      <c r="A118" s="313"/>
      <c r="B118" s="308"/>
      <c r="C118" s="308" t="s">
        <v>413</v>
      </c>
      <c r="D118" s="315" t="s">
        <v>414</v>
      </c>
      <c r="E118" s="310" t="s">
        <v>415</v>
      </c>
      <c r="F118" s="309" t="s">
        <v>268</v>
      </c>
      <c r="G118" s="605"/>
      <c r="H118" s="317" t="s">
        <v>275</v>
      </c>
      <c r="I118" s="308" t="s">
        <v>419</v>
      </c>
      <c r="J118" s="298">
        <v>206</v>
      </c>
      <c r="K118" s="308">
        <f t="shared" si="0"/>
        <v>437</v>
      </c>
      <c r="L118" s="308">
        <f t="shared" si="1"/>
        <v>37</v>
      </c>
      <c r="M118" s="308">
        <v>12</v>
      </c>
      <c r="N118" s="308">
        <f t="shared" si="2"/>
        <v>508</v>
      </c>
      <c r="O118" s="311"/>
      <c r="T118" s="312" t="str">
        <f t="shared" si="4"/>
        <v>cloud</v>
      </c>
    </row>
    <row r="119" spans="1:20" s="312" customFormat="1" ht="21.75" hidden="1" customHeight="1">
      <c r="A119" s="313"/>
      <c r="B119" s="308"/>
      <c r="C119" s="308" t="s">
        <v>413</v>
      </c>
      <c r="D119" s="315" t="s">
        <v>414</v>
      </c>
      <c r="E119" s="310" t="s">
        <v>415</v>
      </c>
      <c r="F119" s="309" t="s">
        <v>268</v>
      </c>
      <c r="G119" s="605"/>
      <c r="H119" s="317" t="s">
        <v>277</v>
      </c>
      <c r="I119" s="308" t="s">
        <v>420</v>
      </c>
      <c r="J119" s="298">
        <v>151</v>
      </c>
      <c r="K119" s="308">
        <f t="shared" si="0"/>
        <v>321</v>
      </c>
      <c r="L119" s="308">
        <f t="shared" si="1"/>
        <v>27</v>
      </c>
      <c r="M119" s="308">
        <v>12</v>
      </c>
      <c r="N119" s="308">
        <f t="shared" si="2"/>
        <v>373</v>
      </c>
      <c r="O119" s="311"/>
      <c r="T119" s="312" t="str">
        <f t="shared" si="4"/>
        <v>cloud</v>
      </c>
    </row>
    <row r="120" spans="1:20" s="312" customFormat="1" ht="21.75" hidden="1" customHeight="1">
      <c r="A120" s="313"/>
      <c r="B120" s="308"/>
      <c r="C120" s="308" t="s">
        <v>413</v>
      </c>
      <c r="D120" s="315" t="s">
        <v>414</v>
      </c>
      <c r="E120" s="310" t="s">
        <v>415</v>
      </c>
      <c r="F120" s="309" t="s">
        <v>268</v>
      </c>
      <c r="G120" s="605"/>
      <c r="H120" s="317" t="s">
        <v>279</v>
      </c>
      <c r="I120" s="308" t="s">
        <v>421</v>
      </c>
      <c r="J120" s="298">
        <v>85</v>
      </c>
      <c r="K120" s="308">
        <f t="shared" si="0"/>
        <v>181</v>
      </c>
      <c r="L120" s="308">
        <f t="shared" si="1"/>
        <v>15</v>
      </c>
      <c r="M120" s="308">
        <v>12</v>
      </c>
      <c r="N120" s="308">
        <f t="shared" si="2"/>
        <v>210</v>
      </c>
      <c r="O120" s="311"/>
      <c r="T120" s="312" t="str">
        <f t="shared" si="4"/>
        <v>cloud</v>
      </c>
    </row>
    <row r="121" spans="1:20" s="312" customFormat="1" ht="21.75" hidden="1" customHeight="1">
      <c r="A121" s="313"/>
      <c r="B121" s="308"/>
      <c r="C121" s="308" t="s">
        <v>413</v>
      </c>
      <c r="D121" s="315" t="s">
        <v>414</v>
      </c>
      <c r="E121" s="310" t="s">
        <v>415</v>
      </c>
      <c r="F121" s="309" t="s">
        <v>268</v>
      </c>
      <c r="G121" s="605"/>
      <c r="H121" s="317" t="s">
        <v>281</v>
      </c>
      <c r="I121" s="308" t="s">
        <v>422</v>
      </c>
      <c r="J121" s="298">
        <v>37</v>
      </c>
      <c r="K121" s="308">
        <f t="shared" si="0"/>
        <v>79</v>
      </c>
      <c r="L121" s="308">
        <f t="shared" si="1"/>
        <v>7</v>
      </c>
      <c r="M121" s="308">
        <v>12</v>
      </c>
      <c r="N121" s="308">
        <f t="shared" si="2"/>
        <v>93</v>
      </c>
      <c r="O121" s="311"/>
      <c r="T121" s="312" t="str">
        <f t="shared" si="4"/>
        <v>cloud</v>
      </c>
    </row>
    <row r="122" spans="1:20" s="312" customFormat="1" ht="21.75" hidden="1" customHeight="1">
      <c r="A122" s="313"/>
      <c r="B122" s="308"/>
      <c r="C122" s="308" t="s">
        <v>413</v>
      </c>
      <c r="D122" s="315" t="s">
        <v>423</v>
      </c>
      <c r="E122" s="310" t="s">
        <v>415</v>
      </c>
      <c r="F122" s="309" t="s">
        <v>318</v>
      </c>
      <c r="G122" s="605"/>
      <c r="H122" s="317" t="s">
        <v>269</v>
      </c>
      <c r="I122" s="308" t="s">
        <v>424</v>
      </c>
      <c r="J122" s="298">
        <v>36</v>
      </c>
      <c r="K122" s="308">
        <f t="shared" si="0"/>
        <v>77</v>
      </c>
      <c r="L122" s="308">
        <f t="shared" si="1"/>
        <v>7</v>
      </c>
      <c r="M122" s="308">
        <v>12</v>
      </c>
      <c r="N122" s="308">
        <f t="shared" si="2"/>
        <v>90</v>
      </c>
      <c r="O122" s="311"/>
      <c r="T122" s="312" t="str">
        <f t="shared" si="4"/>
        <v>eternity</v>
      </c>
    </row>
    <row r="123" spans="1:20" s="312" customFormat="1" ht="21.75" hidden="1" customHeight="1">
      <c r="A123" s="313"/>
      <c r="B123" s="308"/>
      <c r="C123" s="308" t="s">
        <v>413</v>
      </c>
      <c r="D123" s="315" t="s">
        <v>423</v>
      </c>
      <c r="E123" s="310" t="s">
        <v>415</v>
      </c>
      <c r="F123" s="309" t="s">
        <v>318</v>
      </c>
      <c r="G123" s="605"/>
      <c r="H123" s="317" t="s">
        <v>271</v>
      </c>
      <c r="I123" s="308" t="s">
        <v>425</v>
      </c>
      <c r="J123" s="298">
        <v>111</v>
      </c>
      <c r="K123" s="308">
        <f t="shared" si="0"/>
        <v>236</v>
      </c>
      <c r="L123" s="308">
        <f t="shared" si="1"/>
        <v>20</v>
      </c>
      <c r="M123" s="308">
        <v>12</v>
      </c>
      <c r="N123" s="308">
        <f t="shared" si="2"/>
        <v>274</v>
      </c>
      <c r="O123" s="311"/>
      <c r="T123" s="312" t="str">
        <f t="shared" si="4"/>
        <v>eternity</v>
      </c>
    </row>
    <row r="124" spans="1:20" s="312" customFormat="1" ht="21.75" hidden="1" customHeight="1">
      <c r="A124" s="313"/>
      <c r="B124" s="308"/>
      <c r="C124" s="308" t="s">
        <v>413</v>
      </c>
      <c r="D124" s="315" t="s">
        <v>423</v>
      </c>
      <c r="E124" s="310" t="s">
        <v>415</v>
      </c>
      <c r="F124" s="309" t="s">
        <v>318</v>
      </c>
      <c r="G124" s="605"/>
      <c r="H124" s="317" t="s">
        <v>273</v>
      </c>
      <c r="I124" s="308" t="s">
        <v>426</v>
      </c>
      <c r="J124" s="298">
        <v>174</v>
      </c>
      <c r="K124" s="308">
        <f t="shared" si="0"/>
        <v>369</v>
      </c>
      <c r="L124" s="308">
        <f t="shared" si="1"/>
        <v>31</v>
      </c>
      <c r="M124" s="308">
        <v>12</v>
      </c>
      <c r="N124" s="308">
        <f t="shared" si="2"/>
        <v>428</v>
      </c>
      <c r="O124" s="311"/>
      <c r="T124" s="312" t="str">
        <f t="shared" si="4"/>
        <v>eternity</v>
      </c>
    </row>
    <row r="125" spans="1:20" s="312" customFormat="1" ht="21.75" hidden="1" customHeight="1">
      <c r="A125" s="313"/>
      <c r="B125" s="308"/>
      <c r="C125" s="308" t="s">
        <v>413</v>
      </c>
      <c r="D125" s="315" t="s">
        <v>423</v>
      </c>
      <c r="E125" s="310" t="s">
        <v>415</v>
      </c>
      <c r="F125" s="309" t="s">
        <v>318</v>
      </c>
      <c r="G125" s="605"/>
      <c r="H125" s="317" t="s">
        <v>275</v>
      </c>
      <c r="I125" s="308" t="s">
        <v>427</v>
      </c>
      <c r="J125" s="298">
        <v>206</v>
      </c>
      <c r="K125" s="308">
        <f t="shared" si="0"/>
        <v>437</v>
      </c>
      <c r="L125" s="308">
        <f t="shared" si="1"/>
        <v>37</v>
      </c>
      <c r="M125" s="308">
        <v>12</v>
      </c>
      <c r="N125" s="308">
        <f t="shared" si="2"/>
        <v>508</v>
      </c>
      <c r="O125" s="311"/>
      <c r="T125" s="312" t="str">
        <f t="shared" si="4"/>
        <v>eternity</v>
      </c>
    </row>
    <row r="126" spans="1:20" s="312" customFormat="1" ht="21.75" hidden="1" customHeight="1">
      <c r="A126" s="313"/>
      <c r="B126" s="308"/>
      <c r="C126" s="308" t="s">
        <v>413</v>
      </c>
      <c r="D126" s="315" t="s">
        <v>423</v>
      </c>
      <c r="E126" s="310" t="s">
        <v>415</v>
      </c>
      <c r="F126" s="309" t="s">
        <v>318</v>
      </c>
      <c r="G126" s="605"/>
      <c r="H126" s="317" t="s">
        <v>277</v>
      </c>
      <c r="I126" s="308" t="s">
        <v>428</v>
      </c>
      <c r="J126" s="298">
        <v>151</v>
      </c>
      <c r="K126" s="308">
        <f t="shared" si="0"/>
        <v>321</v>
      </c>
      <c r="L126" s="308">
        <f t="shared" si="1"/>
        <v>27</v>
      </c>
      <c r="M126" s="308">
        <v>12</v>
      </c>
      <c r="N126" s="308">
        <f t="shared" si="2"/>
        <v>373</v>
      </c>
      <c r="O126" s="311"/>
      <c r="T126" s="312" t="str">
        <f t="shared" si="4"/>
        <v>eternity</v>
      </c>
    </row>
    <row r="127" spans="1:20" s="312" customFormat="1" ht="21.75" hidden="1" customHeight="1">
      <c r="A127" s="313"/>
      <c r="B127" s="308"/>
      <c r="C127" s="308" t="s">
        <v>413</v>
      </c>
      <c r="D127" s="315" t="s">
        <v>423</v>
      </c>
      <c r="E127" s="310" t="s">
        <v>415</v>
      </c>
      <c r="F127" s="309" t="s">
        <v>318</v>
      </c>
      <c r="G127" s="605"/>
      <c r="H127" s="317" t="s">
        <v>279</v>
      </c>
      <c r="I127" s="308" t="s">
        <v>429</v>
      </c>
      <c r="J127" s="298">
        <v>85</v>
      </c>
      <c r="K127" s="308">
        <f t="shared" si="0"/>
        <v>181</v>
      </c>
      <c r="L127" s="308">
        <f t="shared" si="1"/>
        <v>15</v>
      </c>
      <c r="M127" s="308">
        <v>12</v>
      </c>
      <c r="N127" s="308">
        <f t="shared" si="2"/>
        <v>210</v>
      </c>
      <c r="O127" s="311"/>
      <c r="T127" s="312" t="str">
        <f t="shared" si="4"/>
        <v>eternity</v>
      </c>
    </row>
    <row r="128" spans="1:20" s="312" customFormat="1" ht="21.75" hidden="1" customHeight="1">
      <c r="A128" s="313"/>
      <c r="B128" s="308"/>
      <c r="C128" s="308" t="s">
        <v>413</v>
      </c>
      <c r="D128" s="315" t="s">
        <v>423</v>
      </c>
      <c r="E128" s="310" t="s">
        <v>415</v>
      </c>
      <c r="F128" s="309" t="s">
        <v>318</v>
      </c>
      <c r="G128" s="605"/>
      <c r="H128" s="317" t="s">
        <v>281</v>
      </c>
      <c r="I128" s="308" t="s">
        <v>430</v>
      </c>
      <c r="J128" s="298">
        <v>37</v>
      </c>
      <c r="K128" s="308">
        <f t="shared" si="0"/>
        <v>79</v>
      </c>
      <c r="L128" s="308">
        <f t="shared" si="1"/>
        <v>7</v>
      </c>
      <c r="M128" s="308">
        <v>12</v>
      </c>
      <c r="N128" s="308">
        <f t="shared" si="2"/>
        <v>93</v>
      </c>
      <c r="O128" s="311"/>
      <c r="T128" s="312" t="str">
        <f t="shared" si="4"/>
        <v>eternity</v>
      </c>
    </row>
    <row r="129" spans="1:20" s="312" customFormat="1" ht="21.75" hidden="1" customHeight="1">
      <c r="A129" s="313"/>
      <c r="B129" s="308"/>
      <c r="C129" s="308" t="s">
        <v>413</v>
      </c>
      <c r="D129" s="315" t="s">
        <v>431</v>
      </c>
      <c r="E129" s="310" t="s">
        <v>415</v>
      </c>
      <c r="F129" s="309" t="s">
        <v>283</v>
      </c>
      <c r="G129" s="605"/>
      <c r="H129" s="317" t="s">
        <v>269</v>
      </c>
      <c r="I129" s="308" t="s">
        <v>432</v>
      </c>
      <c r="J129" s="298">
        <v>34</v>
      </c>
      <c r="K129" s="308">
        <f t="shared" si="0"/>
        <v>73</v>
      </c>
      <c r="L129" s="308">
        <f t="shared" si="1"/>
        <v>6</v>
      </c>
      <c r="M129" s="308">
        <v>12</v>
      </c>
      <c r="N129" s="308">
        <f t="shared" si="2"/>
        <v>85</v>
      </c>
      <c r="O129" s="311"/>
      <c r="T129" s="312" t="str">
        <f t="shared" si="4"/>
        <v>moonlight</v>
      </c>
    </row>
    <row r="130" spans="1:20" s="312" customFormat="1" ht="21.75" hidden="1" customHeight="1">
      <c r="A130" s="313"/>
      <c r="B130" s="308"/>
      <c r="C130" s="308" t="s">
        <v>413</v>
      </c>
      <c r="D130" s="315" t="s">
        <v>431</v>
      </c>
      <c r="E130" s="310" t="s">
        <v>415</v>
      </c>
      <c r="F130" s="309" t="s">
        <v>283</v>
      </c>
      <c r="G130" s="605"/>
      <c r="H130" s="317" t="s">
        <v>271</v>
      </c>
      <c r="I130" s="308" t="s">
        <v>433</v>
      </c>
      <c r="J130" s="298">
        <v>111</v>
      </c>
      <c r="K130" s="308">
        <f t="shared" si="0"/>
        <v>236</v>
      </c>
      <c r="L130" s="308">
        <f t="shared" si="1"/>
        <v>20</v>
      </c>
      <c r="M130" s="308">
        <v>12</v>
      </c>
      <c r="N130" s="308">
        <f t="shared" si="2"/>
        <v>274</v>
      </c>
      <c r="O130" s="311"/>
      <c r="T130" s="312" t="str">
        <f t="shared" si="4"/>
        <v>moonlight</v>
      </c>
    </row>
    <row r="131" spans="1:20" s="312" customFormat="1" ht="21.75" hidden="1" customHeight="1">
      <c r="A131" s="313"/>
      <c r="B131" s="308"/>
      <c r="C131" s="308" t="s">
        <v>413</v>
      </c>
      <c r="D131" s="315" t="s">
        <v>431</v>
      </c>
      <c r="E131" s="310" t="s">
        <v>415</v>
      </c>
      <c r="F131" s="309" t="s">
        <v>283</v>
      </c>
      <c r="G131" s="605"/>
      <c r="H131" s="317" t="s">
        <v>273</v>
      </c>
      <c r="I131" s="308" t="s">
        <v>434</v>
      </c>
      <c r="J131" s="298">
        <v>174</v>
      </c>
      <c r="K131" s="308">
        <f t="shared" si="0"/>
        <v>369</v>
      </c>
      <c r="L131" s="308">
        <f t="shared" si="1"/>
        <v>31</v>
      </c>
      <c r="M131" s="308">
        <v>12</v>
      </c>
      <c r="N131" s="308">
        <f t="shared" si="2"/>
        <v>428</v>
      </c>
      <c r="O131" s="311"/>
      <c r="T131" s="312" t="str">
        <f t="shared" si="4"/>
        <v>moonlight</v>
      </c>
    </row>
    <row r="132" spans="1:20" s="312" customFormat="1" ht="21.75" hidden="1" customHeight="1">
      <c r="A132" s="313"/>
      <c r="B132" s="308"/>
      <c r="C132" s="308" t="s">
        <v>413</v>
      </c>
      <c r="D132" s="315" t="s">
        <v>431</v>
      </c>
      <c r="E132" s="310" t="s">
        <v>415</v>
      </c>
      <c r="F132" s="309" t="s">
        <v>283</v>
      </c>
      <c r="G132" s="605"/>
      <c r="H132" s="317" t="s">
        <v>275</v>
      </c>
      <c r="I132" s="308" t="s">
        <v>435</v>
      </c>
      <c r="J132" s="298">
        <v>206</v>
      </c>
      <c r="K132" s="308">
        <f t="shared" si="0"/>
        <v>437</v>
      </c>
      <c r="L132" s="308">
        <f t="shared" si="1"/>
        <v>37</v>
      </c>
      <c r="M132" s="308">
        <v>12</v>
      </c>
      <c r="N132" s="308">
        <f t="shared" si="2"/>
        <v>508</v>
      </c>
      <c r="O132" s="311"/>
      <c r="T132" s="312" t="str">
        <f t="shared" si="4"/>
        <v>moonlight</v>
      </c>
    </row>
    <row r="133" spans="1:20" s="312" customFormat="1" ht="21.75" hidden="1" customHeight="1">
      <c r="A133" s="313"/>
      <c r="B133" s="308"/>
      <c r="C133" s="308" t="s">
        <v>413</v>
      </c>
      <c r="D133" s="315" t="s">
        <v>431</v>
      </c>
      <c r="E133" s="310" t="s">
        <v>415</v>
      </c>
      <c r="F133" s="309" t="s">
        <v>283</v>
      </c>
      <c r="G133" s="605"/>
      <c r="H133" s="317" t="s">
        <v>277</v>
      </c>
      <c r="I133" s="308" t="s">
        <v>436</v>
      </c>
      <c r="J133" s="298">
        <v>150</v>
      </c>
      <c r="K133" s="308">
        <f t="shared" si="0"/>
        <v>318</v>
      </c>
      <c r="L133" s="308">
        <f t="shared" si="1"/>
        <v>27</v>
      </c>
      <c r="M133" s="308">
        <v>12</v>
      </c>
      <c r="N133" s="308">
        <f t="shared" si="2"/>
        <v>370</v>
      </c>
      <c r="O133" s="311"/>
      <c r="T133" s="312" t="str">
        <f t="shared" si="4"/>
        <v>moonlight</v>
      </c>
    </row>
    <row r="134" spans="1:20" s="312" customFormat="1" ht="21.75" hidden="1" customHeight="1">
      <c r="A134" s="313"/>
      <c r="B134" s="308"/>
      <c r="C134" s="308" t="s">
        <v>413</v>
      </c>
      <c r="D134" s="315" t="s">
        <v>431</v>
      </c>
      <c r="E134" s="310" t="s">
        <v>415</v>
      </c>
      <c r="F134" s="309" t="s">
        <v>283</v>
      </c>
      <c r="G134" s="605"/>
      <c r="H134" s="317" t="s">
        <v>279</v>
      </c>
      <c r="I134" s="308" t="s">
        <v>437</v>
      </c>
      <c r="J134" s="298">
        <v>85</v>
      </c>
      <c r="K134" s="308">
        <f t="shared" si="0"/>
        <v>181</v>
      </c>
      <c r="L134" s="308">
        <f t="shared" si="1"/>
        <v>15</v>
      </c>
      <c r="M134" s="308">
        <v>12</v>
      </c>
      <c r="N134" s="308">
        <f t="shared" si="2"/>
        <v>210</v>
      </c>
      <c r="O134" s="311"/>
      <c r="T134" s="312" t="str">
        <f t="shared" si="4"/>
        <v>moonlight</v>
      </c>
    </row>
    <row r="135" spans="1:20" s="312" customFormat="1" ht="21.75" hidden="1" customHeight="1">
      <c r="A135" s="313"/>
      <c r="B135" s="308"/>
      <c r="C135" s="308" t="s">
        <v>413</v>
      </c>
      <c r="D135" s="315" t="s">
        <v>431</v>
      </c>
      <c r="E135" s="310" t="s">
        <v>415</v>
      </c>
      <c r="F135" s="309" t="s">
        <v>283</v>
      </c>
      <c r="G135" s="605"/>
      <c r="H135" s="317" t="s">
        <v>281</v>
      </c>
      <c r="I135" s="308" t="s">
        <v>438</v>
      </c>
      <c r="J135" s="298">
        <v>35</v>
      </c>
      <c r="K135" s="308">
        <f t="shared" si="0"/>
        <v>75</v>
      </c>
      <c r="L135" s="308">
        <f t="shared" si="1"/>
        <v>7</v>
      </c>
      <c r="M135" s="308">
        <v>12</v>
      </c>
      <c r="N135" s="308">
        <f t="shared" si="2"/>
        <v>88</v>
      </c>
      <c r="O135" s="311"/>
      <c r="T135" s="312" t="str">
        <f t="shared" si="4"/>
        <v>moonlight</v>
      </c>
    </row>
    <row r="136" spans="1:20" s="312" customFormat="1" ht="21.75" hidden="1" customHeight="1">
      <c r="A136" s="313"/>
      <c r="B136" s="308"/>
      <c r="C136" s="308" t="s">
        <v>439</v>
      </c>
      <c r="D136" s="315" t="s">
        <v>440</v>
      </c>
      <c r="E136" s="310" t="s">
        <v>415</v>
      </c>
      <c r="F136" s="309" t="s">
        <v>336</v>
      </c>
      <c r="G136" s="605"/>
      <c r="H136" s="317" t="s">
        <v>269</v>
      </c>
      <c r="I136" s="308" t="s">
        <v>441</v>
      </c>
      <c r="J136" s="298">
        <v>23</v>
      </c>
      <c r="K136" s="308">
        <f t="shared" si="0"/>
        <v>49</v>
      </c>
      <c r="L136" s="308">
        <f t="shared" si="1"/>
        <v>5</v>
      </c>
      <c r="M136" s="308">
        <v>12</v>
      </c>
      <c r="N136" s="308">
        <f t="shared" si="2"/>
        <v>58</v>
      </c>
      <c r="O136" s="311"/>
      <c r="T136" s="312" t="str">
        <f t="shared" si="4"/>
        <v>dove</v>
      </c>
    </row>
    <row r="137" spans="1:20" s="312" customFormat="1" ht="21.75" hidden="1" customHeight="1">
      <c r="A137" s="313"/>
      <c r="B137" s="308"/>
      <c r="C137" s="308" t="s">
        <v>439</v>
      </c>
      <c r="D137" s="315" t="s">
        <v>440</v>
      </c>
      <c r="E137" s="310" t="s">
        <v>415</v>
      </c>
      <c r="F137" s="309" t="s">
        <v>336</v>
      </c>
      <c r="G137" s="605"/>
      <c r="H137" s="317" t="s">
        <v>271</v>
      </c>
      <c r="I137" s="308" t="s">
        <v>442</v>
      </c>
      <c r="J137" s="298">
        <v>75</v>
      </c>
      <c r="K137" s="308">
        <f t="shared" si="0"/>
        <v>159</v>
      </c>
      <c r="L137" s="308">
        <f t="shared" si="1"/>
        <v>14</v>
      </c>
      <c r="M137" s="308">
        <v>12</v>
      </c>
      <c r="N137" s="308">
        <f t="shared" si="2"/>
        <v>186</v>
      </c>
      <c r="O137" s="311"/>
      <c r="T137" s="312" t="str">
        <f t="shared" si="4"/>
        <v>dove</v>
      </c>
    </row>
    <row r="138" spans="1:20" s="312" customFormat="1" ht="21.75" hidden="1" customHeight="1">
      <c r="A138" s="313"/>
      <c r="B138" s="308"/>
      <c r="C138" s="308" t="s">
        <v>439</v>
      </c>
      <c r="D138" s="315" t="s">
        <v>440</v>
      </c>
      <c r="E138" s="310" t="s">
        <v>415</v>
      </c>
      <c r="F138" s="309" t="s">
        <v>336</v>
      </c>
      <c r="G138" s="605"/>
      <c r="H138" s="317" t="s">
        <v>273</v>
      </c>
      <c r="I138" s="308" t="s">
        <v>443</v>
      </c>
      <c r="J138" s="298">
        <v>119</v>
      </c>
      <c r="K138" s="308">
        <f t="shared" si="0"/>
        <v>253</v>
      </c>
      <c r="L138" s="308">
        <f t="shared" si="1"/>
        <v>21</v>
      </c>
      <c r="M138" s="308">
        <v>12</v>
      </c>
      <c r="N138" s="308">
        <f t="shared" si="2"/>
        <v>294</v>
      </c>
      <c r="O138" s="311"/>
      <c r="T138" s="312" t="str">
        <f t="shared" si="4"/>
        <v>dove</v>
      </c>
    </row>
    <row r="139" spans="1:20" s="312" customFormat="1" ht="21.75" hidden="1" customHeight="1">
      <c r="A139" s="313"/>
      <c r="B139" s="308"/>
      <c r="C139" s="308" t="s">
        <v>439</v>
      </c>
      <c r="D139" s="315" t="s">
        <v>440</v>
      </c>
      <c r="E139" s="310" t="s">
        <v>415</v>
      </c>
      <c r="F139" s="309" t="s">
        <v>336</v>
      </c>
      <c r="G139" s="605"/>
      <c r="H139" s="317" t="s">
        <v>275</v>
      </c>
      <c r="I139" s="308" t="s">
        <v>444</v>
      </c>
      <c r="J139" s="298">
        <v>142</v>
      </c>
      <c r="K139" s="308">
        <f t="shared" si="0"/>
        <v>302</v>
      </c>
      <c r="L139" s="308">
        <f t="shared" si="1"/>
        <v>25</v>
      </c>
      <c r="M139" s="308">
        <v>12</v>
      </c>
      <c r="N139" s="308">
        <f t="shared" si="2"/>
        <v>350</v>
      </c>
      <c r="O139" s="311"/>
      <c r="T139" s="312" t="str">
        <f t="shared" si="4"/>
        <v>dove</v>
      </c>
    </row>
    <row r="140" spans="1:20" s="312" customFormat="1" ht="21.75" hidden="1" customHeight="1">
      <c r="A140" s="313"/>
      <c r="B140" s="308"/>
      <c r="C140" s="308" t="s">
        <v>439</v>
      </c>
      <c r="D140" s="315" t="s">
        <v>440</v>
      </c>
      <c r="E140" s="310" t="s">
        <v>415</v>
      </c>
      <c r="F140" s="309" t="s">
        <v>336</v>
      </c>
      <c r="G140" s="605"/>
      <c r="H140" s="317" t="s">
        <v>277</v>
      </c>
      <c r="I140" s="308" t="s">
        <v>445</v>
      </c>
      <c r="J140" s="298">
        <v>103</v>
      </c>
      <c r="K140" s="308">
        <f t="shared" si="0"/>
        <v>219</v>
      </c>
      <c r="L140" s="308">
        <f t="shared" si="1"/>
        <v>19</v>
      </c>
      <c r="M140" s="308">
        <v>12</v>
      </c>
      <c r="N140" s="308">
        <f t="shared" si="2"/>
        <v>255</v>
      </c>
      <c r="O140" s="311"/>
      <c r="T140" s="312" t="str">
        <f t="shared" si="4"/>
        <v>dove</v>
      </c>
    </row>
    <row r="141" spans="1:20" s="312" customFormat="1" ht="21.75" hidden="1" customHeight="1">
      <c r="A141" s="313"/>
      <c r="B141" s="308"/>
      <c r="C141" s="308" t="s">
        <v>439</v>
      </c>
      <c r="D141" s="315" t="s">
        <v>440</v>
      </c>
      <c r="E141" s="310" t="s">
        <v>415</v>
      </c>
      <c r="F141" s="309" t="s">
        <v>336</v>
      </c>
      <c r="G141" s="605"/>
      <c r="H141" s="317" t="s">
        <v>279</v>
      </c>
      <c r="I141" s="308" t="s">
        <v>446</v>
      </c>
      <c r="J141" s="298">
        <v>59</v>
      </c>
      <c r="K141" s="308">
        <f t="shared" si="0"/>
        <v>126</v>
      </c>
      <c r="L141" s="308">
        <f t="shared" si="1"/>
        <v>11</v>
      </c>
      <c r="M141" s="308">
        <v>12</v>
      </c>
      <c r="N141" s="308">
        <f t="shared" si="2"/>
        <v>147</v>
      </c>
      <c r="O141" s="311"/>
      <c r="T141" s="312" t="str">
        <f t="shared" si="4"/>
        <v>dove</v>
      </c>
    </row>
    <row r="142" spans="1:20" s="312" customFormat="1" ht="21.75" hidden="1" customHeight="1">
      <c r="A142" s="313"/>
      <c r="B142" s="308"/>
      <c r="C142" s="308" t="s">
        <v>439</v>
      </c>
      <c r="D142" s="315" t="s">
        <v>440</v>
      </c>
      <c r="E142" s="310" t="s">
        <v>415</v>
      </c>
      <c r="F142" s="309" t="s">
        <v>336</v>
      </c>
      <c r="G142" s="605"/>
      <c r="H142" s="317" t="s">
        <v>281</v>
      </c>
      <c r="I142" s="308" t="s">
        <v>447</v>
      </c>
      <c r="J142" s="298">
        <v>24</v>
      </c>
      <c r="K142" s="308">
        <f t="shared" si="0"/>
        <v>51</v>
      </c>
      <c r="L142" s="308">
        <f t="shared" si="1"/>
        <v>5</v>
      </c>
      <c r="M142" s="308">
        <v>12</v>
      </c>
      <c r="N142" s="308">
        <f t="shared" si="2"/>
        <v>60</v>
      </c>
      <c r="O142" s="311"/>
      <c r="T142" s="312" t="str">
        <f t="shared" si="4"/>
        <v>dove</v>
      </c>
    </row>
    <row r="143" spans="1:20" s="312" customFormat="1" ht="21.75" hidden="1" customHeight="1">
      <c r="A143" s="313"/>
      <c r="B143" s="308"/>
      <c r="C143" s="308" t="s">
        <v>439</v>
      </c>
      <c r="D143" s="315" t="s">
        <v>448</v>
      </c>
      <c r="E143" s="310" t="s">
        <v>415</v>
      </c>
      <c r="F143" s="309" t="s">
        <v>345</v>
      </c>
      <c r="G143" s="605"/>
      <c r="H143" s="317" t="s">
        <v>269</v>
      </c>
      <c r="I143" s="308" t="s">
        <v>449</v>
      </c>
      <c r="J143" s="298">
        <v>22</v>
      </c>
      <c r="K143" s="308">
        <f t="shared" si="0"/>
        <v>47</v>
      </c>
      <c r="L143" s="308">
        <f t="shared" si="1"/>
        <v>4</v>
      </c>
      <c r="M143" s="308">
        <v>12</v>
      </c>
      <c r="N143" s="308">
        <f t="shared" si="2"/>
        <v>55</v>
      </c>
      <c r="O143" s="311"/>
      <c r="T143" s="312" t="str">
        <f t="shared" si="4"/>
        <v>heather grey</v>
      </c>
    </row>
    <row r="144" spans="1:20" s="312" customFormat="1" ht="21.75" hidden="1" customHeight="1">
      <c r="A144" s="313"/>
      <c r="B144" s="308"/>
      <c r="C144" s="308" t="s">
        <v>439</v>
      </c>
      <c r="D144" s="315" t="s">
        <v>448</v>
      </c>
      <c r="E144" s="310" t="s">
        <v>415</v>
      </c>
      <c r="F144" s="309" t="s">
        <v>345</v>
      </c>
      <c r="G144" s="605"/>
      <c r="H144" s="317" t="s">
        <v>271</v>
      </c>
      <c r="I144" s="308" t="s">
        <v>450</v>
      </c>
      <c r="J144" s="298">
        <v>75</v>
      </c>
      <c r="K144" s="308">
        <f t="shared" si="0"/>
        <v>159</v>
      </c>
      <c r="L144" s="308">
        <f t="shared" si="1"/>
        <v>14</v>
      </c>
      <c r="M144" s="308">
        <v>12</v>
      </c>
      <c r="N144" s="308">
        <f t="shared" si="2"/>
        <v>186</v>
      </c>
      <c r="O144" s="311"/>
      <c r="T144" s="312" t="str">
        <f t="shared" si="4"/>
        <v>heather grey</v>
      </c>
    </row>
    <row r="145" spans="1:20" s="312" customFormat="1" ht="21.75" hidden="1" customHeight="1">
      <c r="A145" s="313"/>
      <c r="B145" s="308"/>
      <c r="C145" s="308" t="s">
        <v>439</v>
      </c>
      <c r="D145" s="315" t="s">
        <v>448</v>
      </c>
      <c r="E145" s="310" t="s">
        <v>415</v>
      </c>
      <c r="F145" s="309" t="s">
        <v>345</v>
      </c>
      <c r="G145" s="605"/>
      <c r="H145" s="317" t="s">
        <v>273</v>
      </c>
      <c r="I145" s="308" t="s">
        <v>451</v>
      </c>
      <c r="J145" s="298">
        <v>119</v>
      </c>
      <c r="K145" s="308">
        <f t="shared" si="0"/>
        <v>253</v>
      </c>
      <c r="L145" s="308">
        <f t="shared" si="1"/>
        <v>21</v>
      </c>
      <c r="M145" s="308">
        <v>12</v>
      </c>
      <c r="N145" s="308">
        <f t="shared" si="2"/>
        <v>294</v>
      </c>
      <c r="O145" s="311"/>
      <c r="T145" s="312" t="str">
        <f t="shared" si="4"/>
        <v>heather grey</v>
      </c>
    </row>
    <row r="146" spans="1:20" s="312" customFormat="1" ht="21.75" hidden="1" customHeight="1">
      <c r="A146" s="313"/>
      <c r="B146" s="308"/>
      <c r="C146" s="308" t="s">
        <v>439</v>
      </c>
      <c r="D146" s="315" t="s">
        <v>448</v>
      </c>
      <c r="E146" s="310" t="s">
        <v>415</v>
      </c>
      <c r="F146" s="309" t="s">
        <v>345</v>
      </c>
      <c r="G146" s="605"/>
      <c r="H146" s="317" t="s">
        <v>275</v>
      </c>
      <c r="I146" s="308" t="s">
        <v>452</v>
      </c>
      <c r="J146" s="298">
        <v>142</v>
      </c>
      <c r="K146" s="308">
        <f t="shared" si="0"/>
        <v>302</v>
      </c>
      <c r="L146" s="308">
        <f t="shared" si="1"/>
        <v>25</v>
      </c>
      <c r="M146" s="308">
        <v>12</v>
      </c>
      <c r="N146" s="308">
        <f t="shared" si="2"/>
        <v>350</v>
      </c>
      <c r="O146" s="311"/>
      <c r="T146" s="312" t="str">
        <f t="shared" si="4"/>
        <v>heather grey</v>
      </c>
    </row>
    <row r="147" spans="1:20" s="312" customFormat="1" ht="21.75" hidden="1" customHeight="1">
      <c r="A147" s="313"/>
      <c r="B147" s="308"/>
      <c r="C147" s="308" t="s">
        <v>439</v>
      </c>
      <c r="D147" s="315" t="s">
        <v>448</v>
      </c>
      <c r="E147" s="310" t="s">
        <v>415</v>
      </c>
      <c r="F147" s="309" t="s">
        <v>345</v>
      </c>
      <c r="G147" s="605"/>
      <c r="H147" s="317" t="s">
        <v>277</v>
      </c>
      <c r="I147" s="308" t="s">
        <v>453</v>
      </c>
      <c r="J147" s="298">
        <v>103</v>
      </c>
      <c r="K147" s="308">
        <f t="shared" si="0"/>
        <v>219</v>
      </c>
      <c r="L147" s="308">
        <f t="shared" si="1"/>
        <v>19</v>
      </c>
      <c r="M147" s="308">
        <v>12</v>
      </c>
      <c r="N147" s="308">
        <f t="shared" si="2"/>
        <v>255</v>
      </c>
      <c r="O147" s="311"/>
      <c r="T147" s="312" t="str">
        <f t="shared" si="4"/>
        <v>heather grey</v>
      </c>
    </row>
    <row r="148" spans="1:20" s="312" customFormat="1" ht="21.75" hidden="1" customHeight="1">
      <c r="A148" s="313"/>
      <c r="B148" s="308"/>
      <c r="C148" s="308" t="s">
        <v>439</v>
      </c>
      <c r="D148" s="315" t="s">
        <v>448</v>
      </c>
      <c r="E148" s="310" t="s">
        <v>415</v>
      </c>
      <c r="F148" s="309" t="s">
        <v>345</v>
      </c>
      <c r="G148" s="605"/>
      <c r="H148" s="317" t="s">
        <v>279</v>
      </c>
      <c r="I148" s="308" t="s">
        <v>454</v>
      </c>
      <c r="J148" s="298">
        <v>59</v>
      </c>
      <c r="K148" s="308">
        <f t="shared" si="0"/>
        <v>126</v>
      </c>
      <c r="L148" s="308">
        <f t="shared" si="1"/>
        <v>11</v>
      </c>
      <c r="M148" s="308">
        <v>12</v>
      </c>
      <c r="N148" s="308">
        <f t="shared" si="2"/>
        <v>147</v>
      </c>
      <c r="O148" s="311"/>
      <c r="T148" s="312" t="str">
        <f t="shared" si="4"/>
        <v>heather grey</v>
      </c>
    </row>
    <row r="149" spans="1:20" s="312" customFormat="1" ht="21.75" hidden="1" customHeight="1">
      <c r="A149" s="313"/>
      <c r="B149" s="308"/>
      <c r="C149" s="308" t="s">
        <v>439</v>
      </c>
      <c r="D149" s="315" t="s">
        <v>448</v>
      </c>
      <c r="E149" s="310" t="s">
        <v>415</v>
      </c>
      <c r="F149" s="309" t="s">
        <v>345</v>
      </c>
      <c r="G149" s="605"/>
      <c r="H149" s="317" t="s">
        <v>281</v>
      </c>
      <c r="I149" s="308" t="s">
        <v>455</v>
      </c>
      <c r="J149" s="298">
        <v>24</v>
      </c>
      <c r="K149" s="308">
        <f t="shared" si="0"/>
        <v>51</v>
      </c>
      <c r="L149" s="308">
        <f t="shared" si="1"/>
        <v>5</v>
      </c>
      <c r="M149" s="308">
        <v>12</v>
      </c>
      <c r="N149" s="308">
        <f t="shared" si="2"/>
        <v>60</v>
      </c>
      <c r="O149" s="311"/>
      <c r="T149" s="312" t="str">
        <f t="shared" si="4"/>
        <v>heather grey</v>
      </c>
    </row>
    <row r="150" spans="1:20" s="312" customFormat="1" ht="21.75" hidden="1" customHeight="1">
      <c r="A150" s="313"/>
      <c r="B150" s="308"/>
      <c r="C150" s="308" t="s">
        <v>439</v>
      </c>
      <c r="D150" s="315" t="s">
        <v>456</v>
      </c>
      <c r="E150" s="310" t="s">
        <v>415</v>
      </c>
      <c r="F150" s="309" t="s">
        <v>354</v>
      </c>
      <c r="G150" s="605"/>
      <c r="H150" s="317" t="s">
        <v>269</v>
      </c>
      <c r="I150" s="308" t="s">
        <v>457</v>
      </c>
      <c r="J150" s="298">
        <v>22</v>
      </c>
      <c r="K150" s="308">
        <f t="shared" si="0"/>
        <v>47</v>
      </c>
      <c r="L150" s="308">
        <f t="shared" si="1"/>
        <v>4</v>
      </c>
      <c r="M150" s="308">
        <v>12</v>
      </c>
      <c r="N150" s="308">
        <f t="shared" si="2"/>
        <v>55</v>
      </c>
      <c r="O150" s="311"/>
      <c r="T150" s="312" t="str">
        <f t="shared" si="4"/>
        <v>sandstone</v>
      </c>
    </row>
    <row r="151" spans="1:20" s="312" customFormat="1" ht="21.75" hidden="1" customHeight="1">
      <c r="A151" s="313"/>
      <c r="B151" s="308"/>
      <c r="C151" s="308" t="s">
        <v>439</v>
      </c>
      <c r="D151" s="315" t="s">
        <v>456</v>
      </c>
      <c r="E151" s="310" t="s">
        <v>415</v>
      </c>
      <c r="F151" s="309" t="s">
        <v>354</v>
      </c>
      <c r="G151" s="605"/>
      <c r="H151" s="317" t="s">
        <v>271</v>
      </c>
      <c r="I151" s="308" t="s">
        <v>458</v>
      </c>
      <c r="J151" s="298">
        <v>75</v>
      </c>
      <c r="K151" s="308">
        <f t="shared" si="0"/>
        <v>159</v>
      </c>
      <c r="L151" s="308">
        <f t="shared" si="1"/>
        <v>14</v>
      </c>
      <c r="M151" s="308">
        <v>12</v>
      </c>
      <c r="N151" s="308">
        <f t="shared" si="2"/>
        <v>186</v>
      </c>
      <c r="O151" s="311"/>
      <c r="T151" s="312" t="str">
        <f t="shared" si="4"/>
        <v>sandstone</v>
      </c>
    </row>
    <row r="152" spans="1:20" s="312" customFormat="1" ht="21.75" hidden="1" customHeight="1">
      <c r="A152" s="313"/>
      <c r="B152" s="308"/>
      <c r="C152" s="308" t="s">
        <v>439</v>
      </c>
      <c r="D152" s="315" t="s">
        <v>456</v>
      </c>
      <c r="E152" s="310" t="s">
        <v>415</v>
      </c>
      <c r="F152" s="309" t="s">
        <v>354</v>
      </c>
      <c r="G152" s="605"/>
      <c r="H152" s="317" t="s">
        <v>273</v>
      </c>
      <c r="I152" s="308" t="s">
        <v>459</v>
      </c>
      <c r="J152" s="298">
        <v>119</v>
      </c>
      <c r="K152" s="308">
        <f t="shared" si="0"/>
        <v>253</v>
      </c>
      <c r="L152" s="308">
        <f t="shared" si="1"/>
        <v>21</v>
      </c>
      <c r="M152" s="308">
        <v>12</v>
      </c>
      <c r="N152" s="308">
        <f t="shared" si="2"/>
        <v>294</v>
      </c>
      <c r="O152" s="311"/>
      <c r="T152" s="312" t="str">
        <f t="shared" si="4"/>
        <v>sandstone</v>
      </c>
    </row>
    <row r="153" spans="1:20" s="312" customFormat="1" ht="21.75" hidden="1" customHeight="1">
      <c r="A153" s="313"/>
      <c r="B153" s="308"/>
      <c r="C153" s="308" t="s">
        <v>439</v>
      </c>
      <c r="D153" s="315" t="s">
        <v>456</v>
      </c>
      <c r="E153" s="310" t="s">
        <v>415</v>
      </c>
      <c r="F153" s="309" t="s">
        <v>354</v>
      </c>
      <c r="G153" s="605"/>
      <c r="H153" s="317" t="s">
        <v>275</v>
      </c>
      <c r="I153" s="308" t="s">
        <v>460</v>
      </c>
      <c r="J153" s="298">
        <v>142</v>
      </c>
      <c r="K153" s="308">
        <f t="shared" si="0"/>
        <v>302</v>
      </c>
      <c r="L153" s="308">
        <f t="shared" si="1"/>
        <v>25</v>
      </c>
      <c r="M153" s="308">
        <v>12</v>
      </c>
      <c r="N153" s="308">
        <f t="shared" si="2"/>
        <v>350</v>
      </c>
      <c r="O153" s="311"/>
      <c r="T153" s="312" t="str">
        <f t="shared" si="4"/>
        <v>sandstone</v>
      </c>
    </row>
    <row r="154" spans="1:20" s="312" customFormat="1" ht="21.75" hidden="1" customHeight="1">
      <c r="A154" s="313"/>
      <c r="B154" s="308"/>
      <c r="C154" s="308" t="s">
        <v>439</v>
      </c>
      <c r="D154" s="315" t="s">
        <v>456</v>
      </c>
      <c r="E154" s="310" t="s">
        <v>415</v>
      </c>
      <c r="F154" s="309" t="s">
        <v>354</v>
      </c>
      <c r="G154" s="605"/>
      <c r="H154" s="317" t="s">
        <v>277</v>
      </c>
      <c r="I154" s="308" t="s">
        <v>461</v>
      </c>
      <c r="J154" s="298">
        <v>103</v>
      </c>
      <c r="K154" s="308">
        <f t="shared" si="0"/>
        <v>219</v>
      </c>
      <c r="L154" s="308">
        <f t="shared" si="1"/>
        <v>19</v>
      </c>
      <c r="M154" s="308">
        <v>12</v>
      </c>
      <c r="N154" s="308">
        <f t="shared" si="2"/>
        <v>255</v>
      </c>
      <c r="O154" s="311"/>
      <c r="T154" s="312" t="str">
        <f t="shared" si="4"/>
        <v>sandstone</v>
      </c>
    </row>
    <row r="155" spans="1:20" s="312" customFormat="1" ht="21.75" hidden="1" customHeight="1">
      <c r="A155" s="313"/>
      <c r="B155" s="308"/>
      <c r="C155" s="308" t="s">
        <v>439</v>
      </c>
      <c r="D155" s="315" t="s">
        <v>456</v>
      </c>
      <c r="E155" s="310" t="s">
        <v>415</v>
      </c>
      <c r="F155" s="309" t="s">
        <v>354</v>
      </c>
      <c r="G155" s="605"/>
      <c r="H155" s="317" t="s">
        <v>279</v>
      </c>
      <c r="I155" s="308" t="s">
        <v>462</v>
      </c>
      <c r="J155" s="298">
        <v>59</v>
      </c>
      <c r="K155" s="308">
        <f t="shared" si="0"/>
        <v>126</v>
      </c>
      <c r="L155" s="308">
        <f t="shared" si="1"/>
        <v>11</v>
      </c>
      <c r="M155" s="308">
        <v>12</v>
      </c>
      <c r="N155" s="308">
        <f t="shared" si="2"/>
        <v>147</v>
      </c>
      <c r="O155" s="311"/>
      <c r="T155" s="312" t="str">
        <f t="shared" si="4"/>
        <v>sandstone</v>
      </c>
    </row>
    <row r="156" spans="1:20" s="312" customFormat="1" ht="21.75" hidden="1" customHeight="1">
      <c r="A156" s="313"/>
      <c r="B156" s="308"/>
      <c r="C156" s="308" t="s">
        <v>439</v>
      </c>
      <c r="D156" s="315" t="s">
        <v>456</v>
      </c>
      <c r="E156" s="310" t="s">
        <v>415</v>
      </c>
      <c r="F156" s="309" t="s">
        <v>354</v>
      </c>
      <c r="G156" s="605"/>
      <c r="H156" s="317" t="s">
        <v>281</v>
      </c>
      <c r="I156" s="308" t="s">
        <v>463</v>
      </c>
      <c r="J156" s="298">
        <v>24</v>
      </c>
      <c r="K156" s="308">
        <f t="shared" si="0"/>
        <v>51</v>
      </c>
      <c r="L156" s="308">
        <f t="shared" si="1"/>
        <v>5</v>
      </c>
      <c r="M156" s="308">
        <v>12</v>
      </c>
      <c r="N156" s="308">
        <f t="shared" si="2"/>
        <v>60</v>
      </c>
      <c r="O156" s="311"/>
      <c r="T156" s="312" t="str">
        <f t="shared" si="4"/>
        <v>sandstone</v>
      </c>
    </row>
    <row r="157" spans="1:20" s="302" customFormat="1" ht="21.75" hidden="1" customHeight="1">
      <c r="A157" s="303"/>
      <c r="B157" s="298"/>
      <c r="C157" s="298" t="s">
        <v>464</v>
      </c>
      <c r="D157" s="318" t="s">
        <v>465</v>
      </c>
      <c r="E157" s="300" t="s">
        <v>466</v>
      </c>
      <c r="F157" s="299" t="s">
        <v>268</v>
      </c>
      <c r="G157" s="606"/>
      <c r="H157" s="319" t="s">
        <v>269</v>
      </c>
      <c r="I157" s="298" t="s">
        <v>467</v>
      </c>
      <c r="J157" s="298">
        <v>29</v>
      </c>
      <c r="K157" s="298">
        <f t="shared" si="0"/>
        <v>62</v>
      </c>
      <c r="L157" s="298">
        <f t="shared" si="1"/>
        <v>7</v>
      </c>
      <c r="M157" s="308">
        <v>10</v>
      </c>
      <c r="N157" s="298">
        <f t="shared" si="2"/>
        <v>74</v>
      </c>
      <c r="O157" s="301"/>
      <c r="T157" s="302" t="str">
        <f t="shared" si="4"/>
        <v>cloud</v>
      </c>
    </row>
    <row r="158" spans="1:20" s="302" customFormat="1" ht="21.75" hidden="1" customHeight="1">
      <c r="A158" s="303"/>
      <c r="B158" s="298"/>
      <c r="C158" s="298" t="s">
        <v>464</v>
      </c>
      <c r="D158" s="318" t="s">
        <v>465</v>
      </c>
      <c r="E158" s="300" t="s">
        <v>466</v>
      </c>
      <c r="F158" s="299" t="s">
        <v>268</v>
      </c>
      <c r="G158" s="606"/>
      <c r="H158" s="319" t="s">
        <v>271</v>
      </c>
      <c r="I158" s="298" t="s">
        <v>468</v>
      </c>
      <c r="J158" s="298">
        <v>91</v>
      </c>
      <c r="K158" s="298">
        <f t="shared" si="0"/>
        <v>193</v>
      </c>
      <c r="L158" s="298">
        <f t="shared" si="1"/>
        <v>20</v>
      </c>
      <c r="M158" s="308">
        <v>10</v>
      </c>
      <c r="N158" s="298">
        <f t="shared" si="2"/>
        <v>228</v>
      </c>
      <c r="O158" s="301"/>
      <c r="T158" s="302" t="str">
        <f t="shared" si="4"/>
        <v>cloud</v>
      </c>
    </row>
    <row r="159" spans="1:20" s="302" customFormat="1" ht="21.75" hidden="1" customHeight="1">
      <c r="A159" s="303"/>
      <c r="B159" s="298"/>
      <c r="C159" s="298" t="s">
        <v>464</v>
      </c>
      <c r="D159" s="318" t="s">
        <v>465</v>
      </c>
      <c r="E159" s="300" t="s">
        <v>466</v>
      </c>
      <c r="F159" s="299" t="s">
        <v>268</v>
      </c>
      <c r="G159" s="606"/>
      <c r="H159" s="319" t="s">
        <v>273</v>
      </c>
      <c r="I159" s="298" t="s">
        <v>469</v>
      </c>
      <c r="J159" s="298">
        <v>236</v>
      </c>
      <c r="K159" s="298">
        <f t="shared" si="0"/>
        <v>501</v>
      </c>
      <c r="L159" s="298">
        <f t="shared" si="1"/>
        <v>50</v>
      </c>
      <c r="M159" s="308">
        <v>10</v>
      </c>
      <c r="N159" s="298">
        <f t="shared" si="2"/>
        <v>590</v>
      </c>
      <c r="O159" s="301"/>
      <c r="T159" s="302" t="str">
        <f t="shared" si="4"/>
        <v>cloud</v>
      </c>
    </row>
    <row r="160" spans="1:20" s="302" customFormat="1" ht="21.75" hidden="1" customHeight="1">
      <c r="A160" s="303"/>
      <c r="B160" s="298"/>
      <c r="C160" s="298" t="s">
        <v>464</v>
      </c>
      <c r="D160" s="318" t="s">
        <v>465</v>
      </c>
      <c r="E160" s="300" t="s">
        <v>466</v>
      </c>
      <c r="F160" s="299" t="s">
        <v>268</v>
      </c>
      <c r="G160" s="606"/>
      <c r="H160" s="319" t="s">
        <v>275</v>
      </c>
      <c r="I160" s="298" t="s">
        <v>470</v>
      </c>
      <c r="J160" s="298">
        <v>305</v>
      </c>
      <c r="K160" s="298">
        <f t="shared" si="0"/>
        <v>647</v>
      </c>
      <c r="L160" s="298">
        <f t="shared" si="1"/>
        <v>65</v>
      </c>
      <c r="M160" s="308">
        <v>10</v>
      </c>
      <c r="N160" s="298">
        <f t="shared" si="2"/>
        <v>762</v>
      </c>
      <c r="O160" s="301"/>
      <c r="T160" s="302" t="str">
        <f t="shared" si="4"/>
        <v>cloud</v>
      </c>
    </row>
    <row r="161" spans="1:20" s="302" customFormat="1" ht="21.75" hidden="1" customHeight="1">
      <c r="A161" s="303"/>
      <c r="B161" s="298"/>
      <c r="C161" s="298" t="s">
        <v>464</v>
      </c>
      <c r="D161" s="318" t="s">
        <v>465</v>
      </c>
      <c r="E161" s="300" t="s">
        <v>466</v>
      </c>
      <c r="F161" s="299" t="s">
        <v>268</v>
      </c>
      <c r="G161" s="606"/>
      <c r="H161" s="319" t="s">
        <v>277</v>
      </c>
      <c r="I161" s="298" t="s">
        <v>471</v>
      </c>
      <c r="J161" s="298">
        <v>243</v>
      </c>
      <c r="K161" s="298">
        <f t="shared" si="0"/>
        <v>516</v>
      </c>
      <c r="L161" s="298">
        <f t="shared" si="1"/>
        <v>52</v>
      </c>
      <c r="M161" s="308">
        <v>10</v>
      </c>
      <c r="N161" s="298">
        <f t="shared" si="2"/>
        <v>608</v>
      </c>
      <c r="O161" s="301"/>
      <c r="T161" s="302" t="str">
        <f t="shared" si="4"/>
        <v>cloud</v>
      </c>
    </row>
    <row r="162" spans="1:20" s="302" customFormat="1" ht="21.75" hidden="1" customHeight="1">
      <c r="A162" s="303"/>
      <c r="B162" s="298"/>
      <c r="C162" s="298" t="s">
        <v>464</v>
      </c>
      <c r="D162" s="318" t="s">
        <v>465</v>
      </c>
      <c r="E162" s="300" t="s">
        <v>466</v>
      </c>
      <c r="F162" s="299" t="s">
        <v>268</v>
      </c>
      <c r="G162" s="606"/>
      <c r="H162" s="319" t="s">
        <v>279</v>
      </c>
      <c r="I162" s="298" t="s">
        <v>472</v>
      </c>
      <c r="J162" s="298">
        <v>113</v>
      </c>
      <c r="K162" s="298">
        <f t="shared" si="0"/>
        <v>240</v>
      </c>
      <c r="L162" s="298">
        <f t="shared" si="1"/>
        <v>24</v>
      </c>
      <c r="M162" s="308">
        <v>10</v>
      </c>
      <c r="N162" s="298">
        <f t="shared" si="2"/>
        <v>283</v>
      </c>
      <c r="O162" s="301"/>
      <c r="T162" s="302" t="str">
        <f t="shared" si="4"/>
        <v>cloud</v>
      </c>
    </row>
    <row r="163" spans="1:20" s="302" customFormat="1" ht="21.75" hidden="1" customHeight="1">
      <c r="A163" s="303"/>
      <c r="B163" s="298"/>
      <c r="C163" s="298" t="s">
        <v>464</v>
      </c>
      <c r="D163" s="318" t="s">
        <v>465</v>
      </c>
      <c r="E163" s="300" t="s">
        <v>466</v>
      </c>
      <c r="F163" s="299" t="s">
        <v>268</v>
      </c>
      <c r="G163" s="606"/>
      <c r="H163" s="319" t="s">
        <v>281</v>
      </c>
      <c r="I163" s="298" t="s">
        <v>473</v>
      </c>
      <c r="J163" s="298">
        <v>34</v>
      </c>
      <c r="K163" s="298">
        <f t="shared" si="0"/>
        <v>73</v>
      </c>
      <c r="L163" s="298">
        <f t="shared" si="1"/>
        <v>8</v>
      </c>
      <c r="M163" s="308">
        <v>10</v>
      </c>
      <c r="N163" s="298">
        <f t="shared" si="2"/>
        <v>87</v>
      </c>
      <c r="O163" s="301"/>
      <c r="T163" s="302" t="str">
        <f t="shared" si="4"/>
        <v>cloud</v>
      </c>
    </row>
    <row r="164" spans="1:20" s="302" customFormat="1" ht="21.75" hidden="1" customHeight="1">
      <c r="A164" s="303"/>
      <c r="B164" s="298"/>
      <c r="C164" s="298" t="s">
        <v>464</v>
      </c>
      <c r="D164" s="318" t="s">
        <v>474</v>
      </c>
      <c r="E164" s="300" t="s">
        <v>466</v>
      </c>
      <c r="F164" s="299" t="s">
        <v>318</v>
      </c>
      <c r="G164" s="606"/>
      <c r="H164" s="319" t="s">
        <v>269</v>
      </c>
      <c r="I164" s="298" t="s">
        <v>475</v>
      </c>
      <c r="J164" s="298">
        <v>29</v>
      </c>
      <c r="K164" s="298">
        <f t="shared" si="0"/>
        <v>62</v>
      </c>
      <c r="L164" s="298">
        <f t="shared" si="1"/>
        <v>7</v>
      </c>
      <c r="M164" s="308">
        <v>10</v>
      </c>
      <c r="N164" s="298">
        <f t="shared" si="2"/>
        <v>74</v>
      </c>
      <c r="O164" s="301"/>
      <c r="T164" s="302" t="str">
        <f t="shared" si="4"/>
        <v>eternity</v>
      </c>
    </row>
    <row r="165" spans="1:20" s="302" customFormat="1" ht="21.75" hidden="1" customHeight="1">
      <c r="A165" s="303"/>
      <c r="B165" s="298"/>
      <c r="C165" s="298" t="s">
        <v>464</v>
      </c>
      <c r="D165" s="318" t="s">
        <v>474</v>
      </c>
      <c r="E165" s="300" t="s">
        <v>466</v>
      </c>
      <c r="F165" s="299" t="s">
        <v>318</v>
      </c>
      <c r="G165" s="606"/>
      <c r="H165" s="319" t="s">
        <v>271</v>
      </c>
      <c r="I165" s="298" t="s">
        <v>476</v>
      </c>
      <c r="J165" s="298">
        <v>91</v>
      </c>
      <c r="K165" s="298">
        <f t="shared" si="0"/>
        <v>193</v>
      </c>
      <c r="L165" s="298">
        <f t="shared" si="1"/>
        <v>20</v>
      </c>
      <c r="M165" s="308">
        <v>10</v>
      </c>
      <c r="N165" s="298">
        <f t="shared" si="2"/>
        <v>228</v>
      </c>
      <c r="O165" s="301"/>
      <c r="T165" s="302" t="str">
        <f t="shared" si="4"/>
        <v>eternity</v>
      </c>
    </row>
    <row r="166" spans="1:20" s="302" customFormat="1" ht="21.75" hidden="1" customHeight="1">
      <c r="A166" s="303"/>
      <c r="B166" s="298"/>
      <c r="C166" s="298" t="s">
        <v>464</v>
      </c>
      <c r="D166" s="318" t="s">
        <v>474</v>
      </c>
      <c r="E166" s="300" t="s">
        <v>466</v>
      </c>
      <c r="F166" s="299" t="s">
        <v>318</v>
      </c>
      <c r="G166" s="606"/>
      <c r="H166" s="319" t="s">
        <v>273</v>
      </c>
      <c r="I166" s="298" t="s">
        <v>477</v>
      </c>
      <c r="J166" s="298">
        <v>236</v>
      </c>
      <c r="K166" s="298">
        <f t="shared" si="0"/>
        <v>501</v>
      </c>
      <c r="L166" s="298">
        <f t="shared" si="1"/>
        <v>50</v>
      </c>
      <c r="M166" s="308">
        <v>10</v>
      </c>
      <c r="N166" s="298">
        <f t="shared" si="2"/>
        <v>590</v>
      </c>
      <c r="O166" s="301"/>
      <c r="T166" s="302" t="str">
        <f t="shared" si="4"/>
        <v>eternity</v>
      </c>
    </row>
    <row r="167" spans="1:20" s="302" customFormat="1" ht="21.75" hidden="1" customHeight="1">
      <c r="A167" s="303"/>
      <c r="B167" s="298"/>
      <c r="C167" s="298" t="s">
        <v>464</v>
      </c>
      <c r="D167" s="318" t="s">
        <v>474</v>
      </c>
      <c r="E167" s="300" t="s">
        <v>466</v>
      </c>
      <c r="F167" s="299" t="s">
        <v>318</v>
      </c>
      <c r="G167" s="606"/>
      <c r="H167" s="319" t="s">
        <v>275</v>
      </c>
      <c r="I167" s="298" t="s">
        <v>478</v>
      </c>
      <c r="J167" s="298">
        <v>305</v>
      </c>
      <c r="K167" s="298">
        <f t="shared" si="0"/>
        <v>647</v>
      </c>
      <c r="L167" s="298">
        <f t="shared" si="1"/>
        <v>65</v>
      </c>
      <c r="M167" s="308">
        <v>10</v>
      </c>
      <c r="N167" s="298">
        <f t="shared" si="2"/>
        <v>762</v>
      </c>
      <c r="O167" s="301"/>
      <c r="T167" s="302" t="str">
        <f t="shared" si="4"/>
        <v>eternity</v>
      </c>
    </row>
    <row r="168" spans="1:20" s="302" customFormat="1" ht="21.75" hidden="1" customHeight="1">
      <c r="A168" s="303"/>
      <c r="B168" s="298"/>
      <c r="C168" s="298" t="s">
        <v>464</v>
      </c>
      <c r="D168" s="318" t="s">
        <v>474</v>
      </c>
      <c r="E168" s="300" t="s">
        <v>466</v>
      </c>
      <c r="F168" s="299" t="s">
        <v>318</v>
      </c>
      <c r="G168" s="606"/>
      <c r="H168" s="319" t="s">
        <v>277</v>
      </c>
      <c r="I168" s="298" t="s">
        <v>479</v>
      </c>
      <c r="J168" s="298">
        <v>243</v>
      </c>
      <c r="K168" s="298">
        <f t="shared" si="0"/>
        <v>516</v>
      </c>
      <c r="L168" s="298">
        <f t="shared" si="1"/>
        <v>52</v>
      </c>
      <c r="M168" s="308">
        <v>10</v>
      </c>
      <c r="N168" s="298">
        <f t="shared" si="2"/>
        <v>608</v>
      </c>
      <c r="O168" s="301"/>
      <c r="T168" s="302" t="str">
        <f t="shared" si="4"/>
        <v>eternity</v>
      </c>
    </row>
    <row r="169" spans="1:20" s="302" customFormat="1" ht="21.75" hidden="1" customHeight="1">
      <c r="A169" s="303"/>
      <c r="B169" s="298"/>
      <c r="C169" s="298" t="s">
        <v>464</v>
      </c>
      <c r="D169" s="318" t="s">
        <v>474</v>
      </c>
      <c r="E169" s="300" t="s">
        <v>466</v>
      </c>
      <c r="F169" s="299" t="s">
        <v>318</v>
      </c>
      <c r="G169" s="606"/>
      <c r="H169" s="319" t="s">
        <v>279</v>
      </c>
      <c r="I169" s="298" t="s">
        <v>480</v>
      </c>
      <c r="J169" s="298">
        <v>113</v>
      </c>
      <c r="K169" s="298">
        <f t="shared" si="0"/>
        <v>240</v>
      </c>
      <c r="L169" s="298">
        <f t="shared" si="1"/>
        <v>24</v>
      </c>
      <c r="M169" s="308">
        <v>10</v>
      </c>
      <c r="N169" s="298">
        <f t="shared" si="2"/>
        <v>283</v>
      </c>
      <c r="O169" s="301"/>
      <c r="T169" s="302" t="str">
        <f t="shared" si="4"/>
        <v>eternity</v>
      </c>
    </row>
    <row r="170" spans="1:20" s="302" customFormat="1" ht="21.75" hidden="1" customHeight="1">
      <c r="A170" s="303"/>
      <c r="B170" s="298"/>
      <c r="C170" s="298" t="s">
        <v>464</v>
      </c>
      <c r="D170" s="318" t="s">
        <v>474</v>
      </c>
      <c r="E170" s="300" t="s">
        <v>466</v>
      </c>
      <c r="F170" s="299" t="s">
        <v>318</v>
      </c>
      <c r="G170" s="606"/>
      <c r="H170" s="319" t="s">
        <v>281</v>
      </c>
      <c r="I170" s="298" t="s">
        <v>481</v>
      </c>
      <c r="J170" s="298">
        <v>34</v>
      </c>
      <c r="K170" s="298">
        <f t="shared" si="0"/>
        <v>73</v>
      </c>
      <c r="L170" s="298">
        <f t="shared" si="1"/>
        <v>8</v>
      </c>
      <c r="M170" s="308">
        <v>10</v>
      </c>
      <c r="N170" s="298">
        <f t="shared" si="2"/>
        <v>87</v>
      </c>
      <c r="O170" s="301"/>
      <c r="T170" s="302" t="str">
        <f t="shared" si="4"/>
        <v>eternity</v>
      </c>
    </row>
    <row r="171" spans="1:20" s="302" customFormat="1" ht="21.75" hidden="1" customHeight="1">
      <c r="A171" s="303"/>
      <c r="B171" s="298"/>
      <c r="C171" s="298" t="s">
        <v>464</v>
      </c>
      <c r="D171" s="318" t="s">
        <v>482</v>
      </c>
      <c r="E171" s="300" t="s">
        <v>466</v>
      </c>
      <c r="F171" s="299" t="s">
        <v>283</v>
      </c>
      <c r="G171" s="606"/>
      <c r="H171" s="319" t="s">
        <v>269</v>
      </c>
      <c r="I171" s="298" t="s">
        <v>483</v>
      </c>
      <c r="J171" s="298">
        <v>27</v>
      </c>
      <c r="K171" s="298">
        <f t="shared" si="0"/>
        <v>58</v>
      </c>
      <c r="L171" s="298">
        <f t="shared" si="1"/>
        <v>6</v>
      </c>
      <c r="M171" s="308">
        <v>10</v>
      </c>
      <c r="N171" s="298">
        <f t="shared" si="2"/>
        <v>69</v>
      </c>
      <c r="O171" s="301"/>
      <c r="T171" s="302" t="str">
        <f t="shared" si="4"/>
        <v>moonlight</v>
      </c>
    </row>
    <row r="172" spans="1:20" s="302" customFormat="1" ht="21.75" hidden="1" customHeight="1">
      <c r="A172" s="303"/>
      <c r="B172" s="298"/>
      <c r="C172" s="298" t="s">
        <v>464</v>
      </c>
      <c r="D172" s="318" t="s">
        <v>482</v>
      </c>
      <c r="E172" s="300" t="s">
        <v>466</v>
      </c>
      <c r="F172" s="299" t="s">
        <v>283</v>
      </c>
      <c r="G172" s="606"/>
      <c r="H172" s="319" t="s">
        <v>271</v>
      </c>
      <c r="I172" s="298" t="s">
        <v>484</v>
      </c>
      <c r="J172" s="298">
        <v>91</v>
      </c>
      <c r="K172" s="298">
        <f t="shared" si="0"/>
        <v>193</v>
      </c>
      <c r="L172" s="298">
        <f t="shared" si="1"/>
        <v>20</v>
      </c>
      <c r="M172" s="308">
        <v>10</v>
      </c>
      <c r="N172" s="298">
        <f t="shared" si="2"/>
        <v>228</v>
      </c>
      <c r="O172" s="301"/>
      <c r="T172" s="302" t="str">
        <f t="shared" si="4"/>
        <v>moonlight</v>
      </c>
    </row>
    <row r="173" spans="1:20" s="302" customFormat="1" ht="21.75" hidden="1" customHeight="1">
      <c r="A173" s="303"/>
      <c r="B173" s="298"/>
      <c r="C173" s="298" t="s">
        <v>464</v>
      </c>
      <c r="D173" s="318" t="s">
        <v>482</v>
      </c>
      <c r="E173" s="300" t="s">
        <v>466</v>
      </c>
      <c r="F173" s="299" t="s">
        <v>283</v>
      </c>
      <c r="G173" s="606"/>
      <c r="H173" s="319" t="s">
        <v>273</v>
      </c>
      <c r="I173" s="298" t="s">
        <v>485</v>
      </c>
      <c r="J173" s="298">
        <v>236</v>
      </c>
      <c r="K173" s="298">
        <f t="shared" si="0"/>
        <v>501</v>
      </c>
      <c r="L173" s="298">
        <f t="shared" si="1"/>
        <v>50</v>
      </c>
      <c r="M173" s="308">
        <v>10</v>
      </c>
      <c r="N173" s="298">
        <f t="shared" si="2"/>
        <v>590</v>
      </c>
      <c r="O173" s="301"/>
      <c r="T173" s="302" t="str">
        <f t="shared" si="4"/>
        <v>moonlight</v>
      </c>
    </row>
    <row r="174" spans="1:20" s="302" customFormat="1" ht="21.75" hidden="1" customHeight="1">
      <c r="A174" s="303"/>
      <c r="B174" s="298"/>
      <c r="C174" s="298" t="s">
        <v>464</v>
      </c>
      <c r="D174" s="318" t="s">
        <v>482</v>
      </c>
      <c r="E174" s="300" t="s">
        <v>466</v>
      </c>
      <c r="F174" s="299" t="s">
        <v>283</v>
      </c>
      <c r="G174" s="606"/>
      <c r="H174" s="319" t="s">
        <v>275</v>
      </c>
      <c r="I174" s="298" t="s">
        <v>486</v>
      </c>
      <c r="J174" s="298">
        <v>305</v>
      </c>
      <c r="K174" s="298">
        <f t="shared" si="0"/>
        <v>647</v>
      </c>
      <c r="L174" s="298">
        <f t="shared" si="1"/>
        <v>65</v>
      </c>
      <c r="M174" s="308">
        <v>10</v>
      </c>
      <c r="N174" s="298">
        <f t="shared" si="2"/>
        <v>762</v>
      </c>
      <c r="O174" s="301"/>
      <c r="T174" s="302" t="str">
        <f t="shared" si="4"/>
        <v>moonlight</v>
      </c>
    </row>
    <row r="175" spans="1:20" s="302" customFormat="1" ht="21.75" hidden="1" customHeight="1">
      <c r="A175" s="303"/>
      <c r="B175" s="298"/>
      <c r="C175" s="298" t="s">
        <v>464</v>
      </c>
      <c r="D175" s="318" t="s">
        <v>482</v>
      </c>
      <c r="E175" s="300" t="s">
        <v>466</v>
      </c>
      <c r="F175" s="299" t="s">
        <v>283</v>
      </c>
      <c r="G175" s="606"/>
      <c r="H175" s="319" t="s">
        <v>277</v>
      </c>
      <c r="I175" s="298" t="s">
        <v>487</v>
      </c>
      <c r="J175" s="298">
        <v>242</v>
      </c>
      <c r="K175" s="298">
        <f t="shared" si="0"/>
        <v>514</v>
      </c>
      <c r="L175" s="298">
        <f t="shared" si="1"/>
        <v>51</v>
      </c>
      <c r="M175" s="308">
        <v>10</v>
      </c>
      <c r="N175" s="298">
        <f t="shared" si="2"/>
        <v>605</v>
      </c>
      <c r="O175" s="301"/>
      <c r="T175" s="302" t="str">
        <f t="shared" si="4"/>
        <v>moonlight</v>
      </c>
    </row>
    <row r="176" spans="1:20" s="302" customFormat="1" ht="21.75" hidden="1" customHeight="1">
      <c r="A176" s="303"/>
      <c r="B176" s="298"/>
      <c r="C176" s="298" t="s">
        <v>464</v>
      </c>
      <c r="D176" s="318" t="s">
        <v>482</v>
      </c>
      <c r="E176" s="300" t="s">
        <v>466</v>
      </c>
      <c r="F176" s="299" t="s">
        <v>283</v>
      </c>
      <c r="G176" s="606"/>
      <c r="H176" s="319" t="s">
        <v>279</v>
      </c>
      <c r="I176" s="298" t="s">
        <v>488</v>
      </c>
      <c r="J176" s="298">
        <v>112</v>
      </c>
      <c r="K176" s="298">
        <f t="shared" si="0"/>
        <v>238</v>
      </c>
      <c r="L176" s="298">
        <f t="shared" si="1"/>
        <v>24</v>
      </c>
      <c r="M176" s="308">
        <v>10</v>
      </c>
      <c r="N176" s="298">
        <f t="shared" si="2"/>
        <v>281</v>
      </c>
      <c r="O176" s="301"/>
      <c r="T176" s="302" t="str">
        <f t="shared" si="4"/>
        <v>moonlight</v>
      </c>
    </row>
    <row r="177" spans="1:20" s="302" customFormat="1" ht="21.75" hidden="1" customHeight="1">
      <c r="A177" s="303"/>
      <c r="B177" s="298"/>
      <c r="C177" s="298" t="s">
        <v>464</v>
      </c>
      <c r="D177" s="318" t="s">
        <v>482</v>
      </c>
      <c r="E177" s="300" t="s">
        <v>466</v>
      </c>
      <c r="F177" s="299" t="s">
        <v>283</v>
      </c>
      <c r="G177" s="606"/>
      <c r="H177" s="319" t="s">
        <v>281</v>
      </c>
      <c r="I177" s="298" t="s">
        <v>489</v>
      </c>
      <c r="J177" s="298">
        <v>32</v>
      </c>
      <c r="K177" s="298">
        <f t="shared" si="0"/>
        <v>68</v>
      </c>
      <c r="L177" s="298">
        <f t="shared" si="1"/>
        <v>7</v>
      </c>
      <c r="M177" s="308">
        <v>10</v>
      </c>
      <c r="N177" s="298">
        <f t="shared" si="2"/>
        <v>81</v>
      </c>
      <c r="O177" s="301"/>
      <c r="T177" s="302" t="str">
        <f t="shared" si="4"/>
        <v>moonlight</v>
      </c>
    </row>
    <row r="178" spans="1:20" s="302" customFormat="1" ht="21.75" hidden="1" customHeight="1">
      <c r="A178" s="297"/>
      <c r="B178" s="298"/>
      <c r="C178" s="298" t="s">
        <v>490</v>
      </c>
      <c r="D178" s="318" t="s">
        <v>491</v>
      </c>
      <c r="E178" s="300" t="s">
        <v>466</v>
      </c>
      <c r="F178" s="299" t="s">
        <v>336</v>
      </c>
      <c r="G178" s="606"/>
      <c r="H178" s="319" t="s">
        <v>269</v>
      </c>
      <c r="I178" s="298" t="s">
        <v>492</v>
      </c>
      <c r="J178" s="298">
        <v>21</v>
      </c>
      <c r="K178" s="298">
        <f t="shared" si="0"/>
        <v>45</v>
      </c>
      <c r="L178" s="298">
        <f t="shared" si="1"/>
        <v>5</v>
      </c>
      <c r="M178" s="308">
        <v>10</v>
      </c>
      <c r="N178" s="298">
        <f t="shared" si="2"/>
        <v>54</v>
      </c>
      <c r="O178" s="301"/>
      <c r="T178" s="302" t="str">
        <f t="shared" si="4"/>
        <v>dove</v>
      </c>
    </row>
    <row r="179" spans="1:20" s="302" customFormat="1" ht="21.75" hidden="1" customHeight="1">
      <c r="A179" s="303"/>
      <c r="B179" s="298"/>
      <c r="C179" s="298" t="s">
        <v>490</v>
      </c>
      <c r="D179" s="318" t="s">
        <v>491</v>
      </c>
      <c r="E179" s="300" t="s">
        <v>466</v>
      </c>
      <c r="F179" s="299" t="s">
        <v>336</v>
      </c>
      <c r="G179" s="606"/>
      <c r="H179" s="319" t="s">
        <v>271</v>
      </c>
      <c r="I179" s="298" t="s">
        <v>493</v>
      </c>
      <c r="J179" s="298">
        <v>69</v>
      </c>
      <c r="K179" s="298">
        <f t="shared" si="0"/>
        <v>147</v>
      </c>
      <c r="L179" s="298">
        <f t="shared" si="1"/>
        <v>15</v>
      </c>
      <c r="M179" s="308">
        <v>10</v>
      </c>
      <c r="N179" s="298">
        <f t="shared" si="2"/>
        <v>174</v>
      </c>
      <c r="O179" s="301"/>
      <c r="T179" s="302" t="str">
        <f t="shared" si="4"/>
        <v>dove</v>
      </c>
    </row>
    <row r="180" spans="1:20" s="302" customFormat="1" ht="21.75" hidden="1" customHeight="1">
      <c r="A180" s="303"/>
      <c r="B180" s="298"/>
      <c r="C180" s="298" t="s">
        <v>490</v>
      </c>
      <c r="D180" s="318" t="s">
        <v>491</v>
      </c>
      <c r="E180" s="300" t="s">
        <v>466</v>
      </c>
      <c r="F180" s="299" t="s">
        <v>336</v>
      </c>
      <c r="G180" s="606"/>
      <c r="H180" s="319" t="s">
        <v>273</v>
      </c>
      <c r="I180" s="298" t="s">
        <v>494</v>
      </c>
      <c r="J180" s="298">
        <v>179</v>
      </c>
      <c r="K180" s="298">
        <f t="shared" si="0"/>
        <v>380</v>
      </c>
      <c r="L180" s="298">
        <f t="shared" si="1"/>
        <v>38</v>
      </c>
      <c r="M180" s="308">
        <v>10</v>
      </c>
      <c r="N180" s="298">
        <f t="shared" si="2"/>
        <v>448</v>
      </c>
      <c r="O180" s="301"/>
      <c r="T180" s="302" t="str">
        <f t="shared" si="4"/>
        <v>dove</v>
      </c>
    </row>
    <row r="181" spans="1:20" s="302" customFormat="1" ht="21.75" hidden="1" customHeight="1">
      <c r="A181" s="303"/>
      <c r="B181" s="298"/>
      <c r="C181" s="298" t="s">
        <v>490</v>
      </c>
      <c r="D181" s="318" t="s">
        <v>491</v>
      </c>
      <c r="E181" s="300" t="s">
        <v>466</v>
      </c>
      <c r="F181" s="299" t="s">
        <v>336</v>
      </c>
      <c r="G181" s="606"/>
      <c r="H181" s="319" t="s">
        <v>275</v>
      </c>
      <c r="I181" s="298" t="s">
        <v>495</v>
      </c>
      <c r="J181" s="298">
        <v>231</v>
      </c>
      <c r="K181" s="298">
        <f t="shared" si="0"/>
        <v>490</v>
      </c>
      <c r="L181" s="298">
        <f t="shared" si="1"/>
        <v>49</v>
      </c>
      <c r="M181" s="308">
        <v>10</v>
      </c>
      <c r="N181" s="298">
        <f t="shared" si="2"/>
        <v>577</v>
      </c>
      <c r="O181" s="301"/>
      <c r="T181" s="302" t="str">
        <f t="shared" si="4"/>
        <v>dove</v>
      </c>
    </row>
    <row r="182" spans="1:20" s="302" customFormat="1" ht="21.75" hidden="1" customHeight="1">
      <c r="A182" s="303"/>
      <c r="B182" s="298"/>
      <c r="C182" s="298" t="s">
        <v>490</v>
      </c>
      <c r="D182" s="318" t="s">
        <v>491</v>
      </c>
      <c r="E182" s="300" t="s">
        <v>466</v>
      </c>
      <c r="F182" s="299" t="s">
        <v>336</v>
      </c>
      <c r="G182" s="606"/>
      <c r="H182" s="319" t="s">
        <v>277</v>
      </c>
      <c r="I182" s="298" t="s">
        <v>496</v>
      </c>
      <c r="J182" s="298">
        <v>184</v>
      </c>
      <c r="K182" s="298">
        <f t="shared" si="0"/>
        <v>391</v>
      </c>
      <c r="L182" s="298">
        <f t="shared" si="1"/>
        <v>39</v>
      </c>
      <c r="M182" s="308">
        <v>10</v>
      </c>
      <c r="N182" s="298">
        <f t="shared" si="2"/>
        <v>461</v>
      </c>
      <c r="O182" s="301"/>
      <c r="T182" s="302" t="str">
        <f t="shared" si="4"/>
        <v>dove</v>
      </c>
    </row>
    <row r="183" spans="1:20" s="302" customFormat="1" ht="21.75" hidden="1" customHeight="1">
      <c r="A183" s="303"/>
      <c r="B183" s="298"/>
      <c r="C183" s="298" t="s">
        <v>490</v>
      </c>
      <c r="D183" s="318" t="s">
        <v>491</v>
      </c>
      <c r="E183" s="300" t="s">
        <v>466</v>
      </c>
      <c r="F183" s="299" t="s">
        <v>336</v>
      </c>
      <c r="G183" s="606"/>
      <c r="H183" s="319" t="s">
        <v>279</v>
      </c>
      <c r="I183" s="298" t="s">
        <v>497</v>
      </c>
      <c r="J183" s="298">
        <v>86</v>
      </c>
      <c r="K183" s="298">
        <f t="shared" si="0"/>
        <v>183</v>
      </c>
      <c r="L183" s="298">
        <f t="shared" si="1"/>
        <v>19</v>
      </c>
      <c r="M183" s="308">
        <v>10</v>
      </c>
      <c r="N183" s="298">
        <f t="shared" si="2"/>
        <v>217</v>
      </c>
      <c r="O183" s="301"/>
      <c r="T183" s="302" t="str">
        <f t="shared" si="4"/>
        <v>dove</v>
      </c>
    </row>
    <row r="184" spans="1:20" s="302" customFormat="1" ht="21.75" hidden="1" customHeight="1">
      <c r="A184" s="303"/>
      <c r="B184" s="298"/>
      <c r="C184" s="298" t="s">
        <v>490</v>
      </c>
      <c r="D184" s="318" t="s">
        <v>491</v>
      </c>
      <c r="E184" s="300" t="s">
        <v>466</v>
      </c>
      <c r="F184" s="299" t="s">
        <v>336</v>
      </c>
      <c r="G184" s="606"/>
      <c r="H184" s="319" t="s">
        <v>281</v>
      </c>
      <c r="I184" s="298" t="s">
        <v>498</v>
      </c>
      <c r="J184" s="298">
        <v>25</v>
      </c>
      <c r="K184" s="298">
        <f t="shared" si="0"/>
        <v>53</v>
      </c>
      <c r="L184" s="298">
        <f t="shared" si="1"/>
        <v>6</v>
      </c>
      <c r="M184" s="308">
        <v>10</v>
      </c>
      <c r="N184" s="298">
        <f t="shared" si="2"/>
        <v>64</v>
      </c>
      <c r="O184" s="301"/>
      <c r="T184" s="302" t="str">
        <f t="shared" si="4"/>
        <v>dove</v>
      </c>
    </row>
    <row r="185" spans="1:20" s="302" customFormat="1" ht="21.75" hidden="1" customHeight="1">
      <c r="A185" s="303"/>
      <c r="B185" s="298"/>
      <c r="C185" s="298" t="s">
        <v>490</v>
      </c>
      <c r="D185" s="318" t="s">
        <v>499</v>
      </c>
      <c r="E185" s="300" t="s">
        <v>466</v>
      </c>
      <c r="F185" s="299" t="s">
        <v>345</v>
      </c>
      <c r="G185" s="606"/>
      <c r="H185" s="319" t="s">
        <v>269</v>
      </c>
      <c r="I185" s="298" t="s">
        <v>500</v>
      </c>
      <c r="J185" s="298">
        <v>20</v>
      </c>
      <c r="K185" s="298">
        <f t="shared" si="0"/>
        <v>43</v>
      </c>
      <c r="L185" s="298">
        <f t="shared" si="1"/>
        <v>5</v>
      </c>
      <c r="M185" s="308">
        <v>10</v>
      </c>
      <c r="N185" s="298">
        <f t="shared" si="2"/>
        <v>52</v>
      </c>
      <c r="O185" s="301"/>
      <c r="T185" s="302" t="str">
        <f t="shared" si="4"/>
        <v>heather grey</v>
      </c>
    </row>
    <row r="186" spans="1:20" s="302" customFormat="1" ht="21.75" hidden="1" customHeight="1">
      <c r="A186" s="303"/>
      <c r="B186" s="298"/>
      <c r="C186" s="298" t="s">
        <v>490</v>
      </c>
      <c r="D186" s="318" t="s">
        <v>499</v>
      </c>
      <c r="E186" s="300" t="s">
        <v>466</v>
      </c>
      <c r="F186" s="299" t="s">
        <v>345</v>
      </c>
      <c r="G186" s="606"/>
      <c r="H186" s="319" t="s">
        <v>271</v>
      </c>
      <c r="I186" s="298" t="s">
        <v>501</v>
      </c>
      <c r="J186" s="298">
        <v>69</v>
      </c>
      <c r="K186" s="298">
        <f t="shared" si="0"/>
        <v>147</v>
      </c>
      <c r="L186" s="298">
        <f t="shared" si="1"/>
        <v>15</v>
      </c>
      <c r="M186" s="308">
        <v>10</v>
      </c>
      <c r="N186" s="298">
        <f t="shared" si="2"/>
        <v>174</v>
      </c>
      <c r="O186" s="301"/>
      <c r="T186" s="302" t="str">
        <f t="shared" si="4"/>
        <v>heather grey</v>
      </c>
    </row>
    <row r="187" spans="1:20" s="302" customFormat="1" ht="21.75" hidden="1" customHeight="1">
      <c r="A187" s="303"/>
      <c r="B187" s="298"/>
      <c r="C187" s="298" t="s">
        <v>490</v>
      </c>
      <c r="D187" s="318" t="s">
        <v>499</v>
      </c>
      <c r="E187" s="300" t="s">
        <v>466</v>
      </c>
      <c r="F187" s="299" t="s">
        <v>345</v>
      </c>
      <c r="G187" s="606"/>
      <c r="H187" s="319" t="s">
        <v>273</v>
      </c>
      <c r="I187" s="298" t="s">
        <v>502</v>
      </c>
      <c r="J187" s="298">
        <v>179</v>
      </c>
      <c r="K187" s="298">
        <f t="shared" si="0"/>
        <v>380</v>
      </c>
      <c r="L187" s="298">
        <f t="shared" si="1"/>
        <v>38</v>
      </c>
      <c r="M187" s="308">
        <v>10</v>
      </c>
      <c r="N187" s="298">
        <f t="shared" si="2"/>
        <v>448</v>
      </c>
      <c r="O187" s="301"/>
      <c r="T187" s="302" t="str">
        <f t="shared" si="4"/>
        <v>heather grey</v>
      </c>
    </row>
    <row r="188" spans="1:20" s="302" customFormat="1" ht="21.75" hidden="1" customHeight="1">
      <c r="A188" s="303"/>
      <c r="B188" s="298"/>
      <c r="C188" s="298" t="s">
        <v>490</v>
      </c>
      <c r="D188" s="318" t="s">
        <v>499</v>
      </c>
      <c r="E188" s="300" t="s">
        <v>466</v>
      </c>
      <c r="F188" s="299" t="s">
        <v>345</v>
      </c>
      <c r="G188" s="606"/>
      <c r="H188" s="319" t="s">
        <v>275</v>
      </c>
      <c r="I188" s="298" t="s">
        <v>503</v>
      </c>
      <c r="J188" s="298">
        <v>231</v>
      </c>
      <c r="K188" s="298">
        <f t="shared" si="0"/>
        <v>490</v>
      </c>
      <c r="L188" s="298">
        <f t="shared" si="1"/>
        <v>49</v>
      </c>
      <c r="M188" s="308">
        <v>10</v>
      </c>
      <c r="N188" s="298">
        <f t="shared" si="2"/>
        <v>577</v>
      </c>
      <c r="O188" s="301"/>
      <c r="T188" s="302" t="str">
        <f t="shared" si="4"/>
        <v>heather grey</v>
      </c>
    </row>
    <row r="189" spans="1:20" s="302" customFormat="1" ht="21.75" hidden="1" customHeight="1">
      <c r="A189" s="303"/>
      <c r="B189" s="298"/>
      <c r="C189" s="298" t="s">
        <v>490</v>
      </c>
      <c r="D189" s="318" t="s">
        <v>499</v>
      </c>
      <c r="E189" s="300" t="s">
        <v>466</v>
      </c>
      <c r="F189" s="299" t="s">
        <v>345</v>
      </c>
      <c r="G189" s="606"/>
      <c r="H189" s="319" t="s">
        <v>277</v>
      </c>
      <c r="I189" s="298" t="s">
        <v>504</v>
      </c>
      <c r="J189" s="298">
        <v>184</v>
      </c>
      <c r="K189" s="298">
        <f t="shared" si="0"/>
        <v>391</v>
      </c>
      <c r="L189" s="298">
        <f t="shared" si="1"/>
        <v>39</v>
      </c>
      <c r="M189" s="308">
        <v>10</v>
      </c>
      <c r="N189" s="298">
        <f t="shared" si="2"/>
        <v>461</v>
      </c>
      <c r="O189" s="301"/>
      <c r="T189" s="302" t="str">
        <f t="shared" si="4"/>
        <v>heather grey</v>
      </c>
    </row>
    <row r="190" spans="1:20" s="302" customFormat="1" ht="21.75" hidden="1" customHeight="1">
      <c r="A190" s="303"/>
      <c r="B190" s="298"/>
      <c r="C190" s="298" t="s">
        <v>490</v>
      </c>
      <c r="D190" s="318" t="s">
        <v>499</v>
      </c>
      <c r="E190" s="300" t="s">
        <v>466</v>
      </c>
      <c r="F190" s="299" t="s">
        <v>345</v>
      </c>
      <c r="G190" s="606"/>
      <c r="H190" s="319" t="s">
        <v>279</v>
      </c>
      <c r="I190" s="298" t="s">
        <v>505</v>
      </c>
      <c r="J190" s="298">
        <v>86</v>
      </c>
      <c r="K190" s="298">
        <f t="shared" si="0"/>
        <v>183</v>
      </c>
      <c r="L190" s="298">
        <f t="shared" si="1"/>
        <v>19</v>
      </c>
      <c r="M190" s="308">
        <v>10</v>
      </c>
      <c r="N190" s="298">
        <f t="shared" si="2"/>
        <v>217</v>
      </c>
      <c r="O190" s="301"/>
      <c r="T190" s="302" t="str">
        <f t="shared" si="4"/>
        <v>heather grey</v>
      </c>
    </row>
    <row r="191" spans="1:20" s="302" customFormat="1" ht="21.75" hidden="1" customHeight="1">
      <c r="A191" s="303"/>
      <c r="B191" s="298"/>
      <c r="C191" s="298" t="s">
        <v>490</v>
      </c>
      <c r="D191" s="318" t="s">
        <v>499</v>
      </c>
      <c r="E191" s="300" t="s">
        <v>466</v>
      </c>
      <c r="F191" s="299" t="s">
        <v>345</v>
      </c>
      <c r="G191" s="606"/>
      <c r="H191" s="319" t="s">
        <v>281</v>
      </c>
      <c r="I191" s="298" t="s">
        <v>506</v>
      </c>
      <c r="J191" s="298">
        <v>25</v>
      </c>
      <c r="K191" s="298">
        <f t="shared" si="0"/>
        <v>53</v>
      </c>
      <c r="L191" s="298">
        <f t="shared" si="1"/>
        <v>6</v>
      </c>
      <c r="M191" s="308">
        <v>10</v>
      </c>
      <c r="N191" s="298">
        <f t="shared" si="2"/>
        <v>64</v>
      </c>
      <c r="O191" s="301"/>
      <c r="T191" s="302" t="str">
        <f t="shared" si="4"/>
        <v>heather grey</v>
      </c>
    </row>
    <row r="192" spans="1:20" s="302" customFormat="1" ht="21.75" hidden="1" customHeight="1">
      <c r="A192" s="303"/>
      <c r="B192" s="298"/>
      <c r="C192" s="298" t="s">
        <v>490</v>
      </c>
      <c r="D192" s="318" t="s">
        <v>507</v>
      </c>
      <c r="E192" s="300" t="s">
        <v>466</v>
      </c>
      <c r="F192" s="299" t="s">
        <v>354</v>
      </c>
      <c r="G192" s="606"/>
      <c r="H192" s="319" t="s">
        <v>269</v>
      </c>
      <c r="I192" s="298" t="s">
        <v>508</v>
      </c>
      <c r="J192" s="298">
        <v>20</v>
      </c>
      <c r="K192" s="298">
        <f t="shared" si="0"/>
        <v>43</v>
      </c>
      <c r="L192" s="298">
        <f t="shared" si="1"/>
        <v>5</v>
      </c>
      <c r="M192" s="308">
        <v>10</v>
      </c>
      <c r="N192" s="298">
        <f t="shared" si="2"/>
        <v>52</v>
      </c>
      <c r="O192" s="301"/>
      <c r="T192" s="302" t="str">
        <f t="shared" si="4"/>
        <v>sandstone</v>
      </c>
    </row>
    <row r="193" spans="1:20" s="302" customFormat="1" ht="21.75" hidden="1" customHeight="1">
      <c r="A193" s="303"/>
      <c r="B193" s="298"/>
      <c r="C193" s="298" t="s">
        <v>490</v>
      </c>
      <c r="D193" s="318" t="s">
        <v>507</v>
      </c>
      <c r="E193" s="300" t="s">
        <v>466</v>
      </c>
      <c r="F193" s="299" t="s">
        <v>354</v>
      </c>
      <c r="G193" s="606"/>
      <c r="H193" s="319" t="s">
        <v>271</v>
      </c>
      <c r="I193" s="298" t="s">
        <v>509</v>
      </c>
      <c r="J193" s="298">
        <v>69</v>
      </c>
      <c r="K193" s="298">
        <f t="shared" si="0"/>
        <v>147</v>
      </c>
      <c r="L193" s="298">
        <f t="shared" si="1"/>
        <v>15</v>
      </c>
      <c r="M193" s="308">
        <v>10</v>
      </c>
      <c r="N193" s="298">
        <f t="shared" si="2"/>
        <v>174</v>
      </c>
      <c r="O193" s="301"/>
      <c r="T193" s="302" t="str">
        <f t="shared" si="4"/>
        <v>sandstone</v>
      </c>
    </row>
    <row r="194" spans="1:20" s="302" customFormat="1" ht="21.75" hidden="1" customHeight="1">
      <c r="A194" s="303"/>
      <c r="B194" s="298"/>
      <c r="C194" s="298" t="s">
        <v>490</v>
      </c>
      <c r="D194" s="318" t="s">
        <v>507</v>
      </c>
      <c r="E194" s="300" t="s">
        <v>466</v>
      </c>
      <c r="F194" s="299" t="s">
        <v>354</v>
      </c>
      <c r="G194" s="606"/>
      <c r="H194" s="319" t="s">
        <v>273</v>
      </c>
      <c r="I194" s="298" t="s">
        <v>510</v>
      </c>
      <c r="J194" s="298">
        <v>179</v>
      </c>
      <c r="K194" s="298">
        <f t="shared" si="0"/>
        <v>380</v>
      </c>
      <c r="L194" s="298">
        <f t="shared" si="1"/>
        <v>38</v>
      </c>
      <c r="M194" s="308">
        <v>10</v>
      </c>
      <c r="N194" s="298">
        <f t="shared" si="2"/>
        <v>448</v>
      </c>
      <c r="O194" s="301"/>
      <c r="T194" s="302" t="str">
        <f t="shared" si="4"/>
        <v>sandstone</v>
      </c>
    </row>
    <row r="195" spans="1:20" s="302" customFormat="1" ht="21.75" hidden="1" customHeight="1">
      <c r="A195" s="303"/>
      <c r="B195" s="298"/>
      <c r="C195" s="298" t="s">
        <v>490</v>
      </c>
      <c r="D195" s="318" t="s">
        <v>507</v>
      </c>
      <c r="E195" s="300" t="s">
        <v>466</v>
      </c>
      <c r="F195" s="299" t="s">
        <v>354</v>
      </c>
      <c r="G195" s="606"/>
      <c r="H195" s="319" t="s">
        <v>275</v>
      </c>
      <c r="I195" s="298" t="s">
        <v>511</v>
      </c>
      <c r="J195" s="298">
        <v>231</v>
      </c>
      <c r="K195" s="298">
        <f t="shared" si="0"/>
        <v>490</v>
      </c>
      <c r="L195" s="298">
        <f t="shared" si="1"/>
        <v>49</v>
      </c>
      <c r="M195" s="308">
        <v>10</v>
      </c>
      <c r="N195" s="298">
        <f t="shared" si="2"/>
        <v>577</v>
      </c>
      <c r="O195" s="301"/>
      <c r="T195" s="302" t="str">
        <f t="shared" si="4"/>
        <v>sandstone</v>
      </c>
    </row>
    <row r="196" spans="1:20" s="302" customFormat="1" ht="21.75" hidden="1" customHeight="1">
      <c r="A196" s="303"/>
      <c r="B196" s="298"/>
      <c r="C196" s="298" t="s">
        <v>490</v>
      </c>
      <c r="D196" s="318" t="s">
        <v>507</v>
      </c>
      <c r="E196" s="300" t="s">
        <v>466</v>
      </c>
      <c r="F196" s="299" t="s">
        <v>354</v>
      </c>
      <c r="G196" s="606"/>
      <c r="H196" s="319" t="s">
        <v>277</v>
      </c>
      <c r="I196" s="298" t="s">
        <v>512</v>
      </c>
      <c r="J196" s="298">
        <v>184</v>
      </c>
      <c r="K196" s="298">
        <f t="shared" si="0"/>
        <v>391</v>
      </c>
      <c r="L196" s="298">
        <f t="shared" si="1"/>
        <v>39</v>
      </c>
      <c r="M196" s="308">
        <v>10</v>
      </c>
      <c r="N196" s="298">
        <f t="shared" si="2"/>
        <v>461</v>
      </c>
      <c r="O196" s="301"/>
      <c r="T196" s="302" t="str">
        <f t="shared" si="4"/>
        <v>sandstone</v>
      </c>
    </row>
    <row r="197" spans="1:20" s="302" customFormat="1" ht="21.75" hidden="1" customHeight="1">
      <c r="A197" s="303"/>
      <c r="B197" s="298"/>
      <c r="C197" s="298" t="s">
        <v>490</v>
      </c>
      <c r="D197" s="318" t="s">
        <v>507</v>
      </c>
      <c r="E197" s="300" t="s">
        <v>466</v>
      </c>
      <c r="F197" s="299" t="s">
        <v>354</v>
      </c>
      <c r="G197" s="606"/>
      <c r="H197" s="319" t="s">
        <v>279</v>
      </c>
      <c r="I197" s="298" t="s">
        <v>513</v>
      </c>
      <c r="J197" s="298">
        <v>86</v>
      </c>
      <c r="K197" s="298">
        <f t="shared" si="0"/>
        <v>183</v>
      </c>
      <c r="L197" s="298">
        <f t="shared" si="1"/>
        <v>19</v>
      </c>
      <c r="M197" s="308">
        <v>10</v>
      </c>
      <c r="N197" s="298">
        <f t="shared" si="2"/>
        <v>217</v>
      </c>
      <c r="O197" s="301"/>
      <c r="T197" s="302" t="str">
        <f t="shared" si="4"/>
        <v>sandstone</v>
      </c>
    </row>
    <row r="198" spans="1:20" s="302" customFormat="1" ht="21.75" hidden="1" customHeight="1">
      <c r="A198" s="303"/>
      <c r="B198" s="298"/>
      <c r="C198" s="298" t="s">
        <v>490</v>
      </c>
      <c r="D198" s="318" t="s">
        <v>507</v>
      </c>
      <c r="E198" s="300" t="s">
        <v>466</v>
      </c>
      <c r="F198" s="299" t="s">
        <v>354</v>
      </c>
      <c r="G198" s="606"/>
      <c r="H198" s="319" t="s">
        <v>281</v>
      </c>
      <c r="I198" s="298" t="s">
        <v>514</v>
      </c>
      <c r="J198" s="298">
        <v>25</v>
      </c>
      <c r="K198" s="298">
        <f t="shared" si="0"/>
        <v>53</v>
      </c>
      <c r="L198" s="298">
        <f t="shared" si="1"/>
        <v>6</v>
      </c>
      <c r="M198" s="308">
        <v>10</v>
      </c>
      <c r="N198" s="298">
        <f t="shared" si="2"/>
        <v>64</v>
      </c>
      <c r="O198" s="301"/>
      <c r="T198" s="302" t="str">
        <f t="shared" si="4"/>
        <v>sandstone</v>
      </c>
    </row>
    <row r="199" spans="1:20" s="312" customFormat="1" ht="21.75" hidden="1" customHeight="1">
      <c r="A199" s="313"/>
      <c r="B199" s="308"/>
      <c r="C199" s="308" t="s">
        <v>515</v>
      </c>
      <c r="D199" s="315" t="s">
        <v>516</v>
      </c>
      <c r="E199" s="310" t="s">
        <v>517</v>
      </c>
      <c r="F199" s="309" t="s">
        <v>268</v>
      </c>
      <c r="G199" s="605"/>
      <c r="H199" s="317" t="s">
        <v>269</v>
      </c>
      <c r="I199" s="308" t="s">
        <v>518</v>
      </c>
      <c r="J199" s="298">
        <v>30</v>
      </c>
      <c r="K199" s="308">
        <f t="shared" si="0"/>
        <v>64</v>
      </c>
      <c r="L199" s="308">
        <f t="shared" si="1"/>
        <v>7</v>
      </c>
      <c r="M199" s="308">
        <v>10</v>
      </c>
      <c r="N199" s="308">
        <f t="shared" si="2"/>
        <v>76</v>
      </c>
      <c r="O199" s="311"/>
      <c r="T199" s="312" t="str">
        <f t="shared" si="4"/>
        <v>cloud</v>
      </c>
    </row>
    <row r="200" spans="1:20" s="312" customFormat="1" ht="21.75" hidden="1" customHeight="1">
      <c r="A200" s="313"/>
      <c r="B200" s="308"/>
      <c r="C200" s="308" t="s">
        <v>515</v>
      </c>
      <c r="D200" s="315" t="s">
        <v>516</v>
      </c>
      <c r="E200" s="310" t="s">
        <v>517</v>
      </c>
      <c r="F200" s="309" t="s">
        <v>268</v>
      </c>
      <c r="G200" s="605"/>
      <c r="H200" s="317" t="s">
        <v>271</v>
      </c>
      <c r="I200" s="308" t="s">
        <v>519</v>
      </c>
      <c r="J200" s="298">
        <v>92</v>
      </c>
      <c r="K200" s="308">
        <f t="shared" si="0"/>
        <v>196</v>
      </c>
      <c r="L200" s="308">
        <f t="shared" si="1"/>
        <v>20</v>
      </c>
      <c r="M200" s="308">
        <v>10</v>
      </c>
      <c r="N200" s="308">
        <f t="shared" si="2"/>
        <v>232</v>
      </c>
      <c r="O200" s="311"/>
      <c r="T200" s="312" t="str">
        <f t="shared" si="4"/>
        <v>cloud</v>
      </c>
    </row>
    <row r="201" spans="1:20" s="312" customFormat="1" ht="21.75" hidden="1" customHeight="1">
      <c r="A201" s="313"/>
      <c r="B201" s="308"/>
      <c r="C201" s="308" t="s">
        <v>515</v>
      </c>
      <c r="D201" s="315" t="s">
        <v>516</v>
      </c>
      <c r="E201" s="310" t="s">
        <v>517</v>
      </c>
      <c r="F201" s="309" t="s">
        <v>268</v>
      </c>
      <c r="G201" s="605"/>
      <c r="H201" s="317" t="s">
        <v>273</v>
      </c>
      <c r="I201" s="308" t="s">
        <v>520</v>
      </c>
      <c r="J201" s="298">
        <v>236</v>
      </c>
      <c r="K201" s="308">
        <f t="shared" si="0"/>
        <v>501</v>
      </c>
      <c r="L201" s="308">
        <f t="shared" si="1"/>
        <v>50</v>
      </c>
      <c r="M201" s="308">
        <v>10</v>
      </c>
      <c r="N201" s="308">
        <f t="shared" si="2"/>
        <v>590</v>
      </c>
      <c r="O201" s="311"/>
      <c r="T201" s="312" t="str">
        <f t="shared" si="4"/>
        <v>cloud</v>
      </c>
    </row>
    <row r="202" spans="1:20" s="312" customFormat="1" ht="21.75" hidden="1" customHeight="1">
      <c r="A202" s="313"/>
      <c r="B202" s="308"/>
      <c r="C202" s="308" t="s">
        <v>515</v>
      </c>
      <c r="D202" s="315" t="s">
        <v>516</v>
      </c>
      <c r="E202" s="310" t="s">
        <v>517</v>
      </c>
      <c r="F202" s="309" t="s">
        <v>268</v>
      </c>
      <c r="G202" s="605"/>
      <c r="H202" s="317" t="s">
        <v>275</v>
      </c>
      <c r="I202" s="308" t="s">
        <v>521</v>
      </c>
      <c r="J202" s="298">
        <v>304</v>
      </c>
      <c r="K202" s="308">
        <f t="shared" si="0"/>
        <v>645</v>
      </c>
      <c r="L202" s="308">
        <f t="shared" si="1"/>
        <v>64</v>
      </c>
      <c r="M202" s="308">
        <v>10</v>
      </c>
      <c r="N202" s="308">
        <f t="shared" si="2"/>
        <v>759</v>
      </c>
      <c r="O202" s="311"/>
      <c r="T202" s="312" t="str">
        <f t="shared" si="4"/>
        <v>cloud</v>
      </c>
    </row>
    <row r="203" spans="1:20" s="312" customFormat="1" ht="21.75" hidden="1" customHeight="1">
      <c r="A203" s="313"/>
      <c r="B203" s="308"/>
      <c r="C203" s="308" t="s">
        <v>515</v>
      </c>
      <c r="D203" s="315" t="s">
        <v>516</v>
      </c>
      <c r="E203" s="310" t="s">
        <v>517</v>
      </c>
      <c r="F203" s="309" t="s">
        <v>268</v>
      </c>
      <c r="G203" s="605"/>
      <c r="H203" s="317" t="s">
        <v>277</v>
      </c>
      <c r="I203" s="308" t="s">
        <v>522</v>
      </c>
      <c r="J203" s="298">
        <v>242</v>
      </c>
      <c r="K203" s="308">
        <f t="shared" si="0"/>
        <v>514</v>
      </c>
      <c r="L203" s="308">
        <f t="shared" si="1"/>
        <v>51</v>
      </c>
      <c r="M203" s="308">
        <v>10</v>
      </c>
      <c r="N203" s="308">
        <f t="shared" si="2"/>
        <v>605</v>
      </c>
      <c r="O203" s="311"/>
      <c r="T203" s="312" t="str">
        <f t="shared" si="4"/>
        <v>cloud</v>
      </c>
    </row>
    <row r="204" spans="1:20" s="312" customFormat="1" ht="21.75" hidden="1" customHeight="1">
      <c r="A204" s="313"/>
      <c r="B204" s="308"/>
      <c r="C204" s="308" t="s">
        <v>515</v>
      </c>
      <c r="D204" s="315" t="s">
        <v>516</v>
      </c>
      <c r="E204" s="310" t="s">
        <v>517</v>
      </c>
      <c r="F204" s="309" t="s">
        <v>268</v>
      </c>
      <c r="G204" s="605"/>
      <c r="H204" s="317" t="s">
        <v>279</v>
      </c>
      <c r="I204" s="308" t="s">
        <v>523</v>
      </c>
      <c r="J204" s="298">
        <v>112</v>
      </c>
      <c r="K204" s="308">
        <f t="shared" si="0"/>
        <v>238</v>
      </c>
      <c r="L204" s="308">
        <f t="shared" si="1"/>
        <v>24</v>
      </c>
      <c r="M204" s="308">
        <v>10</v>
      </c>
      <c r="N204" s="308">
        <f t="shared" si="2"/>
        <v>281</v>
      </c>
      <c r="O204" s="311"/>
      <c r="T204" s="312" t="str">
        <f t="shared" si="4"/>
        <v>cloud</v>
      </c>
    </row>
    <row r="205" spans="1:20" s="312" customFormat="1" ht="21.75" hidden="1" customHeight="1">
      <c r="A205" s="313"/>
      <c r="B205" s="308"/>
      <c r="C205" s="308" t="s">
        <v>515</v>
      </c>
      <c r="D205" s="315" t="s">
        <v>516</v>
      </c>
      <c r="E205" s="310" t="s">
        <v>517</v>
      </c>
      <c r="F205" s="309" t="s">
        <v>268</v>
      </c>
      <c r="G205" s="605"/>
      <c r="H205" s="317" t="s">
        <v>281</v>
      </c>
      <c r="I205" s="308" t="s">
        <v>524</v>
      </c>
      <c r="J205" s="298">
        <v>34</v>
      </c>
      <c r="K205" s="308">
        <f t="shared" si="0"/>
        <v>73</v>
      </c>
      <c r="L205" s="308">
        <f t="shared" si="1"/>
        <v>8</v>
      </c>
      <c r="M205" s="308">
        <v>10</v>
      </c>
      <c r="N205" s="308">
        <f t="shared" si="2"/>
        <v>87</v>
      </c>
      <c r="O205" s="311"/>
      <c r="T205" s="312" t="str">
        <f t="shared" si="4"/>
        <v>cloud</v>
      </c>
    </row>
    <row r="206" spans="1:20" s="312" customFormat="1" ht="21.75" hidden="1" customHeight="1">
      <c r="A206" s="313"/>
      <c r="B206" s="308"/>
      <c r="C206" s="308" t="s">
        <v>515</v>
      </c>
      <c r="D206" s="315" t="s">
        <v>525</v>
      </c>
      <c r="E206" s="310" t="s">
        <v>517</v>
      </c>
      <c r="F206" s="309" t="s">
        <v>318</v>
      </c>
      <c r="G206" s="605"/>
      <c r="H206" s="317" t="s">
        <v>269</v>
      </c>
      <c r="I206" s="308" t="s">
        <v>526</v>
      </c>
      <c r="J206" s="298">
        <v>30</v>
      </c>
      <c r="K206" s="308">
        <f t="shared" si="0"/>
        <v>64</v>
      </c>
      <c r="L206" s="308">
        <f t="shared" si="1"/>
        <v>7</v>
      </c>
      <c r="M206" s="308">
        <v>10</v>
      </c>
      <c r="N206" s="308">
        <f t="shared" si="2"/>
        <v>76</v>
      </c>
      <c r="O206" s="311"/>
      <c r="T206" s="312" t="str">
        <f t="shared" si="4"/>
        <v>eternity</v>
      </c>
    </row>
    <row r="207" spans="1:20" s="312" customFormat="1" ht="21.75" hidden="1" customHeight="1">
      <c r="A207" s="313"/>
      <c r="B207" s="308"/>
      <c r="C207" s="308" t="s">
        <v>515</v>
      </c>
      <c r="D207" s="315" t="s">
        <v>525</v>
      </c>
      <c r="E207" s="310" t="s">
        <v>517</v>
      </c>
      <c r="F207" s="309" t="s">
        <v>318</v>
      </c>
      <c r="G207" s="605"/>
      <c r="H207" s="317" t="s">
        <v>271</v>
      </c>
      <c r="I207" s="308" t="s">
        <v>527</v>
      </c>
      <c r="J207" s="298">
        <v>92</v>
      </c>
      <c r="K207" s="308">
        <f t="shared" si="0"/>
        <v>196</v>
      </c>
      <c r="L207" s="308">
        <f t="shared" si="1"/>
        <v>20</v>
      </c>
      <c r="M207" s="308">
        <v>10</v>
      </c>
      <c r="N207" s="308">
        <f t="shared" si="2"/>
        <v>232</v>
      </c>
      <c r="O207" s="311"/>
      <c r="T207" s="312" t="str">
        <f t="shared" si="4"/>
        <v>eternity</v>
      </c>
    </row>
    <row r="208" spans="1:20" s="312" customFormat="1" ht="21.75" hidden="1" customHeight="1">
      <c r="A208" s="313"/>
      <c r="B208" s="308"/>
      <c r="C208" s="308" t="s">
        <v>515</v>
      </c>
      <c r="D208" s="315" t="s">
        <v>525</v>
      </c>
      <c r="E208" s="310" t="s">
        <v>517</v>
      </c>
      <c r="F208" s="309" t="s">
        <v>318</v>
      </c>
      <c r="G208" s="605"/>
      <c r="H208" s="317" t="s">
        <v>273</v>
      </c>
      <c r="I208" s="308" t="s">
        <v>528</v>
      </c>
      <c r="J208" s="298">
        <v>236</v>
      </c>
      <c r="K208" s="308">
        <f t="shared" si="0"/>
        <v>501</v>
      </c>
      <c r="L208" s="308">
        <f t="shared" si="1"/>
        <v>50</v>
      </c>
      <c r="M208" s="308">
        <v>10</v>
      </c>
      <c r="N208" s="308">
        <f t="shared" si="2"/>
        <v>590</v>
      </c>
      <c r="O208" s="311"/>
      <c r="T208" s="312" t="str">
        <f t="shared" si="4"/>
        <v>eternity</v>
      </c>
    </row>
    <row r="209" spans="1:20" s="312" customFormat="1" ht="21.75" hidden="1" customHeight="1">
      <c r="A209" s="313"/>
      <c r="B209" s="308"/>
      <c r="C209" s="308" t="s">
        <v>515</v>
      </c>
      <c r="D209" s="315" t="s">
        <v>525</v>
      </c>
      <c r="E209" s="310" t="s">
        <v>517</v>
      </c>
      <c r="F209" s="309" t="s">
        <v>318</v>
      </c>
      <c r="G209" s="605"/>
      <c r="H209" s="317" t="s">
        <v>275</v>
      </c>
      <c r="I209" s="308" t="s">
        <v>529</v>
      </c>
      <c r="J209" s="298">
        <v>304</v>
      </c>
      <c r="K209" s="308">
        <f t="shared" si="0"/>
        <v>645</v>
      </c>
      <c r="L209" s="308">
        <f t="shared" si="1"/>
        <v>64</v>
      </c>
      <c r="M209" s="308">
        <v>10</v>
      </c>
      <c r="N209" s="308">
        <f t="shared" si="2"/>
        <v>759</v>
      </c>
      <c r="O209" s="311"/>
      <c r="T209" s="312" t="str">
        <f t="shared" si="4"/>
        <v>eternity</v>
      </c>
    </row>
    <row r="210" spans="1:20" s="312" customFormat="1" ht="21.75" hidden="1" customHeight="1">
      <c r="A210" s="313"/>
      <c r="B210" s="308"/>
      <c r="C210" s="308" t="s">
        <v>515</v>
      </c>
      <c r="D210" s="315" t="s">
        <v>525</v>
      </c>
      <c r="E210" s="310" t="s">
        <v>517</v>
      </c>
      <c r="F210" s="309" t="s">
        <v>318</v>
      </c>
      <c r="G210" s="605"/>
      <c r="H210" s="317" t="s">
        <v>277</v>
      </c>
      <c r="I210" s="308" t="s">
        <v>530</v>
      </c>
      <c r="J210" s="298">
        <v>242</v>
      </c>
      <c r="K210" s="308">
        <f t="shared" si="0"/>
        <v>514</v>
      </c>
      <c r="L210" s="308">
        <f t="shared" si="1"/>
        <v>51</v>
      </c>
      <c r="M210" s="308">
        <v>10</v>
      </c>
      <c r="N210" s="308">
        <f t="shared" si="2"/>
        <v>605</v>
      </c>
      <c r="O210" s="311"/>
      <c r="T210" s="312" t="str">
        <f t="shared" si="4"/>
        <v>eternity</v>
      </c>
    </row>
    <row r="211" spans="1:20" s="312" customFormat="1" ht="21.75" hidden="1" customHeight="1">
      <c r="A211" s="313"/>
      <c r="B211" s="308"/>
      <c r="C211" s="308" t="s">
        <v>515</v>
      </c>
      <c r="D211" s="315" t="s">
        <v>525</v>
      </c>
      <c r="E211" s="310" t="s">
        <v>517</v>
      </c>
      <c r="F211" s="309" t="s">
        <v>318</v>
      </c>
      <c r="G211" s="605"/>
      <c r="H211" s="317" t="s">
        <v>279</v>
      </c>
      <c r="I211" s="308" t="s">
        <v>531</v>
      </c>
      <c r="J211" s="298">
        <v>112</v>
      </c>
      <c r="K211" s="308">
        <f t="shared" si="0"/>
        <v>238</v>
      </c>
      <c r="L211" s="308">
        <f t="shared" si="1"/>
        <v>24</v>
      </c>
      <c r="M211" s="308">
        <v>10</v>
      </c>
      <c r="N211" s="308">
        <f t="shared" si="2"/>
        <v>281</v>
      </c>
      <c r="O211" s="311"/>
      <c r="T211" s="312" t="str">
        <f t="shared" si="4"/>
        <v>eternity</v>
      </c>
    </row>
    <row r="212" spans="1:20" s="312" customFormat="1" ht="21.75" hidden="1" customHeight="1">
      <c r="A212" s="313"/>
      <c r="B212" s="308"/>
      <c r="C212" s="308" t="s">
        <v>515</v>
      </c>
      <c r="D212" s="315" t="s">
        <v>525</v>
      </c>
      <c r="E212" s="310" t="s">
        <v>517</v>
      </c>
      <c r="F212" s="309" t="s">
        <v>318</v>
      </c>
      <c r="G212" s="605"/>
      <c r="H212" s="317" t="s">
        <v>281</v>
      </c>
      <c r="I212" s="308" t="s">
        <v>532</v>
      </c>
      <c r="J212" s="298">
        <v>34</v>
      </c>
      <c r="K212" s="308">
        <f t="shared" si="0"/>
        <v>73</v>
      </c>
      <c r="L212" s="308">
        <f t="shared" si="1"/>
        <v>8</v>
      </c>
      <c r="M212" s="308">
        <v>10</v>
      </c>
      <c r="N212" s="308">
        <f t="shared" si="2"/>
        <v>87</v>
      </c>
      <c r="O212" s="311"/>
      <c r="T212" s="312" t="str">
        <f t="shared" si="4"/>
        <v>eternity</v>
      </c>
    </row>
    <row r="213" spans="1:20" s="312" customFormat="1" ht="21.75" hidden="1" customHeight="1">
      <c r="A213" s="313"/>
      <c r="B213" s="308"/>
      <c r="C213" s="308" t="s">
        <v>515</v>
      </c>
      <c r="D213" s="315" t="s">
        <v>533</v>
      </c>
      <c r="E213" s="310" t="s">
        <v>517</v>
      </c>
      <c r="F213" s="309" t="s">
        <v>283</v>
      </c>
      <c r="G213" s="605"/>
      <c r="H213" s="317" t="s">
        <v>269</v>
      </c>
      <c r="I213" s="308" t="s">
        <v>534</v>
      </c>
      <c r="J213" s="298">
        <v>27</v>
      </c>
      <c r="K213" s="308">
        <f t="shared" si="0"/>
        <v>58</v>
      </c>
      <c r="L213" s="308">
        <f t="shared" si="1"/>
        <v>6</v>
      </c>
      <c r="M213" s="308">
        <v>10</v>
      </c>
      <c r="N213" s="308">
        <f t="shared" si="2"/>
        <v>69</v>
      </c>
      <c r="O213" s="311"/>
      <c r="T213" s="312" t="str">
        <f t="shared" si="4"/>
        <v>moonlight</v>
      </c>
    </row>
    <row r="214" spans="1:20" s="312" customFormat="1" ht="21.75" hidden="1" customHeight="1">
      <c r="A214" s="313"/>
      <c r="B214" s="308"/>
      <c r="C214" s="308" t="s">
        <v>515</v>
      </c>
      <c r="D214" s="315" t="s">
        <v>533</v>
      </c>
      <c r="E214" s="310" t="s">
        <v>517</v>
      </c>
      <c r="F214" s="309" t="s">
        <v>283</v>
      </c>
      <c r="G214" s="605"/>
      <c r="H214" s="317" t="s">
        <v>271</v>
      </c>
      <c r="I214" s="308" t="s">
        <v>535</v>
      </c>
      <c r="J214" s="298">
        <v>92</v>
      </c>
      <c r="K214" s="308">
        <f t="shared" si="0"/>
        <v>196</v>
      </c>
      <c r="L214" s="308">
        <f t="shared" si="1"/>
        <v>20</v>
      </c>
      <c r="M214" s="308">
        <v>10</v>
      </c>
      <c r="N214" s="308">
        <f t="shared" si="2"/>
        <v>232</v>
      </c>
      <c r="O214" s="311"/>
      <c r="T214" s="312" t="str">
        <f t="shared" si="4"/>
        <v>moonlight</v>
      </c>
    </row>
    <row r="215" spans="1:20" s="312" customFormat="1" ht="21.75" hidden="1" customHeight="1">
      <c r="A215" s="313"/>
      <c r="B215" s="308"/>
      <c r="C215" s="308" t="s">
        <v>515</v>
      </c>
      <c r="D215" s="315" t="s">
        <v>533</v>
      </c>
      <c r="E215" s="310" t="s">
        <v>517</v>
      </c>
      <c r="F215" s="309" t="s">
        <v>283</v>
      </c>
      <c r="G215" s="605"/>
      <c r="H215" s="317" t="s">
        <v>273</v>
      </c>
      <c r="I215" s="308" t="s">
        <v>536</v>
      </c>
      <c r="J215" s="298">
        <v>236</v>
      </c>
      <c r="K215" s="308">
        <f t="shared" si="0"/>
        <v>501</v>
      </c>
      <c r="L215" s="308">
        <f t="shared" si="1"/>
        <v>50</v>
      </c>
      <c r="M215" s="308">
        <v>10</v>
      </c>
      <c r="N215" s="308">
        <f t="shared" si="2"/>
        <v>590</v>
      </c>
      <c r="O215" s="311"/>
      <c r="T215" s="312" t="str">
        <f t="shared" si="4"/>
        <v>moonlight</v>
      </c>
    </row>
    <row r="216" spans="1:20" s="312" customFormat="1" ht="21.75" hidden="1" customHeight="1">
      <c r="A216" s="313"/>
      <c r="B216" s="308"/>
      <c r="C216" s="308" t="s">
        <v>515</v>
      </c>
      <c r="D216" s="315" t="s">
        <v>533</v>
      </c>
      <c r="E216" s="310" t="s">
        <v>517</v>
      </c>
      <c r="F216" s="309" t="s">
        <v>283</v>
      </c>
      <c r="G216" s="605"/>
      <c r="H216" s="317" t="s">
        <v>275</v>
      </c>
      <c r="I216" s="308" t="s">
        <v>537</v>
      </c>
      <c r="J216" s="298">
        <v>304</v>
      </c>
      <c r="K216" s="308">
        <f t="shared" si="0"/>
        <v>645</v>
      </c>
      <c r="L216" s="308">
        <f t="shared" si="1"/>
        <v>64</v>
      </c>
      <c r="M216" s="308">
        <v>10</v>
      </c>
      <c r="N216" s="308">
        <f t="shared" si="2"/>
        <v>759</v>
      </c>
      <c r="O216" s="311"/>
      <c r="T216" s="312" t="str">
        <f t="shared" si="4"/>
        <v>moonlight</v>
      </c>
    </row>
    <row r="217" spans="1:20" s="312" customFormat="1" ht="21.75" hidden="1" customHeight="1">
      <c r="A217" s="313"/>
      <c r="B217" s="308"/>
      <c r="C217" s="308" t="s">
        <v>515</v>
      </c>
      <c r="D217" s="315" t="s">
        <v>533</v>
      </c>
      <c r="E217" s="310" t="s">
        <v>517</v>
      </c>
      <c r="F217" s="309" t="s">
        <v>283</v>
      </c>
      <c r="G217" s="605"/>
      <c r="H217" s="317" t="s">
        <v>277</v>
      </c>
      <c r="I217" s="308" t="s">
        <v>538</v>
      </c>
      <c r="J217" s="298">
        <v>241</v>
      </c>
      <c r="K217" s="308">
        <f t="shared" si="0"/>
        <v>511</v>
      </c>
      <c r="L217" s="308">
        <f t="shared" si="1"/>
        <v>51</v>
      </c>
      <c r="M217" s="308">
        <v>10</v>
      </c>
      <c r="N217" s="308">
        <f t="shared" si="2"/>
        <v>602</v>
      </c>
      <c r="O217" s="311"/>
      <c r="T217" s="312" t="str">
        <f t="shared" si="4"/>
        <v>moonlight</v>
      </c>
    </row>
    <row r="218" spans="1:20" s="312" customFormat="1" ht="21.75" hidden="1" customHeight="1">
      <c r="A218" s="313"/>
      <c r="B218" s="308"/>
      <c r="C218" s="308" t="s">
        <v>515</v>
      </c>
      <c r="D218" s="315" t="s">
        <v>533</v>
      </c>
      <c r="E218" s="310" t="s">
        <v>517</v>
      </c>
      <c r="F218" s="309" t="s">
        <v>283</v>
      </c>
      <c r="G218" s="605"/>
      <c r="H218" s="317" t="s">
        <v>279</v>
      </c>
      <c r="I218" s="308" t="s">
        <v>539</v>
      </c>
      <c r="J218" s="298">
        <v>112</v>
      </c>
      <c r="K218" s="308">
        <f t="shared" si="0"/>
        <v>238</v>
      </c>
      <c r="L218" s="308">
        <f t="shared" si="1"/>
        <v>24</v>
      </c>
      <c r="M218" s="308">
        <v>10</v>
      </c>
      <c r="N218" s="308">
        <f t="shared" si="2"/>
        <v>281</v>
      </c>
      <c r="O218" s="311"/>
      <c r="T218" s="312" t="str">
        <f t="shared" si="4"/>
        <v>moonlight</v>
      </c>
    </row>
    <row r="219" spans="1:20" s="312" customFormat="1" ht="21.75" hidden="1" customHeight="1">
      <c r="A219" s="313"/>
      <c r="B219" s="308"/>
      <c r="C219" s="308" t="s">
        <v>515</v>
      </c>
      <c r="D219" s="315" t="s">
        <v>533</v>
      </c>
      <c r="E219" s="310" t="s">
        <v>517</v>
      </c>
      <c r="F219" s="309" t="s">
        <v>283</v>
      </c>
      <c r="G219" s="605"/>
      <c r="H219" s="317" t="s">
        <v>281</v>
      </c>
      <c r="I219" s="308" t="s">
        <v>540</v>
      </c>
      <c r="J219" s="298">
        <v>32</v>
      </c>
      <c r="K219" s="308">
        <f t="shared" si="0"/>
        <v>68</v>
      </c>
      <c r="L219" s="308">
        <f t="shared" si="1"/>
        <v>7</v>
      </c>
      <c r="M219" s="308">
        <v>10</v>
      </c>
      <c r="N219" s="308">
        <f t="shared" si="2"/>
        <v>81</v>
      </c>
      <c r="O219" s="311"/>
      <c r="T219" s="312" t="str">
        <f t="shared" si="4"/>
        <v>moonlight</v>
      </c>
    </row>
    <row r="220" spans="1:20" s="312" customFormat="1" ht="21.75" hidden="1" customHeight="1">
      <c r="A220" s="313"/>
      <c r="B220" s="308"/>
      <c r="C220" s="308" t="s">
        <v>541</v>
      </c>
      <c r="D220" s="315" t="s">
        <v>542</v>
      </c>
      <c r="E220" s="310" t="s">
        <v>517</v>
      </c>
      <c r="F220" s="309" t="s">
        <v>336</v>
      </c>
      <c r="G220" s="605"/>
      <c r="H220" s="317" t="s">
        <v>269</v>
      </c>
      <c r="I220" s="308" t="s">
        <v>543</v>
      </c>
      <c r="J220" s="298">
        <v>21</v>
      </c>
      <c r="K220" s="308">
        <f t="shared" si="0"/>
        <v>45</v>
      </c>
      <c r="L220" s="308">
        <f t="shared" si="1"/>
        <v>5</v>
      </c>
      <c r="M220" s="308">
        <v>10</v>
      </c>
      <c r="N220" s="308">
        <f t="shared" si="2"/>
        <v>54</v>
      </c>
      <c r="O220" s="311"/>
      <c r="T220" s="312" t="str">
        <f t="shared" si="4"/>
        <v>dove</v>
      </c>
    </row>
    <row r="221" spans="1:20" s="312" customFormat="1" ht="21.75" hidden="1" customHeight="1">
      <c r="A221" s="313"/>
      <c r="B221" s="308"/>
      <c r="C221" s="308" t="s">
        <v>541</v>
      </c>
      <c r="D221" s="315" t="s">
        <v>542</v>
      </c>
      <c r="E221" s="310" t="s">
        <v>517</v>
      </c>
      <c r="F221" s="309" t="s">
        <v>336</v>
      </c>
      <c r="G221" s="605"/>
      <c r="H221" s="317" t="s">
        <v>271</v>
      </c>
      <c r="I221" s="308" t="s">
        <v>544</v>
      </c>
      <c r="J221" s="298">
        <v>70</v>
      </c>
      <c r="K221" s="308">
        <f t="shared" si="0"/>
        <v>149</v>
      </c>
      <c r="L221" s="308">
        <f t="shared" si="1"/>
        <v>15</v>
      </c>
      <c r="M221" s="308">
        <v>10</v>
      </c>
      <c r="N221" s="308">
        <f t="shared" si="2"/>
        <v>176</v>
      </c>
      <c r="O221" s="311"/>
      <c r="T221" s="312" t="str">
        <f t="shared" si="4"/>
        <v>dove</v>
      </c>
    </row>
    <row r="222" spans="1:20" s="312" customFormat="1" ht="21.75" hidden="1" customHeight="1">
      <c r="A222" s="313"/>
      <c r="B222" s="308"/>
      <c r="C222" s="308" t="s">
        <v>541</v>
      </c>
      <c r="D222" s="315" t="s">
        <v>542</v>
      </c>
      <c r="E222" s="310" t="s">
        <v>517</v>
      </c>
      <c r="F222" s="309" t="s">
        <v>336</v>
      </c>
      <c r="G222" s="605"/>
      <c r="H222" s="317" t="s">
        <v>273</v>
      </c>
      <c r="I222" s="308" t="s">
        <v>545</v>
      </c>
      <c r="J222" s="298">
        <v>179</v>
      </c>
      <c r="K222" s="308">
        <f t="shared" si="0"/>
        <v>380</v>
      </c>
      <c r="L222" s="308">
        <f t="shared" si="1"/>
        <v>38</v>
      </c>
      <c r="M222" s="308">
        <v>10</v>
      </c>
      <c r="N222" s="308">
        <f t="shared" si="2"/>
        <v>448</v>
      </c>
      <c r="O222" s="311"/>
      <c r="T222" s="312" t="str">
        <f t="shared" si="4"/>
        <v>dove</v>
      </c>
    </row>
    <row r="223" spans="1:20" s="312" customFormat="1" ht="21.75" hidden="1" customHeight="1">
      <c r="A223" s="313"/>
      <c r="B223" s="308"/>
      <c r="C223" s="308" t="s">
        <v>541</v>
      </c>
      <c r="D223" s="315" t="s">
        <v>542</v>
      </c>
      <c r="E223" s="310" t="s">
        <v>517</v>
      </c>
      <c r="F223" s="309" t="s">
        <v>336</v>
      </c>
      <c r="G223" s="605"/>
      <c r="H223" s="317" t="s">
        <v>275</v>
      </c>
      <c r="I223" s="308" t="s">
        <v>546</v>
      </c>
      <c r="J223" s="298">
        <v>230</v>
      </c>
      <c r="K223" s="308">
        <f t="shared" si="0"/>
        <v>488</v>
      </c>
      <c r="L223" s="308">
        <f t="shared" si="1"/>
        <v>49</v>
      </c>
      <c r="M223" s="308">
        <v>10</v>
      </c>
      <c r="N223" s="308">
        <f t="shared" si="2"/>
        <v>575</v>
      </c>
      <c r="O223" s="311"/>
      <c r="T223" s="312" t="str">
        <f t="shared" si="4"/>
        <v>dove</v>
      </c>
    </row>
    <row r="224" spans="1:20" s="312" customFormat="1" ht="21.75" hidden="1" customHeight="1">
      <c r="A224" s="313"/>
      <c r="B224" s="308"/>
      <c r="C224" s="308" t="s">
        <v>541</v>
      </c>
      <c r="D224" s="315" t="s">
        <v>542</v>
      </c>
      <c r="E224" s="310" t="s">
        <v>517</v>
      </c>
      <c r="F224" s="309" t="s">
        <v>336</v>
      </c>
      <c r="G224" s="605"/>
      <c r="H224" s="317" t="s">
        <v>277</v>
      </c>
      <c r="I224" s="308" t="s">
        <v>547</v>
      </c>
      <c r="J224" s="298">
        <v>183</v>
      </c>
      <c r="K224" s="308">
        <f t="shared" si="0"/>
        <v>388</v>
      </c>
      <c r="L224" s="308">
        <f t="shared" si="1"/>
        <v>39</v>
      </c>
      <c r="M224" s="308">
        <v>10</v>
      </c>
      <c r="N224" s="308">
        <f t="shared" si="2"/>
        <v>457</v>
      </c>
      <c r="O224" s="311"/>
      <c r="T224" s="312" t="str">
        <f t="shared" si="4"/>
        <v>dove</v>
      </c>
    </row>
    <row r="225" spans="1:20" s="312" customFormat="1" ht="21.75" hidden="1" customHeight="1">
      <c r="A225" s="313"/>
      <c r="B225" s="308"/>
      <c r="C225" s="308" t="s">
        <v>541</v>
      </c>
      <c r="D225" s="315" t="s">
        <v>542</v>
      </c>
      <c r="E225" s="310" t="s">
        <v>517</v>
      </c>
      <c r="F225" s="309" t="s">
        <v>336</v>
      </c>
      <c r="G225" s="605"/>
      <c r="H225" s="317" t="s">
        <v>279</v>
      </c>
      <c r="I225" s="308" t="s">
        <v>548</v>
      </c>
      <c r="J225" s="298">
        <v>86</v>
      </c>
      <c r="K225" s="308">
        <f t="shared" si="0"/>
        <v>183</v>
      </c>
      <c r="L225" s="308">
        <f t="shared" si="1"/>
        <v>19</v>
      </c>
      <c r="M225" s="308">
        <v>10</v>
      </c>
      <c r="N225" s="308">
        <f t="shared" si="2"/>
        <v>217</v>
      </c>
      <c r="O225" s="311"/>
      <c r="T225" s="312" t="str">
        <f t="shared" si="4"/>
        <v>dove</v>
      </c>
    </row>
    <row r="226" spans="1:20" s="312" customFormat="1" ht="21.75" hidden="1" customHeight="1">
      <c r="A226" s="313"/>
      <c r="B226" s="308"/>
      <c r="C226" s="308" t="s">
        <v>541</v>
      </c>
      <c r="D226" s="315" t="s">
        <v>542</v>
      </c>
      <c r="E226" s="310" t="s">
        <v>517</v>
      </c>
      <c r="F226" s="309" t="s">
        <v>336</v>
      </c>
      <c r="G226" s="605"/>
      <c r="H226" s="317" t="s">
        <v>281</v>
      </c>
      <c r="I226" s="308" t="s">
        <v>549</v>
      </c>
      <c r="J226" s="298">
        <v>25</v>
      </c>
      <c r="K226" s="308">
        <f t="shared" si="0"/>
        <v>53</v>
      </c>
      <c r="L226" s="308">
        <f t="shared" si="1"/>
        <v>6</v>
      </c>
      <c r="M226" s="308">
        <v>10</v>
      </c>
      <c r="N226" s="308">
        <f t="shared" si="2"/>
        <v>64</v>
      </c>
      <c r="O226" s="311"/>
      <c r="T226" s="312" t="str">
        <f t="shared" si="4"/>
        <v>dove</v>
      </c>
    </row>
    <row r="227" spans="1:20" s="312" customFormat="1" ht="21.75" hidden="1" customHeight="1">
      <c r="A227" s="313"/>
      <c r="B227" s="308"/>
      <c r="C227" s="308" t="s">
        <v>541</v>
      </c>
      <c r="D227" s="315" t="s">
        <v>550</v>
      </c>
      <c r="E227" s="310" t="s">
        <v>517</v>
      </c>
      <c r="F227" s="309" t="s">
        <v>345</v>
      </c>
      <c r="G227" s="605"/>
      <c r="H227" s="317" t="s">
        <v>269</v>
      </c>
      <c r="I227" s="308" t="s">
        <v>551</v>
      </c>
      <c r="J227" s="298">
        <v>20</v>
      </c>
      <c r="K227" s="308">
        <f t="shared" si="0"/>
        <v>43</v>
      </c>
      <c r="L227" s="308">
        <f t="shared" si="1"/>
        <v>5</v>
      </c>
      <c r="M227" s="308">
        <v>10</v>
      </c>
      <c r="N227" s="308">
        <f t="shared" si="2"/>
        <v>52</v>
      </c>
      <c r="O227" s="311"/>
      <c r="T227" s="312" t="str">
        <f t="shared" si="4"/>
        <v>heather grey</v>
      </c>
    </row>
    <row r="228" spans="1:20" s="312" customFormat="1" ht="21.75" hidden="1" customHeight="1">
      <c r="A228" s="313"/>
      <c r="B228" s="308"/>
      <c r="C228" s="308" t="s">
        <v>541</v>
      </c>
      <c r="D228" s="315" t="s">
        <v>550</v>
      </c>
      <c r="E228" s="310" t="s">
        <v>517</v>
      </c>
      <c r="F228" s="309" t="s">
        <v>345</v>
      </c>
      <c r="G228" s="605"/>
      <c r="H228" s="317" t="s">
        <v>271</v>
      </c>
      <c r="I228" s="308" t="s">
        <v>552</v>
      </c>
      <c r="J228" s="298">
        <v>70</v>
      </c>
      <c r="K228" s="308">
        <f t="shared" si="0"/>
        <v>149</v>
      </c>
      <c r="L228" s="308">
        <f t="shared" si="1"/>
        <v>15</v>
      </c>
      <c r="M228" s="308">
        <v>10</v>
      </c>
      <c r="N228" s="308">
        <f t="shared" si="2"/>
        <v>176</v>
      </c>
      <c r="O228" s="311"/>
      <c r="T228" s="312" t="str">
        <f t="shared" si="4"/>
        <v>heather grey</v>
      </c>
    </row>
    <row r="229" spans="1:20" s="312" customFormat="1" ht="21.75" hidden="1" customHeight="1">
      <c r="A229" s="313"/>
      <c r="B229" s="308"/>
      <c r="C229" s="308" t="s">
        <v>541</v>
      </c>
      <c r="D229" s="315" t="s">
        <v>550</v>
      </c>
      <c r="E229" s="310" t="s">
        <v>517</v>
      </c>
      <c r="F229" s="309" t="s">
        <v>345</v>
      </c>
      <c r="G229" s="605"/>
      <c r="H229" s="317" t="s">
        <v>273</v>
      </c>
      <c r="I229" s="308" t="s">
        <v>553</v>
      </c>
      <c r="J229" s="298">
        <v>179</v>
      </c>
      <c r="K229" s="308">
        <f t="shared" si="0"/>
        <v>380</v>
      </c>
      <c r="L229" s="308">
        <f t="shared" si="1"/>
        <v>38</v>
      </c>
      <c r="M229" s="308">
        <v>10</v>
      </c>
      <c r="N229" s="308">
        <f t="shared" si="2"/>
        <v>448</v>
      </c>
      <c r="O229" s="311"/>
      <c r="T229" s="312" t="str">
        <f t="shared" si="4"/>
        <v>heather grey</v>
      </c>
    </row>
    <row r="230" spans="1:20" s="312" customFormat="1" ht="21.75" hidden="1" customHeight="1">
      <c r="A230" s="313"/>
      <c r="B230" s="308"/>
      <c r="C230" s="308" t="s">
        <v>541</v>
      </c>
      <c r="D230" s="315" t="s">
        <v>550</v>
      </c>
      <c r="E230" s="310" t="s">
        <v>517</v>
      </c>
      <c r="F230" s="309" t="s">
        <v>345</v>
      </c>
      <c r="G230" s="605"/>
      <c r="H230" s="317" t="s">
        <v>275</v>
      </c>
      <c r="I230" s="308" t="s">
        <v>554</v>
      </c>
      <c r="J230" s="298">
        <v>230</v>
      </c>
      <c r="K230" s="308">
        <f t="shared" si="0"/>
        <v>488</v>
      </c>
      <c r="L230" s="308">
        <f t="shared" si="1"/>
        <v>49</v>
      </c>
      <c r="M230" s="308">
        <v>10</v>
      </c>
      <c r="N230" s="308">
        <f t="shared" si="2"/>
        <v>575</v>
      </c>
      <c r="O230" s="311"/>
      <c r="T230" s="312" t="str">
        <f t="shared" si="4"/>
        <v>heather grey</v>
      </c>
    </row>
    <row r="231" spans="1:20" s="312" customFormat="1" ht="21.75" hidden="1" customHeight="1">
      <c r="A231" s="313"/>
      <c r="B231" s="308"/>
      <c r="C231" s="308" t="s">
        <v>541</v>
      </c>
      <c r="D231" s="315" t="s">
        <v>550</v>
      </c>
      <c r="E231" s="310" t="s">
        <v>517</v>
      </c>
      <c r="F231" s="309" t="s">
        <v>345</v>
      </c>
      <c r="G231" s="605"/>
      <c r="H231" s="317" t="s">
        <v>277</v>
      </c>
      <c r="I231" s="308" t="s">
        <v>555</v>
      </c>
      <c r="J231" s="298">
        <v>183</v>
      </c>
      <c r="K231" s="308">
        <f t="shared" si="0"/>
        <v>388</v>
      </c>
      <c r="L231" s="308">
        <f t="shared" si="1"/>
        <v>39</v>
      </c>
      <c r="M231" s="308">
        <v>10</v>
      </c>
      <c r="N231" s="308">
        <f t="shared" si="2"/>
        <v>457</v>
      </c>
      <c r="O231" s="311"/>
      <c r="T231" s="312" t="str">
        <f t="shared" si="4"/>
        <v>heather grey</v>
      </c>
    </row>
    <row r="232" spans="1:20" s="312" customFormat="1" ht="21.75" hidden="1" customHeight="1">
      <c r="A232" s="313"/>
      <c r="B232" s="308"/>
      <c r="C232" s="308" t="s">
        <v>541</v>
      </c>
      <c r="D232" s="315" t="s">
        <v>550</v>
      </c>
      <c r="E232" s="310" t="s">
        <v>517</v>
      </c>
      <c r="F232" s="309" t="s">
        <v>345</v>
      </c>
      <c r="G232" s="605"/>
      <c r="H232" s="317" t="s">
        <v>279</v>
      </c>
      <c r="I232" s="308" t="s">
        <v>556</v>
      </c>
      <c r="J232" s="298">
        <v>86</v>
      </c>
      <c r="K232" s="308">
        <f t="shared" si="0"/>
        <v>183</v>
      </c>
      <c r="L232" s="308">
        <f t="shared" si="1"/>
        <v>19</v>
      </c>
      <c r="M232" s="308">
        <v>10</v>
      </c>
      <c r="N232" s="308">
        <f t="shared" si="2"/>
        <v>217</v>
      </c>
      <c r="O232" s="311"/>
      <c r="T232" s="312" t="str">
        <f t="shared" si="4"/>
        <v>heather grey</v>
      </c>
    </row>
    <row r="233" spans="1:20" s="312" customFormat="1" ht="21.75" hidden="1" customHeight="1">
      <c r="A233" s="313"/>
      <c r="B233" s="308"/>
      <c r="C233" s="308" t="s">
        <v>541</v>
      </c>
      <c r="D233" s="315" t="s">
        <v>550</v>
      </c>
      <c r="E233" s="310" t="s">
        <v>517</v>
      </c>
      <c r="F233" s="309" t="s">
        <v>345</v>
      </c>
      <c r="G233" s="605"/>
      <c r="H233" s="317" t="s">
        <v>281</v>
      </c>
      <c r="I233" s="308" t="s">
        <v>557</v>
      </c>
      <c r="J233" s="298">
        <v>25</v>
      </c>
      <c r="K233" s="308">
        <f t="shared" si="0"/>
        <v>53</v>
      </c>
      <c r="L233" s="308">
        <f t="shared" si="1"/>
        <v>6</v>
      </c>
      <c r="M233" s="308">
        <v>10</v>
      </c>
      <c r="N233" s="308">
        <f t="shared" si="2"/>
        <v>64</v>
      </c>
      <c r="O233" s="311"/>
      <c r="T233" s="312" t="str">
        <f t="shared" si="4"/>
        <v>heather grey</v>
      </c>
    </row>
    <row r="234" spans="1:20" s="312" customFormat="1" ht="21.75" hidden="1" customHeight="1">
      <c r="A234" s="313"/>
      <c r="B234" s="308"/>
      <c r="C234" s="308" t="s">
        <v>541</v>
      </c>
      <c r="D234" s="315" t="s">
        <v>558</v>
      </c>
      <c r="E234" s="310" t="s">
        <v>517</v>
      </c>
      <c r="F234" s="309" t="s">
        <v>354</v>
      </c>
      <c r="G234" s="605"/>
      <c r="H234" s="317" t="s">
        <v>269</v>
      </c>
      <c r="I234" s="308" t="s">
        <v>559</v>
      </c>
      <c r="J234" s="298">
        <v>20</v>
      </c>
      <c r="K234" s="308">
        <f t="shared" si="0"/>
        <v>43</v>
      </c>
      <c r="L234" s="308">
        <f t="shared" si="1"/>
        <v>5</v>
      </c>
      <c r="M234" s="308">
        <v>10</v>
      </c>
      <c r="N234" s="308">
        <f t="shared" si="2"/>
        <v>52</v>
      </c>
      <c r="O234" s="311"/>
      <c r="T234" s="312" t="str">
        <f t="shared" si="4"/>
        <v>sandstone</v>
      </c>
    </row>
    <row r="235" spans="1:20" s="312" customFormat="1" ht="21.75" hidden="1" customHeight="1">
      <c r="A235" s="313"/>
      <c r="B235" s="308"/>
      <c r="C235" s="308" t="s">
        <v>541</v>
      </c>
      <c r="D235" s="315" t="s">
        <v>558</v>
      </c>
      <c r="E235" s="310" t="s">
        <v>517</v>
      </c>
      <c r="F235" s="309" t="s">
        <v>354</v>
      </c>
      <c r="G235" s="605"/>
      <c r="H235" s="317" t="s">
        <v>271</v>
      </c>
      <c r="I235" s="308" t="s">
        <v>560</v>
      </c>
      <c r="J235" s="298">
        <v>70</v>
      </c>
      <c r="K235" s="308">
        <f t="shared" si="0"/>
        <v>149</v>
      </c>
      <c r="L235" s="308">
        <f t="shared" si="1"/>
        <v>15</v>
      </c>
      <c r="M235" s="308">
        <v>10</v>
      </c>
      <c r="N235" s="308">
        <f t="shared" si="2"/>
        <v>176</v>
      </c>
      <c r="O235" s="311"/>
      <c r="T235" s="312" t="str">
        <f t="shared" si="4"/>
        <v>sandstone</v>
      </c>
    </row>
    <row r="236" spans="1:20" s="312" customFormat="1" ht="21.75" hidden="1" customHeight="1">
      <c r="A236" s="313"/>
      <c r="B236" s="308"/>
      <c r="C236" s="308" t="s">
        <v>541</v>
      </c>
      <c r="D236" s="315" t="s">
        <v>558</v>
      </c>
      <c r="E236" s="310" t="s">
        <v>517</v>
      </c>
      <c r="F236" s="309" t="s">
        <v>354</v>
      </c>
      <c r="G236" s="605"/>
      <c r="H236" s="317" t="s">
        <v>273</v>
      </c>
      <c r="I236" s="308" t="s">
        <v>561</v>
      </c>
      <c r="J236" s="298">
        <v>179</v>
      </c>
      <c r="K236" s="308">
        <f t="shared" si="0"/>
        <v>380</v>
      </c>
      <c r="L236" s="308">
        <f t="shared" si="1"/>
        <v>38</v>
      </c>
      <c r="M236" s="308">
        <v>10</v>
      </c>
      <c r="N236" s="308">
        <f t="shared" si="2"/>
        <v>448</v>
      </c>
      <c r="O236" s="311"/>
      <c r="T236" s="312" t="str">
        <f t="shared" si="4"/>
        <v>sandstone</v>
      </c>
    </row>
    <row r="237" spans="1:20" s="312" customFormat="1" ht="21.75" hidden="1" customHeight="1">
      <c r="A237" s="313"/>
      <c r="B237" s="308"/>
      <c r="C237" s="308" t="s">
        <v>541</v>
      </c>
      <c r="D237" s="315" t="s">
        <v>558</v>
      </c>
      <c r="E237" s="310" t="s">
        <v>517</v>
      </c>
      <c r="F237" s="309" t="s">
        <v>354</v>
      </c>
      <c r="G237" s="605"/>
      <c r="H237" s="317" t="s">
        <v>275</v>
      </c>
      <c r="I237" s="308" t="s">
        <v>562</v>
      </c>
      <c r="J237" s="298">
        <v>230</v>
      </c>
      <c r="K237" s="308">
        <f t="shared" si="0"/>
        <v>488</v>
      </c>
      <c r="L237" s="308">
        <f t="shared" si="1"/>
        <v>49</v>
      </c>
      <c r="M237" s="308">
        <v>10</v>
      </c>
      <c r="N237" s="308">
        <f t="shared" si="2"/>
        <v>575</v>
      </c>
      <c r="O237" s="311"/>
      <c r="T237" s="312" t="str">
        <f t="shared" si="4"/>
        <v>sandstone</v>
      </c>
    </row>
    <row r="238" spans="1:20" s="312" customFormat="1" ht="21.75" hidden="1" customHeight="1">
      <c r="A238" s="313"/>
      <c r="B238" s="308"/>
      <c r="C238" s="308" t="s">
        <v>541</v>
      </c>
      <c r="D238" s="315" t="s">
        <v>558</v>
      </c>
      <c r="E238" s="310" t="s">
        <v>517</v>
      </c>
      <c r="F238" s="309" t="s">
        <v>354</v>
      </c>
      <c r="G238" s="605"/>
      <c r="H238" s="317" t="s">
        <v>277</v>
      </c>
      <c r="I238" s="308" t="s">
        <v>563</v>
      </c>
      <c r="J238" s="298">
        <v>183</v>
      </c>
      <c r="K238" s="308">
        <f t="shared" si="0"/>
        <v>388</v>
      </c>
      <c r="L238" s="308">
        <f t="shared" si="1"/>
        <v>39</v>
      </c>
      <c r="M238" s="308">
        <v>10</v>
      </c>
      <c r="N238" s="308">
        <f t="shared" si="2"/>
        <v>457</v>
      </c>
      <c r="O238" s="311"/>
      <c r="T238" s="312" t="str">
        <f t="shared" si="4"/>
        <v>sandstone</v>
      </c>
    </row>
    <row r="239" spans="1:20" s="312" customFormat="1" ht="21.75" hidden="1" customHeight="1">
      <c r="A239" s="313"/>
      <c r="B239" s="308"/>
      <c r="C239" s="308" t="s">
        <v>541</v>
      </c>
      <c r="D239" s="315" t="s">
        <v>558</v>
      </c>
      <c r="E239" s="310" t="s">
        <v>517</v>
      </c>
      <c r="F239" s="309" t="s">
        <v>354</v>
      </c>
      <c r="G239" s="605"/>
      <c r="H239" s="317" t="s">
        <v>279</v>
      </c>
      <c r="I239" s="308" t="s">
        <v>564</v>
      </c>
      <c r="J239" s="298">
        <v>86</v>
      </c>
      <c r="K239" s="308">
        <f t="shared" si="0"/>
        <v>183</v>
      </c>
      <c r="L239" s="308">
        <f t="shared" si="1"/>
        <v>19</v>
      </c>
      <c r="M239" s="308">
        <v>10</v>
      </c>
      <c r="N239" s="308">
        <f t="shared" si="2"/>
        <v>217</v>
      </c>
      <c r="O239" s="311"/>
      <c r="T239" s="312" t="str">
        <f t="shared" si="4"/>
        <v>sandstone</v>
      </c>
    </row>
    <row r="240" spans="1:20" s="312" customFormat="1" ht="21.75" hidden="1" customHeight="1">
      <c r="A240" s="313"/>
      <c r="B240" s="308"/>
      <c r="C240" s="308" t="s">
        <v>541</v>
      </c>
      <c r="D240" s="315" t="s">
        <v>558</v>
      </c>
      <c r="E240" s="310" t="s">
        <v>517</v>
      </c>
      <c r="F240" s="309" t="s">
        <v>354</v>
      </c>
      <c r="G240" s="605"/>
      <c r="H240" s="317" t="s">
        <v>281</v>
      </c>
      <c r="I240" s="308" t="s">
        <v>565</v>
      </c>
      <c r="J240" s="298">
        <v>25</v>
      </c>
      <c r="K240" s="308">
        <f t="shared" si="0"/>
        <v>53</v>
      </c>
      <c r="L240" s="308">
        <f t="shared" si="1"/>
        <v>6</v>
      </c>
      <c r="M240" s="308">
        <v>10</v>
      </c>
      <c r="N240" s="308">
        <f t="shared" si="2"/>
        <v>64</v>
      </c>
      <c r="O240" s="311"/>
      <c r="T240" s="312" t="str">
        <f t="shared" si="4"/>
        <v>sandstone</v>
      </c>
    </row>
    <row r="241" spans="1:20" s="302" customFormat="1" ht="21.75" hidden="1" customHeight="1">
      <c r="A241" s="303"/>
      <c r="B241" s="298"/>
      <c r="C241" s="298" t="s">
        <v>566</v>
      </c>
      <c r="D241" s="318" t="s">
        <v>567</v>
      </c>
      <c r="E241" s="300" t="s">
        <v>568</v>
      </c>
      <c r="F241" s="299" t="s">
        <v>268</v>
      </c>
      <c r="G241" s="603"/>
      <c r="H241" s="319" t="s">
        <v>269</v>
      </c>
      <c r="I241" s="298" t="s">
        <v>569</v>
      </c>
      <c r="J241" s="298">
        <v>34</v>
      </c>
      <c r="K241" s="298">
        <f t="shared" si="0"/>
        <v>73</v>
      </c>
      <c r="L241" s="298">
        <f t="shared" si="1"/>
        <v>8</v>
      </c>
      <c r="M241" s="298">
        <v>10</v>
      </c>
      <c r="N241" s="298">
        <f t="shared" si="2"/>
        <v>87</v>
      </c>
      <c r="O241" s="301"/>
      <c r="T241" s="302" t="str">
        <f t="shared" si="4"/>
        <v>cloud</v>
      </c>
    </row>
    <row r="242" spans="1:20" s="302" customFormat="1" ht="21.75" hidden="1" customHeight="1">
      <c r="A242" s="303"/>
      <c r="B242" s="298"/>
      <c r="C242" s="298" t="s">
        <v>566</v>
      </c>
      <c r="D242" s="318" t="s">
        <v>567</v>
      </c>
      <c r="E242" s="300" t="s">
        <v>568</v>
      </c>
      <c r="F242" s="299" t="s">
        <v>268</v>
      </c>
      <c r="G242" s="603"/>
      <c r="H242" s="319" t="s">
        <v>271</v>
      </c>
      <c r="I242" s="298" t="s">
        <v>570</v>
      </c>
      <c r="J242" s="298">
        <v>57</v>
      </c>
      <c r="K242" s="298">
        <f t="shared" si="0"/>
        <v>121</v>
      </c>
      <c r="L242" s="298">
        <f t="shared" si="1"/>
        <v>12</v>
      </c>
      <c r="M242" s="298">
        <v>10</v>
      </c>
      <c r="N242" s="298">
        <f t="shared" si="2"/>
        <v>143</v>
      </c>
      <c r="O242" s="301"/>
      <c r="T242" s="302" t="str">
        <f t="shared" si="4"/>
        <v>cloud</v>
      </c>
    </row>
    <row r="243" spans="1:20" s="302" customFormat="1" ht="21.75" hidden="1" customHeight="1">
      <c r="A243" s="303"/>
      <c r="B243" s="298"/>
      <c r="C243" s="298" t="s">
        <v>566</v>
      </c>
      <c r="D243" s="318" t="s">
        <v>567</v>
      </c>
      <c r="E243" s="300" t="s">
        <v>568</v>
      </c>
      <c r="F243" s="299" t="s">
        <v>268</v>
      </c>
      <c r="G243" s="603"/>
      <c r="H243" s="319" t="s">
        <v>273</v>
      </c>
      <c r="I243" s="298" t="s">
        <v>571</v>
      </c>
      <c r="J243" s="298">
        <v>123</v>
      </c>
      <c r="K243" s="298">
        <f t="shared" si="0"/>
        <v>261</v>
      </c>
      <c r="L243" s="298">
        <f t="shared" si="1"/>
        <v>26</v>
      </c>
      <c r="M243" s="298">
        <v>10</v>
      </c>
      <c r="N243" s="298">
        <f t="shared" si="2"/>
        <v>308</v>
      </c>
      <c r="O243" s="301"/>
      <c r="T243" s="302" t="str">
        <f t="shared" si="4"/>
        <v>cloud</v>
      </c>
    </row>
    <row r="244" spans="1:20" s="302" customFormat="1" ht="21.75" hidden="1" customHeight="1">
      <c r="A244" s="303"/>
      <c r="B244" s="298"/>
      <c r="C244" s="298" t="s">
        <v>566</v>
      </c>
      <c r="D244" s="318" t="s">
        <v>567</v>
      </c>
      <c r="E244" s="300" t="s">
        <v>568</v>
      </c>
      <c r="F244" s="299" t="s">
        <v>268</v>
      </c>
      <c r="G244" s="603"/>
      <c r="H244" s="319" t="s">
        <v>275</v>
      </c>
      <c r="I244" s="298" t="s">
        <v>572</v>
      </c>
      <c r="J244" s="298">
        <v>158</v>
      </c>
      <c r="K244" s="298">
        <f t="shared" si="0"/>
        <v>335</v>
      </c>
      <c r="L244" s="298">
        <f t="shared" si="1"/>
        <v>34</v>
      </c>
      <c r="M244" s="298">
        <v>10</v>
      </c>
      <c r="N244" s="298">
        <f t="shared" si="2"/>
        <v>395</v>
      </c>
      <c r="O244" s="301"/>
      <c r="T244" s="302" t="str">
        <f t="shared" si="4"/>
        <v>cloud</v>
      </c>
    </row>
    <row r="245" spans="1:20" s="302" customFormat="1" ht="21.75" hidden="1" customHeight="1">
      <c r="A245" s="303"/>
      <c r="B245" s="298"/>
      <c r="C245" s="298" t="s">
        <v>566</v>
      </c>
      <c r="D245" s="318" t="s">
        <v>567</v>
      </c>
      <c r="E245" s="300" t="s">
        <v>568</v>
      </c>
      <c r="F245" s="299" t="s">
        <v>268</v>
      </c>
      <c r="G245" s="603"/>
      <c r="H245" s="319" t="s">
        <v>277</v>
      </c>
      <c r="I245" s="298" t="s">
        <v>573</v>
      </c>
      <c r="J245" s="298">
        <v>99</v>
      </c>
      <c r="K245" s="298">
        <f t="shared" si="0"/>
        <v>210</v>
      </c>
      <c r="L245" s="298">
        <f t="shared" si="1"/>
        <v>21</v>
      </c>
      <c r="M245" s="298">
        <v>10</v>
      </c>
      <c r="N245" s="298">
        <f t="shared" si="2"/>
        <v>248</v>
      </c>
      <c r="O245" s="301"/>
      <c r="T245" s="302" t="str">
        <f t="shared" si="4"/>
        <v>cloud</v>
      </c>
    </row>
    <row r="246" spans="1:20" s="302" customFormat="1" ht="21.75" hidden="1" customHeight="1">
      <c r="A246" s="303"/>
      <c r="B246" s="298"/>
      <c r="C246" s="298" t="s">
        <v>566</v>
      </c>
      <c r="D246" s="318" t="s">
        <v>567</v>
      </c>
      <c r="E246" s="300" t="s">
        <v>568</v>
      </c>
      <c r="F246" s="299" t="s">
        <v>268</v>
      </c>
      <c r="G246" s="603"/>
      <c r="H246" s="319" t="s">
        <v>279</v>
      </c>
      <c r="I246" s="298" t="s">
        <v>574</v>
      </c>
      <c r="J246" s="298">
        <v>52</v>
      </c>
      <c r="K246" s="298">
        <f t="shared" si="0"/>
        <v>111</v>
      </c>
      <c r="L246" s="298">
        <f t="shared" si="1"/>
        <v>11</v>
      </c>
      <c r="M246" s="298">
        <v>10</v>
      </c>
      <c r="N246" s="298">
        <f t="shared" si="2"/>
        <v>131</v>
      </c>
      <c r="O246" s="301"/>
      <c r="T246" s="302" t="str">
        <f t="shared" si="4"/>
        <v>cloud</v>
      </c>
    </row>
    <row r="247" spans="1:20" s="302" customFormat="1" ht="21.75" hidden="1" customHeight="1">
      <c r="A247" s="303"/>
      <c r="B247" s="298"/>
      <c r="C247" s="298" t="s">
        <v>566</v>
      </c>
      <c r="D247" s="318" t="s">
        <v>567</v>
      </c>
      <c r="E247" s="300" t="s">
        <v>568</v>
      </c>
      <c r="F247" s="299" t="s">
        <v>268</v>
      </c>
      <c r="G247" s="603"/>
      <c r="H247" s="319" t="s">
        <v>281</v>
      </c>
      <c r="I247" s="298" t="s">
        <v>575</v>
      </c>
      <c r="J247" s="298">
        <v>21</v>
      </c>
      <c r="K247" s="298">
        <f t="shared" si="0"/>
        <v>45</v>
      </c>
      <c r="L247" s="298">
        <f t="shared" si="1"/>
        <v>5</v>
      </c>
      <c r="M247" s="298">
        <v>10</v>
      </c>
      <c r="N247" s="298">
        <f t="shared" si="2"/>
        <v>54</v>
      </c>
      <c r="O247" s="301"/>
      <c r="T247" s="302" t="str">
        <f t="shared" si="4"/>
        <v>cloud</v>
      </c>
    </row>
    <row r="248" spans="1:20" s="302" customFormat="1" ht="21.75" hidden="1" customHeight="1">
      <c r="A248" s="303"/>
      <c r="B248" s="298"/>
      <c r="C248" s="298" t="s">
        <v>566</v>
      </c>
      <c r="D248" s="318" t="s">
        <v>576</v>
      </c>
      <c r="E248" s="300" t="s">
        <v>568</v>
      </c>
      <c r="F248" s="299" t="s">
        <v>318</v>
      </c>
      <c r="G248" s="603"/>
      <c r="H248" s="319" t="s">
        <v>269</v>
      </c>
      <c r="I248" s="298" t="s">
        <v>577</v>
      </c>
      <c r="J248" s="298">
        <v>34</v>
      </c>
      <c r="K248" s="298">
        <f t="shared" si="0"/>
        <v>73</v>
      </c>
      <c r="L248" s="298">
        <f t="shared" si="1"/>
        <v>8</v>
      </c>
      <c r="M248" s="298">
        <v>10</v>
      </c>
      <c r="N248" s="298">
        <f t="shared" si="2"/>
        <v>87</v>
      </c>
      <c r="O248" s="301"/>
      <c r="T248" s="302" t="str">
        <f t="shared" si="4"/>
        <v>eternity</v>
      </c>
    </row>
    <row r="249" spans="1:20" s="302" customFormat="1" ht="21.75" hidden="1" customHeight="1">
      <c r="A249" s="303"/>
      <c r="B249" s="298"/>
      <c r="C249" s="298" t="s">
        <v>566</v>
      </c>
      <c r="D249" s="318" t="s">
        <v>576</v>
      </c>
      <c r="E249" s="300" t="s">
        <v>568</v>
      </c>
      <c r="F249" s="299" t="s">
        <v>318</v>
      </c>
      <c r="G249" s="603"/>
      <c r="H249" s="319" t="s">
        <v>271</v>
      </c>
      <c r="I249" s="298" t="s">
        <v>578</v>
      </c>
      <c r="J249" s="298">
        <v>57</v>
      </c>
      <c r="K249" s="298">
        <f t="shared" si="0"/>
        <v>121</v>
      </c>
      <c r="L249" s="298">
        <f t="shared" si="1"/>
        <v>12</v>
      </c>
      <c r="M249" s="298">
        <v>10</v>
      </c>
      <c r="N249" s="298">
        <f t="shared" si="2"/>
        <v>143</v>
      </c>
      <c r="O249" s="301"/>
      <c r="T249" s="302" t="str">
        <f t="shared" si="4"/>
        <v>eternity</v>
      </c>
    </row>
    <row r="250" spans="1:20" s="302" customFormat="1" ht="21.75" hidden="1" customHeight="1">
      <c r="A250" s="303"/>
      <c r="B250" s="298"/>
      <c r="C250" s="298" t="s">
        <v>566</v>
      </c>
      <c r="D250" s="318" t="s">
        <v>576</v>
      </c>
      <c r="E250" s="300" t="s">
        <v>568</v>
      </c>
      <c r="F250" s="299" t="s">
        <v>318</v>
      </c>
      <c r="G250" s="603"/>
      <c r="H250" s="319" t="s">
        <v>273</v>
      </c>
      <c r="I250" s="298" t="s">
        <v>579</v>
      </c>
      <c r="J250" s="298">
        <v>123</v>
      </c>
      <c r="K250" s="298">
        <f t="shared" si="0"/>
        <v>261</v>
      </c>
      <c r="L250" s="298">
        <f t="shared" si="1"/>
        <v>26</v>
      </c>
      <c r="M250" s="298">
        <v>10</v>
      </c>
      <c r="N250" s="298">
        <f t="shared" si="2"/>
        <v>308</v>
      </c>
      <c r="O250" s="301"/>
      <c r="T250" s="302" t="str">
        <f t="shared" si="4"/>
        <v>eternity</v>
      </c>
    </row>
    <row r="251" spans="1:20" s="302" customFormat="1" ht="21.75" hidden="1" customHeight="1">
      <c r="A251" s="303"/>
      <c r="B251" s="298"/>
      <c r="C251" s="298" t="s">
        <v>566</v>
      </c>
      <c r="D251" s="318" t="s">
        <v>576</v>
      </c>
      <c r="E251" s="300" t="s">
        <v>568</v>
      </c>
      <c r="F251" s="299" t="s">
        <v>318</v>
      </c>
      <c r="G251" s="603"/>
      <c r="H251" s="319" t="s">
        <v>275</v>
      </c>
      <c r="I251" s="298" t="s">
        <v>580</v>
      </c>
      <c r="J251" s="298">
        <v>158</v>
      </c>
      <c r="K251" s="298">
        <f t="shared" si="0"/>
        <v>335</v>
      </c>
      <c r="L251" s="298">
        <f t="shared" si="1"/>
        <v>34</v>
      </c>
      <c r="M251" s="298">
        <v>10</v>
      </c>
      <c r="N251" s="298">
        <f t="shared" si="2"/>
        <v>395</v>
      </c>
      <c r="O251" s="301"/>
      <c r="T251" s="302" t="str">
        <f t="shared" si="4"/>
        <v>eternity</v>
      </c>
    </row>
    <row r="252" spans="1:20" s="302" customFormat="1" ht="21.75" hidden="1" customHeight="1">
      <c r="A252" s="303"/>
      <c r="B252" s="298"/>
      <c r="C252" s="298" t="s">
        <v>566</v>
      </c>
      <c r="D252" s="318" t="s">
        <v>576</v>
      </c>
      <c r="E252" s="300" t="s">
        <v>568</v>
      </c>
      <c r="F252" s="299" t="s">
        <v>318</v>
      </c>
      <c r="G252" s="603"/>
      <c r="H252" s="319" t="s">
        <v>277</v>
      </c>
      <c r="I252" s="298" t="s">
        <v>581</v>
      </c>
      <c r="J252" s="298">
        <v>99</v>
      </c>
      <c r="K252" s="298">
        <f t="shared" si="0"/>
        <v>210</v>
      </c>
      <c r="L252" s="298">
        <f t="shared" si="1"/>
        <v>21</v>
      </c>
      <c r="M252" s="298">
        <v>10</v>
      </c>
      <c r="N252" s="298">
        <f t="shared" si="2"/>
        <v>248</v>
      </c>
      <c r="O252" s="301"/>
      <c r="T252" s="302" t="str">
        <f t="shared" si="4"/>
        <v>eternity</v>
      </c>
    </row>
    <row r="253" spans="1:20" s="302" customFormat="1" ht="21.75" hidden="1" customHeight="1">
      <c r="A253" s="303"/>
      <c r="B253" s="298"/>
      <c r="C253" s="298" t="s">
        <v>566</v>
      </c>
      <c r="D253" s="318" t="s">
        <v>576</v>
      </c>
      <c r="E253" s="300" t="s">
        <v>568</v>
      </c>
      <c r="F253" s="299" t="s">
        <v>318</v>
      </c>
      <c r="G253" s="603"/>
      <c r="H253" s="319" t="s">
        <v>279</v>
      </c>
      <c r="I253" s="298" t="s">
        <v>582</v>
      </c>
      <c r="J253" s="298">
        <v>52</v>
      </c>
      <c r="K253" s="298">
        <f t="shared" si="0"/>
        <v>111</v>
      </c>
      <c r="L253" s="298">
        <f t="shared" si="1"/>
        <v>11</v>
      </c>
      <c r="M253" s="298">
        <v>10</v>
      </c>
      <c r="N253" s="298">
        <f t="shared" si="2"/>
        <v>131</v>
      </c>
      <c r="O253" s="301"/>
      <c r="T253" s="302" t="str">
        <f t="shared" si="4"/>
        <v>eternity</v>
      </c>
    </row>
    <row r="254" spans="1:20" s="302" customFormat="1" ht="21.75" hidden="1" customHeight="1">
      <c r="A254" s="303"/>
      <c r="B254" s="298"/>
      <c r="C254" s="298" t="s">
        <v>566</v>
      </c>
      <c r="D254" s="318" t="s">
        <v>576</v>
      </c>
      <c r="E254" s="300" t="s">
        <v>568</v>
      </c>
      <c r="F254" s="299" t="s">
        <v>318</v>
      </c>
      <c r="G254" s="603"/>
      <c r="H254" s="319" t="s">
        <v>281</v>
      </c>
      <c r="I254" s="298" t="s">
        <v>583</v>
      </c>
      <c r="J254" s="298">
        <v>21</v>
      </c>
      <c r="K254" s="298">
        <f t="shared" si="0"/>
        <v>45</v>
      </c>
      <c r="L254" s="298">
        <f t="shared" si="1"/>
        <v>5</v>
      </c>
      <c r="M254" s="298">
        <v>10</v>
      </c>
      <c r="N254" s="298">
        <f t="shared" si="2"/>
        <v>54</v>
      </c>
      <c r="O254" s="301"/>
      <c r="T254" s="302" t="str">
        <f t="shared" si="4"/>
        <v>eternity</v>
      </c>
    </row>
    <row r="255" spans="1:20" s="302" customFormat="1" ht="21.75" hidden="1" customHeight="1">
      <c r="A255" s="303"/>
      <c r="B255" s="298"/>
      <c r="C255" s="298" t="s">
        <v>566</v>
      </c>
      <c r="D255" s="318" t="s">
        <v>584</v>
      </c>
      <c r="E255" s="300" t="s">
        <v>568</v>
      </c>
      <c r="F255" s="299" t="s">
        <v>283</v>
      </c>
      <c r="G255" s="603"/>
      <c r="H255" s="319" t="s">
        <v>269</v>
      </c>
      <c r="I255" s="298" t="s">
        <v>585</v>
      </c>
      <c r="J255" s="298">
        <v>33</v>
      </c>
      <c r="K255" s="298">
        <f t="shared" si="0"/>
        <v>70</v>
      </c>
      <c r="L255" s="298">
        <f t="shared" si="1"/>
        <v>7</v>
      </c>
      <c r="M255" s="298">
        <v>10</v>
      </c>
      <c r="N255" s="298">
        <f t="shared" si="2"/>
        <v>83</v>
      </c>
      <c r="O255" s="301"/>
      <c r="T255" s="302" t="str">
        <f t="shared" si="4"/>
        <v>moonlight</v>
      </c>
    </row>
    <row r="256" spans="1:20" s="302" customFormat="1" ht="21.75" hidden="1" customHeight="1">
      <c r="A256" s="303"/>
      <c r="B256" s="298"/>
      <c r="C256" s="298" t="s">
        <v>566</v>
      </c>
      <c r="D256" s="318" t="s">
        <v>584</v>
      </c>
      <c r="E256" s="300" t="s">
        <v>568</v>
      </c>
      <c r="F256" s="299" t="s">
        <v>283</v>
      </c>
      <c r="G256" s="603"/>
      <c r="H256" s="319" t="s">
        <v>271</v>
      </c>
      <c r="I256" s="298" t="s">
        <v>586</v>
      </c>
      <c r="J256" s="298">
        <v>57</v>
      </c>
      <c r="K256" s="298">
        <f t="shared" si="0"/>
        <v>121</v>
      </c>
      <c r="L256" s="298">
        <f t="shared" si="1"/>
        <v>12</v>
      </c>
      <c r="M256" s="298">
        <v>10</v>
      </c>
      <c r="N256" s="298">
        <f t="shared" si="2"/>
        <v>143</v>
      </c>
      <c r="O256" s="301"/>
      <c r="T256" s="302" t="str">
        <f t="shared" si="4"/>
        <v>moonlight</v>
      </c>
    </row>
    <row r="257" spans="1:20" s="302" customFormat="1" ht="21.75" hidden="1" customHeight="1">
      <c r="A257" s="303"/>
      <c r="B257" s="298"/>
      <c r="C257" s="298" t="s">
        <v>566</v>
      </c>
      <c r="D257" s="318" t="s">
        <v>584</v>
      </c>
      <c r="E257" s="300" t="s">
        <v>568</v>
      </c>
      <c r="F257" s="299" t="s">
        <v>283</v>
      </c>
      <c r="G257" s="603"/>
      <c r="H257" s="319" t="s">
        <v>273</v>
      </c>
      <c r="I257" s="298" t="s">
        <v>587</v>
      </c>
      <c r="J257" s="298">
        <v>123</v>
      </c>
      <c r="K257" s="298">
        <f t="shared" si="0"/>
        <v>261</v>
      </c>
      <c r="L257" s="298">
        <f t="shared" si="1"/>
        <v>26</v>
      </c>
      <c r="M257" s="298">
        <v>10</v>
      </c>
      <c r="N257" s="298">
        <f t="shared" si="2"/>
        <v>308</v>
      </c>
      <c r="O257" s="301"/>
      <c r="T257" s="302" t="str">
        <f t="shared" si="4"/>
        <v>moonlight</v>
      </c>
    </row>
    <row r="258" spans="1:20" s="302" customFormat="1" ht="21.75" hidden="1" customHeight="1">
      <c r="A258" s="303"/>
      <c r="B258" s="298"/>
      <c r="C258" s="298" t="s">
        <v>566</v>
      </c>
      <c r="D258" s="318" t="s">
        <v>584</v>
      </c>
      <c r="E258" s="300" t="s">
        <v>568</v>
      </c>
      <c r="F258" s="299" t="s">
        <v>283</v>
      </c>
      <c r="G258" s="603"/>
      <c r="H258" s="319" t="s">
        <v>275</v>
      </c>
      <c r="I258" s="298" t="s">
        <v>588</v>
      </c>
      <c r="J258" s="298">
        <v>158</v>
      </c>
      <c r="K258" s="298">
        <f t="shared" si="0"/>
        <v>335</v>
      </c>
      <c r="L258" s="298">
        <f t="shared" si="1"/>
        <v>34</v>
      </c>
      <c r="M258" s="298">
        <v>10</v>
      </c>
      <c r="N258" s="298">
        <f t="shared" si="2"/>
        <v>395</v>
      </c>
      <c r="O258" s="301"/>
      <c r="T258" s="302" t="str">
        <f t="shared" si="4"/>
        <v>moonlight</v>
      </c>
    </row>
    <row r="259" spans="1:20" s="302" customFormat="1" ht="21.75" hidden="1" customHeight="1">
      <c r="A259" s="303"/>
      <c r="B259" s="298"/>
      <c r="C259" s="298" t="s">
        <v>566</v>
      </c>
      <c r="D259" s="318" t="s">
        <v>584</v>
      </c>
      <c r="E259" s="300" t="s">
        <v>568</v>
      </c>
      <c r="F259" s="299" t="s">
        <v>283</v>
      </c>
      <c r="G259" s="603"/>
      <c r="H259" s="319" t="s">
        <v>277</v>
      </c>
      <c r="I259" s="298" t="s">
        <v>589</v>
      </c>
      <c r="J259" s="298">
        <v>99</v>
      </c>
      <c r="K259" s="298">
        <f t="shared" ref="K259:K366" si="5">ROUNDUP((J259*2)*1.06,0)</f>
        <v>210</v>
      </c>
      <c r="L259" s="298">
        <f t="shared" ref="L259:L366" si="6">ROUNDUP(((J259/M259)*2)*1.05,0)</f>
        <v>21</v>
      </c>
      <c r="M259" s="298">
        <v>10</v>
      </c>
      <c r="N259" s="298">
        <f t="shared" ref="N259:N366" si="7">ROUNDUP((K259+L259)*1.07,0)</f>
        <v>248</v>
      </c>
      <c r="O259" s="301"/>
      <c r="T259" s="302" t="str">
        <f t="shared" ref="T259:T366" si="8">LOWER(F259)</f>
        <v>moonlight</v>
      </c>
    </row>
    <row r="260" spans="1:20" s="302" customFormat="1" ht="21.75" hidden="1" customHeight="1">
      <c r="A260" s="303"/>
      <c r="B260" s="298"/>
      <c r="C260" s="298" t="s">
        <v>566</v>
      </c>
      <c r="D260" s="318" t="s">
        <v>584</v>
      </c>
      <c r="E260" s="300" t="s">
        <v>568</v>
      </c>
      <c r="F260" s="299" t="s">
        <v>283</v>
      </c>
      <c r="G260" s="603"/>
      <c r="H260" s="319" t="s">
        <v>279</v>
      </c>
      <c r="I260" s="298" t="s">
        <v>590</v>
      </c>
      <c r="J260" s="298">
        <v>52</v>
      </c>
      <c r="K260" s="298">
        <f t="shared" si="5"/>
        <v>111</v>
      </c>
      <c r="L260" s="298">
        <f t="shared" si="6"/>
        <v>11</v>
      </c>
      <c r="M260" s="298">
        <v>10</v>
      </c>
      <c r="N260" s="298">
        <f t="shared" si="7"/>
        <v>131</v>
      </c>
      <c r="O260" s="301"/>
      <c r="T260" s="302" t="str">
        <f t="shared" si="8"/>
        <v>moonlight</v>
      </c>
    </row>
    <row r="261" spans="1:20" s="302" customFormat="1" ht="21.75" hidden="1" customHeight="1">
      <c r="A261" s="303"/>
      <c r="B261" s="298"/>
      <c r="C261" s="298" t="s">
        <v>566</v>
      </c>
      <c r="D261" s="318" t="s">
        <v>584</v>
      </c>
      <c r="E261" s="300" t="s">
        <v>568</v>
      </c>
      <c r="F261" s="299" t="s">
        <v>283</v>
      </c>
      <c r="G261" s="603"/>
      <c r="H261" s="319" t="s">
        <v>281</v>
      </c>
      <c r="I261" s="298" t="s">
        <v>591</v>
      </c>
      <c r="J261" s="298">
        <v>20</v>
      </c>
      <c r="K261" s="298">
        <f t="shared" si="5"/>
        <v>43</v>
      </c>
      <c r="L261" s="298">
        <f t="shared" si="6"/>
        <v>5</v>
      </c>
      <c r="M261" s="298">
        <v>10</v>
      </c>
      <c r="N261" s="298">
        <f t="shared" si="7"/>
        <v>52</v>
      </c>
      <c r="O261" s="301"/>
      <c r="T261" s="302" t="str">
        <f t="shared" si="8"/>
        <v>moonlight</v>
      </c>
    </row>
    <row r="262" spans="1:20" s="302" customFormat="1" ht="21.75" hidden="1" customHeight="1">
      <c r="A262" s="303"/>
      <c r="B262" s="298"/>
      <c r="C262" s="298" t="s">
        <v>592</v>
      </c>
      <c r="D262" s="318" t="s">
        <v>593</v>
      </c>
      <c r="E262" s="300" t="s">
        <v>568</v>
      </c>
      <c r="F262" s="299" t="s">
        <v>336</v>
      </c>
      <c r="G262" s="603"/>
      <c r="H262" s="319" t="s">
        <v>269</v>
      </c>
      <c r="I262" s="298" t="s">
        <v>594</v>
      </c>
      <c r="J262" s="298">
        <v>33</v>
      </c>
      <c r="K262" s="298">
        <f t="shared" si="5"/>
        <v>70</v>
      </c>
      <c r="L262" s="298">
        <f t="shared" si="6"/>
        <v>7</v>
      </c>
      <c r="M262" s="298">
        <v>10</v>
      </c>
      <c r="N262" s="298">
        <f t="shared" si="7"/>
        <v>83</v>
      </c>
      <c r="O262" s="301"/>
      <c r="T262" s="302" t="str">
        <f t="shared" si="8"/>
        <v>dove</v>
      </c>
    </row>
    <row r="263" spans="1:20" s="302" customFormat="1" ht="21.75" hidden="1" customHeight="1">
      <c r="A263" s="303"/>
      <c r="B263" s="298"/>
      <c r="C263" s="298" t="s">
        <v>592</v>
      </c>
      <c r="D263" s="318" t="s">
        <v>593</v>
      </c>
      <c r="E263" s="300" t="s">
        <v>568</v>
      </c>
      <c r="F263" s="299" t="s">
        <v>336</v>
      </c>
      <c r="G263" s="603"/>
      <c r="H263" s="319" t="s">
        <v>271</v>
      </c>
      <c r="I263" s="298" t="s">
        <v>595</v>
      </c>
      <c r="J263" s="298">
        <v>57</v>
      </c>
      <c r="K263" s="298">
        <f t="shared" si="5"/>
        <v>121</v>
      </c>
      <c r="L263" s="298">
        <f t="shared" si="6"/>
        <v>12</v>
      </c>
      <c r="M263" s="298">
        <v>10</v>
      </c>
      <c r="N263" s="298">
        <f t="shared" si="7"/>
        <v>143</v>
      </c>
      <c r="O263" s="301"/>
      <c r="T263" s="302" t="str">
        <f t="shared" si="8"/>
        <v>dove</v>
      </c>
    </row>
    <row r="264" spans="1:20" s="302" customFormat="1" ht="21.75" hidden="1" customHeight="1">
      <c r="A264" s="303"/>
      <c r="B264" s="298"/>
      <c r="C264" s="298" t="s">
        <v>592</v>
      </c>
      <c r="D264" s="318" t="s">
        <v>593</v>
      </c>
      <c r="E264" s="300" t="s">
        <v>568</v>
      </c>
      <c r="F264" s="299" t="s">
        <v>336</v>
      </c>
      <c r="G264" s="603"/>
      <c r="H264" s="319" t="s">
        <v>273</v>
      </c>
      <c r="I264" s="298" t="s">
        <v>596</v>
      </c>
      <c r="J264" s="298">
        <v>123</v>
      </c>
      <c r="K264" s="298">
        <f t="shared" si="5"/>
        <v>261</v>
      </c>
      <c r="L264" s="298">
        <f t="shared" si="6"/>
        <v>26</v>
      </c>
      <c r="M264" s="298">
        <v>10</v>
      </c>
      <c r="N264" s="298">
        <f t="shared" si="7"/>
        <v>308</v>
      </c>
      <c r="O264" s="301"/>
      <c r="T264" s="302" t="str">
        <f t="shared" si="8"/>
        <v>dove</v>
      </c>
    </row>
    <row r="265" spans="1:20" s="302" customFormat="1" ht="21.75" hidden="1" customHeight="1">
      <c r="A265" s="303"/>
      <c r="B265" s="298"/>
      <c r="C265" s="298" t="s">
        <v>592</v>
      </c>
      <c r="D265" s="318" t="s">
        <v>593</v>
      </c>
      <c r="E265" s="300" t="s">
        <v>568</v>
      </c>
      <c r="F265" s="299" t="s">
        <v>336</v>
      </c>
      <c r="G265" s="603"/>
      <c r="H265" s="319" t="s">
        <v>275</v>
      </c>
      <c r="I265" s="298" t="s">
        <v>597</v>
      </c>
      <c r="J265" s="298">
        <v>158</v>
      </c>
      <c r="K265" s="298">
        <f t="shared" si="5"/>
        <v>335</v>
      </c>
      <c r="L265" s="298">
        <f t="shared" si="6"/>
        <v>34</v>
      </c>
      <c r="M265" s="298">
        <v>10</v>
      </c>
      <c r="N265" s="298">
        <f t="shared" si="7"/>
        <v>395</v>
      </c>
      <c r="O265" s="301"/>
      <c r="T265" s="302" t="str">
        <f t="shared" si="8"/>
        <v>dove</v>
      </c>
    </row>
    <row r="266" spans="1:20" s="302" customFormat="1" ht="21.75" hidden="1" customHeight="1">
      <c r="A266" s="303"/>
      <c r="B266" s="298"/>
      <c r="C266" s="298" t="s">
        <v>592</v>
      </c>
      <c r="D266" s="318" t="s">
        <v>593</v>
      </c>
      <c r="E266" s="300" t="s">
        <v>568</v>
      </c>
      <c r="F266" s="299" t="s">
        <v>336</v>
      </c>
      <c r="G266" s="603"/>
      <c r="H266" s="319" t="s">
        <v>277</v>
      </c>
      <c r="I266" s="298" t="s">
        <v>598</v>
      </c>
      <c r="J266" s="298">
        <v>99</v>
      </c>
      <c r="K266" s="298">
        <f t="shared" si="5"/>
        <v>210</v>
      </c>
      <c r="L266" s="298">
        <f t="shared" si="6"/>
        <v>21</v>
      </c>
      <c r="M266" s="298">
        <v>10</v>
      </c>
      <c r="N266" s="298">
        <f t="shared" si="7"/>
        <v>248</v>
      </c>
      <c r="O266" s="301"/>
      <c r="T266" s="302" t="str">
        <f t="shared" si="8"/>
        <v>dove</v>
      </c>
    </row>
    <row r="267" spans="1:20" s="302" customFormat="1" ht="21.75" hidden="1" customHeight="1">
      <c r="A267" s="303"/>
      <c r="B267" s="298"/>
      <c r="C267" s="298" t="s">
        <v>592</v>
      </c>
      <c r="D267" s="318" t="s">
        <v>593</v>
      </c>
      <c r="E267" s="300" t="s">
        <v>568</v>
      </c>
      <c r="F267" s="299" t="s">
        <v>336</v>
      </c>
      <c r="G267" s="603"/>
      <c r="H267" s="319" t="s">
        <v>279</v>
      </c>
      <c r="I267" s="298" t="s">
        <v>599</v>
      </c>
      <c r="J267" s="298">
        <v>52</v>
      </c>
      <c r="K267" s="298">
        <f t="shared" si="5"/>
        <v>111</v>
      </c>
      <c r="L267" s="298">
        <f t="shared" si="6"/>
        <v>11</v>
      </c>
      <c r="M267" s="298">
        <v>10</v>
      </c>
      <c r="N267" s="298">
        <f t="shared" si="7"/>
        <v>131</v>
      </c>
      <c r="O267" s="301"/>
      <c r="T267" s="302" t="str">
        <f t="shared" si="8"/>
        <v>dove</v>
      </c>
    </row>
    <row r="268" spans="1:20" s="302" customFormat="1" ht="21.75" hidden="1" customHeight="1">
      <c r="A268" s="303"/>
      <c r="B268" s="298"/>
      <c r="C268" s="298" t="s">
        <v>592</v>
      </c>
      <c r="D268" s="318" t="s">
        <v>593</v>
      </c>
      <c r="E268" s="300" t="s">
        <v>568</v>
      </c>
      <c r="F268" s="299" t="s">
        <v>336</v>
      </c>
      <c r="G268" s="603"/>
      <c r="H268" s="319" t="s">
        <v>281</v>
      </c>
      <c r="I268" s="298" t="s">
        <v>600</v>
      </c>
      <c r="J268" s="298">
        <v>20</v>
      </c>
      <c r="K268" s="298">
        <f t="shared" si="5"/>
        <v>43</v>
      </c>
      <c r="L268" s="298">
        <f t="shared" si="6"/>
        <v>5</v>
      </c>
      <c r="M268" s="298">
        <v>10</v>
      </c>
      <c r="N268" s="298">
        <f t="shared" si="7"/>
        <v>52</v>
      </c>
      <c r="O268" s="301"/>
      <c r="T268" s="302" t="str">
        <f t="shared" si="8"/>
        <v>dove</v>
      </c>
    </row>
    <row r="269" spans="1:20" s="302" customFormat="1" ht="21.75" hidden="1" customHeight="1">
      <c r="A269" s="303"/>
      <c r="B269" s="298"/>
      <c r="C269" s="298" t="s">
        <v>592</v>
      </c>
      <c r="D269" s="318" t="s">
        <v>601</v>
      </c>
      <c r="E269" s="300" t="s">
        <v>568</v>
      </c>
      <c r="F269" s="299" t="s">
        <v>345</v>
      </c>
      <c r="G269" s="603"/>
      <c r="H269" s="319" t="s">
        <v>269</v>
      </c>
      <c r="I269" s="298" t="s">
        <v>602</v>
      </c>
      <c r="J269" s="298">
        <v>32</v>
      </c>
      <c r="K269" s="298">
        <f t="shared" si="5"/>
        <v>68</v>
      </c>
      <c r="L269" s="298">
        <f t="shared" si="6"/>
        <v>7</v>
      </c>
      <c r="M269" s="298">
        <v>10</v>
      </c>
      <c r="N269" s="298">
        <f t="shared" si="7"/>
        <v>81</v>
      </c>
      <c r="O269" s="301"/>
      <c r="T269" s="302" t="str">
        <f t="shared" si="8"/>
        <v>heather grey</v>
      </c>
    </row>
    <row r="270" spans="1:20" s="302" customFormat="1" ht="21.75" hidden="1" customHeight="1">
      <c r="A270" s="303"/>
      <c r="B270" s="298"/>
      <c r="C270" s="298" t="s">
        <v>592</v>
      </c>
      <c r="D270" s="318" t="s">
        <v>601</v>
      </c>
      <c r="E270" s="300" t="s">
        <v>568</v>
      </c>
      <c r="F270" s="299" t="s">
        <v>345</v>
      </c>
      <c r="G270" s="603"/>
      <c r="H270" s="319" t="s">
        <v>271</v>
      </c>
      <c r="I270" s="298" t="s">
        <v>603</v>
      </c>
      <c r="J270" s="298">
        <v>57</v>
      </c>
      <c r="K270" s="298">
        <f t="shared" si="5"/>
        <v>121</v>
      </c>
      <c r="L270" s="298">
        <f t="shared" si="6"/>
        <v>12</v>
      </c>
      <c r="M270" s="298">
        <v>10</v>
      </c>
      <c r="N270" s="298">
        <f t="shared" si="7"/>
        <v>143</v>
      </c>
      <c r="O270" s="301"/>
      <c r="T270" s="302" t="str">
        <f t="shared" si="8"/>
        <v>heather grey</v>
      </c>
    </row>
    <row r="271" spans="1:20" s="302" customFormat="1" ht="21.75" hidden="1" customHeight="1">
      <c r="A271" s="303"/>
      <c r="B271" s="298"/>
      <c r="C271" s="298" t="s">
        <v>592</v>
      </c>
      <c r="D271" s="318" t="s">
        <v>601</v>
      </c>
      <c r="E271" s="300" t="s">
        <v>568</v>
      </c>
      <c r="F271" s="299" t="s">
        <v>345</v>
      </c>
      <c r="G271" s="603"/>
      <c r="H271" s="319" t="s">
        <v>273</v>
      </c>
      <c r="I271" s="298" t="s">
        <v>604</v>
      </c>
      <c r="J271" s="298">
        <v>123</v>
      </c>
      <c r="K271" s="298">
        <f t="shared" si="5"/>
        <v>261</v>
      </c>
      <c r="L271" s="298">
        <f t="shared" si="6"/>
        <v>26</v>
      </c>
      <c r="M271" s="298">
        <v>10</v>
      </c>
      <c r="N271" s="298">
        <f t="shared" si="7"/>
        <v>308</v>
      </c>
      <c r="O271" s="301"/>
      <c r="T271" s="302" t="str">
        <f t="shared" si="8"/>
        <v>heather grey</v>
      </c>
    </row>
    <row r="272" spans="1:20" s="302" customFormat="1" ht="21.75" hidden="1" customHeight="1">
      <c r="A272" s="303"/>
      <c r="B272" s="298"/>
      <c r="C272" s="298" t="s">
        <v>592</v>
      </c>
      <c r="D272" s="318" t="s">
        <v>601</v>
      </c>
      <c r="E272" s="300" t="s">
        <v>568</v>
      </c>
      <c r="F272" s="299" t="s">
        <v>345</v>
      </c>
      <c r="G272" s="603"/>
      <c r="H272" s="319" t="s">
        <v>275</v>
      </c>
      <c r="I272" s="298" t="s">
        <v>605</v>
      </c>
      <c r="J272" s="298">
        <v>158</v>
      </c>
      <c r="K272" s="298">
        <f t="shared" si="5"/>
        <v>335</v>
      </c>
      <c r="L272" s="298">
        <f t="shared" si="6"/>
        <v>34</v>
      </c>
      <c r="M272" s="298">
        <v>10</v>
      </c>
      <c r="N272" s="298">
        <f t="shared" si="7"/>
        <v>395</v>
      </c>
      <c r="O272" s="301"/>
      <c r="T272" s="302" t="str">
        <f t="shared" si="8"/>
        <v>heather grey</v>
      </c>
    </row>
    <row r="273" spans="1:20" s="302" customFormat="1" ht="21.75" hidden="1" customHeight="1">
      <c r="A273" s="303"/>
      <c r="B273" s="298"/>
      <c r="C273" s="298" t="s">
        <v>592</v>
      </c>
      <c r="D273" s="318" t="s">
        <v>601</v>
      </c>
      <c r="E273" s="300" t="s">
        <v>568</v>
      </c>
      <c r="F273" s="299" t="s">
        <v>345</v>
      </c>
      <c r="G273" s="603"/>
      <c r="H273" s="319" t="s">
        <v>277</v>
      </c>
      <c r="I273" s="298" t="s">
        <v>606</v>
      </c>
      <c r="J273" s="298">
        <v>99</v>
      </c>
      <c r="K273" s="298">
        <f t="shared" si="5"/>
        <v>210</v>
      </c>
      <c r="L273" s="298">
        <f t="shared" si="6"/>
        <v>21</v>
      </c>
      <c r="M273" s="298">
        <v>10</v>
      </c>
      <c r="N273" s="298">
        <f t="shared" si="7"/>
        <v>248</v>
      </c>
      <c r="O273" s="301"/>
      <c r="T273" s="302" t="str">
        <f t="shared" si="8"/>
        <v>heather grey</v>
      </c>
    </row>
    <row r="274" spans="1:20" s="302" customFormat="1" ht="21.75" hidden="1" customHeight="1">
      <c r="A274" s="303"/>
      <c r="B274" s="298"/>
      <c r="C274" s="298" t="s">
        <v>592</v>
      </c>
      <c r="D274" s="318" t="s">
        <v>601</v>
      </c>
      <c r="E274" s="300" t="s">
        <v>568</v>
      </c>
      <c r="F274" s="299" t="s">
        <v>345</v>
      </c>
      <c r="G274" s="603"/>
      <c r="H274" s="319" t="s">
        <v>279</v>
      </c>
      <c r="I274" s="298" t="s">
        <v>607</v>
      </c>
      <c r="J274" s="298">
        <v>52</v>
      </c>
      <c r="K274" s="298">
        <f t="shared" si="5"/>
        <v>111</v>
      </c>
      <c r="L274" s="298">
        <f t="shared" si="6"/>
        <v>11</v>
      </c>
      <c r="M274" s="298">
        <v>10</v>
      </c>
      <c r="N274" s="298">
        <f t="shared" si="7"/>
        <v>131</v>
      </c>
      <c r="O274" s="301"/>
      <c r="T274" s="302" t="str">
        <f t="shared" si="8"/>
        <v>heather grey</v>
      </c>
    </row>
    <row r="275" spans="1:20" s="302" customFormat="1" ht="21.75" hidden="1" customHeight="1">
      <c r="A275" s="303"/>
      <c r="B275" s="298"/>
      <c r="C275" s="298" t="s">
        <v>592</v>
      </c>
      <c r="D275" s="318" t="s">
        <v>601</v>
      </c>
      <c r="E275" s="300" t="s">
        <v>568</v>
      </c>
      <c r="F275" s="299" t="s">
        <v>345</v>
      </c>
      <c r="G275" s="603"/>
      <c r="H275" s="319" t="s">
        <v>281</v>
      </c>
      <c r="I275" s="298" t="s">
        <v>608</v>
      </c>
      <c r="J275" s="298">
        <v>20</v>
      </c>
      <c r="K275" s="298">
        <f t="shared" si="5"/>
        <v>43</v>
      </c>
      <c r="L275" s="298">
        <f t="shared" si="6"/>
        <v>5</v>
      </c>
      <c r="M275" s="298">
        <v>10</v>
      </c>
      <c r="N275" s="298">
        <f t="shared" si="7"/>
        <v>52</v>
      </c>
      <c r="O275" s="301"/>
      <c r="T275" s="302" t="str">
        <f t="shared" si="8"/>
        <v>heather grey</v>
      </c>
    </row>
    <row r="276" spans="1:20" s="302" customFormat="1" ht="21.75" hidden="1" customHeight="1">
      <c r="A276" s="303"/>
      <c r="B276" s="298"/>
      <c r="C276" s="298" t="s">
        <v>592</v>
      </c>
      <c r="D276" s="318" t="s">
        <v>609</v>
      </c>
      <c r="E276" s="300" t="s">
        <v>568</v>
      </c>
      <c r="F276" s="299" t="s">
        <v>354</v>
      </c>
      <c r="G276" s="603"/>
      <c r="H276" s="319" t="s">
        <v>269</v>
      </c>
      <c r="I276" s="298" t="s">
        <v>610</v>
      </c>
      <c r="J276" s="298">
        <v>32</v>
      </c>
      <c r="K276" s="298">
        <f t="shared" si="5"/>
        <v>68</v>
      </c>
      <c r="L276" s="298">
        <f t="shared" si="6"/>
        <v>7</v>
      </c>
      <c r="M276" s="298">
        <v>10</v>
      </c>
      <c r="N276" s="298">
        <f t="shared" si="7"/>
        <v>81</v>
      </c>
      <c r="O276" s="301"/>
      <c r="T276" s="302" t="str">
        <f t="shared" si="8"/>
        <v>sandstone</v>
      </c>
    </row>
    <row r="277" spans="1:20" s="302" customFormat="1" ht="21.75" hidden="1" customHeight="1">
      <c r="A277" s="303"/>
      <c r="B277" s="298"/>
      <c r="C277" s="298" t="s">
        <v>592</v>
      </c>
      <c r="D277" s="318" t="s">
        <v>609</v>
      </c>
      <c r="E277" s="300" t="s">
        <v>568</v>
      </c>
      <c r="F277" s="299" t="s">
        <v>354</v>
      </c>
      <c r="G277" s="603"/>
      <c r="H277" s="319" t="s">
        <v>271</v>
      </c>
      <c r="I277" s="298" t="s">
        <v>611</v>
      </c>
      <c r="J277" s="298">
        <v>57</v>
      </c>
      <c r="K277" s="298">
        <f t="shared" si="5"/>
        <v>121</v>
      </c>
      <c r="L277" s="298">
        <f t="shared" si="6"/>
        <v>12</v>
      </c>
      <c r="M277" s="298">
        <v>10</v>
      </c>
      <c r="N277" s="298">
        <f t="shared" si="7"/>
        <v>143</v>
      </c>
      <c r="O277" s="301"/>
      <c r="T277" s="302" t="str">
        <f t="shared" si="8"/>
        <v>sandstone</v>
      </c>
    </row>
    <row r="278" spans="1:20" s="302" customFormat="1" ht="21.75" hidden="1" customHeight="1">
      <c r="A278" s="303"/>
      <c r="B278" s="298"/>
      <c r="C278" s="298" t="s">
        <v>592</v>
      </c>
      <c r="D278" s="318" t="s">
        <v>609</v>
      </c>
      <c r="E278" s="300" t="s">
        <v>568</v>
      </c>
      <c r="F278" s="299" t="s">
        <v>354</v>
      </c>
      <c r="G278" s="603"/>
      <c r="H278" s="319" t="s">
        <v>273</v>
      </c>
      <c r="I278" s="298" t="s">
        <v>612</v>
      </c>
      <c r="J278" s="298">
        <v>123</v>
      </c>
      <c r="K278" s="298">
        <f t="shared" si="5"/>
        <v>261</v>
      </c>
      <c r="L278" s="298">
        <f t="shared" si="6"/>
        <v>26</v>
      </c>
      <c r="M278" s="298">
        <v>10</v>
      </c>
      <c r="N278" s="298">
        <f t="shared" si="7"/>
        <v>308</v>
      </c>
      <c r="O278" s="301"/>
      <c r="T278" s="302" t="str">
        <f t="shared" si="8"/>
        <v>sandstone</v>
      </c>
    </row>
    <row r="279" spans="1:20" s="302" customFormat="1" ht="21.75" hidden="1" customHeight="1">
      <c r="A279" s="303"/>
      <c r="B279" s="298"/>
      <c r="C279" s="298" t="s">
        <v>592</v>
      </c>
      <c r="D279" s="318" t="s">
        <v>609</v>
      </c>
      <c r="E279" s="300" t="s">
        <v>568</v>
      </c>
      <c r="F279" s="299" t="s">
        <v>354</v>
      </c>
      <c r="G279" s="603"/>
      <c r="H279" s="319" t="s">
        <v>275</v>
      </c>
      <c r="I279" s="298" t="s">
        <v>613</v>
      </c>
      <c r="J279" s="298">
        <v>158</v>
      </c>
      <c r="K279" s="298">
        <f t="shared" si="5"/>
        <v>335</v>
      </c>
      <c r="L279" s="298">
        <f t="shared" si="6"/>
        <v>34</v>
      </c>
      <c r="M279" s="298">
        <v>10</v>
      </c>
      <c r="N279" s="298">
        <f t="shared" si="7"/>
        <v>395</v>
      </c>
      <c r="O279" s="301"/>
      <c r="T279" s="302" t="str">
        <f t="shared" si="8"/>
        <v>sandstone</v>
      </c>
    </row>
    <row r="280" spans="1:20" s="302" customFormat="1" ht="21.75" hidden="1" customHeight="1">
      <c r="A280" s="303"/>
      <c r="B280" s="298"/>
      <c r="C280" s="298" t="s">
        <v>592</v>
      </c>
      <c r="D280" s="318" t="s">
        <v>609</v>
      </c>
      <c r="E280" s="300" t="s">
        <v>568</v>
      </c>
      <c r="F280" s="299" t="s">
        <v>354</v>
      </c>
      <c r="G280" s="603"/>
      <c r="H280" s="319" t="s">
        <v>277</v>
      </c>
      <c r="I280" s="298" t="s">
        <v>614</v>
      </c>
      <c r="J280" s="298">
        <v>99</v>
      </c>
      <c r="K280" s="298">
        <f t="shared" si="5"/>
        <v>210</v>
      </c>
      <c r="L280" s="298">
        <f t="shared" si="6"/>
        <v>21</v>
      </c>
      <c r="M280" s="298">
        <v>10</v>
      </c>
      <c r="N280" s="298">
        <f t="shared" si="7"/>
        <v>248</v>
      </c>
      <c r="O280" s="301"/>
      <c r="T280" s="302" t="str">
        <f t="shared" si="8"/>
        <v>sandstone</v>
      </c>
    </row>
    <row r="281" spans="1:20" s="302" customFormat="1" ht="21.75" hidden="1" customHeight="1">
      <c r="A281" s="303"/>
      <c r="B281" s="298"/>
      <c r="C281" s="298" t="s">
        <v>592</v>
      </c>
      <c r="D281" s="318" t="s">
        <v>609</v>
      </c>
      <c r="E281" s="300" t="s">
        <v>568</v>
      </c>
      <c r="F281" s="299" t="s">
        <v>354</v>
      </c>
      <c r="G281" s="603"/>
      <c r="H281" s="319" t="s">
        <v>279</v>
      </c>
      <c r="I281" s="298" t="s">
        <v>615</v>
      </c>
      <c r="J281" s="298">
        <v>52</v>
      </c>
      <c r="K281" s="298">
        <f t="shared" si="5"/>
        <v>111</v>
      </c>
      <c r="L281" s="298">
        <f t="shared" si="6"/>
        <v>11</v>
      </c>
      <c r="M281" s="298">
        <v>10</v>
      </c>
      <c r="N281" s="298">
        <f t="shared" si="7"/>
        <v>131</v>
      </c>
      <c r="O281" s="301"/>
      <c r="T281" s="302" t="str">
        <f t="shared" si="8"/>
        <v>sandstone</v>
      </c>
    </row>
    <row r="282" spans="1:20" s="302" customFormat="1" ht="21.75" hidden="1" customHeight="1">
      <c r="A282" s="303"/>
      <c r="B282" s="298"/>
      <c r="C282" s="298" t="s">
        <v>592</v>
      </c>
      <c r="D282" s="318" t="s">
        <v>609</v>
      </c>
      <c r="E282" s="300" t="s">
        <v>568</v>
      </c>
      <c r="F282" s="299" t="s">
        <v>354</v>
      </c>
      <c r="G282" s="603"/>
      <c r="H282" s="319" t="s">
        <v>281</v>
      </c>
      <c r="I282" s="298" t="s">
        <v>616</v>
      </c>
      <c r="J282" s="298">
        <v>20</v>
      </c>
      <c r="K282" s="298">
        <f t="shared" si="5"/>
        <v>43</v>
      </c>
      <c r="L282" s="298">
        <f t="shared" si="6"/>
        <v>5</v>
      </c>
      <c r="M282" s="298">
        <v>10</v>
      </c>
      <c r="N282" s="298">
        <f t="shared" si="7"/>
        <v>52</v>
      </c>
      <c r="O282" s="301"/>
      <c r="T282" s="302" t="str">
        <f t="shared" si="8"/>
        <v>sandstone</v>
      </c>
    </row>
    <row r="283" spans="1:20" s="312" customFormat="1" ht="21.75" hidden="1" customHeight="1">
      <c r="A283" s="313"/>
      <c r="B283" s="308"/>
      <c r="C283" s="308" t="s">
        <v>617</v>
      </c>
      <c r="D283" s="315" t="s">
        <v>618</v>
      </c>
      <c r="E283" s="310" t="s">
        <v>619</v>
      </c>
      <c r="F283" s="309" t="s">
        <v>268</v>
      </c>
      <c r="G283" s="604"/>
      <c r="H283" s="317" t="s">
        <v>269</v>
      </c>
      <c r="I283" s="308" t="s">
        <v>620</v>
      </c>
      <c r="J283" s="298">
        <v>17</v>
      </c>
      <c r="K283" s="308">
        <f t="shared" si="5"/>
        <v>37</v>
      </c>
      <c r="L283" s="308">
        <f>ROUNDUP(((J283/M283)*2)*1.05,0)</f>
        <v>3</v>
      </c>
      <c r="M283" s="308">
        <v>12</v>
      </c>
      <c r="N283" s="308">
        <f t="shared" si="7"/>
        <v>43</v>
      </c>
      <c r="O283" s="311"/>
      <c r="T283" s="312" t="str">
        <f t="shared" si="8"/>
        <v>cloud</v>
      </c>
    </row>
    <row r="284" spans="1:20" s="312" customFormat="1" ht="21.75" hidden="1" customHeight="1">
      <c r="A284" s="313"/>
      <c r="B284" s="308"/>
      <c r="C284" s="308" t="s">
        <v>617</v>
      </c>
      <c r="D284" s="315" t="s">
        <v>618</v>
      </c>
      <c r="E284" s="310" t="s">
        <v>619</v>
      </c>
      <c r="F284" s="309" t="s">
        <v>268</v>
      </c>
      <c r="G284" s="605"/>
      <c r="H284" s="317" t="s">
        <v>271</v>
      </c>
      <c r="I284" s="308" t="s">
        <v>621</v>
      </c>
      <c r="J284" s="298">
        <v>35</v>
      </c>
      <c r="K284" s="308">
        <f t="shared" si="5"/>
        <v>75</v>
      </c>
      <c r="L284" s="308">
        <f t="shared" si="6"/>
        <v>7</v>
      </c>
      <c r="M284" s="308">
        <v>12</v>
      </c>
      <c r="N284" s="308">
        <f t="shared" si="7"/>
        <v>88</v>
      </c>
      <c r="O284" s="311"/>
      <c r="T284" s="312" t="str">
        <f t="shared" si="8"/>
        <v>cloud</v>
      </c>
    </row>
    <row r="285" spans="1:20" s="312" customFormat="1" ht="21.75" hidden="1" customHeight="1">
      <c r="A285" s="313"/>
      <c r="B285" s="308"/>
      <c r="C285" s="308" t="s">
        <v>617</v>
      </c>
      <c r="D285" s="315" t="s">
        <v>618</v>
      </c>
      <c r="E285" s="310" t="s">
        <v>619</v>
      </c>
      <c r="F285" s="309" t="s">
        <v>268</v>
      </c>
      <c r="G285" s="605"/>
      <c r="H285" s="317" t="s">
        <v>273</v>
      </c>
      <c r="I285" s="308" t="s">
        <v>622</v>
      </c>
      <c r="J285" s="298">
        <v>77</v>
      </c>
      <c r="K285" s="308">
        <f t="shared" si="5"/>
        <v>164</v>
      </c>
      <c r="L285" s="308">
        <f t="shared" si="6"/>
        <v>14</v>
      </c>
      <c r="M285" s="308">
        <v>12</v>
      </c>
      <c r="N285" s="308">
        <f t="shared" si="7"/>
        <v>191</v>
      </c>
      <c r="O285" s="311"/>
      <c r="T285" s="312" t="str">
        <f t="shared" si="8"/>
        <v>cloud</v>
      </c>
    </row>
    <row r="286" spans="1:20" s="312" customFormat="1" ht="21.75" hidden="1" customHeight="1">
      <c r="A286" s="307"/>
      <c r="B286" s="308"/>
      <c r="C286" s="308" t="s">
        <v>617</v>
      </c>
      <c r="D286" s="315" t="s">
        <v>618</v>
      </c>
      <c r="E286" s="310" t="s">
        <v>619</v>
      </c>
      <c r="F286" s="309" t="s">
        <v>268</v>
      </c>
      <c r="G286" s="605"/>
      <c r="H286" s="317" t="s">
        <v>275</v>
      </c>
      <c r="I286" s="308" t="s">
        <v>623</v>
      </c>
      <c r="J286" s="298">
        <v>96</v>
      </c>
      <c r="K286" s="308">
        <f t="shared" si="5"/>
        <v>204</v>
      </c>
      <c r="L286" s="308">
        <f t="shared" si="6"/>
        <v>17</v>
      </c>
      <c r="M286" s="308">
        <v>12</v>
      </c>
      <c r="N286" s="308">
        <f t="shared" si="7"/>
        <v>237</v>
      </c>
      <c r="O286" s="311"/>
      <c r="T286" s="312" t="str">
        <f t="shared" si="8"/>
        <v>cloud</v>
      </c>
    </row>
    <row r="287" spans="1:20" s="312" customFormat="1" ht="21.75" hidden="1" customHeight="1">
      <c r="A287" s="313"/>
      <c r="B287" s="308"/>
      <c r="C287" s="308" t="s">
        <v>617</v>
      </c>
      <c r="D287" s="315" t="s">
        <v>618</v>
      </c>
      <c r="E287" s="310" t="s">
        <v>619</v>
      </c>
      <c r="F287" s="309" t="s">
        <v>268</v>
      </c>
      <c r="G287" s="605"/>
      <c r="H287" s="317" t="s">
        <v>277</v>
      </c>
      <c r="I287" s="308" t="s">
        <v>624</v>
      </c>
      <c r="J287" s="298">
        <v>71</v>
      </c>
      <c r="K287" s="308">
        <f t="shared" si="5"/>
        <v>151</v>
      </c>
      <c r="L287" s="308">
        <f t="shared" si="6"/>
        <v>13</v>
      </c>
      <c r="M287" s="308">
        <v>12</v>
      </c>
      <c r="N287" s="308">
        <f t="shared" si="7"/>
        <v>176</v>
      </c>
      <c r="O287" s="311"/>
      <c r="T287" s="312" t="str">
        <f t="shared" si="8"/>
        <v>cloud</v>
      </c>
    </row>
    <row r="288" spans="1:20" s="312" customFormat="1" ht="21.75" hidden="1" customHeight="1">
      <c r="A288" s="313"/>
      <c r="B288" s="308"/>
      <c r="C288" s="308" t="s">
        <v>617</v>
      </c>
      <c r="D288" s="315" t="s">
        <v>618</v>
      </c>
      <c r="E288" s="310" t="s">
        <v>619</v>
      </c>
      <c r="F288" s="309" t="s">
        <v>268</v>
      </c>
      <c r="G288" s="605"/>
      <c r="H288" s="317" t="s">
        <v>279</v>
      </c>
      <c r="I288" s="308" t="s">
        <v>625</v>
      </c>
      <c r="J288" s="298">
        <v>31</v>
      </c>
      <c r="K288" s="308">
        <f t="shared" si="5"/>
        <v>66</v>
      </c>
      <c r="L288" s="308">
        <f t="shared" si="6"/>
        <v>6</v>
      </c>
      <c r="M288" s="308">
        <v>12</v>
      </c>
      <c r="N288" s="308">
        <f t="shared" si="7"/>
        <v>78</v>
      </c>
      <c r="O288" s="311"/>
      <c r="T288" s="312" t="str">
        <f t="shared" si="8"/>
        <v>cloud</v>
      </c>
    </row>
    <row r="289" spans="1:20" s="312" customFormat="1" ht="21.75" hidden="1" customHeight="1">
      <c r="A289" s="313"/>
      <c r="B289" s="308"/>
      <c r="C289" s="308" t="s">
        <v>617</v>
      </c>
      <c r="D289" s="315" t="s">
        <v>618</v>
      </c>
      <c r="E289" s="310" t="s">
        <v>619</v>
      </c>
      <c r="F289" s="309" t="s">
        <v>268</v>
      </c>
      <c r="G289" s="605"/>
      <c r="H289" s="317" t="s">
        <v>281</v>
      </c>
      <c r="I289" s="308" t="s">
        <v>626</v>
      </c>
      <c r="J289" s="298">
        <v>18</v>
      </c>
      <c r="K289" s="308">
        <f t="shared" si="5"/>
        <v>39</v>
      </c>
      <c r="L289" s="308">
        <f t="shared" si="6"/>
        <v>4</v>
      </c>
      <c r="M289" s="308">
        <v>12</v>
      </c>
      <c r="N289" s="308">
        <f t="shared" si="7"/>
        <v>47</v>
      </c>
      <c r="O289" s="311"/>
      <c r="T289" s="312" t="str">
        <f t="shared" si="8"/>
        <v>cloud</v>
      </c>
    </row>
    <row r="290" spans="1:20" s="312" customFormat="1" ht="21.75" hidden="1" customHeight="1">
      <c r="A290" s="313"/>
      <c r="B290" s="308"/>
      <c r="C290" s="308" t="s">
        <v>617</v>
      </c>
      <c r="D290" s="315" t="s">
        <v>627</v>
      </c>
      <c r="E290" s="310" t="s">
        <v>619</v>
      </c>
      <c r="F290" s="309" t="s">
        <v>318</v>
      </c>
      <c r="G290" s="605"/>
      <c r="H290" s="317" t="s">
        <v>269</v>
      </c>
      <c r="I290" s="308" t="s">
        <v>628</v>
      </c>
      <c r="J290" s="298">
        <v>17</v>
      </c>
      <c r="K290" s="308">
        <f t="shared" si="5"/>
        <v>37</v>
      </c>
      <c r="L290" s="308">
        <f t="shared" si="6"/>
        <v>3</v>
      </c>
      <c r="M290" s="308">
        <v>12</v>
      </c>
      <c r="N290" s="308">
        <f t="shared" si="7"/>
        <v>43</v>
      </c>
      <c r="O290" s="311"/>
      <c r="T290" s="312" t="str">
        <f t="shared" si="8"/>
        <v>eternity</v>
      </c>
    </row>
    <row r="291" spans="1:20" s="312" customFormat="1" ht="21.75" hidden="1" customHeight="1">
      <c r="A291" s="313"/>
      <c r="B291" s="308"/>
      <c r="C291" s="308" t="s">
        <v>617</v>
      </c>
      <c r="D291" s="315" t="s">
        <v>627</v>
      </c>
      <c r="E291" s="310" t="s">
        <v>619</v>
      </c>
      <c r="F291" s="309" t="s">
        <v>318</v>
      </c>
      <c r="G291" s="605"/>
      <c r="H291" s="317" t="s">
        <v>271</v>
      </c>
      <c r="I291" s="308" t="s">
        <v>629</v>
      </c>
      <c r="J291" s="298">
        <v>35</v>
      </c>
      <c r="K291" s="308">
        <f t="shared" si="5"/>
        <v>75</v>
      </c>
      <c r="L291" s="308">
        <f t="shared" si="6"/>
        <v>7</v>
      </c>
      <c r="M291" s="308">
        <v>12</v>
      </c>
      <c r="N291" s="308">
        <f t="shared" si="7"/>
        <v>88</v>
      </c>
      <c r="O291" s="311"/>
      <c r="T291" s="312" t="str">
        <f t="shared" si="8"/>
        <v>eternity</v>
      </c>
    </row>
    <row r="292" spans="1:20" s="312" customFormat="1" ht="21.75" hidden="1" customHeight="1">
      <c r="A292" s="313"/>
      <c r="B292" s="308"/>
      <c r="C292" s="308" t="s">
        <v>617</v>
      </c>
      <c r="D292" s="315" t="s">
        <v>627</v>
      </c>
      <c r="E292" s="310" t="s">
        <v>619</v>
      </c>
      <c r="F292" s="309" t="s">
        <v>318</v>
      </c>
      <c r="G292" s="605"/>
      <c r="H292" s="317" t="s">
        <v>273</v>
      </c>
      <c r="I292" s="308" t="s">
        <v>630</v>
      </c>
      <c r="J292" s="298">
        <v>77</v>
      </c>
      <c r="K292" s="308">
        <f t="shared" si="5"/>
        <v>164</v>
      </c>
      <c r="L292" s="308">
        <f t="shared" si="6"/>
        <v>14</v>
      </c>
      <c r="M292" s="308">
        <v>12</v>
      </c>
      <c r="N292" s="308">
        <f t="shared" si="7"/>
        <v>191</v>
      </c>
      <c r="O292" s="311"/>
      <c r="T292" s="312" t="str">
        <f t="shared" si="8"/>
        <v>eternity</v>
      </c>
    </row>
    <row r="293" spans="1:20" s="312" customFormat="1" ht="21.75" hidden="1" customHeight="1">
      <c r="A293" s="313"/>
      <c r="B293" s="308"/>
      <c r="C293" s="308" t="s">
        <v>617</v>
      </c>
      <c r="D293" s="315" t="s">
        <v>627</v>
      </c>
      <c r="E293" s="310" t="s">
        <v>619</v>
      </c>
      <c r="F293" s="309" t="s">
        <v>318</v>
      </c>
      <c r="G293" s="605"/>
      <c r="H293" s="317" t="s">
        <v>275</v>
      </c>
      <c r="I293" s="308" t="s">
        <v>631</v>
      </c>
      <c r="J293" s="298">
        <v>96</v>
      </c>
      <c r="K293" s="308">
        <f t="shared" si="5"/>
        <v>204</v>
      </c>
      <c r="L293" s="308">
        <f t="shared" si="6"/>
        <v>17</v>
      </c>
      <c r="M293" s="308">
        <v>12</v>
      </c>
      <c r="N293" s="308">
        <f t="shared" si="7"/>
        <v>237</v>
      </c>
      <c r="O293" s="311"/>
      <c r="T293" s="312" t="str">
        <f t="shared" si="8"/>
        <v>eternity</v>
      </c>
    </row>
    <row r="294" spans="1:20" s="312" customFormat="1" ht="21.75" hidden="1" customHeight="1">
      <c r="A294" s="313"/>
      <c r="B294" s="308"/>
      <c r="C294" s="308" t="s">
        <v>617</v>
      </c>
      <c r="D294" s="315" t="s">
        <v>627</v>
      </c>
      <c r="E294" s="310" t="s">
        <v>619</v>
      </c>
      <c r="F294" s="309" t="s">
        <v>318</v>
      </c>
      <c r="G294" s="605"/>
      <c r="H294" s="317" t="s">
        <v>277</v>
      </c>
      <c r="I294" s="308" t="s">
        <v>632</v>
      </c>
      <c r="J294" s="298">
        <v>71</v>
      </c>
      <c r="K294" s="308">
        <f t="shared" si="5"/>
        <v>151</v>
      </c>
      <c r="L294" s="308">
        <f t="shared" si="6"/>
        <v>13</v>
      </c>
      <c r="M294" s="308">
        <v>12</v>
      </c>
      <c r="N294" s="308">
        <f t="shared" si="7"/>
        <v>176</v>
      </c>
      <c r="O294" s="311"/>
      <c r="T294" s="312" t="str">
        <f t="shared" si="8"/>
        <v>eternity</v>
      </c>
    </row>
    <row r="295" spans="1:20" s="312" customFormat="1" ht="21.75" hidden="1" customHeight="1">
      <c r="A295" s="313"/>
      <c r="B295" s="308"/>
      <c r="C295" s="308" t="s">
        <v>617</v>
      </c>
      <c r="D295" s="315" t="s">
        <v>627</v>
      </c>
      <c r="E295" s="310" t="s">
        <v>619</v>
      </c>
      <c r="F295" s="309" t="s">
        <v>318</v>
      </c>
      <c r="G295" s="605"/>
      <c r="H295" s="317" t="s">
        <v>279</v>
      </c>
      <c r="I295" s="308" t="s">
        <v>633</v>
      </c>
      <c r="J295" s="298">
        <v>31</v>
      </c>
      <c r="K295" s="308">
        <f t="shared" si="5"/>
        <v>66</v>
      </c>
      <c r="L295" s="308">
        <f t="shared" si="6"/>
        <v>6</v>
      </c>
      <c r="M295" s="308">
        <v>12</v>
      </c>
      <c r="N295" s="308">
        <f t="shared" si="7"/>
        <v>78</v>
      </c>
      <c r="O295" s="311"/>
      <c r="T295" s="312" t="str">
        <f t="shared" si="8"/>
        <v>eternity</v>
      </c>
    </row>
    <row r="296" spans="1:20" s="312" customFormat="1" ht="21.75" hidden="1" customHeight="1">
      <c r="A296" s="313"/>
      <c r="B296" s="308"/>
      <c r="C296" s="308" t="s">
        <v>617</v>
      </c>
      <c r="D296" s="315" t="s">
        <v>627</v>
      </c>
      <c r="E296" s="310" t="s">
        <v>619</v>
      </c>
      <c r="F296" s="309" t="s">
        <v>318</v>
      </c>
      <c r="G296" s="605"/>
      <c r="H296" s="317" t="s">
        <v>281</v>
      </c>
      <c r="I296" s="308" t="s">
        <v>634</v>
      </c>
      <c r="J296" s="298">
        <v>18</v>
      </c>
      <c r="K296" s="308">
        <f t="shared" si="5"/>
        <v>39</v>
      </c>
      <c r="L296" s="308">
        <f t="shared" si="6"/>
        <v>4</v>
      </c>
      <c r="M296" s="308">
        <v>12</v>
      </c>
      <c r="N296" s="308">
        <f t="shared" si="7"/>
        <v>47</v>
      </c>
      <c r="O296" s="311"/>
      <c r="T296" s="312" t="str">
        <f t="shared" si="8"/>
        <v>eternity</v>
      </c>
    </row>
    <row r="297" spans="1:20" s="312" customFormat="1" ht="21.75" hidden="1" customHeight="1">
      <c r="A297" s="313"/>
      <c r="B297" s="308"/>
      <c r="C297" s="308" t="s">
        <v>617</v>
      </c>
      <c r="D297" s="315" t="s">
        <v>635</v>
      </c>
      <c r="E297" s="310" t="s">
        <v>619</v>
      </c>
      <c r="F297" s="309" t="s">
        <v>283</v>
      </c>
      <c r="G297" s="605"/>
      <c r="H297" s="317" t="s">
        <v>269</v>
      </c>
      <c r="I297" s="308" t="s">
        <v>636</v>
      </c>
      <c r="J297" s="298">
        <v>16</v>
      </c>
      <c r="K297" s="308">
        <f t="shared" si="5"/>
        <v>34</v>
      </c>
      <c r="L297" s="308">
        <f t="shared" si="6"/>
        <v>3</v>
      </c>
      <c r="M297" s="308">
        <v>12</v>
      </c>
      <c r="N297" s="308">
        <f t="shared" si="7"/>
        <v>40</v>
      </c>
      <c r="O297" s="311"/>
      <c r="T297" s="312" t="str">
        <f t="shared" si="8"/>
        <v>moonlight</v>
      </c>
    </row>
    <row r="298" spans="1:20" s="312" customFormat="1" ht="21.75" hidden="1" customHeight="1">
      <c r="A298" s="313"/>
      <c r="B298" s="308"/>
      <c r="C298" s="308" t="s">
        <v>617</v>
      </c>
      <c r="D298" s="315" t="s">
        <v>635</v>
      </c>
      <c r="E298" s="310" t="s">
        <v>619</v>
      </c>
      <c r="F298" s="309" t="s">
        <v>283</v>
      </c>
      <c r="G298" s="605"/>
      <c r="H298" s="317" t="s">
        <v>271</v>
      </c>
      <c r="I298" s="308" t="s">
        <v>637</v>
      </c>
      <c r="J298" s="298">
        <v>35</v>
      </c>
      <c r="K298" s="308">
        <f t="shared" si="5"/>
        <v>75</v>
      </c>
      <c r="L298" s="308">
        <f t="shared" si="6"/>
        <v>7</v>
      </c>
      <c r="M298" s="308">
        <v>12</v>
      </c>
      <c r="N298" s="308">
        <f t="shared" si="7"/>
        <v>88</v>
      </c>
      <c r="O298" s="311"/>
      <c r="T298" s="312" t="str">
        <f t="shared" si="8"/>
        <v>moonlight</v>
      </c>
    </row>
    <row r="299" spans="1:20" s="312" customFormat="1" ht="21.75" hidden="1" customHeight="1">
      <c r="A299" s="313"/>
      <c r="B299" s="308"/>
      <c r="C299" s="308" t="s">
        <v>617</v>
      </c>
      <c r="D299" s="315" t="s">
        <v>635</v>
      </c>
      <c r="E299" s="310" t="s">
        <v>619</v>
      </c>
      <c r="F299" s="309" t="s">
        <v>283</v>
      </c>
      <c r="G299" s="605"/>
      <c r="H299" s="317" t="s">
        <v>273</v>
      </c>
      <c r="I299" s="308" t="s">
        <v>638</v>
      </c>
      <c r="J299" s="298">
        <v>77</v>
      </c>
      <c r="K299" s="308">
        <f t="shared" si="5"/>
        <v>164</v>
      </c>
      <c r="L299" s="308">
        <f t="shared" si="6"/>
        <v>14</v>
      </c>
      <c r="M299" s="308">
        <v>12</v>
      </c>
      <c r="N299" s="308">
        <f t="shared" si="7"/>
        <v>191</v>
      </c>
      <c r="O299" s="311"/>
      <c r="T299" s="312" t="str">
        <f t="shared" si="8"/>
        <v>moonlight</v>
      </c>
    </row>
    <row r="300" spans="1:20" s="312" customFormat="1" ht="21.75" hidden="1" customHeight="1">
      <c r="A300" s="313"/>
      <c r="B300" s="308"/>
      <c r="C300" s="308" t="s">
        <v>617</v>
      </c>
      <c r="D300" s="315" t="s">
        <v>635</v>
      </c>
      <c r="E300" s="310" t="s">
        <v>619</v>
      </c>
      <c r="F300" s="309" t="s">
        <v>283</v>
      </c>
      <c r="G300" s="605"/>
      <c r="H300" s="317" t="s">
        <v>275</v>
      </c>
      <c r="I300" s="308" t="s">
        <v>639</v>
      </c>
      <c r="J300" s="298">
        <v>96</v>
      </c>
      <c r="K300" s="308">
        <f t="shared" si="5"/>
        <v>204</v>
      </c>
      <c r="L300" s="308">
        <f t="shared" si="6"/>
        <v>17</v>
      </c>
      <c r="M300" s="308">
        <v>12</v>
      </c>
      <c r="N300" s="308">
        <f t="shared" si="7"/>
        <v>237</v>
      </c>
      <c r="O300" s="311"/>
      <c r="T300" s="312" t="str">
        <f t="shared" si="8"/>
        <v>moonlight</v>
      </c>
    </row>
    <row r="301" spans="1:20" s="312" customFormat="1" ht="21.75" hidden="1" customHeight="1">
      <c r="A301" s="313"/>
      <c r="B301" s="308"/>
      <c r="C301" s="308" t="s">
        <v>617</v>
      </c>
      <c r="D301" s="315" t="s">
        <v>635</v>
      </c>
      <c r="E301" s="310" t="s">
        <v>619</v>
      </c>
      <c r="F301" s="309" t="s">
        <v>283</v>
      </c>
      <c r="G301" s="605"/>
      <c r="H301" s="317" t="s">
        <v>277</v>
      </c>
      <c r="I301" s="308" t="s">
        <v>640</v>
      </c>
      <c r="J301" s="298">
        <v>70</v>
      </c>
      <c r="K301" s="308">
        <f t="shared" si="5"/>
        <v>149</v>
      </c>
      <c r="L301" s="308">
        <f t="shared" si="6"/>
        <v>13</v>
      </c>
      <c r="M301" s="308">
        <v>12</v>
      </c>
      <c r="N301" s="308">
        <f t="shared" si="7"/>
        <v>174</v>
      </c>
      <c r="O301" s="311"/>
      <c r="T301" s="312" t="str">
        <f t="shared" si="8"/>
        <v>moonlight</v>
      </c>
    </row>
    <row r="302" spans="1:20" s="312" customFormat="1" ht="21.75" hidden="1" customHeight="1">
      <c r="A302" s="313"/>
      <c r="B302" s="308"/>
      <c r="C302" s="308" t="s">
        <v>617</v>
      </c>
      <c r="D302" s="315" t="s">
        <v>635</v>
      </c>
      <c r="E302" s="310" t="s">
        <v>619</v>
      </c>
      <c r="F302" s="309" t="s">
        <v>283</v>
      </c>
      <c r="G302" s="605"/>
      <c r="H302" s="317" t="s">
        <v>279</v>
      </c>
      <c r="I302" s="308" t="s">
        <v>641</v>
      </c>
      <c r="J302" s="298">
        <v>31</v>
      </c>
      <c r="K302" s="308">
        <f t="shared" si="5"/>
        <v>66</v>
      </c>
      <c r="L302" s="308">
        <f t="shared" si="6"/>
        <v>6</v>
      </c>
      <c r="M302" s="308">
        <v>12</v>
      </c>
      <c r="N302" s="308">
        <f t="shared" si="7"/>
        <v>78</v>
      </c>
      <c r="O302" s="311"/>
      <c r="T302" s="312" t="str">
        <f t="shared" si="8"/>
        <v>moonlight</v>
      </c>
    </row>
    <row r="303" spans="1:20" s="312" customFormat="1" ht="21.75" hidden="1" customHeight="1">
      <c r="A303" s="313"/>
      <c r="B303" s="308"/>
      <c r="C303" s="308" t="s">
        <v>617</v>
      </c>
      <c r="D303" s="315" t="s">
        <v>635</v>
      </c>
      <c r="E303" s="310" t="s">
        <v>619</v>
      </c>
      <c r="F303" s="309" t="s">
        <v>283</v>
      </c>
      <c r="G303" s="605"/>
      <c r="H303" s="317" t="s">
        <v>281</v>
      </c>
      <c r="I303" s="308" t="s">
        <v>642</v>
      </c>
      <c r="J303" s="298">
        <v>16</v>
      </c>
      <c r="K303" s="308">
        <f t="shared" si="5"/>
        <v>34</v>
      </c>
      <c r="L303" s="308">
        <f t="shared" si="6"/>
        <v>3</v>
      </c>
      <c r="M303" s="308">
        <v>12</v>
      </c>
      <c r="N303" s="308">
        <f t="shared" si="7"/>
        <v>40</v>
      </c>
      <c r="O303" s="311"/>
      <c r="T303" s="312" t="str">
        <f t="shared" si="8"/>
        <v>moonlight</v>
      </c>
    </row>
    <row r="304" spans="1:20" s="312" customFormat="1" ht="21.75" hidden="1" customHeight="1">
      <c r="A304" s="313"/>
      <c r="B304" s="308"/>
      <c r="C304" s="308" t="s">
        <v>643</v>
      </c>
      <c r="D304" s="315" t="s">
        <v>644</v>
      </c>
      <c r="E304" s="310" t="s">
        <v>619</v>
      </c>
      <c r="F304" s="309" t="s">
        <v>336</v>
      </c>
      <c r="G304" s="605"/>
      <c r="H304" s="317" t="s">
        <v>269</v>
      </c>
      <c r="I304" s="308" t="s">
        <v>645</v>
      </c>
      <c r="J304" s="298">
        <v>16</v>
      </c>
      <c r="K304" s="308">
        <f t="shared" si="5"/>
        <v>34</v>
      </c>
      <c r="L304" s="308">
        <f t="shared" si="6"/>
        <v>3</v>
      </c>
      <c r="M304" s="308">
        <v>12</v>
      </c>
      <c r="N304" s="308">
        <f t="shared" si="7"/>
        <v>40</v>
      </c>
      <c r="O304" s="311"/>
      <c r="T304" s="312" t="str">
        <f t="shared" si="8"/>
        <v>dove</v>
      </c>
    </row>
    <row r="305" spans="1:20" s="312" customFormat="1" ht="21.75" hidden="1" customHeight="1">
      <c r="A305" s="313"/>
      <c r="B305" s="308"/>
      <c r="C305" s="308" t="s">
        <v>643</v>
      </c>
      <c r="D305" s="315" t="s">
        <v>644</v>
      </c>
      <c r="E305" s="310" t="s">
        <v>619</v>
      </c>
      <c r="F305" s="309" t="s">
        <v>336</v>
      </c>
      <c r="G305" s="605"/>
      <c r="H305" s="317" t="s">
        <v>271</v>
      </c>
      <c r="I305" s="308" t="s">
        <v>646</v>
      </c>
      <c r="J305" s="298">
        <v>35</v>
      </c>
      <c r="K305" s="308">
        <f t="shared" si="5"/>
        <v>75</v>
      </c>
      <c r="L305" s="308">
        <f t="shared" si="6"/>
        <v>7</v>
      </c>
      <c r="M305" s="308">
        <v>12</v>
      </c>
      <c r="N305" s="308">
        <f t="shared" si="7"/>
        <v>88</v>
      </c>
      <c r="O305" s="311"/>
      <c r="T305" s="312" t="str">
        <f t="shared" si="8"/>
        <v>dove</v>
      </c>
    </row>
    <row r="306" spans="1:20" s="312" customFormat="1" ht="21.75" hidden="1" customHeight="1">
      <c r="A306" s="313"/>
      <c r="B306" s="308"/>
      <c r="C306" s="308" t="s">
        <v>643</v>
      </c>
      <c r="D306" s="315" t="s">
        <v>644</v>
      </c>
      <c r="E306" s="310" t="s">
        <v>619</v>
      </c>
      <c r="F306" s="309" t="s">
        <v>336</v>
      </c>
      <c r="G306" s="605"/>
      <c r="H306" s="317" t="s">
        <v>273</v>
      </c>
      <c r="I306" s="308" t="s">
        <v>647</v>
      </c>
      <c r="J306" s="298">
        <v>77</v>
      </c>
      <c r="K306" s="308">
        <f t="shared" si="5"/>
        <v>164</v>
      </c>
      <c r="L306" s="308">
        <f t="shared" si="6"/>
        <v>14</v>
      </c>
      <c r="M306" s="308">
        <v>12</v>
      </c>
      <c r="N306" s="308">
        <f t="shared" si="7"/>
        <v>191</v>
      </c>
      <c r="O306" s="311"/>
      <c r="T306" s="312" t="str">
        <f t="shared" si="8"/>
        <v>dove</v>
      </c>
    </row>
    <row r="307" spans="1:20" s="312" customFormat="1" ht="21.75" hidden="1" customHeight="1">
      <c r="A307" s="313"/>
      <c r="B307" s="308"/>
      <c r="C307" s="308" t="s">
        <v>643</v>
      </c>
      <c r="D307" s="315" t="s">
        <v>644</v>
      </c>
      <c r="E307" s="310" t="s">
        <v>619</v>
      </c>
      <c r="F307" s="309" t="s">
        <v>336</v>
      </c>
      <c r="G307" s="605"/>
      <c r="H307" s="317" t="s">
        <v>275</v>
      </c>
      <c r="I307" s="308" t="s">
        <v>648</v>
      </c>
      <c r="J307" s="298">
        <v>96</v>
      </c>
      <c r="K307" s="308">
        <f t="shared" si="5"/>
        <v>204</v>
      </c>
      <c r="L307" s="308">
        <f t="shared" si="6"/>
        <v>17</v>
      </c>
      <c r="M307" s="308">
        <v>12</v>
      </c>
      <c r="N307" s="308">
        <f t="shared" si="7"/>
        <v>237</v>
      </c>
      <c r="O307" s="311"/>
      <c r="T307" s="312" t="str">
        <f t="shared" si="8"/>
        <v>dove</v>
      </c>
    </row>
    <row r="308" spans="1:20" s="312" customFormat="1" ht="21.75" hidden="1" customHeight="1">
      <c r="A308" s="313"/>
      <c r="B308" s="308"/>
      <c r="C308" s="308" t="s">
        <v>643</v>
      </c>
      <c r="D308" s="315" t="s">
        <v>644</v>
      </c>
      <c r="E308" s="310" t="s">
        <v>619</v>
      </c>
      <c r="F308" s="309" t="s">
        <v>336</v>
      </c>
      <c r="G308" s="605"/>
      <c r="H308" s="317" t="s">
        <v>277</v>
      </c>
      <c r="I308" s="308" t="s">
        <v>649</v>
      </c>
      <c r="J308" s="298">
        <v>70</v>
      </c>
      <c r="K308" s="308">
        <f t="shared" si="5"/>
        <v>149</v>
      </c>
      <c r="L308" s="308">
        <f t="shared" si="6"/>
        <v>13</v>
      </c>
      <c r="M308" s="308">
        <v>12</v>
      </c>
      <c r="N308" s="308">
        <f t="shared" si="7"/>
        <v>174</v>
      </c>
      <c r="O308" s="311"/>
      <c r="T308" s="312" t="str">
        <f t="shared" si="8"/>
        <v>dove</v>
      </c>
    </row>
    <row r="309" spans="1:20" s="312" customFormat="1" ht="21.75" hidden="1" customHeight="1">
      <c r="A309" s="313"/>
      <c r="B309" s="308"/>
      <c r="C309" s="308" t="s">
        <v>643</v>
      </c>
      <c r="D309" s="315" t="s">
        <v>644</v>
      </c>
      <c r="E309" s="310" t="s">
        <v>619</v>
      </c>
      <c r="F309" s="309" t="s">
        <v>336</v>
      </c>
      <c r="G309" s="605"/>
      <c r="H309" s="317" t="s">
        <v>279</v>
      </c>
      <c r="I309" s="308" t="s">
        <v>650</v>
      </c>
      <c r="J309" s="298">
        <v>31</v>
      </c>
      <c r="K309" s="308">
        <f t="shared" si="5"/>
        <v>66</v>
      </c>
      <c r="L309" s="308">
        <f t="shared" si="6"/>
        <v>6</v>
      </c>
      <c r="M309" s="308">
        <v>12</v>
      </c>
      <c r="N309" s="308">
        <f t="shared" si="7"/>
        <v>78</v>
      </c>
      <c r="O309" s="311"/>
      <c r="T309" s="312" t="str">
        <f t="shared" si="8"/>
        <v>dove</v>
      </c>
    </row>
    <row r="310" spans="1:20" s="312" customFormat="1" ht="21.75" hidden="1" customHeight="1">
      <c r="A310" s="313"/>
      <c r="B310" s="308"/>
      <c r="C310" s="308" t="s">
        <v>643</v>
      </c>
      <c r="D310" s="315" t="s">
        <v>644</v>
      </c>
      <c r="E310" s="310" t="s">
        <v>619</v>
      </c>
      <c r="F310" s="309" t="s">
        <v>336</v>
      </c>
      <c r="G310" s="605"/>
      <c r="H310" s="317" t="s">
        <v>281</v>
      </c>
      <c r="I310" s="308" t="s">
        <v>651</v>
      </c>
      <c r="J310" s="298">
        <v>16</v>
      </c>
      <c r="K310" s="308">
        <f t="shared" si="5"/>
        <v>34</v>
      </c>
      <c r="L310" s="308">
        <f t="shared" si="6"/>
        <v>3</v>
      </c>
      <c r="M310" s="308">
        <v>12</v>
      </c>
      <c r="N310" s="308">
        <f t="shared" si="7"/>
        <v>40</v>
      </c>
      <c r="O310" s="311"/>
      <c r="T310" s="312" t="str">
        <f t="shared" si="8"/>
        <v>dove</v>
      </c>
    </row>
    <row r="311" spans="1:20" s="312" customFormat="1" ht="21.75" hidden="1" customHeight="1">
      <c r="A311" s="313"/>
      <c r="B311" s="308"/>
      <c r="C311" s="308" t="s">
        <v>643</v>
      </c>
      <c r="D311" s="315" t="s">
        <v>652</v>
      </c>
      <c r="E311" s="310" t="s">
        <v>619</v>
      </c>
      <c r="F311" s="309" t="s">
        <v>345</v>
      </c>
      <c r="G311" s="605"/>
      <c r="H311" s="317" t="s">
        <v>269</v>
      </c>
      <c r="I311" s="308" t="s">
        <v>653</v>
      </c>
      <c r="J311" s="298">
        <v>15</v>
      </c>
      <c r="K311" s="308">
        <f t="shared" si="5"/>
        <v>32</v>
      </c>
      <c r="L311" s="308">
        <f t="shared" si="6"/>
        <v>3</v>
      </c>
      <c r="M311" s="308">
        <v>12</v>
      </c>
      <c r="N311" s="308">
        <f t="shared" si="7"/>
        <v>38</v>
      </c>
      <c r="O311" s="311"/>
      <c r="T311" s="312" t="str">
        <f t="shared" si="8"/>
        <v>heather grey</v>
      </c>
    </row>
    <row r="312" spans="1:20" s="312" customFormat="1" ht="21.75" hidden="1" customHeight="1">
      <c r="A312" s="313"/>
      <c r="B312" s="308"/>
      <c r="C312" s="308" t="s">
        <v>643</v>
      </c>
      <c r="D312" s="315" t="s">
        <v>652</v>
      </c>
      <c r="E312" s="310" t="s">
        <v>619</v>
      </c>
      <c r="F312" s="309" t="s">
        <v>345</v>
      </c>
      <c r="G312" s="605"/>
      <c r="H312" s="317" t="s">
        <v>271</v>
      </c>
      <c r="I312" s="308" t="s">
        <v>654</v>
      </c>
      <c r="J312" s="298">
        <v>35</v>
      </c>
      <c r="K312" s="308">
        <f t="shared" si="5"/>
        <v>75</v>
      </c>
      <c r="L312" s="308">
        <f t="shared" si="6"/>
        <v>7</v>
      </c>
      <c r="M312" s="308">
        <v>12</v>
      </c>
      <c r="N312" s="308">
        <f t="shared" si="7"/>
        <v>88</v>
      </c>
      <c r="O312" s="311"/>
      <c r="T312" s="312" t="str">
        <f t="shared" si="8"/>
        <v>heather grey</v>
      </c>
    </row>
    <row r="313" spans="1:20" s="312" customFormat="1" ht="21.75" hidden="1" customHeight="1">
      <c r="A313" s="313"/>
      <c r="B313" s="308"/>
      <c r="C313" s="308" t="s">
        <v>643</v>
      </c>
      <c r="D313" s="315" t="s">
        <v>652</v>
      </c>
      <c r="E313" s="310" t="s">
        <v>619</v>
      </c>
      <c r="F313" s="309" t="s">
        <v>345</v>
      </c>
      <c r="G313" s="605"/>
      <c r="H313" s="317" t="s">
        <v>273</v>
      </c>
      <c r="I313" s="308" t="s">
        <v>655</v>
      </c>
      <c r="J313" s="298">
        <v>77</v>
      </c>
      <c r="K313" s="308">
        <f t="shared" si="5"/>
        <v>164</v>
      </c>
      <c r="L313" s="308">
        <f t="shared" si="6"/>
        <v>14</v>
      </c>
      <c r="M313" s="308">
        <v>12</v>
      </c>
      <c r="N313" s="308">
        <f t="shared" si="7"/>
        <v>191</v>
      </c>
      <c r="O313" s="311"/>
      <c r="T313" s="312" t="str">
        <f t="shared" si="8"/>
        <v>heather grey</v>
      </c>
    </row>
    <row r="314" spans="1:20" s="312" customFormat="1" ht="21.75" hidden="1" customHeight="1">
      <c r="A314" s="313"/>
      <c r="B314" s="308"/>
      <c r="C314" s="308" t="s">
        <v>643</v>
      </c>
      <c r="D314" s="315" t="s">
        <v>652</v>
      </c>
      <c r="E314" s="310" t="s">
        <v>619</v>
      </c>
      <c r="F314" s="309" t="s">
        <v>345</v>
      </c>
      <c r="G314" s="605"/>
      <c r="H314" s="317" t="s">
        <v>275</v>
      </c>
      <c r="I314" s="308" t="s">
        <v>656</v>
      </c>
      <c r="J314" s="298">
        <v>96</v>
      </c>
      <c r="K314" s="308">
        <f t="shared" si="5"/>
        <v>204</v>
      </c>
      <c r="L314" s="308">
        <f t="shared" si="6"/>
        <v>17</v>
      </c>
      <c r="M314" s="308">
        <v>12</v>
      </c>
      <c r="N314" s="308">
        <f t="shared" si="7"/>
        <v>237</v>
      </c>
      <c r="O314" s="311"/>
      <c r="T314" s="312" t="str">
        <f t="shared" si="8"/>
        <v>heather grey</v>
      </c>
    </row>
    <row r="315" spans="1:20" s="312" customFormat="1" ht="21.75" hidden="1" customHeight="1">
      <c r="A315" s="313"/>
      <c r="B315" s="308"/>
      <c r="C315" s="308" t="s">
        <v>643</v>
      </c>
      <c r="D315" s="315" t="s">
        <v>652</v>
      </c>
      <c r="E315" s="310" t="s">
        <v>619</v>
      </c>
      <c r="F315" s="309" t="s">
        <v>345</v>
      </c>
      <c r="G315" s="605"/>
      <c r="H315" s="317" t="s">
        <v>277</v>
      </c>
      <c r="I315" s="308" t="s">
        <v>657</v>
      </c>
      <c r="J315" s="298">
        <v>70</v>
      </c>
      <c r="K315" s="308">
        <f t="shared" si="5"/>
        <v>149</v>
      </c>
      <c r="L315" s="308">
        <f t="shared" si="6"/>
        <v>13</v>
      </c>
      <c r="M315" s="308">
        <v>12</v>
      </c>
      <c r="N315" s="308">
        <f t="shared" si="7"/>
        <v>174</v>
      </c>
      <c r="O315" s="311"/>
      <c r="T315" s="312" t="str">
        <f t="shared" si="8"/>
        <v>heather grey</v>
      </c>
    </row>
    <row r="316" spans="1:20" s="312" customFormat="1" ht="21.75" hidden="1" customHeight="1">
      <c r="A316" s="313"/>
      <c r="B316" s="308"/>
      <c r="C316" s="308" t="s">
        <v>643</v>
      </c>
      <c r="D316" s="315" t="s">
        <v>652</v>
      </c>
      <c r="E316" s="310" t="s">
        <v>619</v>
      </c>
      <c r="F316" s="309" t="s">
        <v>345</v>
      </c>
      <c r="G316" s="605"/>
      <c r="H316" s="317" t="s">
        <v>279</v>
      </c>
      <c r="I316" s="308" t="s">
        <v>658</v>
      </c>
      <c r="J316" s="298">
        <v>31</v>
      </c>
      <c r="K316" s="308">
        <f t="shared" si="5"/>
        <v>66</v>
      </c>
      <c r="L316" s="308">
        <f t="shared" si="6"/>
        <v>6</v>
      </c>
      <c r="M316" s="308">
        <v>12</v>
      </c>
      <c r="N316" s="308">
        <f t="shared" si="7"/>
        <v>78</v>
      </c>
      <c r="O316" s="311"/>
      <c r="T316" s="312" t="str">
        <f t="shared" si="8"/>
        <v>heather grey</v>
      </c>
    </row>
    <row r="317" spans="1:20" s="312" customFormat="1" ht="21.75" hidden="1" customHeight="1">
      <c r="A317" s="313"/>
      <c r="B317" s="308"/>
      <c r="C317" s="308" t="s">
        <v>643</v>
      </c>
      <c r="D317" s="315" t="s">
        <v>652</v>
      </c>
      <c r="E317" s="310" t="s">
        <v>619</v>
      </c>
      <c r="F317" s="309" t="s">
        <v>345</v>
      </c>
      <c r="G317" s="605"/>
      <c r="H317" s="317" t="s">
        <v>281</v>
      </c>
      <c r="I317" s="308" t="s">
        <v>659</v>
      </c>
      <c r="J317" s="298">
        <v>16</v>
      </c>
      <c r="K317" s="308">
        <f t="shared" si="5"/>
        <v>34</v>
      </c>
      <c r="L317" s="308">
        <f t="shared" si="6"/>
        <v>3</v>
      </c>
      <c r="M317" s="308">
        <v>12</v>
      </c>
      <c r="N317" s="308">
        <f t="shared" si="7"/>
        <v>40</v>
      </c>
      <c r="O317" s="311"/>
      <c r="T317" s="312" t="str">
        <f t="shared" si="8"/>
        <v>heather grey</v>
      </c>
    </row>
    <row r="318" spans="1:20" s="312" customFormat="1" ht="21.75" hidden="1" customHeight="1">
      <c r="A318" s="313"/>
      <c r="B318" s="308"/>
      <c r="C318" s="308" t="s">
        <v>643</v>
      </c>
      <c r="D318" s="315" t="s">
        <v>660</v>
      </c>
      <c r="E318" s="310" t="s">
        <v>619</v>
      </c>
      <c r="F318" s="309" t="s">
        <v>354</v>
      </c>
      <c r="G318" s="605"/>
      <c r="H318" s="317" t="s">
        <v>269</v>
      </c>
      <c r="I318" s="308" t="s">
        <v>661</v>
      </c>
      <c r="J318" s="298">
        <v>15</v>
      </c>
      <c r="K318" s="308">
        <f t="shared" si="5"/>
        <v>32</v>
      </c>
      <c r="L318" s="308">
        <f t="shared" si="6"/>
        <v>3</v>
      </c>
      <c r="M318" s="308">
        <v>12</v>
      </c>
      <c r="N318" s="308">
        <f t="shared" si="7"/>
        <v>38</v>
      </c>
      <c r="O318" s="311"/>
      <c r="T318" s="312" t="str">
        <f t="shared" si="8"/>
        <v>sandstone</v>
      </c>
    </row>
    <row r="319" spans="1:20" s="312" customFormat="1" ht="21.75" hidden="1" customHeight="1">
      <c r="A319" s="313"/>
      <c r="B319" s="308"/>
      <c r="C319" s="308" t="s">
        <v>643</v>
      </c>
      <c r="D319" s="315" t="s">
        <v>660</v>
      </c>
      <c r="E319" s="310" t="s">
        <v>619</v>
      </c>
      <c r="F319" s="309" t="s">
        <v>354</v>
      </c>
      <c r="G319" s="605"/>
      <c r="H319" s="317" t="s">
        <v>271</v>
      </c>
      <c r="I319" s="308" t="s">
        <v>662</v>
      </c>
      <c r="J319" s="298">
        <v>35</v>
      </c>
      <c r="K319" s="308">
        <f t="shared" si="5"/>
        <v>75</v>
      </c>
      <c r="L319" s="308">
        <f t="shared" si="6"/>
        <v>7</v>
      </c>
      <c r="M319" s="308">
        <v>12</v>
      </c>
      <c r="N319" s="308">
        <f t="shared" si="7"/>
        <v>88</v>
      </c>
      <c r="O319" s="311"/>
      <c r="T319" s="312" t="str">
        <f t="shared" si="8"/>
        <v>sandstone</v>
      </c>
    </row>
    <row r="320" spans="1:20" s="312" customFormat="1" ht="21.75" hidden="1" customHeight="1">
      <c r="A320" s="313"/>
      <c r="B320" s="308"/>
      <c r="C320" s="308" t="s">
        <v>643</v>
      </c>
      <c r="D320" s="315" t="s">
        <v>660</v>
      </c>
      <c r="E320" s="310" t="s">
        <v>619</v>
      </c>
      <c r="F320" s="309" t="s">
        <v>354</v>
      </c>
      <c r="G320" s="605"/>
      <c r="H320" s="317" t="s">
        <v>273</v>
      </c>
      <c r="I320" s="308" t="s">
        <v>663</v>
      </c>
      <c r="J320" s="298">
        <v>77</v>
      </c>
      <c r="K320" s="308">
        <f t="shared" si="5"/>
        <v>164</v>
      </c>
      <c r="L320" s="308">
        <f t="shared" si="6"/>
        <v>14</v>
      </c>
      <c r="M320" s="308">
        <v>12</v>
      </c>
      <c r="N320" s="308">
        <f t="shared" si="7"/>
        <v>191</v>
      </c>
      <c r="O320" s="311"/>
      <c r="T320" s="312" t="str">
        <f t="shared" si="8"/>
        <v>sandstone</v>
      </c>
    </row>
    <row r="321" spans="1:20" s="312" customFormat="1" ht="21.75" hidden="1" customHeight="1">
      <c r="A321" s="313"/>
      <c r="B321" s="308"/>
      <c r="C321" s="308" t="s">
        <v>643</v>
      </c>
      <c r="D321" s="315" t="s">
        <v>660</v>
      </c>
      <c r="E321" s="310" t="s">
        <v>619</v>
      </c>
      <c r="F321" s="309" t="s">
        <v>354</v>
      </c>
      <c r="G321" s="605"/>
      <c r="H321" s="317" t="s">
        <v>275</v>
      </c>
      <c r="I321" s="308" t="s">
        <v>664</v>
      </c>
      <c r="J321" s="298">
        <v>96</v>
      </c>
      <c r="K321" s="308">
        <f t="shared" si="5"/>
        <v>204</v>
      </c>
      <c r="L321" s="308">
        <f t="shared" si="6"/>
        <v>17</v>
      </c>
      <c r="M321" s="308">
        <v>12</v>
      </c>
      <c r="N321" s="308">
        <f t="shared" si="7"/>
        <v>237</v>
      </c>
      <c r="O321" s="311"/>
      <c r="T321" s="312" t="str">
        <f t="shared" si="8"/>
        <v>sandstone</v>
      </c>
    </row>
    <row r="322" spans="1:20" s="312" customFormat="1" ht="21.75" hidden="1" customHeight="1">
      <c r="A322" s="313"/>
      <c r="B322" s="308"/>
      <c r="C322" s="308" t="s">
        <v>643</v>
      </c>
      <c r="D322" s="315" t="s">
        <v>660</v>
      </c>
      <c r="E322" s="310" t="s">
        <v>619</v>
      </c>
      <c r="F322" s="309" t="s">
        <v>354</v>
      </c>
      <c r="G322" s="605"/>
      <c r="H322" s="317" t="s">
        <v>277</v>
      </c>
      <c r="I322" s="308" t="s">
        <v>665</v>
      </c>
      <c r="J322" s="298">
        <v>70</v>
      </c>
      <c r="K322" s="308">
        <f t="shared" si="5"/>
        <v>149</v>
      </c>
      <c r="L322" s="308">
        <f t="shared" si="6"/>
        <v>13</v>
      </c>
      <c r="M322" s="308">
        <v>12</v>
      </c>
      <c r="N322" s="308">
        <f t="shared" si="7"/>
        <v>174</v>
      </c>
      <c r="O322" s="311"/>
      <c r="T322" s="312" t="str">
        <f t="shared" si="8"/>
        <v>sandstone</v>
      </c>
    </row>
    <row r="323" spans="1:20" s="312" customFormat="1" ht="21.75" hidden="1" customHeight="1">
      <c r="A323" s="313"/>
      <c r="B323" s="308"/>
      <c r="C323" s="308" t="s">
        <v>643</v>
      </c>
      <c r="D323" s="315" t="s">
        <v>660</v>
      </c>
      <c r="E323" s="310" t="s">
        <v>619</v>
      </c>
      <c r="F323" s="309" t="s">
        <v>354</v>
      </c>
      <c r="G323" s="605"/>
      <c r="H323" s="317" t="s">
        <v>279</v>
      </c>
      <c r="I323" s="308" t="s">
        <v>666</v>
      </c>
      <c r="J323" s="298">
        <v>31</v>
      </c>
      <c r="K323" s="308">
        <f t="shared" si="5"/>
        <v>66</v>
      </c>
      <c r="L323" s="308">
        <f t="shared" si="6"/>
        <v>6</v>
      </c>
      <c r="M323" s="308">
        <v>12</v>
      </c>
      <c r="N323" s="308">
        <f t="shared" si="7"/>
        <v>78</v>
      </c>
      <c r="O323" s="311"/>
      <c r="T323" s="312" t="str">
        <f t="shared" si="8"/>
        <v>sandstone</v>
      </c>
    </row>
    <row r="324" spans="1:20" s="312" customFormat="1" ht="21.75" hidden="1" customHeight="1">
      <c r="A324" s="313"/>
      <c r="B324" s="308"/>
      <c r="C324" s="308" t="s">
        <v>643</v>
      </c>
      <c r="D324" s="315" t="s">
        <v>660</v>
      </c>
      <c r="E324" s="310" t="s">
        <v>619</v>
      </c>
      <c r="F324" s="309" t="s">
        <v>354</v>
      </c>
      <c r="G324" s="605"/>
      <c r="H324" s="317" t="s">
        <v>281</v>
      </c>
      <c r="I324" s="308" t="s">
        <v>667</v>
      </c>
      <c r="J324" s="298">
        <v>16</v>
      </c>
      <c r="K324" s="308">
        <f t="shared" si="5"/>
        <v>34</v>
      </c>
      <c r="L324" s="308">
        <f t="shared" si="6"/>
        <v>3</v>
      </c>
      <c r="M324" s="308">
        <v>12</v>
      </c>
      <c r="N324" s="308">
        <f t="shared" si="7"/>
        <v>40</v>
      </c>
      <c r="O324" s="311"/>
      <c r="T324" s="312" t="str">
        <f t="shared" si="8"/>
        <v>sandstone</v>
      </c>
    </row>
    <row r="325" spans="1:20" s="302" customFormat="1" ht="21.75" hidden="1" customHeight="1">
      <c r="A325" s="303"/>
      <c r="B325" s="298"/>
      <c r="C325" s="298" t="s">
        <v>668</v>
      </c>
      <c r="D325" s="318" t="s">
        <v>669</v>
      </c>
      <c r="E325" s="300" t="s">
        <v>670</v>
      </c>
      <c r="F325" s="299" t="s">
        <v>268</v>
      </c>
      <c r="G325" s="606"/>
      <c r="H325" s="319" t="s">
        <v>269</v>
      </c>
      <c r="I325" s="298" t="s">
        <v>671</v>
      </c>
      <c r="J325" s="298">
        <v>17</v>
      </c>
      <c r="K325" s="298">
        <f t="shared" si="5"/>
        <v>37</v>
      </c>
      <c r="L325" s="298">
        <f t="shared" si="6"/>
        <v>3</v>
      </c>
      <c r="M325" s="308">
        <v>12</v>
      </c>
      <c r="N325" s="298">
        <f t="shared" si="7"/>
        <v>43</v>
      </c>
      <c r="O325" s="301"/>
      <c r="T325" s="302" t="str">
        <f t="shared" si="8"/>
        <v>cloud</v>
      </c>
    </row>
    <row r="326" spans="1:20" s="302" customFormat="1" ht="21.75" hidden="1" customHeight="1">
      <c r="A326" s="303"/>
      <c r="B326" s="298"/>
      <c r="C326" s="298" t="s">
        <v>668</v>
      </c>
      <c r="D326" s="318" t="s">
        <v>669</v>
      </c>
      <c r="E326" s="300" t="s">
        <v>670</v>
      </c>
      <c r="F326" s="299" t="s">
        <v>268</v>
      </c>
      <c r="G326" s="606"/>
      <c r="H326" s="319" t="s">
        <v>271</v>
      </c>
      <c r="I326" s="298" t="s">
        <v>672</v>
      </c>
      <c r="J326" s="298">
        <v>36</v>
      </c>
      <c r="K326" s="298">
        <f t="shared" si="5"/>
        <v>77</v>
      </c>
      <c r="L326" s="298">
        <f t="shared" si="6"/>
        <v>7</v>
      </c>
      <c r="M326" s="308">
        <v>12</v>
      </c>
      <c r="N326" s="298">
        <f t="shared" si="7"/>
        <v>90</v>
      </c>
      <c r="O326" s="301"/>
      <c r="T326" s="302" t="str">
        <f t="shared" si="8"/>
        <v>cloud</v>
      </c>
    </row>
    <row r="327" spans="1:20" s="302" customFormat="1" ht="21.75" hidden="1" customHeight="1">
      <c r="A327" s="303"/>
      <c r="B327" s="298"/>
      <c r="C327" s="298" t="s">
        <v>668</v>
      </c>
      <c r="D327" s="318" t="s">
        <v>669</v>
      </c>
      <c r="E327" s="300" t="s">
        <v>670</v>
      </c>
      <c r="F327" s="299" t="s">
        <v>268</v>
      </c>
      <c r="G327" s="606"/>
      <c r="H327" s="319" t="s">
        <v>273</v>
      </c>
      <c r="I327" s="298" t="s">
        <v>673</v>
      </c>
      <c r="J327" s="298">
        <v>77</v>
      </c>
      <c r="K327" s="298">
        <f t="shared" si="5"/>
        <v>164</v>
      </c>
      <c r="L327" s="298">
        <f t="shared" si="6"/>
        <v>14</v>
      </c>
      <c r="M327" s="308">
        <v>12</v>
      </c>
      <c r="N327" s="298">
        <f t="shared" si="7"/>
        <v>191</v>
      </c>
      <c r="O327" s="301"/>
      <c r="T327" s="302" t="str">
        <f t="shared" si="8"/>
        <v>cloud</v>
      </c>
    </row>
    <row r="328" spans="1:20" s="302" customFormat="1" ht="21.75" hidden="1" customHeight="1">
      <c r="A328" s="303"/>
      <c r="B328" s="298"/>
      <c r="C328" s="298" t="s">
        <v>668</v>
      </c>
      <c r="D328" s="318" t="s">
        <v>669</v>
      </c>
      <c r="E328" s="300" t="s">
        <v>670</v>
      </c>
      <c r="F328" s="299" t="s">
        <v>268</v>
      </c>
      <c r="G328" s="606"/>
      <c r="H328" s="319" t="s">
        <v>275</v>
      </c>
      <c r="I328" s="298" t="s">
        <v>674</v>
      </c>
      <c r="J328" s="298">
        <v>95</v>
      </c>
      <c r="K328" s="298">
        <f t="shared" si="5"/>
        <v>202</v>
      </c>
      <c r="L328" s="298">
        <f t="shared" si="6"/>
        <v>17</v>
      </c>
      <c r="M328" s="308">
        <v>12</v>
      </c>
      <c r="N328" s="298">
        <f t="shared" si="7"/>
        <v>235</v>
      </c>
      <c r="O328" s="301"/>
      <c r="T328" s="302" t="str">
        <f t="shared" si="8"/>
        <v>cloud</v>
      </c>
    </row>
    <row r="329" spans="1:20" s="302" customFormat="1" ht="21.75" hidden="1" customHeight="1">
      <c r="A329" s="303"/>
      <c r="B329" s="298"/>
      <c r="C329" s="298" t="s">
        <v>668</v>
      </c>
      <c r="D329" s="318" t="s">
        <v>669</v>
      </c>
      <c r="E329" s="300" t="s">
        <v>670</v>
      </c>
      <c r="F329" s="299" t="s">
        <v>268</v>
      </c>
      <c r="G329" s="606"/>
      <c r="H329" s="319" t="s">
        <v>277</v>
      </c>
      <c r="I329" s="298" t="s">
        <v>675</v>
      </c>
      <c r="J329" s="298">
        <v>70</v>
      </c>
      <c r="K329" s="298">
        <f t="shared" si="5"/>
        <v>149</v>
      </c>
      <c r="L329" s="298">
        <f t="shared" si="6"/>
        <v>13</v>
      </c>
      <c r="M329" s="308">
        <v>12</v>
      </c>
      <c r="N329" s="298">
        <f t="shared" si="7"/>
        <v>174</v>
      </c>
      <c r="O329" s="301"/>
      <c r="T329" s="302" t="str">
        <f t="shared" si="8"/>
        <v>cloud</v>
      </c>
    </row>
    <row r="330" spans="1:20" s="302" customFormat="1" ht="21.75" hidden="1" customHeight="1">
      <c r="A330" s="303"/>
      <c r="B330" s="298"/>
      <c r="C330" s="298" t="s">
        <v>668</v>
      </c>
      <c r="D330" s="318" t="s">
        <v>669</v>
      </c>
      <c r="E330" s="300" t="s">
        <v>670</v>
      </c>
      <c r="F330" s="299" t="s">
        <v>268</v>
      </c>
      <c r="G330" s="606"/>
      <c r="H330" s="319" t="s">
        <v>279</v>
      </c>
      <c r="I330" s="298" t="s">
        <v>676</v>
      </c>
      <c r="J330" s="298">
        <v>31</v>
      </c>
      <c r="K330" s="298">
        <f t="shared" si="5"/>
        <v>66</v>
      </c>
      <c r="L330" s="298">
        <f t="shared" si="6"/>
        <v>6</v>
      </c>
      <c r="M330" s="308">
        <v>12</v>
      </c>
      <c r="N330" s="298">
        <f t="shared" si="7"/>
        <v>78</v>
      </c>
      <c r="O330" s="301"/>
      <c r="T330" s="302" t="str">
        <f t="shared" si="8"/>
        <v>cloud</v>
      </c>
    </row>
    <row r="331" spans="1:20" s="302" customFormat="1" ht="21.75" hidden="1" customHeight="1">
      <c r="A331" s="303"/>
      <c r="B331" s="298"/>
      <c r="C331" s="298" t="s">
        <v>668</v>
      </c>
      <c r="D331" s="318" t="s">
        <v>669</v>
      </c>
      <c r="E331" s="300" t="s">
        <v>670</v>
      </c>
      <c r="F331" s="299" t="s">
        <v>268</v>
      </c>
      <c r="G331" s="606"/>
      <c r="H331" s="319" t="s">
        <v>281</v>
      </c>
      <c r="I331" s="298" t="s">
        <v>677</v>
      </c>
      <c r="J331" s="298">
        <v>18</v>
      </c>
      <c r="K331" s="298">
        <f t="shared" si="5"/>
        <v>39</v>
      </c>
      <c r="L331" s="298">
        <f t="shared" si="6"/>
        <v>4</v>
      </c>
      <c r="M331" s="308">
        <v>12</v>
      </c>
      <c r="N331" s="298">
        <f t="shared" si="7"/>
        <v>47</v>
      </c>
      <c r="O331" s="301"/>
      <c r="T331" s="302" t="str">
        <f t="shared" si="8"/>
        <v>cloud</v>
      </c>
    </row>
    <row r="332" spans="1:20" s="302" customFormat="1" ht="21.75" hidden="1" customHeight="1">
      <c r="A332" s="303"/>
      <c r="B332" s="298"/>
      <c r="C332" s="298" t="s">
        <v>668</v>
      </c>
      <c r="D332" s="318" t="s">
        <v>678</v>
      </c>
      <c r="E332" s="300" t="s">
        <v>670</v>
      </c>
      <c r="F332" s="299" t="s">
        <v>318</v>
      </c>
      <c r="G332" s="606"/>
      <c r="H332" s="319" t="s">
        <v>269</v>
      </c>
      <c r="I332" s="298" t="s">
        <v>679</v>
      </c>
      <c r="J332" s="298">
        <v>17</v>
      </c>
      <c r="K332" s="298">
        <f t="shared" si="5"/>
        <v>37</v>
      </c>
      <c r="L332" s="298">
        <f t="shared" si="6"/>
        <v>3</v>
      </c>
      <c r="M332" s="308">
        <v>12</v>
      </c>
      <c r="N332" s="298">
        <f t="shared" si="7"/>
        <v>43</v>
      </c>
      <c r="O332" s="301"/>
      <c r="T332" s="302" t="str">
        <f t="shared" si="8"/>
        <v>eternity</v>
      </c>
    </row>
    <row r="333" spans="1:20" s="302" customFormat="1" ht="21.75" hidden="1" customHeight="1">
      <c r="A333" s="303"/>
      <c r="B333" s="298"/>
      <c r="C333" s="298" t="s">
        <v>668</v>
      </c>
      <c r="D333" s="318" t="s">
        <v>678</v>
      </c>
      <c r="E333" s="300" t="s">
        <v>670</v>
      </c>
      <c r="F333" s="299" t="s">
        <v>318</v>
      </c>
      <c r="G333" s="606"/>
      <c r="H333" s="319" t="s">
        <v>271</v>
      </c>
      <c r="I333" s="298" t="s">
        <v>680</v>
      </c>
      <c r="J333" s="298">
        <v>36</v>
      </c>
      <c r="K333" s="298">
        <f t="shared" si="5"/>
        <v>77</v>
      </c>
      <c r="L333" s="298">
        <f t="shared" si="6"/>
        <v>7</v>
      </c>
      <c r="M333" s="308">
        <v>12</v>
      </c>
      <c r="N333" s="298">
        <f t="shared" si="7"/>
        <v>90</v>
      </c>
      <c r="O333" s="301"/>
      <c r="T333" s="302" t="str">
        <f t="shared" si="8"/>
        <v>eternity</v>
      </c>
    </row>
    <row r="334" spans="1:20" s="302" customFormat="1" ht="21.75" hidden="1" customHeight="1">
      <c r="A334" s="303"/>
      <c r="B334" s="298"/>
      <c r="C334" s="298" t="s">
        <v>668</v>
      </c>
      <c r="D334" s="318" t="s">
        <v>678</v>
      </c>
      <c r="E334" s="300" t="s">
        <v>670</v>
      </c>
      <c r="F334" s="299" t="s">
        <v>318</v>
      </c>
      <c r="G334" s="606"/>
      <c r="H334" s="319" t="s">
        <v>273</v>
      </c>
      <c r="I334" s="298" t="s">
        <v>681</v>
      </c>
      <c r="J334" s="298">
        <v>77</v>
      </c>
      <c r="K334" s="298">
        <f t="shared" si="5"/>
        <v>164</v>
      </c>
      <c r="L334" s="298">
        <f t="shared" si="6"/>
        <v>14</v>
      </c>
      <c r="M334" s="308">
        <v>12</v>
      </c>
      <c r="N334" s="298">
        <f t="shared" si="7"/>
        <v>191</v>
      </c>
      <c r="O334" s="301"/>
      <c r="T334" s="302" t="str">
        <f t="shared" si="8"/>
        <v>eternity</v>
      </c>
    </row>
    <row r="335" spans="1:20" s="302" customFormat="1" ht="21.75" hidden="1" customHeight="1">
      <c r="A335" s="303"/>
      <c r="B335" s="298"/>
      <c r="C335" s="298" t="s">
        <v>668</v>
      </c>
      <c r="D335" s="318" t="s">
        <v>678</v>
      </c>
      <c r="E335" s="300" t="s">
        <v>670</v>
      </c>
      <c r="F335" s="299" t="s">
        <v>318</v>
      </c>
      <c r="G335" s="606"/>
      <c r="H335" s="319" t="s">
        <v>275</v>
      </c>
      <c r="I335" s="298" t="s">
        <v>682</v>
      </c>
      <c r="J335" s="298">
        <v>95</v>
      </c>
      <c r="K335" s="298">
        <f t="shared" si="5"/>
        <v>202</v>
      </c>
      <c r="L335" s="298">
        <f t="shared" si="6"/>
        <v>17</v>
      </c>
      <c r="M335" s="308">
        <v>12</v>
      </c>
      <c r="N335" s="298">
        <f t="shared" si="7"/>
        <v>235</v>
      </c>
      <c r="O335" s="301"/>
      <c r="T335" s="302" t="str">
        <f t="shared" si="8"/>
        <v>eternity</v>
      </c>
    </row>
    <row r="336" spans="1:20" s="302" customFormat="1" ht="21.75" hidden="1" customHeight="1">
      <c r="A336" s="303"/>
      <c r="B336" s="298"/>
      <c r="C336" s="298" t="s">
        <v>668</v>
      </c>
      <c r="D336" s="318" t="s">
        <v>678</v>
      </c>
      <c r="E336" s="300" t="s">
        <v>670</v>
      </c>
      <c r="F336" s="299" t="s">
        <v>318</v>
      </c>
      <c r="G336" s="606"/>
      <c r="H336" s="319" t="s">
        <v>277</v>
      </c>
      <c r="I336" s="298" t="s">
        <v>683</v>
      </c>
      <c r="J336" s="298">
        <v>70</v>
      </c>
      <c r="K336" s="298">
        <f t="shared" si="5"/>
        <v>149</v>
      </c>
      <c r="L336" s="298">
        <f t="shared" si="6"/>
        <v>13</v>
      </c>
      <c r="M336" s="308">
        <v>12</v>
      </c>
      <c r="N336" s="298">
        <f t="shared" si="7"/>
        <v>174</v>
      </c>
      <c r="O336" s="301"/>
      <c r="T336" s="302" t="str">
        <f t="shared" si="8"/>
        <v>eternity</v>
      </c>
    </row>
    <row r="337" spans="1:20" s="302" customFormat="1" ht="21.75" hidden="1" customHeight="1">
      <c r="A337" s="303"/>
      <c r="B337" s="298"/>
      <c r="C337" s="298" t="s">
        <v>668</v>
      </c>
      <c r="D337" s="318" t="s">
        <v>678</v>
      </c>
      <c r="E337" s="300" t="s">
        <v>670</v>
      </c>
      <c r="F337" s="299" t="s">
        <v>318</v>
      </c>
      <c r="G337" s="606"/>
      <c r="H337" s="319" t="s">
        <v>279</v>
      </c>
      <c r="I337" s="298" t="s">
        <v>684</v>
      </c>
      <c r="J337" s="298">
        <v>31</v>
      </c>
      <c r="K337" s="298">
        <f t="shared" si="5"/>
        <v>66</v>
      </c>
      <c r="L337" s="298">
        <f t="shared" si="6"/>
        <v>6</v>
      </c>
      <c r="M337" s="308">
        <v>12</v>
      </c>
      <c r="N337" s="298">
        <f t="shared" si="7"/>
        <v>78</v>
      </c>
      <c r="O337" s="301"/>
      <c r="T337" s="302" t="str">
        <f t="shared" si="8"/>
        <v>eternity</v>
      </c>
    </row>
    <row r="338" spans="1:20" s="302" customFormat="1" ht="21.75" hidden="1" customHeight="1">
      <c r="A338" s="303"/>
      <c r="B338" s="298"/>
      <c r="C338" s="298" t="s">
        <v>668</v>
      </c>
      <c r="D338" s="318" t="s">
        <v>678</v>
      </c>
      <c r="E338" s="300" t="s">
        <v>670</v>
      </c>
      <c r="F338" s="299" t="s">
        <v>318</v>
      </c>
      <c r="G338" s="606"/>
      <c r="H338" s="319" t="s">
        <v>281</v>
      </c>
      <c r="I338" s="298" t="s">
        <v>685</v>
      </c>
      <c r="J338" s="298">
        <v>18</v>
      </c>
      <c r="K338" s="298">
        <f t="shared" si="5"/>
        <v>39</v>
      </c>
      <c r="L338" s="298">
        <f t="shared" si="6"/>
        <v>4</v>
      </c>
      <c r="M338" s="308">
        <v>12</v>
      </c>
      <c r="N338" s="298">
        <f t="shared" si="7"/>
        <v>47</v>
      </c>
      <c r="O338" s="301"/>
      <c r="T338" s="302" t="str">
        <f t="shared" si="8"/>
        <v>eternity</v>
      </c>
    </row>
    <row r="339" spans="1:20" s="302" customFormat="1" ht="21.75" hidden="1" customHeight="1">
      <c r="A339" s="303"/>
      <c r="B339" s="298"/>
      <c r="C339" s="298" t="s">
        <v>668</v>
      </c>
      <c r="D339" s="318" t="s">
        <v>686</v>
      </c>
      <c r="E339" s="300" t="s">
        <v>670</v>
      </c>
      <c r="F339" s="299" t="s">
        <v>283</v>
      </c>
      <c r="G339" s="606"/>
      <c r="H339" s="319" t="s">
        <v>269</v>
      </c>
      <c r="I339" s="298" t="s">
        <v>687</v>
      </c>
      <c r="J339" s="298">
        <v>16</v>
      </c>
      <c r="K339" s="298">
        <f t="shared" si="5"/>
        <v>34</v>
      </c>
      <c r="L339" s="298">
        <f t="shared" si="6"/>
        <v>3</v>
      </c>
      <c r="M339" s="308">
        <v>12</v>
      </c>
      <c r="N339" s="298">
        <f t="shared" si="7"/>
        <v>40</v>
      </c>
      <c r="O339" s="301"/>
      <c r="T339" s="302" t="str">
        <f t="shared" si="8"/>
        <v>moonlight</v>
      </c>
    </row>
    <row r="340" spans="1:20" s="302" customFormat="1" ht="21.75" hidden="1" customHeight="1">
      <c r="A340" s="303"/>
      <c r="B340" s="298"/>
      <c r="C340" s="298" t="s">
        <v>668</v>
      </c>
      <c r="D340" s="318" t="s">
        <v>686</v>
      </c>
      <c r="E340" s="300" t="s">
        <v>670</v>
      </c>
      <c r="F340" s="299" t="s">
        <v>283</v>
      </c>
      <c r="G340" s="606"/>
      <c r="H340" s="319" t="s">
        <v>271</v>
      </c>
      <c r="I340" s="298" t="s">
        <v>688</v>
      </c>
      <c r="J340" s="298">
        <v>35</v>
      </c>
      <c r="K340" s="298">
        <f t="shared" si="5"/>
        <v>75</v>
      </c>
      <c r="L340" s="298">
        <f t="shared" si="6"/>
        <v>7</v>
      </c>
      <c r="M340" s="308">
        <v>12</v>
      </c>
      <c r="N340" s="298">
        <f t="shared" si="7"/>
        <v>88</v>
      </c>
      <c r="O340" s="301"/>
      <c r="T340" s="302" t="str">
        <f t="shared" si="8"/>
        <v>moonlight</v>
      </c>
    </row>
    <row r="341" spans="1:20" s="302" customFormat="1" ht="21.75" hidden="1" customHeight="1">
      <c r="A341" s="303"/>
      <c r="B341" s="298"/>
      <c r="C341" s="298" t="s">
        <v>668</v>
      </c>
      <c r="D341" s="318" t="s">
        <v>686</v>
      </c>
      <c r="E341" s="300" t="s">
        <v>670</v>
      </c>
      <c r="F341" s="299" t="s">
        <v>283</v>
      </c>
      <c r="G341" s="606"/>
      <c r="H341" s="319" t="s">
        <v>273</v>
      </c>
      <c r="I341" s="298" t="s">
        <v>689</v>
      </c>
      <c r="J341" s="298">
        <v>77</v>
      </c>
      <c r="K341" s="298">
        <f t="shared" si="5"/>
        <v>164</v>
      </c>
      <c r="L341" s="298">
        <f t="shared" si="6"/>
        <v>14</v>
      </c>
      <c r="M341" s="308">
        <v>12</v>
      </c>
      <c r="N341" s="298">
        <f t="shared" si="7"/>
        <v>191</v>
      </c>
      <c r="O341" s="301"/>
      <c r="T341" s="302" t="str">
        <f t="shared" si="8"/>
        <v>moonlight</v>
      </c>
    </row>
    <row r="342" spans="1:20" s="302" customFormat="1" ht="21.75" hidden="1" customHeight="1">
      <c r="A342" s="303"/>
      <c r="B342" s="298"/>
      <c r="C342" s="298" t="s">
        <v>668</v>
      </c>
      <c r="D342" s="318" t="s">
        <v>686</v>
      </c>
      <c r="E342" s="300" t="s">
        <v>670</v>
      </c>
      <c r="F342" s="299" t="s">
        <v>283</v>
      </c>
      <c r="G342" s="606"/>
      <c r="H342" s="319" t="s">
        <v>275</v>
      </c>
      <c r="I342" s="298" t="s">
        <v>690</v>
      </c>
      <c r="J342" s="298">
        <v>95</v>
      </c>
      <c r="K342" s="298">
        <f t="shared" si="5"/>
        <v>202</v>
      </c>
      <c r="L342" s="298">
        <f t="shared" si="6"/>
        <v>17</v>
      </c>
      <c r="M342" s="308">
        <v>12</v>
      </c>
      <c r="N342" s="298">
        <f t="shared" si="7"/>
        <v>235</v>
      </c>
      <c r="O342" s="301"/>
      <c r="T342" s="302" t="str">
        <f t="shared" si="8"/>
        <v>moonlight</v>
      </c>
    </row>
    <row r="343" spans="1:20" s="302" customFormat="1" ht="21.75" hidden="1" customHeight="1">
      <c r="A343" s="303"/>
      <c r="B343" s="298"/>
      <c r="C343" s="298" t="s">
        <v>668</v>
      </c>
      <c r="D343" s="318" t="s">
        <v>686</v>
      </c>
      <c r="E343" s="300" t="s">
        <v>670</v>
      </c>
      <c r="F343" s="299" t="s">
        <v>283</v>
      </c>
      <c r="G343" s="606"/>
      <c r="H343" s="319" t="s">
        <v>277</v>
      </c>
      <c r="I343" s="298" t="s">
        <v>691</v>
      </c>
      <c r="J343" s="298">
        <v>70</v>
      </c>
      <c r="K343" s="298">
        <f t="shared" si="5"/>
        <v>149</v>
      </c>
      <c r="L343" s="298">
        <f t="shared" si="6"/>
        <v>13</v>
      </c>
      <c r="M343" s="308">
        <v>12</v>
      </c>
      <c r="N343" s="298">
        <f t="shared" si="7"/>
        <v>174</v>
      </c>
      <c r="O343" s="301"/>
      <c r="T343" s="302" t="str">
        <f t="shared" si="8"/>
        <v>moonlight</v>
      </c>
    </row>
    <row r="344" spans="1:20" s="302" customFormat="1" ht="21.75" hidden="1" customHeight="1">
      <c r="A344" s="303"/>
      <c r="B344" s="298"/>
      <c r="C344" s="298" t="s">
        <v>668</v>
      </c>
      <c r="D344" s="318" t="s">
        <v>686</v>
      </c>
      <c r="E344" s="300" t="s">
        <v>670</v>
      </c>
      <c r="F344" s="299" t="s">
        <v>283</v>
      </c>
      <c r="G344" s="606"/>
      <c r="H344" s="319" t="s">
        <v>279</v>
      </c>
      <c r="I344" s="298" t="s">
        <v>692</v>
      </c>
      <c r="J344" s="298">
        <v>31</v>
      </c>
      <c r="K344" s="298">
        <f t="shared" si="5"/>
        <v>66</v>
      </c>
      <c r="L344" s="298">
        <f t="shared" si="6"/>
        <v>6</v>
      </c>
      <c r="M344" s="308">
        <v>12</v>
      </c>
      <c r="N344" s="298">
        <f t="shared" si="7"/>
        <v>78</v>
      </c>
      <c r="O344" s="301"/>
      <c r="T344" s="302" t="str">
        <f t="shared" si="8"/>
        <v>moonlight</v>
      </c>
    </row>
    <row r="345" spans="1:20" s="302" customFormat="1" ht="21.75" hidden="1" customHeight="1">
      <c r="A345" s="303"/>
      <c r="B345" s="298"/>
      <c r="C345" s="298" t="s">
        <v>668</v>
      </c>
      <c r="D345" s="318" t="s">
        <v>686</v>
      </c>
      <c r="E345" s="300" t="s">
        <v>670</v>
      </c>
      <c r="F345" s="299" t="s">
        <v>283</v>
      </c>
      <c r="G345" s="606"/>
      <c r="H345" s="319" t="s">
        <v>281</v>
      </c>
      <c r="I345" s="298" t="s">
        <v>693</v>
      </c>
      <c r="J345" s="298">
        <v>16</v>
      </c>
      <c r="K345" s="298">
        <f t="shared" si="5"/>
        <v>34</v>
      </c>
      <c r="L345" s="298">
        <f t="shared" si="6"/>
        <v>3</v>
      </c>
      <c r="M345" s="308">
        <v>12</v>
      </c>
      <c r="N345" s="298">
        <f t="shared" si="7"/>
        <v>40</v>
      </c>
      <c r="O345" s="301"/>
      <c r="T345" s="302" t="str">
        <f t="shared" si="8"/>
        <v>moonlight</v>
      </c>
    </row>
    <row r="346" spans="1:20" s="302" customFormat="1" ht="21.75" hidden="1" customHeight="1">
      <c r="A346" s="303"/>
      <c r="B346" s="298"/>
      <c r="C346" s="298" t="s">
        <v>694</v>
      </c>
      <c r="D346" s="318" t="s">
        <v>695</v>
      </c>
      <c r="E346" s="300" t="s">
        <v>670</v>
      </c>
      <c r="F346" s="299" t="s">
        <v>336</v>
      </c>
      <c r="G346" s="606"/>
      <c r="H346" s="319" t="s">
        <v>269</v>
      </c>
      <c r="I346" s="298" t="s">
        <v>696</v>
      </c>
      <c r="J346" s="298">
        <v>16</v>
      </c>
      <c r="K346" s="298">
        <f t="shared" si="5"/>
        <v>34</v>
      </c>
      <c r="L346" s="298">
        <f t="shared" si="6"/>
        <v>3</v>
      </c>
      <c r="M346" s="308">
        <v>12</v>
      </c>
      <c r="N346" s="298">
        <f t="shared" si="7"/>
        <v>40</v>
      </c>
      <c r="O346" s="301"/>
      <c r="T346" s="302" t="str">
        <f t="shared" si="8"/>
        <v>dove</v>
      </c>
    </row>
    <row r="347" spans="1:20" s="302" customFormat="1" ht="21.75" hidden="1" customHeight="1">
      <c r="A347" s="303"/>
      <c r="B347" s="298"/>
      <c r="C347" s="298" t="s">
        <v>694</v>
      </c>
      <c r="D347" s="318" t="s">
        <v>695</v>
      </c>
      <c r="E347" s="300" t="s">
        <v>670</v>
      </c>
      <c r="F347" s="299" t="s">
        <v>336</v>
      </c>
      <c r="G347" s="606"/>
      <c r="H347" s="319" t="s">
        <v>271</v>
      </c>
      <c r="I347" s="298" t="s">
        <v>697</v>
      </c>
      <c r="J347" s="298">
        <v>35</v>
      </c>
      <c r="K347" s="298">
        <f t="shared" si="5"/>
        <v>75</v>
      </c>
      <c r="L347" s="298">
        <f t="shared" si="6"/>
        <v>7</v>
      </c>
      <c r="M347" s="308">
        <v>12</v>
      </c>
      <c r="N347" s="298">
        <f t="shared" si="7"/>
        <v>88</v>
      </c>
      <c r="O347" s="301"/>
      <c r="T347" s="302" t="str">
        <f t="shared" si="8"/>
        <v>dove</v>
      </c>
    </row>
    <row r="348" spans="1:20" s="302" customFormat="1" ht="21.75" hidden="1" customHeight="1">
      <c r="A348" s="303"/>
      <c r="B348" s="298"/>
      <c r="C348" s="298" t="s">
        <v>694</v>
      </c>
      <c r="D348" s="318" t="s">
        <v>695</v>
      </c>
      <c r="E348" s="300" t="s">
        <v>670</v>
      </c>
      <c r="F348" s="299" t="s">
        <v>336</v>
      </c>
      <c r="G348" s="606"/>
      <c r="H348" s="319" t="s">
        <v>273</v>
      </c>
      <c r="I348" s="298" t="s">
        <v>698</v>
      </c>
      <c r="J348" s="298">
        <v>77</v>
      </c>
      <c r="K348" s="298">
        <f t="shared" si="5"/>
        <v>164</v>
      </c>
      <c r="L348" s="298">
        <f t="shared" si="6"/>
        <v>14</v>
      </c>
      <c r="M348" s="308">
        <v>12</v>
      </c>
      <c r="N348" s="298">
        <f t="shared" si="7"/>
        <v>191</v>
      </c>
      <c r="O348" s="301"/>
      <c r="T348" s="302" t="str">
        <f t="shared" si="8"/>
        <v>dove</v>
      </c>
    </row>
    <row r="349" spans="1:20" s="302" customFormat="1" ht="21.75" hidden="1" customHeight="1">
      <c r="A349" s="303"/>
      <c r="B349" s="298"/>
      <c r="C349" s="298" t="s">
        <v>694</v>
      </c>
      <c r="D349" s="318" t="s">
        <v>695</v>
      </c>
      <c r="E349" s="300" t="s">
        <v>670</v>
      </c>
      <c r="F349" s="299" t="s">
        <v>336</v>
      </c>
      <c r="G349" s="606"/>
      <c r="H349" s="319" t="s">
        <v>275</v>
      </c>
      <c r="I349" s="298" t="s">
        <v>699</v>
      </c>
      <c r="J349" s="298">
        <v>95</v>
      </c>
      <c r="K349" s="298">
        <f t="shared" si="5"/>
        <v>202</v>
      </c>
      <c r="L349" s="298">
        <f t="shared" si="6"/>
        <v>17</v>
      </c>
      <c r="M349" s="308">
        <v>12</v>
      </c>
      <c r="N349" s="298">
        <f t="shared" si="7"/>
        <v>235</v>
      </c>
      <c r="O349" s="301"/>
      <c r="T349" s="302" t="str">
        <f t="shared" si="8"/>
        <v>dove</v>
      </c>
    </row>
    <row r="350" spans="1:20" s="302" customFormat="1" ht="21.75" hidden="1" customHeight="1">
      <c r="A350" s="303"/>
      <c r="B350" s="298"/>
      <c r="C350" s="298" t="s">
        <v>694</v>
      </c>
      <c r="D350" s="318" t="s">
        <v>695</v>
      </c>
      <c r="E350" s="300" t="s">
        <v>670</v>
      </c>
      <c r="F350" s="299" t="s">
        <v>336</v>
      </c>
      <c r="G350" s="606"/>
      <c r="H350" s="319" t="s">
        <v>277</v>
      </c>
      <c r="I350" s="298" t="s">
        <v>700</v>
      </c>
      <c r="J350" s="298">
        <v>70</v>
      </c>
      <c r="K350" s="298">
        <f t="shared" si="5"/>
        <v>149</v>
      </c>
      <c r="L350" s="298">
        <f t="shared" si="6"/>
        <v>13</v>
      </c>
      <c r="M350" s="308">
        <v>12</v>
      </c>
      <c r="N350" s="298">
        <f t="shared" si="7"/>
        <v>174</v>
      </c>
      <c r="O350" s="301"/>
      <c r="T350" s="302" t="str">
        <f t="shared" si="8"/>
        <v>dove</v>
      </c>
    </row>
    <row r="351" spans="1:20" s="302" customFormat="1" ht="21.75" hidden="1" customHeight="1">
      <c r="A351" s="303"/>
      <c r="B351" s="298"/>
      <c r="C351" s="298" t="s">
        <v>694</v>
      </c>
      <c r="D351" s="318" t="s">
        <v>695</v>
      </c>
      <c r="E351" s="300" t="s">
        <v>670</v>
      </c>
      <c r="F351" s="299" t="s">
        <v>336</v>
      </c>
      <c r="G351" s="606"/>
      <c r="H351" s="319" t="s">
        <v>279</v>
      </c>
      <c r="I351" s="298" t="s">
        <v>701</v>
      </c>
      <c r="J351" s="298">
        <v>31</v>
      </c>
      <c r="K351" s="298">
        <f t="shared" si="5"/>
        <v>66</v>
      </c>
      <c r="L351" s="298">
        <f t="shared" si="6"/>
        <v>6</v>
      </c>
      <c r="M351" s="308">
        <v>12</v>
      </c>
      <c r="N351" s="298">
        <f t="shared" si="7"/>
        <v>78</v>
      </c>
      <c r="O351" s="301"/>
      <c r="T351" s="302" t="str">
        <f t="shared" si="8"/>
        <v>dove</v>
      </c>
    </row>
    <row r="352" spans="1:20" s="302" customFormat="1" ht="21.75" hidden="1" customHeight="1">
      <c r="A352" s="303"/>
      <c r="B352" s="298"/>
      <c r="C352" s="298" t="s">
        <v>694</v>
      </c>
      <c r="D352" s="318" t="s">
        <v>695</v>
      </c>
      <c r="E352" s="300" t="s">
        <v>670</v>
      </c>
      <c r="F352" s="299" t="s">
        <v>336</v>
      </c>
      <c r="G352" s="606"/>
      <c r="H352" s="319" t="s">
        <v>281</v>
      </c>
      <c r="I352" s="298" t="s">
        <v>702</v>
      </c>
      <c r="J352" s="298">
        <v>16</v>
      </c>
      <c r="K352" s="298">
        <f t="shared" si="5"/>
        <v>34</v>
      </c>
      <c r="L352" s="298">
        <f t="shared" si="6"/>
        <v>3</v>
      </c>
      <c r="M352" s="308">
        <v>12</v>
      </c>
      <c r="N352" s="298">
        <f t="shared" si="7"/>
        <v>40</v>
      </c>
      <c r="O352" s="301"/>
      <c r="T352" s="302" t="str">
        <f t="shared" si="8"/>
        <v>dove</v>
      </c>
    </row>
    <row r="353" spans="1:20" s="302" customFormat="1" ht="21.75" hidden="1" customHeight="1">
      <c r="A353" s="303"/>
      <c r="B353" s="298"/>
      <c r="C353" s="298" t="s">
        <v>694</v>
      </c>
      <c r="D353" s="318" t="s">
        <v>703</v>
      </c>
      <c r="E353" s="300" t="s">
        <v>670</v>
      </c>
      <c r="F353" s="299" t="s">
        <v>345</v>
      </c>
      <c r="G353" s="606"/>
      <c r="H353" s="319" t="s">
        <v>269</v>
      </c>
      <c r="I353" s="298" t="s">
        <v>704</v>
      </c>
      <c r="J353" s="298">
        <v>15</v>
      </c>
      <c r="K353" s="298">
        <f t="shared" si="5"/>
        <v>32</v>
      </c>
      <c r="L353" s="298">
        <f t="shared" si="6"/>
        <v>3</v>
      </c>
      <c r="M353" s="308">
        <v>12</v>
      </c>
      <c r="N353" s="298">
        <f t="shared" si="7"/>
        <v>38</v>
      </c>
      <c r="O353" s="301"/>
      <c r="T353" s="302" t="str">
        <f t="shared" si="8"/>
        <v>heather grey</v>
      </c>
    </row>
    <row r="354" spans="1:20" s="302" customFormat="1" ht="21.75" hidden="1" customHeight="1">
      <c r="A354" s="303"/>
      <c r="B354" s="298"/>
      <c r="C354" s="298" t="s">
        <v>694</v>
      </c>
      <c r="D354" s="318" t="s">
        <v>703</v>
      </c>
      <c r="E354" s="300" t="s">
        <v>670</v>
      </c>
      <c r="F354" s="299" t="s">
        <v>345</v>
      </c>
      <c r="G354" s="606"/>
      <c r="H354" s="319" t="s">
        <v>271</v>
      </c>
      <c r="I354" s="298" t="s">
        <v>705</v>
      </c>
      <c r="J354" s="298">
        <v>35</v>
      </c>
      <c r="K354" s="298">
        <f t="shared" si="5"/>
        <v>75</v>
      </c>
      <c r="L354" s="298">
        <f t="shared" si="6"/>
        <v>7</v>
      </c>
      <c r="M354" s="308">
        <v>12</v>
      </c>
      <c r="N354" s="298">
        <f t="shared" si="7"/>
        <v>88</v>
      </c>
      <c r="O354" s="301"/>
      <c r="T354" s="302" t="str">
        <f t="shared" si="8"/>
        <v>heather grey</v>
      </c>
    </row>
    <row r="355" spans="1:20" s="302" customFormat="1" ht="21.75" hidden="1" customHeight="1">
      <c r="A355" s="303"/>
      <c r="B355" s="298"/>
      <c r="C355" s="298" t="s">
        <v>694</v>
      </c>
      <c r="D355" s="318" t="s">
        <v>703</v>
      </c>
      <c r="E355" s="300" t="s">
        <v>670</v>
      </c>
      <c r="F355" s="299" t="s">
        <v>345</v>
      </c>
      <c r="G355" s="606"/>
      <c r="H355" s="319" t="s">
        <v>273</v>
      </c>
      <c r="I355" s="298" t="s">
        <v>706</v>
      </c>
      <c r="J355" s="298">
        <v>77</v>
      </c>
      <c r="K355" s="298">
        <f t="shared" si="5"/>
        <v>164</v>
      </c>
      <c r="L355" s="298">
        <f t="shared" si="6"/>
        <v>14</v>
      </c>
      <c r="M355" s="308">
        <v>12</v>
      </c>
      <c r="N355" s="298">
        <f t="shared" si="7"/>
        <v>191</v>
      </c>
      <c r="O355" s="301"/>
      <c r="T355" s="302" t="str">
        <f t="shared" si="8"/>
        <v>heather grey</v>
      </c>
    </row>
    <row r="356" spans="1:20" s="302" customFormat="1" ht="21.75" hidden="1" customHeight="1">
      <c r="A356" s="303"/>
      <c r="B356" s="298"/>
      <c r="C356" s="298" t="s">
        <v>694</v>
      </c>
      <c r="D356" s="318" t="s">
        <v>703</v>
      </c>
      <c r="E356" s="300" t="s">
        <v>670</v>
      </c>
      <c r="F356" s="299" t="s">
        <v>345</v>
      </c>
      <c r="G356" s="606"/>
      <c r="H356" s="319" t="s">
        <v>275</v>
      </c>
      <c r="I356" s="298" t="s">
        <v>707</v>
      </c>
      <c r="J356" s="298">
        <v>95</v>
      </c>
      <c r="K356" s="298">
        <f t="shared" si="5"/>
        <v>202</v>
      </c>
      <c r="L356" s="298">
        <f t="shared" si="6"/>
        <v>17</v>
      </c>
      <c r="M356" s="308">
        <v>12</v>
      </c>
      <c r="N356" s="298">
        <f t="shared" si="7"/>
        <v>235</v>
      </c>
      <c r="O356" s="301"/>
      <c r="T356" s="302" t="str">
        <f t="shared" si="8"/>
        <v>heather grey</v>
      </c>
    </row>
    <row r="357" spans="1:20" s="302" customFormat="1" ht="21.75" hidden="1" customHeight="1">
      <c r="A357" s="303"/>
      <c r="B357" s="298"/>
      <c r="C357" s="298" t="s">
        <v>694</v>
      </c>
      <c r="D357" s="318" t="s">
        <v>703</v>
      </c>
      <c r="E357" s="300" t="s">
        <v>670</v>
      </c>
      <c r="F357" s="299" t="s">
        <v>345</v>
      </c>
      <c r="G357" s="606"/>
      <c r="H357" s="319" t="s">
        <v>277</v>
      </c>
      <c r="I357" s="298" t="s">
        <v>708</v>
      </c>
      <c r="J357" s="298">
        <v>70</v>
      </c>
      <c r="K357" s="298">
        <f t="shared" si="5"/>
        <v>149</v>
      </c>
      <c r="L357" s="298">
        <f t="shared" si="6"/>
        <v>13</v>
      </c>
      <c r="M357" s="308">
        <v>12</v>
      </c>
      <c r="N357" s="298">
        <f t="shared" si="7"/>
        <v>174</v>
      </c>
      <c r="O357" s="301"/>
      <c r="T357" s="302" t="str">
        <f t="shared" si="8"/>
        <v>heather grey</v>
      </c>
    </row>
    <row r="358" spans="1:20" s="302" customFormat="1" ht="21.75" hidden="1" customHeight="1">
      <c r="A358" s="303"/>
      <c r="B358" s="298"/>
      <c r="C358" s="298" t="s">
        <v>694</v>
      </c>
      <c r="D358" s="318" t="s">
        <v>703</v>
      </c>
      <c r="E358" s="300" t="s">
        <v>670</v>
      </c>
      <c r="F358" s="299" t="s">
        <v>345</v>
      </c>
      <c r="G358" s="606"/>
      <c r="H358" s="319" t="s">
        <v>279</v>
      </c>
      <c r="I358" s="298" t="s">
        <v>709</v>
      </c>
      <c r="J358" s="298">
        <v>31</v>
      </c>
      <c r="K358" s="298">
        <f t="shared" si="5"/>
        <v>66</v>
      </c>
      <c r="L358" s="298">
        <f t="shared" si="6"/>
        <v>6</v>
      </c>
      <c r="M358" s="308">
        <v>12</v>
      </c>
      <c r="N358" s="298">
        <f t="shared" si="7"/>
        <v>78</v>
      </c>
      <c r="O358" s="301"/>
      <c r="T358" s="302" t="str">
        <f t="shared" si="8"/>
        <v>heather grey</v>
      </c>
    </row>
    <row r="359" spans="1:20" s="302" customFormat="1" ht="21.75" hidden="1" customHeight="1">
      <c r="A359" s="303"/>
      <c r="B359" s="298"/>
      <c r="C359" s="298" t="s">
        <v>694</v>
      </c>
      <c r="D359" s="318" t="s">
        <v>703</v>
      </c>
      <c r="E359" s="300" t="s">
        <v>670</v>
      </c>
      <c r="F359" s="299" t="s">
        <v>345</v>
      </c>
      <c r="G359" s="606"/>
      <c r="H359" s="319" t="s">
        <v>281</v>
      </c>
      <c r="I359" s="298" t="s">
        <v>710</v>
      </c>
      <c r="J359" s="298">
        <v>16</v>
      </c>
      <c r="K359" s="298">
        <f t="shared" si="5"/>
        <v>34</v>
      </c>
      <c r="L359" s="298">
        <f t="shared" si="6"/>
        <v>3</v>
      </c>
      <c r="M359" s="308">
        <v>12</v>
      </c>
      <c r="N359" s="298">
        <f t="shared" si="7"/>
        <v>40</v>
      </c>
      <c r="O359" s="301"/>
      <c r="T359" s="302" t="str">
        <f t="shared" si="8"/>
        <v>heather grey</v>
      </c>
    </row>
    <row r="360" spans="1:20" s="302" customFormat="1" ht="21.75" hidden="1" customHeight="1">
      <c r="A360" s="303"/>
      <c r="B360" s="298"/>
      <c r="C360" s="298" t="s">
        <v>694</v>
      </c>
      <c r="D360" s="318" t="s">
        <v>711</v>
      </c>
      <c r="E360" s="300" t="s">
        <v>670</v>
      </c>
      <c r="F360" s="299" t="s">
        <v>354</v>
      </c>
      <c r="G360" s="606"/>
      <c r="H360" s="319" t="s">
        <v>269</v>
      </c>
      <c r="I360" s="298" t="s">
        <v>712</v>
      </c>
      <c r="J360" s="298">
        <v>15</v>
      </c>
      <c r="K360" s="298">
        <f t="shared" si="5"/>
        <v>32</v>
      </c>
      <c r="L360" s="298">
        <f t="shared" si="6"/>
        <v>3</v>
      </c>
      <c r="M360" s="308">
        <v>12</v>
      </c>
      <c r="N360" s="298">
        <f t="shared" si="7"/>
        <v>38</v>
      </c>
      <c r="O360" s="301"/>
      <c r="T360" s="302" t="str">
        <f t="shared" si="8"/>
        <v>sandstone</v>
      </c>
    </row>
    <row r="361" spans="1:20" s="302" customFormat="1" ht="21.75" hidden="1" customHeight="1">
      <c r="A361" s="303"/>
      <c r="B361" s="298"/>
      <c r="C361" s="298" t="s">
        <v>694</v>
      </c>
      <c r="D361" s="318" t="s">
        <v>711</v>
      </c>
      <c r="E361" s="300" t="s">
        <v>670</v>
      </c>
      <c r="F361" s="299" t="s">
        <v>354</v>
      </c>
      <c r="G361" s="606"/>
      <c r="H361" s="319" t="s">
        <v>271</v>
      </c>
      <c r="I361" s="298" t="s">
        <v>713</v>
      </c>
      <c r="J361" s="298">
        <v>35</v>
      </c>
      <c r="K361" s="298">
        <f t="shared" si="5"/>
        <v>75</v>
      </c>
      <c r="L361" s="298">
        <f t="shared" si="6"/>
        <v>7</v>
      </c>
      <c r="M361" s="308">
        <v>12</v>
      </c>
      <c r="N361" s="298">
        <f t="shared" si="7"/>
        <v>88</v>
      </c>
      <c r="O361" s="301"/>
      <c r="T361" s="302" t="str">
        <f t="shared" si="8"/>
        <v>sandstone</v>
      </c>
    </row>
    <row r="362" spans="1:20" s="302" customFormat="1" ht="21.75" hidden="1" customHeight="1">
      <c r="A362" s="303"/>
      <c r="B362" s="298"/>
      <c r="C362" s="298" t="s">
        <v>694</v>
      </c>
      <c r="D362" s="318" t="s">
        <v>711</v>
      </c>
      <c r="E362" s="300" t="s">
        <v>670</v>
      </c>
      <c r="F362" s="299" t="s">
        <v>354</v>
      </c>
      <c r="G362" s="606"/>
      <c r="H362" s="319" t="s">
        <v>273</v>
      </c>
      <c r="I362" s="298" t="s">
        <v>714</v>
      </c>
      <c r="J362" s="298">
        <v>77</v>
      </c>
      <c r="K362" s="298">
        <f t="shared" si="5"/>
        <v>164</v>
      </c>
      <c r="L362" s="298">
        <f t="shared" si="6"/>
        <v>14</v>
      </c>
      <c r="M362" s="308">
        <v>12</v>
      </c>
      <c r="N362" s="298">
        <f t="shared" si="7"/>
        <v>191</v>
      </c>
      <c r="O362" s="301"/>
      <c r="T362" s="302" t="str">
        <f t="shared" si="8"/>
        <v>sandstone</v>
      </c>
    </row>
    <row r="363" spans="1:20" s="302" customFormat="1" ht="21.75" hidden="1" customHeight="1">
      <c r="A363" s="303"/>
      <c r="B363" s="298"/>
      <c r="C363" s="298" t="s">
        <v>694</v>
      </c>
      <c r="D363" s="318" t="s">
        <v>711</v>
      </c>
      <c r="E363" s="300" t="s">
        <v>670</v>
      </c>
      <c r="F363" s="299" t="s">
        <v>354</v>
      </c>
      <c r="G363" s="606"/>
      <c r="H363" s="319" t="s">
        <v>275</v>
      </c>
      <c r="I363" s="298" t="s">
        <v>715</v>
      </c>
      <c r="J363" s="298">
        <v>95</v>
      </c>
      <c r="K363" s="298">
        <f t="shared" si="5"/>
        <v>202</v>
      </c>
      <c r="L363" s="298">
        <f t="shared" si="6"/>
        <v>17</v>
      </c>
      <c r="M363" s="308">
        <v>12</v>
      </c>
      <c r="N363" s="298">
        <f>ROUNDUP((K363+L363)*1.07,0)</f>
        <v>235</v>
      </c>
      <c r="O363" s="301"/>
      <c r="T363" s="302" t="str">
        <f t="shared" si="8"/>
        <v>sandstone</v>
      </c>
    </row>
    <row r="364" spans="1:20" s="302" customFormat="1" ht="21.75" hidden="1" customHeight="1">
      <c r="A364" s="303"/>
      <c r="B364" s="298"/>
      <c r="C364" s="298" t="s">
        <v>694</v>
      </c>
      <c r="D364" s="318" t="s">
        <v>711</v>
      </c>
      <c r="E364" s="300" t="s">
        <v>670</v>
      </c>
      <c r="F364" s="299" t="s">
        <v>354</v>
      </c>
      <c r="G364" s="606"/>
      <c r="H364" s="319" t="s">
        <v>277</v>
      </c>
      <c r="I364" s="298" t="s">
        <v>716</v>
      </c>
      <c r="J364" s="298">
        <v>70</v>
      </c>
      <c r="K364" s="298">
        <f t="shared" si="5"/>
        <v>149</v>
      </c>
      <c r="L364" s="298">
        <f t="shared" si="6"/>
        <v>13</v>
      </c>
      <c r="M364" s="308">
        <v>12</v>
      </c>
      <c r="N364" s="298">
        <f t="shared" si="7"/>
        <v>174</v>
      </c>
      <c r="O364" s="301"/>
      <c r="T364" s="302" t="str">
        <f t="shared" si="8"/>
        <v>sandstone</v>
      </c>
    </row>
    <row r="365" spans="1:20" s="302" customFormat="1" ht="21.75" hidden="1" customHeight="1">
      <c r="A365" s="303"/>
      <c r="B365" s="298"/>
      <c r="C365" s="298" t="s">
        <v>694</v>
      </c>
      <c r="D365" s="318" t="s">
        <v>711</v>
      </c>
      <c r="E365" s="300" t="s">
        <v>670</v>
      </c>
      <c r="F365" s="299" t="s">
        <v>354</v>
      </c>
      <c r="G365" s="606"/>
      <c r="H365" s="319" t="s">
        <v>279</v>
      </c>
      <c r="I365" s="298" t="s">
        <v>717</v>
      </c>
      <c r="J365" s="298">
        <v>31</v>
      </c>
      <c r="K365" s="298">
        <f t="shared" si="5"/>
        <v>66</v>
      </c>
      <c r="L365" s="298">
        <f t="shared" si="6"/>
        <v>6</v>
      </c>
      <c r="M365" s="308">
        <v>12</v>
      </c>
      <c r="N365" s="298">
        <f t="shared" si="7"/>
        <v>78</v>
      </c>
      <c r="O365" s="301"/>
      <c r="T365" s="302" t="str">
        <f t="shared" si="8"/>
        <v>sandstone</v>
      </c>
    </row>
    <row r="366" spans="1:20" s="302" customFormat="1" ht="21.75" hidden="1" customHeight="1">
      <c r="A366" s="303"/>
      <c r="B366" s="298"/>
      <c r="C366" s="298" t="s">
        <v>694</v>
      </c>
      <c r="D366" s="318" t="s">
        <v>711</v>
      </c>
      <c r="E366" s="300" t="s">
        <v>670</v>
      </c>
      <c r="F366" s="299" t="s">
        <v>354</v>
      </c>
      <c r="G366" s="606"/>
      <c r="H366" s="319" t="s">
        <v>281</v>
      </c>
      <c r="I366" s="298" t="s">
        <v>718</v>
      </c>
      <c r="J366" s="298">
        <v>16</v>
      </c>
      <c r="K366" s="298">
        <f t="shared" si="5"/>
        <v>34</v>
      </c>
      <c r="L366" s="298">
        <f t="shared" si="6"/>
        <v>3</v>
      </c>
      <c r="M366" s="308">
        <v>12</v>
      </c>
      <c r="N366" s="298">
        <f t="shared" si="7"/>
        <v>40</v>
      </c>
      <c r="O366" s="301"/>
      <c r="T366" s="302" t="str">
        <f t="shared" si="8"/>
        <v>sandstone</v>
      </c>
    </row>
    <row r="367" spans="1:20" ht="27.5" hidden="1">
      <c r="B367" s="321" t="s">
        <v>719</v>
      </c>
      <c r="C367" s="321"/>
      <c r="D367" s="321"/>
      <c r="E367" s="321"/>
      <c r="F367" s="321"/>
      <c r="G367" s="322"/>
      <c r="H367" s="321"/>
      <c r="I367" s="323"/>
      <c r="J367" s="324">
        <f>SUM(J3:J366)</f>
        <v>31583</v>
      </c>
      <c r="K367" s="324">
        <f>SUM(K3:K366)</f>
        <v>67135</v>
      </c>
      <c r="L367" s="324">
        <f>SUM(L3:L366)</f>
        <v>5127</v>
      </c>
      <c r="M367" s="324">
        <f>SUM(M3:M366)</f>
        <v>7042</v>
      </c>
      <c r="N367" s="324">
        <f>SUM(N3:N366)</f>
        <v>77507</v>
      </c>
    </row>
  </sheetData>
  <autoFilter ref="A2:P367" xr:uid="{00000000-0009-0000-0000-000002000000}">
    <filterColumn colId="2">
      <filters>
        <filter val="D15-STS226A2"/>
      </filters>
    </filterColumn>
  </autoFilter>
  <mergeCells count="9">
    <mergeCell ref="G241:G282"/>
    <mergeCell ref="G283:G324"/>
    <mergeCell ref="G325:G366"/>
    <mergeCell ref="G3:G30"/>
    <mergeCell ref="G31:G72"/>
    <mergeCell ref="G73:G114"/>
    <mergeCell ref="G115:G156"/>
    <mergeCell ref="G157:G198"/>
    <mergeCell ref="G199:G240"/>
  </mergeCells>
  <conditionalFormatting sqref="I368:I1048576 I2:I366">
    <cfRule type="duplicateValues" dxfId="0" priority="1"/>
  </conditionalFormatting>
  <printOptions horizontalCentered="1"/>
  <pageMargins left="0.2" right="0.2" top="0.25" bottom="0.25" header="0.3" footer="0.3"/>
  <pageSetup paperSize="9" scale="67" orientation="landscape" r:id="rId1"/>
  <colBreaks count="1" manualBreakCount="1">
    <brk id="14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D4070-E64D-45B5-B542-9B6C9960CEAA}">
  <sheetPr>
    <pageSetUpPr fitToPage="1"/>
  </sheetPr>
  <dimension ref="A1:Q58"/>
  <sheetViews>
    <sheetView view="pageBreakPreview" topLeftCell="A18" zoomScale="50" zoomScaleNormal="10" zoomScaleSheetLayoutView="50" zoomScalePageLayoutView="25" workbookViewId="0">
      <selection activeCell="N55" sqref="N55:Q55"/>
    </sheetView>
  </sheetViews>
  <sheetFormatPr defaultColWidth="9.1796875" defaultRowHeight="14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21.54296875" style="38" customWidth="1"/>
    <col min="13" max="13" width="17.7265625" style="38" customWidth="1"/>
    <col min="14" max="15" width="13.453125" style="38" customWidth="1"/>
    <col min="16" max="16" width="24.1796875" style="38" customWidth="1"/>
    <col min="17" max="17" width="17.7265625" style="38" customWidth="1"/>
    <col min="18" max="16384" width="9.1796875" style="38"/>
  </cols>
  <sheetData>
    <row r="1" spans="1:17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506" t="s">
        <v>0</v>
      </c>
      <c r="O1" s="506" t="s">
        <v>0</v>
      </c>
      <c r="P1" s="507" t="s">
        <v>1</v>
      </c>
      <c r="Q1" s="507"/>
    </row>
    <row r="2" spans="1:17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506" t="s">
        <v>2</v>
      </c>
      <c r="O2" s="506" t="s">
        <v>2</v>
      </c>
      <c r="P2" s="508" t="s">
        <v>3</v>
      </c>
      <c r="Q2" s="508"/>
    </row>
    <row r="3" spans="1:17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506" t="s">
        <v>4</v>
      </c>
      <c r="O3" s="506" t="s">
        <v>4</v>
      </c>
      <c r="P3" s="509" t="s">
        <v>5</v>
      </c>
      <c r="Q3" s="507"/>
    </row>
    <row r="4" spans="1:17" s="5" customFormat="1" ht="33" customHeight="1" thickBot="1">
      <c r="B4" s="6" t="s">
        <v>226</v>
      </c>
      <c r="G4" s="7"/>
    </row>
    <row r="5" spans="1:17" s="5" customFormat="1" ht="58" customHeight="1">
      <c r="B5" s="8" t="s">
        <v>7</v>
      </c>
      <c r="C5" s="8"/>
      <c r="D5" s="6"/>
      <c r="F5" s="9"/>
      <c r="G5" s="492" t="s">
        <v>762</v>
      </c>
      <c r="H5" s="493"/>
      <c r="I5" s="493"/>
      <c r="J5" s="493"/>
      <c r="K5" s="493"/>
      <c r="L5" s="493"/>
      <c r="M5" s="494"/>
    </row>
    <row r="6" spans="1:17" s="10" customFormat="1" ht="58" customHeight="1">
      <c r="B6" s="11" t="s">
        <v>8</v>
      </c>
      <c r="C6" s="11"/>
      <c r="D6" s="12" t="s">
        <v>227</v>
      </c>
      <c r="E6" s="14"/>
      <c r="F6" s="11"/>
      <c r="G6" s="495"/>
      <c r="H6" s="496"/>
      <c r="I6" s="496"/>
      <c r="J6" s="496"/>
      <c r="K6" s="496"/>
      <c r="L6" s="496"/>
      <c r="M6" s="497"/>
      <c r="N6" s="13"/>
      <c r="O6" s="13"/>
      <c r="P6" s="13"/>
      <c r="Q6" s="13"/>
    </row>
    <row r="7" spans="1:17" s="10" customFormat="1" ht="58" customHeight="1">
      <c r="B7" s="11" t="s">
        <v>10</v>
      </c>
      <c r="C7" s="11"/>
      <c r="D7" s="12" t="s">
        <v>566</v>
      </c>
      <c r="E7" s="12"/>
      <c r="F7" s="11"/>
      <c r="G7" s="495"/>
      <c r="H7" s="496"/>
      <c r="I7" s="496"/>
      <c r="J7" s="496"/>
      <c r="K7" s="496"/>
      <c r="L7" s="496"/>
      <c r="M7" s="497"/>
      <c r="N7" s="13"/>
      <c r="O7" s="13"/>
      <c r="P7" s="13"/>
      <c r="Q7" s="13"/>
    </row>
    <row r="8" spans="1:17" s="10" customFormat="1" ht="58" customHeight="1" thickBot="1">
      <c r="B8" s="11" t="s">
        <v>12</v>
      </c>
      <c r="C8" s="11"/>
      <c r="D8" s="501" t="s">
        <v>568</v>
      </c>
      <c r="E8" s="501"/>
      <c r="F8" s="501"/>
      <c r="G8" s="498"/>
      <c r="H8" s="499"/>
      <c r="I8" s="499"/>
      <c r="J8" s="499"/>
      <c r="K8" s="499"/>
      <c r="L8" s="499"/>
      <c r="M8" s="500"/>
      <c r="N8" s="13"/>
      <c r="O8" s="13"/>
      <c r="P8" s="13"/>
      <c r="Q8" s="13"/>
    </row>
    <row r="9" spans="1:17" s="15" customFormat="1" ht="28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8">
      <c r="B10" s="236" t="s">
        <v>15</v>
      </c>
      <c r="C10" s="236"/>
      <c r="D10" s="136" t="s">
        <v>727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502">
        <v>45447</v>
      </c>
      <c r="E11" s="503"/>
      <c r="F11" s="503"/>
      <c r="G11" s="241"/>
      <c r="H11" s="240"/>
      <c r="I11" s="186"/>
      <c r="J11" s="238" t="s">
        <v>20</v>
      </c>
      <c r="K11" s="186"/>
      <c r="L11" s="186"/>
      <c r="M11" s="504" t="s">
        <v>730</v>
      </c>
      <c r="N11" s="504"/>
      <c r="O11" s="504"/>
      <c r="P11" s="504"/>
      <c r="Q11" s="504"/>
    </row>
    <row r="12" spans="1:17" s="15" customFormat="1" ht="28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729</v>
      </c>
      <c r="N12" s="186"/>
      <c r="O12" s="244"/>
      <c r="P12" s="244"/>
      <c r="Q12" s="239"/>
    </row>
    <row r="13" spans="1:17" s="15" customFormat="1" ht="28">
      <c r="B13" s="505"/>
      <c r="C13" s="505"/>
      <c r="D13" s="505"/>
      <c r="E13" s="505"/>
      <c r="F13" s="505"/>
      <c r="G13" s="243"/>
      <c r="H13" s="244"/>
      <c r="I13" s="186"/>
      <c r="J13" s="238" t="s">
        <v>25</v>
      </c>
      <c r="K13" s="186"/>
      <c r="L13" s="186"/>
      <c r="M13" s="186" t="s">
        <v>728</v>
      </c>
      <c r="N13" s="244"/>
      <c r="O13" s="239"/>
      <c r="P13" s="239"/>
      <c r="Q13" s="244"/>
    </row>
    <row r="14" spans="1:17" s="15" customFormat="1" ht="28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5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345" t="s">
        <v>740</v>
      </c>
      <c r="F17" s="346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203"/>
      <c r="O17" s="203"/>
      <c r="P17" s="203"/>
      <c r="Q17" s="333" t="s">
        <v>40</v>
      </c>
    </row>
    <row r="18" spans="2:17" s="204" customFormat="1" ht="65">
      <c r="B18" s="330" t="s">
        <v>41</v>
      </c>
      <c r="C18" s="331" t="s">
        <v>567</v>
      </c>
      <c r="D18" s="347" t="s">
        <v>731</v>
      </c>
      <c r="E18" s="611" t="s">
        <v>741</v>
      </c>
      <c r="F18" s="611"/>
      <c r="G18" s="207">
        <v>2</v>
      </c>
      <c r="H18" s="207">
        <v>3</v>
      </c>
      <c r="I18" s="207">
        <v>4</v>
      </c>
      <c r="J18" s="207">
        <v>5</v>
      </c>
      <c r="K18" s="207">
        <v>5</v>
      </c>
      <c r="L18" s="207">
        <v>4</v>
      </c>
      <c r="M18" s="207">
        <v>2</v>
      </c>
      <c r="N18" s="207"/>
      <c r="O18" s="207"/>
      <c r="P18" s="207"/>
      <c r="Q18" s="208">
        <f>SUM(E18:P18)</f>
        <v>25</v>
      </c>
    </row>
    <row r="19" spans="2:17" s="204" customFormat="1" ht="65">
      <c r="B19" s="330" t="s">
        <v>43</v>
      </c>
      <c r="C19" s="331" t="str">
        <f>C18</f>
        <v>DB-KB013</v>
      </c>
      <c r="D19" s="348" t="str">
        <f>+D18</f>
        <v>CLOUD</v>
      </c>
      <c r="E19" s="611" t="s">
        <v>742</v>
      </c>
      <c r="F19" s="611"/>
      <c r="G19" s="209">
        <v>0</v>
      </c>
      <c r="H19" s="209">
        <v>0</v>
      </c>
      <c r="I19" s="209">
        <v>1</v>
      </c>
      <c r="J19" s="209">
        <v>1</v>
      </c>
      <c r="K19" s="209">
        <v>0</v>
      </c>
      <c r="L19" s="209">
        <v>0</v>
      </c>
      <c r="M19" s="209">
        <v>0</v>
      </c>
      <c r="N19" s="209"/>
      <c r="O19" s="209"/>
      <c r="P19" s="209"/>
      <c r="Q19" s="208">
        <f>SUM(E19:P19)</f>
        <v>2</v>
      </c>
    </row>
    <row r="20" spans="2:17" s="215" customFormat="1" ht="45">
      <c r="B20" s="210" t="s">
        <v>44</v>
      </c>
      <c r="C20" s="210"/>
      <c r="D20" s="349" t="str">
        <f>+D19</f>
        <v>CLOUD</v>
      </c>
      <c r="E20" s="212"/>
      <c r="F20" s="213"/>
      <c r="G20" s="214">
        <f>SUM(G18:G19)</f>
        <v>2</v>
      </c>
      <c r="H20" s="214">
        <f t="shared" ref="H20:M20" si="0">SUM(H18:H19)</f>
        <v>3</v>
      </c>
      <c r="I20" s="214">
        <f t="shared" si="0"/>
        <v>5</v>
      </c>
      <c r="J20" s="214">
        <f t="shared" si="0"/>
        <v>6</v>
      </c>
      <c r="K20" s="214">
        <f t="shared" si="0"/>
        <v>5</v>
      </c>
      <c r="L20" s="214">
        <f t="shared" si="0"/>
        <v>4</v>
      </c>
      <c r="M20" s="214">
        <f t="shared" si="0"/>
        <v>2</v>
      </c>
      <c r="N20" s="334"/>
      <c r="O20" s="334"/>
      <c r="P20" s="334"/>
      <c r="Q20" s="213">
        <f>SUM(Q18:Q19)</f>
        <v>27</v>
      </c>
    </row>
    <row r="21" spans="2:17" s="204" customFormat="1" ht="45">
      <c r="B21" s="216"/>
      <c r="C21" s="216"/>
      <c r="D21" s="216"/>
      <c r="E21" s="217"/>
      <c r="F21" s="217"/>
      <c r="G21" s="218"/>
      <c r="H21" s="217"/>
      <c r="I21" s="217"/>
      <c r="J21" s="217"/>
      <c r="K21" s="217"/>
      <c r="L21" s="217"/>
      <c r="M21" s="219"/>
      <c r="N21" s="219"/>
      <c r="O21" s="219"/>
      <c r="P21" s="219"/>
      <c r="Q21" s="220"/>
    </row>
    <row r="22" spans="2:17" s="204" customFormat="1" ht="45" customHeight="1">
      <c r="B22" s="201"/>
      <c r="C22" s="202" t="s">
        <v>32</v>
      </c>
      <c r="D22" s="202" t="s">
        <v>33</v>
      </c>
      <c r="E22" s="345" t="s">
        <v>740</v>
      </c>
      <c r="F22" s="221"/>
      <c r="G22" s="203" t="s">
        <v>723</v>
      </c>
      <c r="H22" s="203" t="s">
        <v>117</v>
      </c>
      <c r="I22" s="203" t="s">
        <v>35</v>
      </c>
      <c r="J22" s="203" t="s">
        <v>36</v>
      </c>
      <c r="K22" s="203" t="s">
        <v>37</v>
      </c>
      <c r="L22" s="203" t="s">
        <v>38</v>
      </c>
      <c r="M22" s="203" t="s">
        <v>39</v>
      </c>
      <c r="N22" s="203"/>
      <c r="O22" s="203"/>
      <c r="P22" s="203"/>
      <c r="Q22" s="333" t="s">
        <v>40</v>
      </c>
    </row>
    <row r="23" spans="2:17" s="204" customFormat="1" ht="65">
      <c r="B23" s="330" t="s">
        <v>41</v>
      </c>
      <c r="C23" s="331" t="s">
        <v>576</v>
      </c>
      <c r="D23" s="347" t="s">
        <v>732</v>
      </c>
      <c r="E23" s="611" t="s">
        <v>741</v>
      </c>
      <c r="F23" s="611"/>
      <c r="G23" s="207">
        <v>2</v>
      </c>
      <c r="H23" s="207">
        <v>3</v>
      </c>
      <c r="I23" s="207">
        <v>4</v>
      </c>
      <c r="J23" s="207">
        <v>5</v>
      </c>
      <c r="K23" s="207">
        <v>5</v>
      </c>
      <c r="L23" s="207">
        <v>4</v>
      </c>
      <c r="M23" s="207">
        <v>2</v>
      </c>
      <c r="N23" s="207"/>
      <c r="O23" s="207"/>
      <c r="P23" s="207"/>
      <c r="Q23" s="208">
        <f>SUM(E23:P23)</f>
        <v>25</v>
      </c>
    </row>
    <row r="24" spans="2:17" s="204" customFormat="1" ht="65">
      <c r="B24" s="330" t="s">
        <v>43</v>
      </c>
      <c r="C24" s="331" t="str">
        <f>C23</f>
        <v>DB-KB014</v>
      </c>
      <c r="D24" s="348" t="str">
        <f>+D23</f>
        <v>ETERNITY</v>
      </c>
      <c r="E24" s="611" t="s">
        <v>742</v>
      </c>
      <c r="F24" s="611"/>
      <c r="G24" s="209">
        <v>0</v>
      </c>
      <c r="H24" s="209">
        <v>0</v>
      </c>
      <c r="I24" s="209">
        <v>1</v>
      </c>
      <c r="J24" s="209">
        <v>1</v>
      </c>
      <c r="K24" s="209">
        <v>0</v>
      </c>
      <c r="L24" s="209">
        <v>0</v>
      </c>
      <c r="M24" s="209">
        <v>0</v>
      </c>
      <c r="N24" s="209"/>
      <c r="O24" s="209"/>
      <c r="P24" s="209"/>
      <c r="Q24" s="208">
        <f>SUM(E24:P24)</f>
        <v>2</v>
      </c>
    </row>
    <row r="25" spans="2:17" s="215" customFormat="1" ht="45">
      <c r="B25" s="210" t="s">
        <v>44</v>
      </c>
      <c r="C25" s="210"/>
      <c r="D25" s="349" t="str">
        <f>+D24</f>
        <v>ETERNITY</v>
      </c>
      <c r="E25" s="212"/>
      <c r="F25" s="213"/>
      <c r="G25" s="214">
        <f>SUM(G23:G24)</f>
        <v>2</v>
      </c>
      <c r="H25" s="214">
        <f t="shared" ref="H25:M25" si="1">SUM(H23:H24)</f>
        <v>3</v>
      </c>
      <c r="I25" s="214">
        <f t="shared" si="1"/>
        <v>5</v>
      </c>
      <c r="J25" s="214">
        <f t="shared" si="1"/>
        <v>6</v>
      </c>
      <c r="K25" s="214">
        <f t="shared" si="1"/>
        <v>5</v>
      </c>
      <c r="L25" s="214">
        <f t="shared" si="1"/>
        <v>4</v>
      </c>
      <c r="M25" s="214">
        <f t="shared" si="1"/>
        <v>2</v>
      </c>
      <c r="N25" s="213"/>
      <c r="O25" s="213"/>
      <c r="P25" s="213"/>
      <c r="Q25" s="213">
        <f>SUM(Q23:Q24)</f>
        <v>27</v>
      </c>
    </row>
    <row r="26" spans="2:17" s="204" customFormat="1" ht="45">
      <c r="B26" s="216"/>
      <c r="C26" s="216"/>
      <c r="D26" s="216"/>
      <c r="E26" s="217"/>
      <c r="F26" s="217"/>
      <c r="G26" s="218"/>
      <c r="H26" s="217"/>
      <c r="I26" s="217"/>
      <c r="J26" s="217"/>
      <c r="K26" s="217"/>
      <c r="L26" s="217"/>
      <c r="M26" s="219"/>
      <c r="N26" s="219"/>
      <c r="O26" s="219"/>
      <c r="P26" s="219"/>
      <c r="Q26" s="220"/>
    </row>
    <row r="27" spans="2:17" s="204" customFormat="1" ht="45" customHeight="1">
      <c r="B27" s="201"/>
      <c r="C27" s="202" t="s">
        <v>32</v>
      </c>
      <c r="D27" s="202" t="s">
        <v>33</v>
      </c>
      <c r="E27" s="214" t="s">
        <v>34</v>
      </c>
      <c r="F27" s="214"/>
      <c r="G27" s="203" t="s">
        <v>723</v>
      </c>
      <c r="H27" s="203" t="s">
        <v>117</v>
      </c>
      <c r="I27" s="203" t="s">
        <v>35</v>
      </c>
      <c r="J27" s="203" t="s">
        <v>36</v>
      </c>
      <c r="K27" s="203" t="s">
        <v>37</v>
      </c>
      <c r="L27" s="203" t="s">
        <v>38</v>
      </c>
      <c r="M27" s="203" t="s">
        <v>39</v>
      </c>
      <c r="N27" s="203"/>
      <c r="O27" s="203"/>
      <c r="P27" s="203"/>
      <c r="Q27" s="333" t="s">
        <v>40</v>
      </c>
    </row>
    <row r="28" spans="2:17" s="204" customFormat="1" ht="65">
      <c r="B28" s="330" t="s">
        <v>41</v>
      </c>
      <c r="C28" s="331" t="s">
        <v>584</v>
      </c>
      <c r="D28" s="350" t="s">
        <v>733</v>
      </c>
      <c r="E28" s="611" t="s">
        <v>741</v>
      </c>
      <c r="F28" s="611"/>
      <c r="G28" s="207">
        <v>1</v>
      </c>
      <c r="H28" s="207">
        <v>3</v>
      </c>
      <c r="I28" s="207">
        <v>4</v>
      </c>
      <c r="J28" s="207">
        <v>5</v>
      </c>
      <c r="K28" s="207">
        <v>5</v>
      </c>
      <c r="L28" s="207">
        <v>4</v>
      </c>
      <c r="M28" s="207">
        <v>1</v>
      </c>
      <c r="N28" s="207"/>
      <c r="O28" s="207"/>
      <c r="P28" s="207"/>
      <c r="Q28" s="208">
        <f>SUM(E28:P28)</f>
        <v>23</v>
      </c>
    </row>
    <row r="29" spans="2:17" s="204" customFormat="1" ht="65">
      <c r="B29" s="330" t="s">
        <v>43</v>
      </c>
      <c r="C29" s="331" t="str">
        <f>C28</f>
        <v>DB-KB015</v>
      </c>
      <c r="D29" s="351" t="str">
        <f>+D28</f>
        <v>MOONLIGHT</v>
      </c>
      <c r="E29" s="611" t="s">
        <v>742</v>
      </c>
      <c r="F29" s="611"/>
      <c r="G29" s="209">
        <v>0</v>
      </c>
      <c r="H29" s="209">
        <v>0</v>
      </c>
      <c r="I29" s="209">
        <v>1</v>
      </c>
      <c r="J29" s="209">
        <v>1</v>
      </c>
      <c r="K29" s="209">
        <v>0</v>
      </c>
      <c r="L29" s="209">
        <v>0</v>
      </c>
      <c r="M29" s="209">
        <v>0</v>
      </c>
      <c r="N29" s="209"/>
      <c r="O29" s="209"/>
      <c r="P29" s="209"/>
      <c r="Q29" s="208">
        <f>SUM(E29:P29)</f>
        <v>2</v>
      </c>
    </row>
    <row r="30" spans="2:17" s="204" customFormat="1" ht="45">
      <c r="B30" s="222" t="s">
        <v>44</v>
      </c>
      <c r="C30" s="223"/>
      <c r="G30" s="214">
        <f>SUM(G28:G29)</f>
        <v>1</v>
      </c>
      <c r="H30" s="214">
        <f t="shared" ref="H30:M30" si="2">SUM(H28:H29)</f>
        <v>3</v>
      </c>
      <c r="I30" s="214">
        <f t="shared" si="2"/>
        <v>5</v>
      </c>
      <c r="J30" s="214">
        <f t="shared" si="2"/>
        <v>6</v>
      </c>
      <c r="K30" s="214">
        <f t="shared" si="2"/>
        <v>5</v>
      </c>
      <c r="L30" s="214">
        <f t="shared" si="2"/>
        <v>4</v>
      </c>
      <c r="M30" s="214">
        <f t="shared" si="2"/>
        <v>1</v>
      </c>
      <c r="N30" s="221"/>
      <c r="O30" s="221"/>
      <c r="P30" s="221"/>
      <c r="Q30" s="224">
        <f>SUM(Q28:Q29)</f>
        <v>25</v>
      </c>
    </row>
    <row r="31" spans="2:17" s="204" customFormat="1" ht="45">
      <c r="B31" s="216"/>
      <c r="C31" s="216"/>
      <c r="D31" s="612" t="str">
        <f>+D29</f>
        <v>MOONLIGHT</v>
      </c>
      <c r="E31" s="612"/>
      <c r="F31" s="612"/>
      <c r="G31" s="218"/>
      <c r="H31" s="217"/>
      <c r="I31" s="217"/>
      <c r="J31" s="217"/>
      <c r="K31" s="217"/>
      <c r="L31" s="217"/>
      <c r="M31" s="219"/>
      <c r="N31" s="219"/>
      <c r="O31" s="219"/>
      <c r="P31" s="219"/>
      <c r="Q31" s="220"/>
    </row>
    <row r="32" spans="2:17" s="215" customFormat="1" ht="45">
      <c r="B32" s="225" t="s">
        <v>49</v>
      </c>
      <c r="C32" s="226"/>
      <c r="D32" s="225"/>
      <c r="E32" s="227"/>
      <c r="F32" s="228"/>
      <c r="G32" s="228">
        <f t="shared" ref="G32:M32" si="3">G20++G30+G25</f>
        <v>5</v>
      </c>
      <c r="H32" s="228">
        <f t="shared" si="3"/>
        <v>9</v>
      </c>
      <c r="I32" s="228">
        <f t="shared" si="3"/>
        <v>15</v>
      </c>
      <c r="J32" s="228">
        <f t="shared" si="3"/>
        <v>18</v>
      </c>
      <c r="K32" s="228">
        <f t="shared" si="3"/>
        <v>15</v>
      </c>
      <c r="L32" s="228">
        <f t="shared" si="3"/>
        <v>12</v>
      </c>
      <c r="M32" s="228">
        <f t="shared" si="3"/>
        <v>5</v>
      </c>
      <c r="N32" s="228"/>
      <c r="O32" s="228"/>
      <c r="P32" s="228"/>
      <c r="Q32" s="228">
        <f>Q20++Q30+Q25</f>
        <v>79</v>
      </c>
    </row>
    <row r="33" spans="2:17" s="99" customFormat="1" ht="20.25" customHeight="1">
      <c r="B33" s="100"/>
      <c r="C33" s="101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3"/>
      <c r="Q33" s="343"/>
    </row>
    <row r="34" spans="2:17" s="99" customFormat="1" ht="105.75" customHeight="1">
      <c r="B34" s="488" t="s">
        <v>739</v>
      </c>
      <c r="C34" s="488"/>
      <c r="D34" s="488"/>
      <c r="E34" s="488"/>
      <c r="F34" s="488"/>
      <c r="G34" s="488"/>
      <c r="H34" s="488"/>
      <c r="I34" s="488"/>
      <c r="J34" s="488"/>
      <c r="K34" s="488"/>
      <c r="L34" s="488"/>
      <c r="M34" s="488"/>
      <c r="N34" s="488"/>
      <c r="O34" s="488"/>
      <c r="P34" s="488"/>
      <c r="Q34" s="488"/>
    </row>
    <row r="35" spans="2:17" s="96" customFormat="1" ht="133" customHeight="1">
      <c r="G35" s="97"/>
    </row>
    <row r="36" spans="2:17" s="96" customFormat="1" ht="27.5">
      <c r="G36" s="97"/>
    </row>
    <row r="37" spans="2:17" s="96" customFormat="1" ht="27.5">
      <c r="G37" s="97"/>
    </row>
    <row r="38" spans="2:17" s="96" customFormat="1" ht="27.5">
      <c r="G38" s="97"/>
    </row>
    <row r="39" spans="2:17" s="96" customFormat="1" ht="44.5">
      <c r="B39" s="610" t="s">
        <v>765</v>
      </c>
      <c r="C39" s="610"/>
      <c r="D39" s="610"/>
      <c r="E39" s="610"/>
      <c r="F39" s="610"/>
      <c r="G39" s="610"/>
      <c r="H39" s="610"/>
      <c r="I39" s="610"/>
      <c r="J39" s="610"/>
      <c r="K39" s="610"/>
      <c r="L39" s="610"/>
      <c r="M39" s="610"/>
      <c r="N39" s="610"/>
      <c r="O39" s="610"/>
      <c r="P39" s="610"/>
      <c r="Q39" s="610"/>
    </row>
    <row r="40" spans="2:17" s="96" customFormat="1" ht="27.5">
      <c r="G40" s="97"/>
    </row>
    <row r="41" spans="2:17" s="96" customFormat="1" ht="27.5">
      <c r="G41" s="97"/>
    </row>
    <row r="42" spans="2:17" s="96" customFormat="1" ht="27.5">
      <c r="G42" s="97"/>
    </row>
    <row r="43" spans="2:17" s="96" customFormat="1" ht="27.5">
      <c r="G43" s="97"/>
      <c r="H43" s="96">
        <v>1.49</v>
      </c>
    </row>
    <row r="44" spans="2:17" s="96" customFormat="1" ht="82.5">
      <c r="B44" s="96" t="s">
        <v>767</v>
      </c>
      <c r="D44" s="97" t="s">
        <v>766</v>
      </c>
      <c r="G44" s="97"/>
      <c r="H44" s="96">
        <v>0.28000000000000003</v>
      </c>
    </row>
    <row r="45" spans="2:17" s="96" customFormat="1" ht="27.5">
      <c r="D45" s="96" t="s">
        <v>768</v>
      </c>
      <c r="G45" s="97"/>
    </row>
    <row r="46" spans="2:17" s="96" customFormat="1" ht="27.5">
      <c r="G46" s="97"/>
    </row>
    <row r="47" spans="2:17" s="96" customFormat="1" ht="27.5">
      <c r="G47" s="97"/>
    </row>
    <row r="48" spans="2:17" s="96" customFormat="1" ht="27.5">
      <c r="G48" s="97"/>
    </row>
    <row r="49" spans="2:14" s="96" customFormat="1" ht="27.5">
      <c r="G49" s="97"/>
    </row>
    <row r="50" spans="2:14" s="96" customFormat="1" ht="82.5">
      <c r="B50" s="96" t="s">
        <v>767</v>
      </c>
      <c r="D50" s="97" t="s">
        <v>766</v>
      </c>
      <c r="G50" s="97"/>
      <c r="H50" s="96">
        <v>0.28000000000000003</v>
      </c>
    </row>
    <row r="51" spans="2:14" s="96" customFormat="1" ht="27.5">
      <c r="G51" s="97"/>
    </row>
    <row r="52" spans="2:14" s="96" customFormat="1" ht="27.5">
      <c r="G52" s="97"/>
    </row>
    <row r="53" spans="2:14" s="96" customFormat="1" ht="27.5">
      <c r="G53" s="97"/>
    </row>
    <row r="54" spans="2:14" s="96" customFormat="1" ht="82.5">
      <c r="B54" s="96" t="s">
        <v>767</v>
      </c>
      <c r="D54" s="97" t="s">
        <v>766</v>
      </c>
      <c r="G54" s="97"/>
      <c r="H54" s="96">
        <v>0.28000000000000003</v>
      </c>
    </row>
    <row r="55" spans="2:14" s="96" customFormat="1" ht="27.5">
      <c r="G55" s="97"/>
      <c r="N55" s="96" t="s">
        <v>763</v>
      </c>
    </row>
    <row r="56" spans="2:14" s="96" customFormat="1" ht="27.5">
      <c r="G56" s="97"/>
    </row>
    <row r="57" spans="2:14" s="96" customFormat="1" ht="27.5">
      <c r="G57" s="97"/>
    </row>
    <row r="58" spans="2:14" s="96" customFormat="1" ht="27.5">
      <c r="G58" s="97"/>
    </row>
  </sheetData>
  <mergeCells count="20">
    <mergeCell ref="N1:O1"/>
    <mergeCell ref="P1:Q1"/>
    <mergeCell ref="N2:O2"/>
    <mergeCell ref="P2:Q2"/>
    <mergeCell ref="N3:O3"/>
    <mergeCell ref="P3:Q3"/>
    <mergeCell ref="G5:M8"/>
    <mergeCell ref="D8:F8"/>
    <mergeCell ref="D11:F11"/>
    <mergeCell ref="M11:Q11"/>
    <mergeCell ref="B13:F13"/>
    <mergeCell ref="B39:Q39"/>
    <mergeCell ref="E29:F29"/>
    <mergeCell ref="B34:Q34"/>
    <mergeCell ref="D31:F31"/>
    <mergeCell ref="E18:F18"/>
    <mergeCell ref="E19:F19"/>
    <mergeCell ref="E23:F23"/>
    <mergeCell ref="E24:F24"/>
    <mergeCell ref="E28:F28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7009F-1E67-4431-9BA4-CBE0DD373CA1}">
  <sheetPr>
    <pageSetUpPr fitToPage="1"/>
  </sheetPr>
  <dimension ref="A1:Q67"/>
  <sheetViews>
    <sheetView topLeftCell="A14" zoomScale="85" zoomScaleNormal="85" zoomScaleSheetLayoutView="85" zoomScalePageLayoutView="70" workbookViewId="0">
      <selection activeCell="G11" sqref="G11:G12"/>
    </sheetView>
  </sheetViews>
  <sheetFormatPr defaultColWidth="9.81640625" defaultRowHeight="15.5"/>
  <cols>
    <col min="1" max="1" width="5.453125" style="284" bestFit="1" customWidth="1"/>
    <col min="2" max="2" width="19.7265625" style="284" customWidth="1"/>
    <col min="3" max="3" width="10.54296875" style="284" customWidth="1"/>
    <col min="4" max="4" width="20.81640625" style="284" customWidth="1"/>
    <col min="5" max="5" width="2.26953125" style="284" customWidth="1"/>
    <col min="6" max="6" width="15.81640625" style="284" customWidth="1"/>
    <col min="7" max="7" width="22.453125" style="284" customWidth="1"/>
    <col min="8" max="8" width="45.54296875" style="284" customWidth="1"/>
    <col min="9" max="254" width="9.81640625" style="284"/>
    <col min="255" max="255" width="3.81640625" style="284" customWidth="1"/>
    <col min="256" max="257" width="9.54296875" style="284" customWidth="1"/>
    <col min="258" max="259" width="14.7265625" style="284" customWidth="1"/>
    <col min="260" max="260" width="0" style="284" hidden="1" customWidth="1"/>
    <col min="261" max="267" width="9.54296875" style="284" customWidth="1"/>
    <col min="268" max="510" width="9.81640625" style="284"/>
    <col min="511" max="511" width="3.81640625" style="284" customWidth="1"/>
    <col min="512" max="513" width="9.54296875" style="284" customWidth="1"/>
    <col min="514" max="515" width="14.7265625" style="284" customWidth="1"/>
    <col min="516" max="516" width="0" style="284" hidden="1" customWidth="1"/>
    <col min="517" max="523" width="9.54296875" style="284" customWidth="1"/>
    <col min="524" max="766" width="9.81640625" style="284"/>
    <col min="767" max="767" width="3.81640625" style="284" customWidth="1"/>
    <col min="768" max="769" width="9.54296875" style="284" customWidth="1"/>
    <col min="770" max="771" width="14.7265625" style="284" customWidth="1"/>
    <col min="772" max="772" width="0" style="284" hidden="1" customWidth="1"/>
    <col min="773" max="779" width="9.54296875" style="284" customWidth="1"/>
    <col min="780" max="1022" width="9.81640625" style="284"/>
    <col min="1023" max="1023" width="3.81640625" style="284" customWidth="1"/>
    <col min="1024" max="1025" width="9.54296875" style="284" customWidth="1"/>
    <col min="1026" max="1027" width="14.7265625" style="284" customWidth="1"/>
    <col min="1028" max="1028" width="0" style="284" hidden="1" customWidth="1"/>
    <col min="1029" max="1035" width="9.54296875" style="284" customWidth="1"/>
    <col min="1036" max="1278" width="9.81640625" style="284"/>
    <col min="1279" max="1279" width="3.81640625" style="284" customWidth="1"/>
    <col min="1280" max="1281" width="9.54296875" style="284" customWidth="1"/>
    <col min="1282" max="1283" width="14.7265625" style="284" customWidth="1"/>
    <col min="1284" max="1284" width="0" style="284" hidden="1" customWidth="1"/>
    <col min="1285" max="1291" width="9.54296875" style="284" customWidth="1"/>
    <col min="1292" max="1534" width="9.81640625" style="284"/>
    <col min="1535" max="1535" width="3.81640625" style="284" customWidth="1"/>
    <col min="1536" max="1537" width="9.54296875" style="284" customWidth="1"/>
    <col min="1538" max="1539" width="14.7265625" style="284" customWidth="1"/>
    <col min="1540" max="1540" width="0" style="284" hidden="1" customWidth="1"/>
    <col min="1541" max="1547" width="9.54296875" style="284" customWidth="1"/>
    <col min="1548" max="1790" width="9.81640625" style="284"/>
    <col min="1791" max="1791" width="3.81640625" style="284" customWidth="1"/>
    <col min="1792" max="1793" width="9.54296875" style="284" customWidth="1"/>
    <col min="1794" max="1795" width="14.7265625" style="284" customWidth="1"/>
    <col min="1796" max="1796" width="0" style="284" hidden="1" customWidth="1"/>
    <col min="1797" max="1803" width="9.54296875" style="284" customWidth="1"/>
    <col min="1804" max="2046" width="9.81640625" style="284"/>
    <col min="2047" max="2047" width="3.81640625" style="284" customWidth="1"/>
    <col min="2048" max="2049" width="9.54296875" style="284" customWidth="1"/>
    <col min="2050" max="2051" width="14.7265625" style="284" customWidth="1"/>
    <col min="2052" max="2052" width="0" style="284" hidden="1" customWidth="1"/>
    <col min="2053" max="2059" width="9.54296875" style="284" customWidth="1"/>
    <col min="2060" max="2302" width="9.81640625" style="284"/>
    <col min="2303" max="2303" width="3.81640625" style="284" customWidth="1"/>
    <col min="2304" max="2305" width="9.54296875" style="284" customWidth="1"/>
    <col min="2306" max="2307" width="14.7265625" style="284" customWidth="1"/>
    <col min="2308" max="2308" width="0" style="284" hidden="1" customWidth="1"/>
    <col min="2309" max="2315" width="9.54296875" style="284" customWidth="1"/>
    <col min="2316" max="2558" width="9.81640625" style="284"/>
    <col min="2559" max="2559" width="3.81640625" style="284" customWidth="1"/>
    <col min="2560" max="2561" width="9.54296875" style="284" customWidth="1"/>
    <col min="2562" max="2563" width="14.7265625" style="284" customWidth="1"/>
    <col min="2564" max="2564" width="0" style="284" hidden="1" customWidth="1"/>
    <col min="2565" max="2571" width="9.54296875" style="284" customWidth="1"/>
    <col min="2572" max="2814" width="9.81640625" style="284"/>
    <col min="2815" max="2815" width="3.81640625" style="284" customWidth="1"/>
    <col min="2816" max="2817" width="9.54296875" style="284" customWidth="1"/>
    <col min="2818" max="2819" width="14.7265625" style="284" customWidth="1"/>
    <col min="2820" max="2820" width="0" style="284" hidden="1" customWidth="1"/>
    <col min="2821" max="2827" width="9.54296875" style="284" customWidth="1"/>
    <col min="2828" max="3070" width="9.81640625" style="284"/>
    <col min="3071" max="3071" width="3.81640625" style="284" customWidth="1"/>
    <col min="3072" max="3073" width="9.54296875" style="284" customWidth="1"/>
    <col min="3074" max="3075" width="14.7265625" style="284" customWidth="1"/>
    <col min="3076" max="3076" width="0" style="284" hidden="1" customWidth="1"/>
    <col min="3077" max="3083" width="9.54296875" style="284" customWidth="1"/>
    <col min="3084" max="3326" width="9.81640625" style="284"/>
    <col min="3327" max="3327" width="3.81640625" style="284" customWidth="1"/>
    <col min="3328" max="3329" width="9.54296875" style="284" customWidth="1"/>
    <col min="3330" max="3331" width="14.7265625" style="284" customWidth="1"/>
    <col min="3332" max="3332" width="0" style="284" hidden="1" customWidth="1"/>
    <col min="3333" max="3339" width="9.54296875" style="284" customWidth="1"/>
    <col min="3340" max="3582" width="9.81640625" style="284"/>
    <col min="3583" max="3583" width="3.81640625" style="284" customWidth="1"/>
    <col min="3584" max="3585" width="9.54296875" style="284" customWidth="1"/>
    <col min="3586" max="3587" width="14.7265625" style="284" customWidth="1"/>
    <col min="3588" max="3588" width="0" style="284" hidden="1" customWidth="1"/>
    <col min="3589" max="3595" width="9.54296875" style="284" customWidth="1"/>
    <col min="3596" max="3838" width="9.81640625" style="284"/>
    <col min="3839" max="3839" width="3.81640625" style="284" customWidth="1"/>
    <col min="3840" max="3841" width="9.54296875" style="284" customWidth="1"/>
    <col min="3842" max="3843" width="14.7265625" style="284" customWidth="1"/>
    <col min="3844" max="3844" width="0" style="284" hidden="1" customWidth="1"/>
    <col min="3845" max="3851" width="9.54296875" style="284" customWidth="1"/>
    <col min="3852" max="4094" width="9.81640625" style="284"/>
    <col min="4095" max="4095" width="3.81640625" style="284" customWidth="1"/>
    <col min="4096" max="4097" width="9.54296875" style="284" customWidth="1"/>
    <col min="4098" max="4099" width="14.7265625" style="284" customWidth="1"/>
    <col min="4100" max="4100" width="0" style="284" hidden="1" customWidth="1"/>
    <col min="4101" max="4107" width="9.54296875" style="284" customWidth="1"/>
    <col min="4108" max="4350" width="9.81640625" style="284"/>
    <col min="4351" max="4351" width="3.81640625" style="284" customWidth="1"/>
    <col min="4352" max="4353" width="9.54296875" style="284" customWidth="1"/>
    <col min="4354" max="4355" width="14.7265625" style="284" customWidth="1"/>
    <col min="4356" max="4356" width="0" style="284" hidden="1" customWidth="1"/>
    <col min="4357" max="4363" width="9.54296875" style="284" customWidth="1"/>
    <col min="4364" max="4606" width="9.81640625" style="284"/>
    <col min="4607" max="4607" width="3.81640625" style="284" customWidth="1"/>
    <col min="4608" max="4609" width="9.54296875" style="284" customWidth="1"/>
    <col min="4610" max="4611" width="14.7265625" style="284" customWidth="1"/>
    <col min="4612" max="4612" width="0" style="284" hidden="1" customWidth="1"/>
    <col min="4613" max="4619" width="9.54296875" style="284" customWidth="1"/>
    <col min="4620" max="4862" width="9.81640625" style="284"/>
    <col min="4863" max="4863" width="3.81640625" style="284" customWidth="1"/>
    <col min="4864" max="4865" width="9.54296875" style="284" customWidth="1"/>
    <col min="4866" max="4867" width="14.7265625" style="284" customWidth="1"/>
    <col min="4868" max="4868" width="0" style="284" hidden="1" customWidth="1"/>
    <col min="4869" max="4875" width="9.54296875" style="284" customWidth="1"/>
    <col min="4876" max="5118" width="9.81640625" style="284"/>
    <col min="5119" max="5119" width="3.81640625" style="284" customWidth="1"/>
    <col min="5120" max="5121" width="9.54296875" style="284" customWidth="1"/>
    <col min="5122" max="5123" width="14.7265625" style="284" customWidth="1"/>
    <col min="5124" max="5124" width="0" style="284" hidden="1" customWidth="1"/>
    <col min="5125" max="5131" width="9.54296875" style="284" customWidth="1"/>
    <col min="5132" max="5374" width="9.81640625" style="284"/>
    <col min="5375" max="5375" width="3.81640625" style="284" customWidth="1"/>
    <col min="5376" max="5377" width="9.54296875" style="284" customWidth="1"/>
    <col min="5378" max="5379" width="14.7265625" style="284" customWidth="1"/>
    <col min="5380" max="5380" width="0" style="284" hidden="1" customWidth="1"/>
    <col min="5381" max="5387" width="9.54296875" style="284" customWidth="1"/>
    <col min="5388" max="5630" width="9.81640625" style="284"/>
    <col min="5631" max="5631" width="3.81640625" style="284" customWidth="1"/>
    <col min="5632" max="5633" width="9.54296875" style="284" customWidth="1"/>
    <col min="5634" max="5635" width="14.7265625" style="284" customWidth="1"/>
    <col min="5636" max="5636" width="0" style="284" hidden="1" customWidth="1"/>
    <col min="5637" max="5643" width="9.54296875" style="284" customWidth="1"/>
    <col min="5644" max="5886" width="9.81640625" style="284"/>
    <col min="5887" max="5887" width="3.81640625" style="284" customWidth="1"/>
    <col min="5888" max="5889" width="9.54296875" style="284" customWidth="1"/>
    <col min="5890" max="5891" width="14.7265625" style="284" customWidth="1"/>
    <col min="5892" max="5892" width="0" style="284" hidden="1" customWidth="1"/>
    <col min="5893" max="5899" width="9.54296875" style="284" customWidth="1"/>
    <col min="5900" max="6142" width="9.81640625" style="284"/>
    <col min="6143" max="6143" width="3.81640625" style="284" customWidth="1"/>
    <col min="6144" max="6145" width="9.54296875" style="284" customWidth="1"/>
    <col min="6146" max="6147" width="14.7265625" style="284" customWidth="1"/>
    <col min="6148" max="6148" width="0" style="284" hidden="1" customWidth="1"/>
    <col min="6149" max="6155" width="9.54296875" style="284" customWidth="1"/>
    <col min="6156" max="6398" width="9.81640625" style="284"/>
    <col min="6399" max="6399" width="3.81640625" style="284" customWidth="1"/>
    <col min="6400" max="6401" width="9.54296875" style="284" customWidth="1"/>
    <col min="6402" max="6403" width="14.7265625" style="284" customWidth="1"/>
    <col min="6404" max="6404" width="0" style="284" hidden="1" customWidth="1"/>
    <col min="6405" max="6411" width="9.54296875" style="284" customWidth="1"/>
    <col min="6412" max="6654" width="9.81640625" style="284"/>
    <col min="6655" max="6655" width="3.81640625" style="284" customWidth="1"/>
    <col min="6656" max="6657" width="9.54296875" style="284" customWidth="1"/>
    <col min="6658" max="6659" width="14.7265625" style="284" customWidth="1"/>
    <col min="6660" max="6660" width="0" style="284" hidden="1" customWidth="1"/>
    <col min="6661" max="6667" width="9.54296875" style="284" customWidth="1"/>
    <col min="6668" max="6910" width="9.81640625" style="284"/>
    <col min="6911" max="6911" width="3.81640625" style="284" customWidth="1"/>
    <col min="6912" max="6913" width="9.54296875" style="284" customWidth="1"/>
    <col min="6914" max="6915" width="14.7265625" style="284" customWidth="1"/>
    <col min="6916" max="6916" width="0" style="284" hidden="1" customWidth="1"/>
    <col min="6917" max="6923" width="9.54296875" style="284" customWidth="1"/>
    <col min="6924" max="7166" width="9.81640625" style="284"/>
    <col min="7167" max="7167" width="3.81640625" style="284" customWidth="1"/>
    <col min="7168" max="7169" width="9.54296875" style="284" customWidth="1"/>
    <col min="7170" max="7171" width="14.7265625" style="284" customWidth="1"/>
    <col min="7172" max="7172" width="0" style="284" hidden="1" customWidth="1"/>
    <col min="7173" max="7179" width="9.54296875" style="284" customWidth="1"/>
    <col min="7180" max="7422" width="9.81640625" style="284"/>
    <col min="7423" max="7423" width="3.81640625" style="284" customWidth="1"/>
    <col min="7424" max="7425" width="9.54296875" style="284" customWidth="1"/>
    <col min="7426" max="7427" width="14.7265625" style="284" customWidth="1"/>
    <col min="7428" max="7428" width="0" style="284" hidden="1" customWidth="1"/>
    <col min="7429" max="7435" width="9.54296875" style="284" customWidth="1"/>
    <col min="7436" max="7678" width="9.81640625" style="284"/>
    <col min="7679" max="7679" width="3.81640625" style="284" customWidth="1"/>
    <col min="7680" max="7681" width="9.54296875" style="284" customWidth="1"/>
    <col min="7682" max="7683" width="14.7265625" style="284" customWidth="1"/>
    <col min="7684" max="7684" width="0" style="284" hidden="1" customWidth="1"/>
    <col min="7685" max="7691" width="9.54296875" style="284" customWidth="1"/>
    <col min="7692" max="7934" width="9.81640625" style="284"/>
    <col min="7935" max="7935" width="3.81640625" style="284" customWidth="1"/>
    <col min="7936" max="7937" width="9.54296875" style="284" customWidth="1"/>
    <col min="7938" max="7939" width="14.7265625" style="284" customWidth="1"/>
    <col min="7940" max="7940" width="0" style="284" hidden="1" customWidth="1"/>
    <col min="7941" max="7947" width="9.54296875" style="284" customWidth="1"/>
    <col min="7948" max="8190" width="9.81640625" style="284"/>
    <col min="8191" max="8191" width="3.81640625" style="284" customWidth="1"/>
    <col min="8192" max="8193" width="9.54296875" style="284" customWidth="1"/>
    <col min="8194" max="8195" width="14.7265625" style="284" customWidth="1"/>
    <col min="8196" max="8196" width="0" style="284" hidden="1" customWidth="1"/>
    <col min="8197" max="8203" width="9.54296875" style="284" customWidth="1"/>
    <col min="8204" max="8446" width="9.81640625" style="284"/>
    <col min="8447" max="8447" width="3.81640625" style="284" customWidth="1"/>
    <col min="8448" max="8449" width="9.54296875" style="284" customWidth="1"/>
    <col min="8450" max="8451" width="14.7265625" style="284" customWidth="1"/>
    <col min="8452" max="8452" width="0" style="284" hidden="1" customWidth="1"/>
    <col min="8453" max="8459" width="9.54296875" style="284" customWidth="1"/>
    <col min="8460" max="8702" width="9.81640625" style="284"/>
    <col min="8703" max="8703" width="3.81640625" style="284" customWidth="1"/>
    <col min="8704" max="8705" width="9.54296875" style="284" customWidth="1"/>
    <col min="8706" max="8707" width="14.7265625" style="284" customWidth="1"/>
    <col min="8708" max="8708" width="0" style="284" hidden="1" customWidth="1"/>
    <col min="8709" max="8715" width="9.54296875" style="284" customWidth="1"/>
    <col min="8716" max="8958" width="9.81640625" style="284"/>
    <col min="8959" max="8959" width="3.81640625" style="284" customWidth="1"/>
    <col min="8960" max="8961" width="9.54296875" style="284" customWidth="1"/>
    <col min="8962" max="8963" width="14.7265625" style="284" customWidth="1"/>
    <col min="8964" max="8964" width="0" style="284" hidden="1" customWidth="1"/>
    <col min="8965" max="8971" width="9.54296875" style="284" customWidth="1"/>
    <col min="8972" max="9214" width="9.81640625" style="284"/>
    <col min="9215" max="9215" width="3.81640625" style="284" customWidth="1"/>
    <col min="9216" max="9217" width="9.54296875" style="284" customWidth="1"/>
    <col min="9218" max="9219" width="14.7265625" style="284" customWidth="1"/>
    <col min="9220" max="9220" width="0" style="284" hidden="1" customWidth="1"/>
    <col min="9221" max="9227" width="9.54296875" style="284" customWidth="1"/>
    <col min="9228" max="9470" width="9.81640625" style="284"/>
    <col min="9471" max="9471" width="3.81640625" style="284" customWidth="1"/>
    <col min="9472" max="9473" width="9.54296875" style="284" customWidth="1"/>
    <col min="9474" max="9475" width="14.7265625" style="284" customWidth="1"/>
    <col min="9476" max="9476" width="0" style="284" hidden="1" customWidth="1"/>
    <col min="9477" max="9483" width="9.54296875" style="284" customWidth="1"/>
    <col min="9484" max="9726" width="9.81640625" style="284"/>
    <col min="9727" max="9727" width="3.81640625" style="284" customWidth="1"/>
    <col min="9728" max="9729" width="9.54296875" style="284" customWidth="1"/>
    <col min="9730" max="9731" width="14.7265625" style="284" customWidth="1"/>
    <col min="9732" max="9732" width="0" style="284" hidden="1" customWidth="1"/>
    <col min="9733" max="9739" width="9.54296875" style="284" customWidth="1"/>
    <col min="9740" max="9982" width="9.81640625" style="284"/>
    <col min="9983" max="9983" width="3.81640625" style="284" customWidth="1"/>
    <col min="9984" max="9985" width="9.54296875" style="284" customWidth="1"/>
    <col min="9986" max="9987" width="14.7265625" style="284" customWidth="1"/>
    <col min="9988" max="9988" width="0" style="284" hidden="1" customWidth="1"/>
    <col min="9989" max="9995" width="9.54296875" style="284" customWidth="1"/>
    <col min="9996" max="10238" width="9.81640625" style="284"/>
    <col min="10239" max="10239" width="3.81640625" style="284" customWidth="1"/>
    <col min="10240" max="10241" width="9.54296875" style="284" customWidth="1"/>
    <col min="10242" max="10243" width="14.7265625" style="284" customWidth="1"/>
    <col min="10244" max="10244" width="0" style="284" hidden="1" customWidth="1"/>
    <col min="10245" max="10251" width="9.54296875" style="284" customWidth="1"/>
    <col min="10252" max="10494" width="9.81640625" style="284"/>
    <col min="10495" max="10495" width="3.81640625" style="284" customWidth="1"/>
    <col min="10496" max="10497" width="9.54296875" style="284" customWidth="1"/>
    <col min="10498" max="10499" width="14.7265625" style="284" customWidth="1"/>
    <col min="10500" max="10500" width="0" style="284" hidden="1" customWidth="1"/>
    <col min="10501" max="10507" width="9.54296875" style="284" customWidth="1"/>
    <col min="10508" max="10750" width="9.81640625" style="284"/>
    <col min="10751" max="10751" width="3.81640625" style="284" customWidth="1"/>
    <col min="10752" max="10753" width="9.54296875" style="284" customWidth="1"/>
    <col min="10754" max="10755" width="14.7265625" style="284" customWidth="1"/>
    <col min="10756" max="10756" width="0" style="284" hidden="1" customWidth="1"/>
    <col min="10757" max="10763" width="9.54296875" style="284" customWidth="1"/>
    <col min="10764" max="11006" width="9.81640625" style="284"/>
    <col min="11007" max="11007" width="3.81640625" style="284" customWidth="1"/>
    <col min="11008" max="11009" width="9.54296875" style="284" customWidth="1"/>
    <col min="11010" max="11011" width="14.7265625" style="284" customWidth="1"/>
    <col min="11012" max="11012" width="0" style="284" hidden="1" customWidth="1"/>
    <col min="11013" max="11019" width="9.54296875" style="284" customWidth="1"/>
    <col min="11020" max="11262" width="9.81640625" style="284"/>
    <col min="11263" max="11263" width="3.81640625" style="284" customWidth="1"/>
    <col min="11264" max="11265" width="9.54296875" style="284" customWidth="1"/>
    <col min="11266" max="11267" width="14.7265625" style="284" customWidth="1"/>
    <col min="11268" max="11268" width="0" style="284" hidden="1" customWidth="1"/>
    <col min="11269" max="11275" width="9.54296875" style="284" customWidth="1"/>
    <col min="11276" max="11518" width="9.81640625" style="284"/>
    <col min="11519" max="11519" width="3.81640625" style="284" customWidth="1"/>
    <col min="11520" max="11521" width="9.54296875" style="284" customWidth="1"/>
    <col min="11522" max="11523" width="14.7265625" style="284" customWidth="1"/>
    <col min="11524" max="11524" width="0" style="284" hidden="1" customWidth="1"/>
    <col min="11525" max="11531" width="9.54296875" style="284" customWidth="1"/>
    <col min="11532" max="11774" width="9.81640625" style="284"/>
    <col min="11775" max="11775" width="3.81640625" style="284" customWidth="1"/>
    <col min="11776" max="11777" width="9.54296875" style="284" customWidth="1"/>
    <col min="11778" max="11779" width="14.7265625" style="284" customWidth="1"/>
    <col min="11780" max="11780" width="0" style="284" hidden="1" customWidth="1"/>
    <col min="11781" max="11787" width="9.54296875" style="284" customWidth="1"/>
    <col min="11788" max="12030" width="9.81640625" style="284"/>
    <col min="12031" max="12031" width="3.81640625" style="284" customWidth="1"/>
    <col min="12032" max="12033" width="9.54296875" style="284" customWidth="1"/>
    <col min="12034" max="12035" width="14.7265625" style="284" customWidth="1"/>
    <col min="12036" max="12036" width="0" style="284" hidden="1" customWidth="1"/>
    <col min="12037" max="12043" width="9.54296875" style="284" customWidth="1"/>
    <col min="12044" max="12286" width="9.81640625" style="284"/>
    <col min="12287" max="12287" width="3.81640625" style="284" customWidth="1"/>
    <col min="12288" max="12289" width="9.54296875" style="284" customWidth="1"/>
    <col min="12290" max="12291" width="14.7265625" style="284" customWidth="1"/>
    <col min="12292" max="12292" width="0" style="284" hidden="1" customWidth="1"/>
    <col min="12293" max="12299" width="9.54296875" style="284" customWidth="1"/>
    <col min="12300" max="12542" width="9.81640625" style="284"/>
    <col min="12543" max="12543" width="3.81640625" style="284" customWidth="1"/>
    <col min="12544" max="12545" width="9.54296875" style="284" customWidth="1"/>
    <col min="12546" max="12547" width="14.7265625" style="284" customWidth="1"/>
    <col min="12548" max="12548" width="0" style="284" hidden="1" customWidth="1"/>
    <col min="12549" max="12555" width="9.54296875" style="284" customWidth="1"/>
    <col min="12556" max="12798" width="9.81640625" style="284"/>
    <col min="12799" max="12799" width="3.81640625" style="284" customWidth="1"/>
    <col min="12800" max="12801" width="9.54296875" style="284" customWidth="1"/>
    <col min="12802" max="12803" width="14.7265625" style="284" customWidth="1"/>
    <col min="12804" max="12804" width="0" style="284" hidden="1" customWidth="1"/>
    <col min="12805" max="12811" width="9.54296875" style="284" customWidth="1"/>
    <col min="12812" max="13054" width="9.81640625" style="284"/>
    <col min="13055" max="13055" width="3.81640625" style="284" customWidth="1"/>
    <col min="13056" max="13057" width="9.54296875" style="284" customWidth="1"/>
    <col min="13058" max="13059" width="14.7265625" style="284" customWidth="1"/>
    <col min="13060" max="13060" width="0" style="284" hidden="1" customWidth="1"/>
    <col min="13061" max="13067" width="9.54296875" style="284" customWidth="1"/>
    <col min="13068" max="13310" width="9.81640625" style="284"/>
    <col min="13311" max="13311" width="3.81640625" style="284" customWidth="1"/>
    <col min="13312" max="13313" width="9.54296875" style="284" customWidth="1"/>
    <col min="13314" max="13315" width="14.7265625" style="284" customWidth="1"/>
    <col min="13316" max="13316" width="0" style="284" hidden="1" customWidth="1"/>
    <col min="13317" max="13323" width="9.54296875" style="284" customWidth="1"/>
    <col min="13324" max="13566" width="9.81640625" style="284"/>
    <col min="13567" max="13567" width="3.81640625" style="284" customWidth="1"/>
    <col min="13568" max="13569" width="9.54296875" style="284" customWidth="1"/>
    <col min="13570" max="13571" width="14.7265625" style="284" customWidth="1"/>
    <col min="13572" max="13572" width="0" style="284" hidden="1" customWidth="1"/>
    <col min="13573" max="13579" width="9.54296875" style="284" customWidth="1"/>
    <col min="13580" max="13822" width="9.81640625" style="284"/>
    <col min="13823" max="13823" width="3.81640625" style="284" customWidth="1"/>
    <col min="13824" max="13825" width="9.54296875" style="284" customWidth="1"/>
    <col min="13826" max="13827" width="14.7265625" style="284" customWidth="1"/>
    <col min="13828" max="13828" width="0" style="284" hidden="1" customWidth="1"/>
    <col min="13829" max="13835" width="9.54296875" style="284" customWidth="1"/>
    <col min="13836" max="14078" width="9.81640625" style="284"/>
    <col min="14079" max="14079" width="3.81640625" style="284" customWidth="1"/>
    <col min="14080" max="14081" width="9.54296875" style="284" customWidth="1"/>
    <col min="14082" max="14083" width="14.7265625" style="284" customWidth="1"/>
    <col min="14084" max="14084" width="0" style="284" hidden="1" customWidth="1"/>
    <col min="14085" max="14091" width="9.54296875" style="284" customWidth="1"/>
    <col min="14092" max="14334" width="9.81640625" style="284"/>
    <col min="14335" max="14335" width="3.81640625" style="284" customWidth="1"/>
    <col min="14336" max="14337" width="9.54296875" style="284" customWidth="1"/>
    <col min="14338" max="14339" width="14.7265625" style="284" customWidth="1"/>
    <col min="14340" max="14340" width="0" style="284" hidden="1" customWidth="1"/>
    <col min="14341" max="14347" width="9.54296875" style="284" customWidth="1"/>
    <col min="14348" max="14590" width="9.81640625" style="284"/>
    <col min="14591" max="14591" width="3.81640625" style="284" customWidth="1"/>
    <col min="14592" max="14593" width="9.54296875" style="284" customWidth="1"/>
    <col min="14594" max="14595" width="14.7265625" style="284" customWidth="1"/>
    <col min="14596" max="14596" width="0" style="284" hidden="1" customWidth="1"/>
    <col min="14597" max="14603" width="9.54296875" style="284" customWidth="1"/>
    <col min="14604" max="14846" width="9.81640625" style="284"/>
    <col min="14847" max="14847" width="3.81640625" style="284" customWidth="1"/>
    <col min="14848" max="14849" width="9.54296875" style="284" customWidth="1"/>
    <col min="14850" max="14851" width="14.7265625" style="284" customWidth="1"/>
    <col min="14852" max="14852" width="0" style="284" hidden="1" customWidth="1"/>
    <col min="14853" max="14859" width="9.54296875" style="284" customWidth="1"/>
    <col min="14860" max="15102" width="9.81640625" style="284"/>
    <col min="15103" max="15103" width="3.81640625" style="284" customWidth="1"/>
    <col min="15104" max="15105" width="9.54296875" style="284" customWidth="1"/>
    <col min="15106" max="15107" width="14.7265625" style="284" customWidth="1"/>
    <col min="15108" max="15108" width="0" style="284" hidden="1" customWidth="1"/>
    <col min="15109" max="15115" width="9.54296875" style="284" customWidth="1"/>
    <col min="15116" max="15358" width="9.81640625" style="284"/>
    <col min="15359" max="15359" width="3.81640625" style="284" customWidth="1"/>
    <col min="15360" max="15361" width="9.54296875" style="284" customWidth="1"/>
    <col min="15362" max="15363" width="14.7265625" style="284" customWidth="1"/>
    <col min="15364" max="15364" width="0" style="284" hidden="1" customWidth="1"/>
    <col min="15365" max="15371" width="9.54296875" style="284" customWidth="1"/>
    <col min="15372" max="15614" width="9.81640625" style="284"/>
    <col min="15615" max="15615" width="3.81640625" style="284" customWidth="1"/>
    <col min="15616" max="15617" width="9.54296875" style="284" customWidth="1"/>
    <col min="15618" max="15619" width="14.7265625" style="284" customWidth="1"/>
    <col min="15620" max="15620" width="0" style="284" hidden="1" customWidth="1"/>
    <col min="15621" max="15627" width="9.54296875" style="284" customWidth="1"/>
    <col min="15628" max="15870" width="9.81640625" style="284"/>
    <col min="15871" max="15871" width="3.81640625" style="284" customWidth="1"/>
    <col min="15872" max="15873" width="9.54296875" style="284" customWidth="1"/>
    <col min="15874" max="15875" width="14.7265625" style="284" customWidth="1"/>
    <col min="15876" max="15876" width="0" style="284" hidden="1" customWidth="1"/>
    <col min="15877" max="15883" width="9.54296875" style="284" customWidth="1"/>
    <col min="15884" max="16126" width="9.81640625" style="284"/>
    <col min="16127" max="16127" width="3.81640625" style="284" customWidth="1"/>
    <col min="16128" max="16129" width="9.54296875" style="284" customWidth="1"/>
    <col min="16130" max="16131" width="14.7265625" style="284" customWidth="1"/>
    <col min="16132" max="16132" width="0" style="284" hidden="1" customWidth="1"/>
    <col min="16133" max="16139" width="9.54296875" style="284" customWidth="1"/>
    <col min="16140" max="16384" width="9.81640625" style="284"/>
  </cols>
  <sheetData>
    <row r="1" spans="1:8" s="265" customFormat="1" ht="12.75" customHeight="1">
      <c r="B1"/>
      <c r="C1"/>
      <c r="D1"/>
      <c r="E1"/>
      <c r="F1" s="266" t="s">
        <v>0</v>
      </c>
      <c r="G1" s="267" t="s">
        <v>232</v>
      </c>
      <c r="H1"/>
    </row>
    <row r="2" spans="1:8" s="265" customFormat="1" ht="12.75" customHeight="1">
      <c r="B2"/>
      <c r="C2"/>
      <c r="D2"/>
      <c r="E2"/>
      <c r="F2" s="266" t="s">
        <v>2</v>
      </c>
      <c r="G2" s="268" t="s">
        <v>233</v>
      </c>
      <c r="H2"/>
    </row>
    <row r="3" spans="1:8" s="265" customFormat="1" ht="12.75" customHeight="1" thickBot="1">
      <c r="B3"/>
      <c r="C3"/>
      <c r="D3"/>
      <c r="E3"/>
      <c r="F3" s="266" t="s">
        <v>4</v>
      </c>
      <c r="G3" s="269" t="s">
        <v>234</v>
      </c>
      <c r="H3"/>
    </row>
    <row r="4" spans="1:8" s="265" customFormat="1" ht="17.25" customHeight="1" thickBot="1">
      <c r="A4" s="270"/>
      <c r="B4" s="621" t="s">
        <v>235</v>
      </c>
      <c r="C4" s="621"/>
      <c r="D4" s="272" cm="1">
        <f t="array" ref="D4:F4">'1. CUTTING DOCKET(mkt)'!D11:F11</f>
        <v>45456</v>
      </c>
      <c r="E4">
        <v>0</v>
      </c>
      <c r="F4">
        <v>0</v>
      </c>
      <c r="G4"/>
      <c r="H4"/>
    </row>
    <row r="5" spans="1:8" s="265" customFormat="1" ht="4" customHeight="1" thickBot="1">
      <c r="A5" s="270"/>
      <c r="B5" s="622"/>
      <c r="C5" s="622"/>
      <c r="D5" s="273"/>
      <c r="E5"/>
      <c r="F5" s="270"/>
      <c r="G5" s="270"/>
      <c r="H5"/>
    </row>
    <row r="6" spans="1:8" s="265" customFormat="1" ht="17.25" customHeight="1" thickBot="1">
      <c r="A6" s="270"/>
      <c r="B6" s="621" t="s">
        <v>236</v>
      </c>
      <c r="C6" s="621"/>
      <c r="D6" s="274" t="str">
        <f>'1. CUTTING DOCKET(mkt)'!M14</f>
        <v>DREW HOUSE</v>
      </c>
      <c r="E6"/>
      <c r="F6" s="271" t="s">
        <v>237</v>
      </c>
      <c r="G6" s="287" t="str">
        <f>'1. CUTTING DOCKET(mkt)'!D9</f>
        <v>FW24 PRODUCTION</v>
      </c>
      <c r="H6"/>
    </row>
    <row r="7" spans="1:8" s="265" customFormat="1" ht="4" customHeight="1" thickBot="1">
      <c r="A7" s="270"/>
      <c r="B7" s="623"/>
      <c r="C7" s="623"/>
      <c r="D7" s="273"/>
      <c r="E7"/>
      <c r="F7" s="275"/>
      <c r="G7" s="276"/>
      <c r="H7"/>
    </row>
    <row r="8" spans="1:8" s="265" customFormat="1" ht="32.25" customHeight="1" thickBot="1">
      <c r="A8" s="270"/>
      <c r="B8" s="621" t="s">
        <v>238</v>
      </c>
      <c r="C8" s="621"/>
      <c r="D8" s="364" t="s">
        <v>805</v>
      </c>
      <c r="E8" s="277"/>
      <c r="F8" s="271" t="s">
        <v>239</v>
      </c>
      <c r="G8" s="274" t="str">
        <f>'1. CUTTING DOCKET(mkt)'!D10</f>
        <v>SS TEE</v>
      </c>
      <c r="H8"/>
    </row>
    <row r="9" spans="1:8" s="265" customFormat="1" ht="9" customHeight="1" thickBot="1">
      <c r="B9" s="278"/>
      <c r="C9" s="278"/>
      <c r="D9" s="278"/>
      <c r="F9" s="278"/>
      <c r="G9" s="278"/>
    </row>
    <row r="10" spans="1:8" s="276" customFormat="1" ht="33.75" customHeight="1" thickBot="1">
      <c r="A10" s="279" t="s">
        <v>240</v>
      </c>
      <c r="B10" s="279" t="s">
        <v>241</v>
      </c>
      <c r="C10" s="620" t="s">
        <v>242</v>
      </c>
      <c r="D10" s="620"/>
      <c r="E10" s="620"/>
      <c r="F10" s="620"/>
      <c r="G10" s="280" t="s">
        <v>243</v>
      </c>
      <c r="H10" s="280" t="s">
        <v>244</v>
      </c>
    </row>
    <row r="11" spans="1:8" s="265" customFormat="1" ht="106.9" customHeight="1" thickBot="1">
      <c r="A11" s="617">
        <v>1</v>
      </c>
      <c r="B11" s="282" t="s">
        <v>245</v>
      </c>
      <c r="C11" s="618" t="s">
        <v>253</v>
      </c>
      <c r="D11" s="618"/>
      <c r="E11" s="618"/>
      <c r="F11" s="618"/>
      <c r="G11" s="617"/>
      <c r="H11" s="281"/>
    </row>
    <row r="12" spans="1:8" s="265" customFormat="1" ht="152.25" customHeight="1" thickBot="1">
      <c r="A12" s="617"/>
      <c r="B12" s="282" t="s">
        <v>246</v>
      </c>
      <c r="C12" s="619" t="str">
        <f>'1. CUTTING DOCKET(mkt)'!G5</f>
        <v>TRIỂN KHAI MẪU MARKETING SAMPLE
THAM KHẢO CÁCH MAY: MẪU SIZE SET MÃ D15-STS226A2 MÀU OFF-WHITE CHUYỂN CÙNG TÁC NGHIỆP NGÀY 13/6/24</v>
      </c>
      <c r="D12" s="619"/>
      <c r="E12" s="619"/>
      <c r="F12" s="619"/>
      <c r="G12" s="617"/>
      <c r="H12" s="281"/>
    </row>
    <row r="13" spans="1:8" s="265" customFormat="1" ht="106.9" customHeight="1" thickBot="1">
      <c r="A13" s="281">
        <v>2</v>
      </c>
      <c r="B13" s="282" t="s">
        <v>247</v>
      </c>
      <c r="C13" s="615" t="str">
        <f>'1. CUTTING DOCKET(mkt)'!C95</f>
        <v>KHÔNG IN</v>
      </c>
      <c r="D13" s="615"/>
      <c r="E13" s="615"/>
      <c r="F13" s="615"/>
      <c r="G13" s="281"/>
      <c r="H13" s="281"/>
    </row>
    <row r="14" spans="1:8" s="265" customFormat="1" ht="106.9" customHeight="1" thickBot="1">
      <c r="A14" s="281">
        <v>3</v>
      </c>
      <c r="B14" s="282" t="s">
        <v>248</v>
      </c>
      <c r="C14" s="615" t="str">
        <f>'1. CUTTING DOCKET(mkt)'!C107</f>
        <v>KHÔNG THÊU</v>
      </c>
      <c r="D14" s="615"/>
      <c r="E14" s="615"/>
      <c r="F14" s="615"/>
      <c r="G14" s="281"/>
      <c r="H14" s="281"/>
    </row>
    <row r="15" spans="1:8" s="265" customFormat="1" ht="106.9" customHeight="1" thickBot="1">
      <c r="A15" s="281">
        <v>4</v>
      </c>
      <c r="B15" s="282" t="s">
        <v>249</v>
      </c>
      <c r="C15" s="615" t="str">
        <f>'1. CUTTING DOCKET(mkt)'!C119</f>
        <v xml:space="preserve">GARMENT WASH </v>
      </c>
      <c r="D15" s="615"/>
      <c r="E15" s="615"/>
      <c r="F15" s="615"/>
      <c r="G15" s="281"/>
      <c r="H15" s="281"/>
    </row>
    <row r="16" spans="1:8" s="265" customFormat="1" ht="106.9" customHeight="1" thickBot="1">
      <c r="A16" s="281">
        <v>5</v>
      </c>
      <c r="B16" s="282" t="s">
        <v>250</v>
      </c>
      <c r="C16" s="615"/>
      <c r="D16" s="615"/>
      <c r="E16" s="615"/>
      <c r="F16" s="615"/>
      <c r="G16" s="281"/>
      <c r="H16" s="281"/>
    </row>
    <row r="17" spans="1:8" ht="12" customHeight="1">
      <c r="A17" s="276"/>
      <c r="B17" s="276"/>
      <c r="C17" s="283"/>
      <c r="D17" s="283"/>
      <c r="E17" s="283"/>
      <c r="F17" s="283"/>
      <c r="G17" s="276"/>
      <c r="H17" s="276"/>
    </row>
    <row r="18" spans="1:8" ht="34.5" customHeight="1">
      <c r="A18" s="276"/>
      <c r="B18" s="616" t="s">
        <v>251</v>
      </c>
      <c r="C18" s="616"/>
      <c r="D18" s="616"/>
      <c r="E18" s="283"/>
      <c r="F18" s="283"/>
      <c r="G18" s="616" t="s">
        <v>252</v>
      </c>
      <c r="H18" s="616"/>
    </row>
    <row r="19" spans="1:8" ht="40" customHeight="1">
      <c r="A19" s="276"/>
      <c r="B19" s="285"/>
      <c r="C19" s="285"/>
      <c r="D19" s="285"/>
      <c r="E19" s="285"/>
      <c r="F19" s="265"/>
      <c r="G19" s="285"/>
      <c r="H19" s="285"/>
    </row>
    <row r="20" spans="1:8" ht="40" customHeight="1">
      <c r="A20" s="270"/>
      <c r="B20" s="286"/>
      <c r="C20" s="286"/>
      <c r="D20" s="286"/>
      <c r="E20" s="286"/>
      <c r="F20" s="286"/>
      <c r="G20" s="286"/>
      <c r="H20" s="286"/>
    </row>
    <row r="21" spans="1:8" ht="40" customHeight="1">
      <c r="A21" s="270"/>
      <c r="B21" s="286"/>
      <c r="C21" s="286"/>
      <c r="D21" s="286"/>
      <c r="E21" s="286"/>
      <c r="F21" s="286"/>
      <c r="G21" s="286"/>
      <c r="H21" s="286"/>
    </row>
    <row r="22" spans="1:8" ht="40" customHeight="1">
      <c r="A22" s="270"/>
      <c r="B22" s="286"/>
      <c r="C22" s="286"/>
      <c r="D22" s="286"/>
      <c r="E22" s="286"/>
      <c r="F22" s="286"/>
      <c r="G22" s="286"/>
      <c r="H22" s="286"/>
    </row>
    <row r="23" spans="1:8" ht="40" customHeight="1">
      <c r="A23" s="270"/>
      <c r="B23" s="286"/>
      <c r="C23" s="286"/>
      <c r="D23" s="286"/>
      <c r="E23" s="286"/>
      <c r="F23" s="286"/>
      <c r="G23" s="286"/>
      <c r="H23" s="286"/>
    </row>
    <row r="24" spans="1:8" ht="40" customHeight="1">
      <c r="A24" s="270"/>
      <c r="B24" s="286"/>
      <c r="C24" s="286"/>
      <c r="D24" s="286"/>
      <c r="E24" s="286"/>
      <c r="F24" s="286"/>
      <c r="G24" s="286"/>
      <c r="H24" s="286"/>
    </row>
    <row r="25" spans="1:8" ht="40" customHeight="1">
      <c r="A25" s="270"/>
      <c r="B25" s="286"/>
      <c r="C25" s="286"/>
      <c r="D25" s="286"/>
      <c r="E25" s="286"/>
      <c r="F25" s="286"/>
      <c r="G25" s="286"/>
      <c r="H25" s="286"/>
    </row>
    <row r="26" spans="1:8" ht="40" customHeight="1">
      <c r="A26" s="270"/>
      <c r="B26" s="286"/>
      <c r="C26" s="286"/>
      <c r="D26" s="286"/>
      <c r="E26" s="286"/>
      <c r="F26" s="286"/>
      <c r="G26" s="286"/>
      <c r="H26" s="286"/>
    </row>
    <row r="27" spans="1:8" ht="40" customHeight="1">
      <c r="A27" s="270"/>
      <c r="B27" s="286"/>
      <c r="C27" s="286"/>
      <c r="D27" s="286"/>
      <c r="E27" s="286"/>
      <c r="F27" s="286"/>
      <c r="G27" s="286"/>
      <c r="H27" s="286"/>
    </row>
    <row r="28" spans="1:8" ht="40" customHeight="1">
      <c r="A28" s="270"/>
      <c r="B28" s="286"/>
      <c r="C28" s="286"/>
      <c r="D28" s="286"/>
      <c r="E28" s="286"/>
      <c r="F28" s="286"/>
      <c r="G28" s="286"/>
      <c r="H28" s="286"/>
    </row>
    <row r="29" spans="1:8" ht="40" customHeight="1">
      <c r="A29" s="270"/>
      <c r="B29" s="286"/>
      <c r="C29" s="286"/>
      <c r="D29" s="286"/>
      <c r="E29" s="286"/>
      <c r="F29" s="286"/>
      <c r="G29" s="286"/>
      <c r="H29" s="286"/>
    </row>
    <row r="30" spans="1:8" ht="40" customHeight="1">
      <c r="A30" s="270"/>
      <c r="B30" s="286"/>
      <c r="C30" s="286"/>
      <c r="D30" s="286"/>
      <c r="E30" s="286"/>
      <c r="F30" s="286"/>
      <c r="G30" s="286"/>
      <c r="H30" s="286"/>
    </row>
    <row r="31" spans="1:8" ht="40" customHeight="1">
      <c r="A31" s="270"/>
      <c r="B31" s="286"/>
      <c r="C31" s="286"/>
      <c r="D31" s="286"/>
      <c r="E31" s="286"/>
      <c r="F31" s="286"/>
      <c r="G31" s="286"/>
      <c r="H31" s="286"/>
    </row>
    <row r="32" spans="1:8" ht="40" customHeight="1">
      <c r="A32" s="270"/>
      <c r="B32" s="286"/>
      <c r="C32" s="286"/>
      <c r="D32" s="286"/>
      <c r="E32" s="286"/>
      <c r="F32" s="286"/>
      <c r="G32" s="286"/>
      <c r="H32" s="286"/>
    </row>
    <row r="33" spans="1:17" ht="40" customHeight="1">
      <c r="A33" s="270"/>
      <c r="B33" s="286"/>
      <c r="C33" s="286"/>
      <c r="D33" s="286"/>
      <c r="E33" s="286"/>
      <c r="F33" s="286"/>
      <c r="G33" s="286"/>
      <c r="H33" s="286"/>
    </row>
    <row r="34" spans="1:17" ht="40" customHeight="1">
      <c r="A34" s="270"/>
      <c r="B34" s="286"/>
      <c r="C34" s="286"/>
      <c r="D34" s="286"/>
      <c r="E34" s="286"/>
      <c r="F34" s="286"/>
      <c r="G34" s="286"/>
      <c r="H34" s="286"/>
    </row>
    <row r="35" spans="1:17" ht="40" customHeight="1">
      <c r="A35" s="270"/>
      <c r="B35" s="286"/>
      <c r="C35" s="286"/>
      <c r="D35" s="286"/>
      <c r="E35" s="286"/>
      <c r="F35" s="286"/>
      <c r="G35" s="286"/>
      <c r="H35" s="286"/>
    </row>
    <row r="36" spans="1:17" ht="40" customHeight="1">
      <c r="A36" s="270"/>
      <c r="B36" s="286"/>
      <c r="C36" s="286"/>
      <c r="E36" s="286"/>
      <c r="F36" s="286"/>
      <c r="G36" s="286"/>
      <c r="H36" s="286"/>
    </row>
    <row r="37" spans="1:17" ht="105.75" customHeight="1">
      <c r="A37" s="270"/>
      <c r="B37" s="614" t="s">
        <v>738</v>
      </c>
      <c r="C37" s="614"/>
      <c r="D37" s="614"/>
      <c r="E37" s="614"/>
      <c r="F37" s="614"/>
      <c r="G37" s="614"/>
      <c r="H37" s="614"/>
      <c r="I37" s="614"/>
      <c r="J37" s="614"/>
      <c r="K37" s="614"/>
      <c r="L37" s="614"/>
      <c r="M37" s="614"/>
      <c r="N37" s="614"/>
      <c r="O37" s="614"/>
      <c r="P37" s="614"/>
      <c r="Q37" s="614"/>
    </row>
    <row r="38" spans="1:17" ht="105.75" customHeight="1">
      <c r="A38" s="270"/>
      <c r="B38" s="344"/>
      <c r="C38" s="344"/>
      <c r="D38" s="344"/>
      <c r="E38" s="344"/>
      <c r="F38" s="344"/>
      <c r="G38" s="344"/>
      <c r="H38" s="344"/>
      <c r="I38" s="344"/>
      <c r="J38" s="344"/>
      <c r="K38" s="344"/>
      <c r="L38" s="344"/>
      <c r="M38" s="344"/>
      <c r="N38" s="344"/>
      <c r="O38" s="344"/>
      <c r="P38" s="344"/>
      <c r="Q38" s="344"/>
    </row>
    <row r="39" spans="1:17" ht="105.75" customHeight="1">
      <c r="A39" s="270"/>
      <c r="B39" s="613" t="s">
        <v>765</v>
      </c>
      <c r="C39" s="613"/>
      <c r="D39" s="613"/>
      <c r="E39" s="613"/>
      <c r="F39" s="613"/>
      <c r="G39" s="613"/>
      <c r="H39" s="613"/>
      <c r="I39" s="613"/>
      <c r="J39" s="613"/>
      <c r="K39" s="613"/>
      <c r="L39" s="613"/>
      <c r="M39" s="613"/>
      <c r="N39" s="613"/>
      <c r="O39" s="613"/>
      <c r="P39" s="613"/>
      <c r="Q39" s="613"/>
    </row>
    <row r="40" spans="1:17" ht="40" customHeight="1">
      <c r="A40" s="270"/>
      <c r="B40" s="286"/>
      <c r="C40" s="286"/>
      <c r="D40" s="286"/>
      <c r="E40" s="286"/>
      <c r="F40" s="286"/>
      <c r="G40" s="286"/>
      <c r="H40" s="286"/>
    </row>
    <row r="41" spans="1:17" ht="40" customHeight="1">
      <c r="A41" s="270"/>
      <c r="B41" s="286"/>
      <c r="C41" s="286"/>
      <c r="D41" s="286"/>
      <c r="E41" s="286"/>
      <c r="F41" s="286"/>
      <c r="G41" s="286"/>
      <c r="H41" s="286"/>
    </row>
    <row r="42" spans="1:17" ht="40" customHeight="1">
      <c r="A42" s="270"/>
      <c r="B42" s="286"/>
      <c r="C42" s="286"/>
      <c r="D42" s="286"/>
      <c r="E42" s="286"/>
      <c r="F42" s="286"/>
      <c r="G42" s="286"/>
      <c r="H42" s="286"/>
    </row>
    <row r="43" spans="1:17" ht="40" customHeight="1">
      <c r="A43" s="270"/>
      <c r="B43" s="286"/>
      <c r="C43" s="286"/>
      <c r="D43" s="286"/>
      <c r="E43" s="286" t="s">
        <v>724</v>
      </c>
      <c r="F43" s="286"/>
      <c r="G43" s="286"/>
      <c r="H43" s="286">
        <v>1.49</v>
      </c>
      <c r="J43" s="284">
        <f>I43*8.3%+(I43/50)*0.5</f>
        <v>0</v>
      </c>
      <c r="M43" s="339">
        <f>ROUND(I43+J43,0)</f>
        <v>0</v>
      </c>
      <c r="N43" s="341"/>
    </row>
    <row r="44" spans="1:17" ht="40" customHeight="1">
      <c r="A44" s="270"/>
      <c r="B44" s="286" t="s">
        <v>767</v>
      </c>
      <c r="C44" s="286"/>
      <c r="D44" s="359" t="s">
        <v>766</v>
      </c>
      <c r="E44" s="286" t="s">
        <v>724</v>
      </c>
      <c r="F44" s="286"/>
      <c r="G44" s="286"/>
      <c r="H44" s="286">
        <v>0.28000000000000003</v>
      </c>
      <c r="J44" s="284">
        <f>I44*8.3%+(I44/50)*0.5</f>
        <v>0</v>
      </c>
      <c r="M44" s="339">
        <f>ROUND(I44+J44,0)</f>
        <v>0</v>
      </c>
      <c r="N44" s="341"/>
    </row>
    <row r="45" spans="1:17" ht="40" customHeight="1">
      <c r="A45" s="270"/>
      <c r="B45" s="286" t="s">
        <v>735</v>
      </c>
      <c r="C45" s="286"/>
      <c r="D45" s="286" t="s">
        <v>768</v>
      </c>
      <c r="E45" s="286" t="s">
        <v>724</v>
      </c>
      <c r="F45" s="286"/>
      <c r="G45" s="286"/>
      <c r="H45" s="286">
        <v>0.25</v>
      </c>
      <c r="M45" s="339">
        <f>ROUND(I45+J45,0)</f>
        <v>0</v>
      </c>
    </row>
    <row r="46" spans="1:17" ht="40" customHeight="1">
      <c r="A46" s="270"/>
      <c r="B46" s="286"/>
      <c r="C46" s="286"/>
      <c r="D46" s="286"/>
      <c r="E46" s="286" t="s">
        <v>724</v>
      </c>
      <c r="F46" s="286"/>
      <c r="G46" s="286"/>
      <c r="H46" s="286"/>
      <c r="M46" s="339">
        <f>ROUND(I46+J46,0)</f>
        <v>0</v>
      </c>
    </row>
    <row r="47" spans="1:17" ht="40" customHeight="1">
      <c r="A47" s="270"/>
      <c r="B47" s="286"/>
      <c r="C47" s="286"/>
      <c r="D47" s="286"/>
      <c r="E47" s="286"/>
      <c r="F47" s="286"/>
      <c r="G47" s="286"/>
      <c r="H47" s="286"/>
    </row>
    <row r="48" spans="1:17" ht="40" customHeight="1">
      <c r="A48" s="270"/>
      <c r="B48" s="286"/>
      <c r="C48" s="286"/>
      <c r="D48" s="286"/>
      <c r="E48" s="286" t="s">
        <v>724</v>
      </c>
      <c r="F48" s="286"/>
      <c r="G48" s="286"/>
      <c r="H48" s="286"/>
      <c r="M48" s="339">
        <f>ROUND(I48+J48,0)</f>
        <v>0</v>
      </c>
    </row>
    <row r="49" spans="1:14" ht="40" customHeight="1">
      <c r="A49" s="270"/>
      <c r="B49" s="286"/>
      <c r="C49" s="286"/>
      <c r="D49" s="286"/>
      <c r="E49" s="286"/>
      <c r="F49" s="286"/>
      <c r="G49" s="286"/>
      <c r="H49" s="286"/>
    </row>
    <row r="50" spans="1:14" ht="40" customHeight="1">
      <c r="A50" s="270"/>
      <c r="B50" s="286" t="s">
        <v>767</v>
      </c>
      <c r="C50" s="286"/>
      <c r="D50" s="359" t="s">
        <v>766</v>
      </c>
      <c r="E50" s="286" t="s">
        <v>724</v>
      </c>
      <c r="F50" s="286"/>
      <c r="G50" s="286"/>
      <c r="H50" s="286">
        <v>0.28000000000000003</v>
      </c>
    </row>
    <row r="51" spans="1:14" ht="40" customHeight="1">
      <c r="A51" s="270"/>
      <c r="B51" s="286"/>
      <c r="C51" s="286"/>
      <c r="D51" s="286"/>
      <c r="E51" s="286"/>
      <c r="F51" s="286"/>
      <c r="G51" s="286"/>
      <c r="H51" s="286"/>
    </row>
    <row r="52" spans="1:14" ht="40" customHeight="1">
      <c r="A52" s="270"/>
      <c r="B52" s="286"/>
      <c r="C52" s="286"/>
      <c r="D52" s="286"/>
      <c r="E52" s="286"/>
      <c r="F52" s="286"/>
      <c r="G52" s="286"/>
      <c r="H52" s="286"/>
    </row>
    <row r="53" spans="1:14" ht="40" customHeight="1">
      <c r="A53" s="270"/>
      <c r="B53" s="286"/>
      <c r="C53" s="286"/>
      <c r="D53" s="286"/>
      <c r="E53" s="286"/>
      <c r="F53" s="286"/>
      <c r="G53" s="286"/>
      <c r="H53" s="286"/>
    </row>
    <row r="54" spans="1:14" ht="40" customHeight="1">
      <c r="A54" s="270"/>
      <c r="B54" s="286" t="s">
        <v>767</v>
      </c>
      <c r="C54" s="286"/>
      <c r="D54" s="359" t="s">
        <v>766</v>
      </c>
      <c r="E54" s="286" t="s">
        <v>724</v>
      </c>
      <c r="F54" s="286"/>
      <c r="G54" s="286"/>
      <c r="H54" s="286">
        <v>0.28000000000000003</v>
      </c>
    </row>
    <row r="55" spans="1:14" ht="40" customHeight="1">
      <c r="A55" s="270"/>
      <c r="B55" s="286"/>
      <c r="C55" s="286"/>
      <c r="D55" s="286"/>
      <c r="E55" s="286"/>
      <c r="F55" s="286"/>
      <c r="G55" s="286"/>
      <c r="H55" s="286"/>
      <c r="N55" s="284" t="s">
        <v>763</v>
      </c>
    </row>
    <row r="56" spans="1:14" ht="40" customHeight="1">
      <c r="A56" s="270"/>
      <c r="B56" s="286"/>
      <c r="C56" s="286"/>
      <c r="D56" s="286"/>
      <c r="E56" s="286"/>
      <c r="F56" s="286"/>
      <c r="G56" s="286"/>
      <c r="H56" s="286"/>
    </row>
    <row r="57" spans="1:14" ht="40" customHeight="1">
      <c r="A57" s="270"/>
      <c r="B57" s="286"/>
      <c r="C57" s="286"/>
      <c r="D57" s="286"/>
      <c r="E57" s="286"/>
      <c r="F57" s="286"/>
      <c r="G57" s="286"/>
      <c r="H57" s="286"/>
    </row>
    <row r="58" spans="1:14" ht="40" customHeight="1">
      <c r="A58" s="270"/>
      <c r="B58" s="286"/>
      <c r="C58" s="286"/>
      <c r="D58" s="286"/>
      <c r="E58" s="286"/>
      <c r="F58" s="286"/>
      <c r="G58" s="286"/>
      <c r="H58" s="286"/>
    </row>
    <row r="59" spans="1:14" ht="40" customHeight="1">
      <c r="A59" s="270"/>
      <c r="B59" s="286"/>
      <c r="C59" s="286"/>
      <c r="D59" s="286"/>
      <c r="E59" s="286"/>
      <c r="F59" s="286"/>
      <c r="G59" s="286"/>
      <c r="H59" s="286"/>
    </row>
    <row r="60" spans="1:14" ht="40" customHeight="1">
      <c r="A60" s="270"/>
      <c r="B60" s="286"/>
      <c r="C60" s="286"/>
      <c r="D60" s="286"/>
      <c r="E60" s="286"/>
      <c r="F60" s="286"/>
      <c r="G60" s="286"/>
      <c r="H60" s="286"/>
    </row>
    <row r="61" spans="1:14" ht="40" customHeight="1">
      <c r="A61" s="270"/>
      <c r="B61" s="286"/>
      <c r="C61" s="286"/>
      <c r="D61" s="286"/>
      <c r="E61" s="286"/>
      <c r="F61" s="286"/>
      <c r="G61" s="286"/>
      <c r="H61" s="286"/>
    </row>
    <row r="62" spans="1:14" ht="40" customHeight="1">
      <c r="A62" s="270"/>
      <c r="B62" s="286"/>
      <c r="C62" s="286"/>
      <c r="D62" s="286"/>
      <c r="E62" s="286"/>
      <c r="F62" s="286"/>
      <c r="G62" s="286"/>
      <c r="H62" s="286"/>
    </row>
    <row r="63" spans="1:14" ht="40" customHeight="1">
      <c r="A63" s="270"/>
      <c r="B63" s="286"/>
      <c r="C63" s="286"/>
      <c r="D63" s="286"/>
      <c r="E63" s="286"/>
      <c r="F63" s="286"/>
      <c r="G63" s="286"/>
      <c r="H63" s="286"/>
    </row>
    <row r="64" spans="1:14" ht="40" customHeight="1">
      <c r="A64" s="270"/>
      <c r="B64" s="286"/>
      <c r="C64" s="286"/>
      <c r="D64" s="286"/>
      <c r="E64" s="286"/>
      <c r="F64" s="286"/>
      <c r="G64" s="286"/>
      <c r="H64" s="286"/>
    </row>
    <row r="65" spans="1:8" ht="40" customHeight="1">
      <c r="A65" s="270"/>
      <c r="B65" s="286"/>
      <c r="C65" s="286"/>
      <c r="D65" s="286"/>
      <c r="E65" s="286"/>
      <c r="F65" s="286"/>
      <c r="G65" s="286"/>
      <c r="H65" s="286"/>
    </row>
    <row r="66" spans="1:8" ht="40" customHeight="1">
      <c r="A66" s="270"/>
      <c r="B66" s="286"/>
      <c r="C66" s="286"/>
      <c r="D66" s="286"/>
      <c r="E66" s="286"/>
      <c r="F66" s="286"/>
      <c r="G66" s="286"/>
      <c r="H66" s="286"/>
    </row>
    <row r="67" spans="1:8" ht="40" customHeight="1">
      <c r="A67" s="270"/>
      <c r="B67" s="286"/>
      <c r="C67" s="286"/>
      <c r="D67" s="286"/>
      <c r="E67" s="286"/>
      <c r="F67" s="286"/>
      <c r="G67" s="286"/>
      <c r="H67" s="286"/>
    </row>
  </sheetData>
  <mergeCells count="18">
    <mergeCell ref="C14:F14"/>
    <mergeCell ref="C10:F10"/>
    <mergeCell ref="B4:C4"/>
    <mergeCell ref="B5:C5"/>
    <mergeCell ref="B6:C6"/>
    <mergeCell ref="B7:C7"/>
    <mergeCell ref="B8:C8"/>
    <mergeCell ref="A11:A12"/>
    <mergeCell ref="C11:F11"/>
    <mergeCell ref="G11:G12"/>
    <mergeCell ref="C12:F12"/>
    <mergeCell ref="C13:F13"/>
    <mergeCell ref="B39:Q39"/>
    <mergeCell ref="B37:Q37"/>
    <mergeCell ref="C15:F15"/>
    <mergeCell ref="C16:F16"/>
    <mergeCell ref="B18:D18"/>
    <mergeCell ref="G18:H18"/>
  </mergeCells>
  <printOptions horizontalCentered="1"/>
  <pageMargins left="0.25" right="0.25" top="0.75303030303030305" bottom="0.75" header="0.3" footer="0.3"/>
  <pageSetup paperSize="9" scale="69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7D8A2B1-3766-4F91-9DCB-22512D2625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EF89E38-17E5-4E09-941F-DA699F431963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3.xml><?xml version="1.0" encoding="utf-8"?>
<ds:datastoreItem xmlns:ds="http://schemas.openxmlformats.org/officeDocument/2006/customXml" ds:itemID="{CC097AAC-3089-4341-9966-61163C41A45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18</vt:i4>
      </vt:variant>
    </vt:vector>
  </HeadingPairs>
  <TitlesOfParts>
    <vt:vector size="31" baseType="lpstr">
      <vt:lpstr>1. CUTTING DOCKET (bc01,b0279)</vt:lpstr>
      <vt:lpstr>1. CUTTING DOCKET</vt:lpstr>
      <vt:lpstr>1. CUTTING DOCKET(mkt)</vt:lpstr>
      <vt:lpstr>GREY</vt:lpstr>
      <vt:lpstr>2. TRIM CARD</vt:lpstr>
      <vt:lpstr>fullsize-25-01-2024</vt:lpstr>
      <vt:lpstr>DETAIL UPC CODE revised 9.5</vt:lpstr>
      <vt:lpstr>DB103_LA VÀ DB103_CLOSET  </vt:lpstr>
      <vt:lpstr>MER.QT-04.BM4</vt:lpstr>
      <vt:lpstr>MER.QT-04.BM4 (2)</vt:lpstr>
      <vt:lpstr>2. TRIM CARD (GREY)</vt:lpstr>
      <vt:lpstr>3. ĐỊNH VỊ HÌNH IN.THÊU</vt:lpstr>
      <vt:lpstr>4. THÔNG SỐ SẢN XUẤT</vt:lpstr>
      <vt:lpstr>'1. CUTTING DOCKET'!Print_Area</vt:lpstr>
      <vt:lpstr>'1. CUTTING DOCKET (bc01,b0279)'!Print_Area</vt:lpstr>
      <vt:lpstr>'1. CUTTING DOCKET(mkt)'!Print_Area</vt:lpstr>
      <vt:lpstr>'2. TRIM CARD'!Print_Area</vt:lpstr>
      <vt:lpstr>'2. TRIM CARD (GREY)'!Print_Area</vt:lpstr>
      <vt:lpstr>'DB103_LA VÀ DB103_CLOSET  '!Print_Area</vt:lpstr>
      <vt:lpstr>'DETAIL UPC CODE revised 9.5'!Print_Area</vt:lpstr>
      <vt:lpstr>GREY!Print_Area</vt:lpstr>
      <vt:lpstr>'MER.QT-04.BM4'!Print_Area</vt:lpstr>
      <vt:lpstr>'MER.QT-04.BM4 (2)'!Print_Area</vt:lpstr>
      <vt:lpstr>'1. CUTTING DOCKET'!Print_Titles</vt:lpstr>
      <vt:lpstr>'1. CUTTING DOCKET (bc01,b0279)'!Print_Titles</vt:lpstr>
      <vt:lpstr>'1. CUTTING DOCKET(mkt)'!Print_Titles</vt:lpstr>
      <vt:lpstr>'2. TRIM CARD'!Print_Titles</vt:lpstr>
      <vt:lpstr>'2. TRIM CARD (GREY)'!Print_Titles</vt:lpstr>
      <vt:lpstr>'DB103_LA VÀ DB103_CLOSET  '!Print_Titles</vt:lpstr>
      <vt:lpstr>'DETAIL UPC CODE revised 9.5'!Print_Titles</vt:lpstr>
      <vt:lpstr>GREY!Print_Titles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My Lai Thi Cham</cp:lastModifiedBy>
  <cp:revision/>
  <cp:lastPrinted>2024-06-13T06:18:17Z</cp:lastPrinted>
  <dcterms:created xsi:type="dcterms:W3CDTF">2016-05-06T01:47:29Z</dcterms:created>
  <dcterms:modified xsi:type="dcterms:W3CDTF">2024-06-17T09:07:07Z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