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298" documentId="13_ncr:1_{FA98FA3A-47FF-4352-851D-7EEACFA7FFDF}" xr6:coauthVersionLast="47" xr6:coauthVersionMax="47" xr10:uidLastSave="{B80121D6-74E3-4C83-86A3-83069C442D12}"/>
  <bookViews>
    <workbookView xWindow="-120" yWindow="-120" windowWidth="20730" windowHeight="11160" tabRatio="753" xr2:uid="{00000000-000D-0000-FFFF-FFFF00000000}"/>
  </bookViews>
  <sheets>
    <sheet name="1. CUTTING DOCKET" sheetId="1" r:id="rId1"/>
    <sheet name="1. CUTTING DOCKET (MARKETING)" sheetId="25" r:id="rId2"/>
    <sheet name="GREY" sheetId="16" state="hidden" r:id="rId3"/>
    <sheet name="UA FULL SIZE 120324" sheetId="27" r:id="rId4"/>
    <sheet name="2. TRIM CARD" sheetId="5" r:id="rId5"/>
    <sheet name="DETAIL UPC CODE revised 9.5" sheetId="22" r:id="rId6"/>
    <sheet name="DB103_LA VÀ DB103_CLOSET  " sheetId="20" state="hidden" r:id="rId7"/>
    <sheet name="MER.QT-04.BM4" sheetId="18" r:id="rId8"/>
    <sheet name="MER.QT-04.BM4 (2)" sheetId="24" r:id="rId9"/>
    <sheet name="2. TRIM CARD (GREY)" sheetId="17" state="hidden" r:id="rId10"/>
    <sheet name="3. ĐỊNH VỊ HÌNH IN.THÊU" sheetId="7" state="hidden" r:id="rId11"/>
    <sheet name="4. THÔNG SỐ SẢN XUẤT" sheetId="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SCM40" localSheetId="5">'[1]Raw material movement'!#REF!</definedName>
    <definedName name="____SCM40" localSheetId="3">'[2]Raw material movement'!#REF!</definedName>
    <definedName name="____SCM40">'[1]Raw material movement'!#REF!</definedName>
    <definedName name="___SCM40" localSheetId="5">'[3]Raw material movement'!#REF!</definedName>
    <definedName name="___SCM40" localSheetId="3">'[4]Raw material movement'!#REF!</definedName>
    <definedName name="___SCM40">'[3]Raw material movement'!#REF!</definedName>
    <definedName name="__SCM40" localSheetId="5">'[5]Raw material movement'!#REF!</definedName>
    <definedName name="__SCM40" localSheetId="3">'[6]Raw material movement'!#REF!</definedName>
    <definedName name="__SCM40">'[5]Raw material movement'!#REF!</definedName>
    <definedName name="_2DATA_DATA2_L" localSheetId="5">'[7]#REF'!#REF!</definedName>
    <definedName name="_2DATA_DATA2_L" localSheetId="3">'[8]#REF'!#REF!</definedName>
    <definedName name="_2DATA_DATA2_L">'[7]#REF'!#REF!</definedName>
    <definedName name="_DATA_DATA2_L" localSheetId="5">'[9]#REF'!#REF!</definedName>
    <definedName name="_DATA_DATA2_L" localSheetId="3">'[10]#REF'!#REF!</definedName>
    <definedName name="_DATA_DATA2_L">'[9]#REF'!#REF!</definedName>
    <definedName name="_Fill" localSheetId="4" hidden="1">#REF!</definedName>
    <definedName name="_Fill" localSheetId="9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3" hidden="1">#REF!</definedName>
    <definedName name="_Fill" hidden="1">#REF!</definedName>
    <definedName name="_xlnm._FilterDatabase" localSheetId="0" hidden="1">'1. CUTTING DOCKET'!$A$59:$R$100</definedName>
    <definedName name="_xlnm._FilterDatabase" localSheetId="1" hidden="1">'1. CUTTING DOCKET (MARKETING)'!#REF!</definedName>
    <definedName name="_xlnm._FilterDatabase" localSheetId="5" hidden="1">'DETAIL UPC CODE revised 9.5'!$A$2:$P$367</definedName>
    <definedName name="_xlnm._FilterDatabase" localSheetId="2" hidden="1">GREY!$A$64:$Q$131</definedName>
    <definedName name="_SCM40" localSheetId="5">'[3]Raw material movement'!#REF!</definedName>
    <definedName name="_SCM40" localSheetId="3">'[4]Raw material movement'!#REF!</definedName>
    <definedName name="_SCM40">'[3]Raw material movement'!#REF!</definedName>
    <definedName name="AB" localSheetId="5">#REF!</definedName>
    <definedName name="AB" localSheetId="3">#REF!</definedName>
    <definedName name="AB">#REF!</definedName>
    <definedName name="CODE" localSheetId="5">[11]CODE!$A$6:$B$156</definedName>
    <definedName name="CODE" localSheetId="3">[12]CODE!$A$6:$B$156</definedName>
    <definedName name="CODE">[11]CODE!$A$6:$B$156</definedName>
    <definedName name="DA" localSheetId="5">'[13]Raw material movement'!#REF!</definedName>
    <definedName name="DA" localSheetId="3">'[13]Raw material movement'!#REF!</definedName>
    <definedName name="DA">'[14]Raw material movement'!#REF!</definedName>
    <definedName name="df" localSheetId="5">'[3]Raw material movement'!#REF!</definedName>
    <definedName name="df" localSheetId="3">'[4]Raw material movement'!#REF!</definedName>
    <definedName name="df">'[3]Raw material movement'!#REF!</definedName>
    <definedName name="dsdf" localSheetId="5">'[1]Raw material movement'!#REF!</definedName>
    <definedName name="dsdf" localSheetId="3">'[2]Raw material movement'!#REF!</definedName>
    <definedName name="dsdf">'[1]Raw material movement'!#REF!</definedName>
    <definedName name="GDFD" localSheetId="5">'[15]Raw material movement'!#REF!</definedName>
    <definedName name="GDFD" localSheetId="3">'[14]Raw material movement'!#REF!</definedName>
    <definedName name="GDFD">'[16]Raw material movement'!#REF!</definedName>
    <definedName name="IB" localSheetId="5">#REF!</definedName>
    <definedName name="IB" localSheetId="3">#REF!</definedName>
    <definedName name="IB">#REF!</definedName>
    <definedName name="INTERNAL_INVOICE" localSheetId="5">[17]UN!#REF!</definedName>
    <definedName name="INTERNAL_INVOICE" localSheetId="3">[18]UN!#REF!</definedName>
    <definedName name="INTERNAL_INVOICE">[18]UN!#REF!</definedName>
    <definedName name="MAHANG" localSheetId="5">#REF!</definedName>
    <definedName name="MAHANG" localSheetId="3">#REF!</definedName>
    <definedName name="MAHANG">#REF!</definedName>
    <definedName name="MAVT">[19]Code!$A$7:$A$73</definedName>
    <definedName name="NAVY" localSheetId="3" hidden="1">#REF!</definedName>
    <definedName name="NAVY" hidden="1">#REF!</definedName>
    <definedName name="PRICE" localSheetId="5">#REF!</definedName>
    <definedName name="PRICE" localSheetId="3">#REF!</definedName>
    <definedName name="PRICE">#REF!</definedName>
    <definedName name="_xlnm.Print_Area" localSheetId="0">'1. CUTTING DOCKET'!$A$1:$Q$138</definedName>
    <definedName name="_xlnm.Print_Area" localSheetId="1">'1. CUTTING DOCKET (MARKETING)'!$A$1:$Q$39</definedName>
    <definedName name="_xlnm.Print_Area" localSheetId="4">'2. TRIM CARD'!$A$1:$E$39</definedName>
    <definedName name="_xlnm.Print_Area" localSheetId="9">'2. TRIM CARD (GREY)'!$A$1:$E$39</definedName>
    <definedName name="_xlnm.Print_Area" localSheetId="6">'DB103_LA VÀ DB103_CLOSET  '!$A$1:$Q$34</definedName>
    <definedName name="_xlnm.Print_Area" localSheetId="5">'DETAIL UPC CODE revised 9.5'!$A$1:$I$367</definedName>
    <definedName name="_xlnm.Print_Area" localSheetId="2">GREY!$A$1:$P$169</definedName>
    <definedName name="_xlnm.Print_Area" localSheetId="7">'MER.QT-04.BM4'!$A$1:$H$19</definedName>
    <definedName name="_xlnm.Print_Area" localSheetId="8">'MER.QT-04.BM4 (2)'!$A$1:$H$19</definedName>
    <definedName name="_xlnm.Print_Area" localSheetId="3">'UA FULL SIZE 120324'!$A$1:$P$35</definedName>
    <definedName name="_xlnm.Print_Titles" localSheetId="0">'1. CUTTING DOCKET'!$1:$15</definedName>
    <definedName name="_xlnm.Print_Titles" localSheetId="1">'1. CUTTING DOCKET (MARKETING)'!$1:$15</definedName>
    <definedName name="_xlnm.Print_Titles" localSheetId="4">'2. TRIM CARD'!$1:$5</definedName>
    <definedName name="_xlnm.Print_Titles" localSheetId="9">'2. TRIM CARD (GREY)'!$1:$5</definedName>
    <definedName name="_xlnm.Print_Titles" localSheetId="6">'DB103_LA VÀ DB103_CLOSET  '!$1:$15</definedName>
    <definedName name="_xlnm.Print_Titles" localSheetId="5">'DETAIL UPC CODE revised 9.5'!$2:$2</definedName>
    <definedName name="_xlnm.Print_Titles" localSheetId="2">GREY!$1:$15</definedName>
    <definedName name="_xlnm.Print_Titles" localSheetId="3">'UA FULL SIZE 120324'!$1:$5</definedName>
    <definedName name="SESEAM" localSheetId="3" hidden="1">#REF!</definedName>
    <definedName name="SESEAM" hidden="1">#REF!</definedName>
    <definedName name="style" localSheetId="5">#REF!</definedName>
    <definedName name="style" localSheetId="3">#REF!</definedName>
    <definedName name="style">#REF!</definedName>
    <definedName name="WAFORD" localSheetId="5">#REF!</definedName>
    <definedName name="WAFORD" localSheetId="3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" l="1"/>
  <c r="K90" i="1"/>
  <c r="K89" i="1"/>
  <c r="L91" i="1"/>
  <c r="L90" i="1"/>
  <c r="L89" i="1"/>
  <c r="T54" i="1"/>
  <c r="S53" i="1"/>
  <c r="U49" i="1"/>
  <c r="S48" i="1"/>
  <c r="T49" i="1"/>
  <c r="S49" i="1"/>
  <c r="S42" i="1"/>
  <c r="S41" i="1"/>
  <c r="L35" i="27"/>
  <c r="M35" i="27" s="1"/>
  <c r="N35" i="27" s="1"/>
  <c r="O35" i="27" s="1"/>
  <c r="J35" i="27"/>
  <c r="I35" i="27"/>
  <c r="L33" i="27"/>
  <c r="M33" i="27" s="1"/>
  <c r="N33" i="27" s="1"/>
  <c r="O33" i="27" s="1"/>
  <c r="J33" i="27"/>
  <c r="I33" i="27"/>
  <c r="L32" i="27"/>
  <c r="M32" i="27" s="1"/>
  <c r="N32" i="27" s="1"/>
  <c r="O32" i="27" s="1"/>
  <c r="J32" i="27"/>
  <c r="I32" i="27"/>
  <c r="L31" i="27"/>
  <c r="M31" i="27" s="1"/>
  <c r="N31" i="27" s="1"/>
  <c r="O31" i="27" s="1"/>
  <c r="J31" i="27"/>
  <c r="I31" i="27"/>
  <c r="L30" i="27"/>
  <c r="M30" i="27" s="1"/>
  <c r="N30" i="27" s="1"/>
  <c r="O30" i="27" s="1"/>
  <c r="J30" i="27"/>
  <c r="I30" i="27"/>
  <c r="L29" i="27"/>
  <c r="M29" i="27" s="1"/>
  <c r="N29" i="27" s="1"/>
  <c r="O29" i="27" s="1"/>
  <c r="J29" i="27"/>
  <c r="I29" i="27"/>
  <c r="L28" i="27"/>
  <c r="M28" i="27" s="1"/>
  <c r="N28" i="27" s="1"/>
  <c r="O28" i="27" s="1"/>
  <c r="J28" i="27"/>
  <c r="I28" i="27"/>
  <c r="L27" i="27"/>
  <c r="M27" i="27" s="1"/>
  <c r="N27" i="27" s="1"/>
  <c r="O27" i="27" s="1"/>
  <c r="J27" i="27"/>
  <c r="I27" i="27"/>
  <c r="L26" i="27"/>
  <c r="M26" i="27" s="1"/>
  <c r="N26" i="27" s="1"/>
  <c r="O26" i="27" s="1"/>
  <c r="J26" i="27"/>
  <c r="I26" i="27"/>
  <c r="M13" i="27"/>
  <c r="N13" i="27" s="1"/>
  <c r="K13" i="27"/>
  <c r="J13" i="27"/>
  <c r="I13" i="27" s="1"/>
  <c r="N12" i="27"/>
  <c r="M12" i="27"/>
  <c r="K12" i="27"/>
  <c r="J12" i="27" s="1"/>
  <c r="I12" i="27" s="1"/>
  <c r="S54" i="1" l="1"/>
  <c r="S55" i="1"/>
  <c r="Q32" i="25" l="1"/>
  <c r="M31" i="25"/>
  <c r="M33" i="25" s="1"/>
  <c r="L31" i="25"/>
  <c r="L33" i="25" s="1"/>
  <c r="K31" i="25"/>
  <c r="J31" i="25"/>
  <c r="J33" i="25" s="1"/>
  <c r="I31" i="25"/>
  <c r="I33" i="25" s="1"/>
  <c r="I35" i="25" s="1"/>
  <c r="H31" i="25"/>
  <c r="H33" i="25" s="1"/>
  <c r="G31" i="25"/>
  <c r="G33" i="25" s="1"/>
  <c r="D31" i="25"/>
  <c r="D33" i="25" s="1"/>
  <c r="C31" i="25"/>
  <c r="Q30" i="25"/>
  <c r="D27" i="25"/>
  <c r="Q26" i="25"/>
  <c r="M25" i="25"/>
  <c r="M27" i="25" s="1"/>
  <c r="L25" i="25"/>
  <c r="L27" i="25" s="1"/>
  <c r="K25" i="25"/>
  <c r="K27" i="25" s="1"/>
  <c r="J25" i="25"/>
  <c r="J27" i="25" s="1"/>
  <c r="I25" i="25"/>
  <c r="I27" i="25" s="1"/>
  <c r="H25" i="25"/>
  <c r="H27" i="25" s="1"/>
  <c r="G25" i="25"/>
  <c r="Q25" i="25" s="1"/>
  <c r="Q27" i="25" s="1"/>
  <c r="D25" i="25"/>
  <c r="C25" i="25"/>
  <c r="Q24" i="25"/>
  <c r="K21" i="25"/>
  <c r="I21" i="25"/>
  <c r="Q20" i="25"/>
  <c r="M19" i="25"/>
  <c r="M21" i="25" s="1"/>
  <c r="M35" i="25" s="1"/>
  <c r="L19" i="25"/>
  <c r="L21" i="25" s="1"/>
  <c r="K19" i="25"/>
  <c r="J19" i="25"/>
  <c r="J21" i="25" s="1"/>
  <c r="I19" i="25"/>
  <c r="H19" i="25"/>
  <c r="H21" i="25" s="1"/>
  <c r="G19" i="25"/>
  <c r="G21" i="25" s="1"/>
  <c r="D19" i="25"/>
  <c r="D21" i="25" s="1"/>
  <c r="C19" i="25"/>
  <c r="Q18" i="25"/>
  <c r="L62" i="1"/>
  <c r="L61" i="1"/>
  <c r="L60" i="1"/>
  <c r="Q31" i="25" l="1"/>
  <c r="K35" i="25"/>
  <c r="L35" i="25"/>
  <c r="K33" i="25"/>
  <c r="Q33" i="25"/>
  <c r="J35" i="25"/>
  <c r="H35" i="25"/>
  <c r="Q19" i="25"/>
  <c r="Q21" i="25" s="1"/>
  <c r="G27" i="25"/>
  <c r="G35" i="25" s="1"/>
  <c r="M48" i="24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N365" i="22" s="1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N357" i="22" s="1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N351" i="22" s="1"/>
  <c r="T350" i="22"/>
  <c r="L350" i="22"/>
  <c r="K350" i="22"/>
  <c r="T349" i="22"/>
  <c r="L349" i="22"/>
  <c r="K349" i="22"/>
  <c r="N349" i="22" s="1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N343" i="22" s="1"/>
  <c r="T342" i="22"/>
  <c r="L342" i="22"/>
  <c r="K342" i="22"/>
  <c r="T341" i="22"/>
  <c r="L341" i="22"/>
  <c r="K341" i="22"/>
  <c r="N341" i="22" s="1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N335" i="22" s="1"/>
  <c r="T334" i="22"/>
  <c r="L334" i="22"/>
  <c r="K334" i="22"/>
  <c r="T333" i="22"/>
  <c r="L333" i="22"/>
  <c r="K333" i="22"/>
  <c r="N333" i="22" s="1"/>
  <c r="T332" i="22"/>
  <c r="L332" i="22"/>
  <c r="K332" i="22"/>
  <c r="T331" i="22"/>
  <c r="L331" i="22"/>
  <c r="K331" i="22"/>
  <c r="N331" i="22" s="1"/>
  <c r="T330" i="22"/>
  <c r="L330" i="22"/>
  <c r="K330" i="22"/>
  <c r="T329" i="22"/>
  <c r="L329" i="22"/>
  <c r="K329" i="22"/>
  <c r="N329" i="22" s="1"/>
  <c r="T328" i="22"/>
  <c r="L328" i="22"/>
  <c r="K328" i="22"/>
  <c r="T327" i="22"/>
  <c r="L327" i="22"/>
  <c r="K327" i="22"/>
  <c r="N327" i="22" s="1"/>
  <c r="T326" i="22"/>
  <c r="L326" i="22"/>
  <c r="K326" i="22"/>
  <c r="T325" i="22"/>
  <c r="L325" i="22"/>
  <c r="K325" i="22"/>
  <c r="N325" i="22" s="1"/>
  <c r="T324" i="22"/>
  <c r="L324" i="22"/>
  <c r="K324" i="22"/>
  <c r="T323" i="22"/>
  <c r="L323" i="22"/>
  <c r="K323" i="22"/>
  <c r="N323" i="22" s="1"/>
  <c r="T322" i="22"/>
  <c r="L322" i="22"/>
  <c r="K322" i="22"/>
  <c r="T321" i="22"/>
  <c r="L321" i="22"/>
  <c r="K321" i="22"/>
  <c r="N321" i="22" s="1"/>
  <c r="T320" i="22"/>
  <c r="L320" i="22"/>
  <c r="K320" i="22"/>
  <c r="T319" i="22"/>
  <c r="L319" i="22"/>
  <c r="K319" i="22"/>
  <c r="N319" i="22" s="1"/>
  <c r="T318" i="22"/>
  <c r="L318" i="22"/>
  <c r="K318" i="22"/>
  <c r="T317" i="22"/>
  <c r="L317" i="22"/>
  <c r="K317" i="22"/>
  <c r="N317" i="22" s="1"/>
  <c r="T316" i="22"/>
  <c r="L316" i="22"/>
  <c r="K316" i="22"/>
  <c r="T315" i="22"/>
  <c r="L315" i="22"/>
  <c r="K315" i="22"/>
  <c r="N315" i="22" s="1"/>
  <c r="T314" i="22"/>
  <c r="L314" i="22"/>
  <c r="K314" i="22"/>
  <c r="T313" i="22"/>
  <c r="L313" i="22"/>
  <c r="K313" i="22"/>
  <c r="N313" i="22" s="1"/>
  <c r="T312" i="22"/>
  <c r="L312" i="22"/>
  <c r="K312" i="22"/>
  <c r="T311" i="22"/>
  <c r="L311" i="22"/>
  <c r="K311" i="22"/>
  <c r="N311" i="22" s="1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N307" i="22" s="1"/>
  <c r="T306" i="22"/>
  <c r="L306" i="22"/>
  <c r="K306" i="22"/>
  <c r="N306" i="22" s="1"/>
  <c r="T305" i="22"/>
  <c r="L305" i="22"/>
  <c r="K305" i="22"/>
  <c r="T304" i="22"/>
  <c r="L304" i="22"/>
  <c r="N304" i="22" s="1"/>
  <c r="K304" i="22"/>
  <c r="T303" i="22"/>
  <c r="L303" i="22"/>
  <c r="K303" i="22"/>
  <c r="N303" i="22" s="1"/>
  <c r="T302" i="22"/>
  <c r="L302" i="22"/>
  <c r="K302" i="22"/>
  <c r="T301" i="22"/>
  <c r="L301" i="22"/>
  <c r="K301" i="22"/>
  <c r="T300" i="22"/>
  <c r="L300" i="22"/>
  <c r="K300" i="22"/>
  <c r="T299" i="22"/>
  <c r="L299" i="22"/>
  <c r="K299" i="22"/>
  <c r="N299" i="22" s="1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N295" i="22" s="1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N287" i="22" s="1"/>
  <c r="T286" i="22"/>
  <c r="L286" i="22"/>
  <c r="K286" i="22"/>
  <c r="N286" i="22" s="1"/>
  <c r="T285" i="22"/>
  <c r="L285" i="22"/>
  <c r="K285" i="22"/>
  <c r="T284" i="22"/>
  <c r="L284" i="22"/>
  <c r="K284" i="22"/>
  <c r="T283" i="22"/>
  <c r="L283" i="22"/>
  <c r="K283" i="22"/>
  <c r="T282" i="22"/>
  <c r="L282" i="22"/>
  <c r="K282" i="22"/>
  <c r="T281" i="22"/>
  <c r="L281" i="22"/>
  <c r="K281" i="22"/>
  <c r="T280" i="22"/>
  <c r="L280" i="22"/>
  <c r="K280" i="22"/>
  <c r="T279" i="22"/>
  <c r="L279" i="22"/>
  <c r="K279" i="22"/>
  <c r="T278" i="22"/>
  <c r="L278" i="22"/>
  <c r="K278" i="22"/>
  <c r="N278" i="22" s="1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K272" i="22"/>
  <c r="T271" i="22"/>
  <c r="L271" i="22"/>
  <c r="K271" i="22"/>
  <c r="T270" i="22"/>
  <c r="L270" i="22"/>
  <c r="K270" i="22"/>
  <c r="N270" i="22" s="1"/>
  <c r="T269" i="22"/>
  <c r="L269" i="22"/>
  <c r="K269" i="22"/>
  <c r="T268" i="22"/>
  <c r="L268" i="22"/>
  <c r="K268" i="22"/>
  <c r="N268" i="22" s="1"/>
  <c r="T267" i="22"/>
  <c r="L267" i="22"/>
  <c r="K267" i="22"/>
  <c r="T266" i="22"/>
  <c r="L266" i="22"/>
  <c r="N266" i="22" s="1"/>
  <c r="K266" i="22"/>
  <c r="T265" i="22"/>
  <c r="L265" i="22"/>
  <c r="K265" i="22"/>
  <c r="T264" i="22"/>
  <c r="L264" i="22"/>
  <c r="K264" i="22"/>
  <c r="N264" i="22" s="1"/>
  <c r="T263" i="22"/>
  <c r="L263" i="22"/>
  <c r="K263" i="22"/>
  <c r="N263" i="22" s="1"/>
  <c r="T262" i="22"/>
  <c r="L262" i="22"/>
  <c r="K262" i="22"/>
  <c r="T261" i="22"/>
  <c r="L261" i="22"/>
  <c r="K261" i="22"/>
  <c r="T260" i="22"/>
  <c r="L260" i="22"/>
  <c r="K260" i="22"/>
  <c r="T259" i="22"/>
  <c r="L259" i="22"/>
  <c r="K259" i="22"/>
  <c r="T258" i="22"/>
  <c r="L258" i="22"/>
  <c r="K258" i="22"/>
  <c r="T257" i="22"/>
  <c r="L257" i="22"/>
  <c r="K257" i="22"/>
  <c r="T256" i="22"/>
  <c r="L256" i="22"/>
  <c r="K256" i="22"/>
  <c r="T255" i="22"/>
  <c r="L255" i="22"/>
  <c r="K255" i="22"/>
  <c r="N255" i="22" s="1"/>
  <c r="T254" i="22"/>
  <c r="L254" i="22"/>
  <c r="K254" i="22"/>
  <c r="T253" i="22"/>
  <c r="L253" i="22"/>
  <c r="K253" i="22"/>
  <c r="T252" i="22"/>
  <c r="L252" i="22"/>
  <c r="N252" i="22" s="1"/>
  <c r="K252" i="22"/>
  <c r="T251" i="22"/>
  <c r="L251" i="22"/>
  <c r="K251" i="22"/>
  <c r="N251" i="22" s="1"/>
  <c r="T250" i="22"/>
  <c r="L250" i="22"/>
  <c r="K250" i="22"/>
  <c r="T249" i="22"/>
  <c r="L249" i="22"/>
  <c r="K249" i="22"/>
  <c r="T248" i="22"/>
  <c r="L248" i="22"/>
  <c r="K248" i="22"/>
  <c r="T247" i="22"/>
  <c r="L247" i="22"/>
  <c r="K247" i="22"/>
  <c r="N247" i="22" s="1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T241" i="22"/>
  <c r="L241" i="22"/>
  <c r="K241" i="22"/>
  <c r="N241" i="22" s="1"/>
  <c r="T240" i="22"/>
  <c r="L240" i="22"/>
  <c r="K240" i="22"/>
  <c r="T239" i="22"/>
  <c r="L239" i="22"/>
  <c r="K239" i="22"/>
  <c r="N239" i="22" s="1"/>
  <c r="T238" i="22"/>
  <c r="L238" i="22"/>
  <c r="K238" i="22"/>
  <c r="T237" i="22"/>
  <c r="L237" i="22"/>
  <c r="K237" i="22"/>
  <c r="T236" i="22"/>
  <c r="L236" i="22"/>
  <c r="K236" i="22"/>
  <c r="T235" i="22"/>
  <c r="L235" i="22"/>
  <c r="K235" i="22"/>
  <c r="T234" i="22"/>
  <c r="L234" i="22"/>
  <c r="N234" i="22" s="1"/>
  <c r="K234" i="22"/>
  <c r="T233" i="22"/>
  <c r="L233" i="22"/>
  <c r="K233" i="22"/>
  <c r="T232" i="22"/>
  <c r="L232" i="22"/>
  <c r="K232" i="22"/>
  <c r="N232" i="22" s="1"/>
  <c r="T231" i="22"/>
  <c r="L231" i="22"/>
  <c r="K231" i="22"/>
  <c r="N231" i="22" s="1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N227" i="22" s="1"/>
  <c r="T226" i="22"/>
  <c r="L226" i="22"/>
  <c r="K226" i="22"/>
  <c r="T225" i="22"/>
  <c r="L225" i="22"/>
  <c r="K225" i="22"/>
  <c r="N225" i="22" s="1"/>
  <c r="T224" i="22"/>
  <c r="L224" i="22"/>
  <c r="K224" i="22"/>
  <c r="T223" i="22"/>
  <c r="L223" i="22"/>
  <c r="K223" i="22"/>
  <c r="N223" i="22" s="1"/>
  <c r="T222" i="22"/>
  <c r="N222" i="22"/>
  <c r="L222" i="22"/>
  <c r="K222" i="22"/>
  <c r="T221" i="22"/>
  <c r="L221" i="22"/>
  <c r="K221" i="22"/>
  <c r="T220" i="22"/>
  <c r="L220" i="22"/>
  <c r="K220" i="22"/>
  <c r="T219" i="22"/>
  <c r="L219" i="22"/>
  <c r="K219" i="22"/>
  <c r="N219" i="22" s="1"/>
  <c r="T218" i="22"/>
  <c r="L218" i="22"/>
  <c r="K218" i="22"/>
  <c r="N218" i="22" s="1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N214" i="22" s="1"/>
  <c r="T213" i="22"/>
  <c r="L213" i="22"/>
  <c r="K213" i="22"/>
  <c r="T212" i="22"/>
  <c r="L212" i="22"/>
  <c r="K212" i="22"/>
  <c r="N212" i="22" s="1"/>
  <c r="T211" i="22"/>
  <c r="L211" i="22"/>
  <c r="K211" i="22"/>
  <c r="N211" i="22" s="1"/>
  <c r="T210" i="22"/>
  <c r="L210" i="22"/>
  <c r="K210" i="22"/>
  <c r="N210" i="22" s="1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N206" i="22" s="1"/>
  <c r="T205" i="22"/>
  <c r="L205" i="22"/>
  <c r="K205" i="22"/>
  <c r="T204" i="22"/>
  <c r="L204" i="22"/>
  <c r="K204" i="22"/>
  <c r="T203" i="22"/>
  <c r="L203" i="22"/>
  <c r="K203" i="22"/>
  <c r="N203" i="22" s="1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T198" i="22"/>
  <c r="L198" i="22"/>
  <c r="K198" i="22"/>
  <c r="N198" i="22" s="1"/>
  <c r="T197" i="22"/>
  <c r="L197" i="22"/>
  <c r="K197" i="22"/>
  <c r="T196" i="22"/>
  <c r="L196" i="22"/>
  <c r="K196" i="22"/>
  <c r="N196" i="22" s="1"/>
  <c r="T195" i="22"/>
  <c r="L195" i="22"/>
  <c r="K195" i="22"/>
  <c r="N195" i="22" s="1"/>
  <c r="T194" i="22"/>
  <c r="L194" i="22"/>
  <c r="K194" i="22"/>
  <c r="T193" i="22"/>
  <c r="L193" i="22"/>
  <c r="K193" i="22"/>
  <c r="T192" i="22"/>
  <c r="L192" i="22"/>
  <c r="K192" i="22"/>
  <c r="T191" i="22"/>
  <c r="L191" i="22"/>
  <c r="K191" i="22"/>
  <c r="N191" i="22" s="1"/>
  <c r="T190" i="22"/>
  <c r="L190" i="22"/>
  <c r="K190" i="22"/>
  <c r="T189" i="22"/>
  <c r="L189" i="22"/>
  <c r="K189" i="22"/>
  <c r="N189" i="22" s="1"/>
  <c r="T188" i="22"/>
  <c r="L188" i="22"/>
  <c r="K188" i="22"/>
  <c r="T187" i="22"/>
  <c r="L187" i="22"/>
  <c r="N187" i="22" s="1"/>
  <c r="K187" i="22"/>
  <c r="T186" i="22"/>
  <c r="L186" i="22"/>
  <c r="K186" i="22"/>
  <c r="T185" i="22"/>
  <c r="L185" i="22"/>
  <c r="K185" i="22"/>
  <c r="T184" i="22"/>
  <c r="L184" i="22"/>
  <c r="K184" i="22"/>
  <c r="N184" i="22" s="1"/>
  <c r="T183" i="22"/>
  <c r="L183" i="22"/>
  <c r="K183" i="22"/>
  <c r="T182" i="22"/>
  <c r="L182" i="22"/>
  <c r="K182" i="22"/>
  <c r="N182" i="22" s="1"/>
  <c r="T181" i="22"/>
  <c r="L181" i="22"/>
  <c r="K181" i="22"/>
  <c r="T180" i="22"/>
  <c r="L180" i="22"/>
  <c r="K180" i="22"/>
  <c r="N180" i="22" s="1"/>
  <c r="T179" i="22"/>
  <c r="N179" i="22"/>
  <c r="L179" i="22"/>
  <c r="K179" i="22"/>
  <c r="T178" i="22"/>
  <c r="L178" i="22"/>
  <c r="K178" i="22"/>
  <c r="T177" i="22"/>
  <c r="L177" i="22"/>
  <c r="K177" i="22"/>
  <c r="T176" i="22"/>
  <c r="L176" i="22"/>
  <c r="K176" i="22"/>
  <c r="T175" i="22"/>
  <c r="L175" i="22"/>
  <c r="K175" i="22"/>
  <c r="N175" i="22" s="1"/>
  <c r="T174" i="22"/>
  <c r="L174" i="22"/>
  <c r="K174" i="22"/>
  <c r="T173" i="22"/>
  <c r="L173" i="22"/>
  <c r="K173" i="22"/>
  <c r="N173" i="22" s="1"/>
  <c r="T172" i="22"/>
  <c r="L172" i="22"/>
  <c r="K172" i="22"/>
  <c r="T171" i="22"/>
  <c r="L171" i="22"/>
  <c r="K171" i="22"/>
  <c r="T170" i="22"/>
  <c r="L170" i="22"/>
  <c r="K170" i="22"/>
  <c r="N170" i="22" s="1"/>
  <c r="T169" i="22"/>
  <c r="L169" i="22"/>
  <c r="K169" i="22"/>
  <c r="T168" i="22"/>
  <c r="L168" i="22"/>
  <c r="K168" i="22"/>
  <c r="N168" i="22" s="1"/>
  <c r="T167" i="22"/>
  <c r="L167" i="22"/>
  <c r="K167" i="22"/>
  <c r="T166" i="22"/>
  <c r="L166" i="22"/>
  <c r="K166" i="22"/>
  <c r="N166" i="22" s="1"/>
  <c r="T165" i="22"/>
  <c r="L165" i="22"/>
  <c r="K165" i="22"/>
  <c r="T164" i="22"/>
  <c r="L164" i="22"/>
  <c r="K164" i="22"/>
  <c r="N164" i="22" s="1"/>
  <c r="T163" i="22"/>
  <c r="L163" i="22"/>
  <c r="K163" i="22"/>
  <c r="N163" i="22" s="1"/>
  <c r="T162" i="22"/>
  <c r="L162" i="22"/>
  <c r="K162" i="22"/>
  <c r="T161" i="22"/>
  <c r="L161" i="22"/>
  <c r="K161" i="22"/>
  <c r="T160" i="22"/>
  <c r="L160" i="22"/>
  <c r="K160" i="22"/>
  <c r="T159" i="22"/>
  <c r="L159" i="22"/>
  <c r="K159" i="22"/>
  <c r="N159" i="22" s="1"/>
  <c r="T158" i="22"/>
  <c r="L158" i="22"/>
  <c r="K158" i="22"/>
  <c r="T157" i="22"/>
  <c r="L157" i="22"/>
  <c r="K157" i="22"/>
  <c r="N157" i="22" s="1"/>
  <c r="T156" i="22"/>
  <c r="L156" i="22"/>
  <c r="K156" i="22"/>
  <c r="T155" i="22"/>
  <c r="L155" i="22"/>
  <c r="N155" i="22" s="1"/>
  <c r="K155" i="22"/>
  <c r="T154" i="22"/>
  <c r="L154" i="22"/>
  <c r="K154" i="22"/>
  <c r="T153" i="22"/>
  <c r="L153" i="22"/>
  <c r="K153" i="22"/>
  <c r="T152" i="22"/>
  <c r="L152" i="22"/>
  <c r="K152" i="22"/>
  <c r="N152" i="22" s="1"/>
  <c r="T151" i="22"/>
  <c r="L151" i="22"/>
  <c r="N151" i="22" s="1"/>
  <c r="K151" i="22"/>
  <c r="T150" i="22"/>
  <c r="L150" i="22"/>
  <c r="K150" i="22"/>
  <c r="T149" i="22"/>
  <c r="L149" i="22"/>
  <c r="K149" i="22"/>
  <c r="T148" i="22"/>
  <c r="L148" i="22"/>
  <c r="K148" i="22"/>
  <c r="N148" i="22" s="1"/>
  <c r="T147" i="22"/>
  <c r="N147" i="22"/>
  <c r="L147" i="22"/>
  <c r="K147" i="22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N143" i="22" s="1"/>
  <c r="T142" i="22"/>
  <c r="L142" i="22"/>
  <c r="K142" i="22"/>
  <c r="T141" i="22"/>
  <c r="L141" i="22"/>
  <c r="N141" i="22" s="1"/>
  <c r="K141" i="22"/>
  <c r="T140" i="22"/>
  <c r="L140" i="22"/>
  <c r="K140" i="22"/>
  <c r="T139" i="22"/>
  <c r="L139" i="22"/>
  <c r="K139" i="22"/>
  <c r="T138" i="22"/>
  <c r="L138" i="22"/>
  <c r="K138" i="22"/>
  <c r="N138" i="22" s="1"/>
  <c r="T137" i="22"/>
  <c r="L137" i="22"/>
  <c r="K137" i="22"/>
  <c r="T136" i="22"/>
  <c r="L136" i="22"/>
  <c r="K136" i="22"/>
  <c r="N136" i="22" s="1"/>
  <c r="T135" i="22"/>
  <c r="L135" i="22"/>
  <c r="N135" i="22" s="1"/>
  <c r="K135" i="22"/>
  <c r="T134" i="22"/>
  <c r="L134" i="22"/>
  <c r="K134" i="22"/>
  <c r="N134" i="22" s="1"/>
  <c r="T133" i="22"/>
  <c r="L133" i="22"/>
  <c r="K133" i="22"/>
  <c r="T132" i="22"/>
  <c r="L132" i="22"/>
  <c r="K132" i="22"/>
  <c r="N132" i="22" s="1"/>
  <c r="T131" i="22"/>
  <c r="L131" i="22"/>
  <c r="K131" i="22"/>
  <c r="N131" i="22" s="1"/>
  <c r="T130" i="22"/>
  <c r="L130" i="22"/>
  <c r="K130" i="22"/>
  <c r="T129" i="22"/>
  <c r="L129" i="22"/>
  <c r="K129" i="22"/>
  <c r="T128" i="22"/>
  <c r="L128" i="22"/>
  <c r="K128" i="22"/>
  <c r="T127" i="22"/>
  <c r="L127" i="22"/>
  <c r="K127" i="22"/>
  <c r="N127" i="22" s="1"/>
  <c r="T126" i="22"/>
  <c r="L126" i="22"/>
  <c r="K126" i="22"/>
  <c r="N126" i="22" s="1"/>
  <c r="T125" i="22"/>
  <c r="L125" i="22"/>
  <c r="K125" i="22"/>
  <c r="N125" i="22" s="1"/>
  <c r="T124" i="22"/>
  <c r="L124" i="22"/>
  <c r="K124" i="22"/>
  <c r="T123" i="22"/>
  <c r="L123" i="22"/>
  <c r="N123" i="22" s="1"/>
  <c r="K123" i="22"/>
  <c r="T122" i="22"/>
  <c r="L122" i="22"/>
  <c r="K122" i="22"/>
  <c r="T121" i="22"/>
  <c r="L121" i="22"/>
  <c r="K121" i="22"/>
  <c r="N121" i="22" s="1"/>
  <c r="T120" i="22"/>
  <c r="L120" i="22"/>
  <c r="K120" i="22"/>
  <c r="N120" i="22" s="1"/>
  <c r="T119" i="22"/>
  <c r="L119" i="22"/>
  <c r="N119" i="22" s="1"/>
  <c r="K119" i="22"/>
  <c r="T118" i="22"/>
  <c r="L118" i="22"/>
  <c r="K118" i="22"/>
  <c r="T117" i="22"/>
  <c r="L117" i="22"/>
  <c r="N117" i="22" s="1"/>
  <c r="K117" i="22"/>
  <c r="T116" i="22"/>
  <c r="L116" i="22"/>
  <c r="K116" i="22"/>
  <c r="N116" i="22" s="1"/>
  <c r="T115" i="22"/>
  <c r="N115" i="22"/>
  <c r="L115" i="22"/>
  <c r="K115" i="22"/>
  <c r="T114" i="22"/>
  <c r="L114" i="22"/>
  <c r="K114" i="22"/>
  <c r="T113" i="22"/>
  <c r="L113" i="22"/>
  <c r="K113" i="22"/>
  <c r="T112" i="22"/>
  <c r="L112" i="22"/>
  <c r="K112" i="22"/>
  <c r="T111" i="22"/>
  <c r="L111" i="22"/>
  <c r="K111" i="22"/>
  <c r="N111" i="22" s="1"/>
  <c r="T110" i="22"/>
  <c r="L110" i="22"/>
  <c r="K110" i="22"/>
  <c r="T109" i="22"/>
  <c r="L109" i="22"/>
  <c r="K109" i="22"/>
  <c r="N109" i="22" s="1"/>
  <c r="T108" i="22"/>
  <c r="L108" i="22"/>
  <c r="K108" i="22"/>
  <c r="T107" i="22"/>
  <c r="L107" i="22"/>
  <c r="K107" i="22"/>
  <c r="T106" i="22"/>
  <c r="L106" i="22"/>
  <c r="K106" i="22"/>
  <c r="N106" i="22" s="1"/>
  <c r="T105" i="22"/>
  <c r="L105" i="22"/>
  <c r="K105" i="22"/>
  <c r="T104" i="22"/>
  <c r="L104" i="22"/>
  <c r="K104" i="22"/>
  <c r="N104" i="22" s="1"/>
  <c r="T103" i="22"/>
  <c r="L103" i="22"/>
  <c r="K103" i="22"/>
  <c r="T102" i="22"/>
  <c r="L102" i="22"/>
  <c r="K102" i="22"/>
  <c r="N102" i="22" s="1"/>
  <c r="T101" i="22"/>
  <c r="L101" i="22"/>
  <c r="K101" i="22"/>
  <c r="T100" i="22"/>
  <c r="L100" i="22"/>
  <c r="K100" i="22"/>
  <c r="N100" i="22" s="1"/>
  <c r="T99" i="22"/>
  <c r="L99" i="22"/>
  <c r="K99" i="22"/>
  <c r="N99" i="22" s="1"/>
  <c r="T98" i="22"/>
  <c r="L98" i="22"/>
  <c r="K98" i="22"/>
  <c r="T97" i="22"/>
  <c r="L97" i="22"/>
  <c r="K97" i="22"/>
  <c r="T96" i="22"/>
  <c r="L96" i="22"/>
  <c r="K96" i="22"/>
  <c r="T95" i="22"/>
  <c r="L95" i="22"/>
  <c r="K95" i="22"/>
  <c r="N95" i="22" s="1"/>
  <c r="T94" i="22"/>
  <c r="L94" i="22"/>
  <c r="K94" i="22"/>
  <c r="T93" i="22"/>
  <c r="L93" i="22"/>
  <c r="K93" i="22"/>
  <c r="N93" i="22" s="1"/>
  <c r="T92" i="22"/>
  <c r="L92" i="22"/>
  <c r="K92" i="22"/>
  <c r="T91" i="22"/>
  <c r="L91" i="22"/>
  <c r="N91" i="22" s="1"/>
  <c r="K91" i="22"/>
  <c r="T90" i="22"/>
  <c r="L90" i="22"/>
  <c r="K90" i="22"/>
  <c r="T89" i="22"/>
  <c r="L89" i="22"/>
  <c r="K89" i="22"/>
  <c r="T88" i="22"/>
  <c r="L88" i="22"/>
  <c r="K88" i="22"/>
  <c r="N88" i="22" s="1"/>
  <c r="T87" i="22"/>
  <c r="L87" i="22"/>
  <c r="N87" i="22" s="1"/>
  <c r="K87" i="22"/>
  <c r="T86" i="22"/>
  <c r="L86" i="22"/>
  <c r="K86" i="22"/>
  <c r="T85" i="22"/>
  <c r="L85" i="22"/>
  <c r="K85" i="22"/>
  <c r="T84" i="22"/>
  <c r="L84" i="22"/>
  <c r="K84" i="22"/>
  <c r="N84" i="22" s="1"/>
  <c r="T83" i="22"/>
  <c r="N83" i="22"/>
  <c r="L83" i="22"/>
  <c r="K83" i="22"/>
  <c r="T82" i="22"/>
  <c r="L82" i="22"/>
  <c r="K82" i="22"/>
  <c r="T81" i="22"/>
  <c r="L81" i="22"/>
  <c r="K81" i="22"/>
  <c r="T80" i="22"/>
  <c r="L80" i="22"/>
  <c r="K80" i="22"/>
  <c r="T79" i="22"/>
  <c r="L79" i="22"/>
  <c r="K79" i="22"/>
  <c r="N79" i="22" s="1"/>
  <c r="T78" i="22"/>
  <c r="L78" i="22"/>
  <c r="K78" i="22"/>
  <c r="T77" i="22"/>
  <c r="L77" i="22"/>
  <c r="N77" i="22" s="1"/>
  <c r="K77" i="22"/>
  <c r="T76" i="22"/>
  <c r="L76" i="22"/>
  <c r="K76" i="22"/>
  <c r="T75" i="22"/>
  <c r="L75" i="22"/>
  <c r="K75" i="22"/>
  <c r="T74" i="22"/>
  <c r="L74" i="22"/>
  <c r="K74" i="22"/>
  <c r="N74" i="22" s="1"/>
  <c r="T73" i="22"/>
  <c r="L73" i="22"/>
  <c r="K73" i="22"/>
  <c r="T72" i="22"/>
  <c r="L72" i="22"/>
  <c r="K72" i="22"/>
  <c r="N72" i="22" s="1"/>
  <c r="T71" i="22"/>
  <c r="L71" i="22"/>
  <c r="N71" i="22" s="1"/>
  <c r="K71" i="22"/>
  <c r="T70" i="22"/>
  <c r="L70" i="22"/>
  <c r="K70" i="22"/>
  <c r="N70" i="22" s="1"/>
  <c r="T69" i="22"/>
  <c r="L69" i="22"/>
  <c r="K69" i="22"/>
  <c r="T68" i="22"/>
  <c r="L68" i="22"/>
  <c r="K68" i="22"/>
  <c r="N68" i="22" s="1"/>
  <c r="T67" i="22"/>
  <c r="L67" i="22"/>
  <c r="K67" i="22"/>
  <c r="N67" i="22" s="1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L61" i="22"/>
  <c r="K61" i="22"/>
  <c r="N61" i="22" s="1"/>
  <c r="T60" i="22"/>
  <c r="L60" i="22"/>
  <c r="K60" i="22"/>
  <c r="N60" i="22" s="1"/>
  <c r="T59" i="22"/>
  <c r="L59" i="22"/>
  <c r="K59" i="22"/>
  <c r="T58" i="22"/>
  <c r="L58" i="22"/>
  <c r="K58" i="22"/>
  <c r="T57" i="22"/>
  <c r="L57" i="22"/>
  <c r="K57" i="22"/>
  <c r="T56" i="22"/>
  <c r="L56" i="22"/>
  <c r="K56" i="22"/>
  <c r="T55" i="22"/>
  <c r="L55" i="22"/>
  <c r="N55" i="22" s="1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N50" i="22" s="1"/>
  <c r="T49" i="22"/>
  <c r="O49" i="22"/>
  <c r="L49" i="22"/>
  <c r="K49" i="22"/>
  <c r="T48" i="22"/>
  <c r="O48" i="22"/>
  <c r="L48" i="22"/>
  <c r="K48" i="22"/>
  <c r="N48" i="22" s="1"/>
  <c r="T47" i="22"/>
  <c r="O47" i="22"/>
  <c r="L47" i="22"/>
  <c r="K47" i="22"/>
  <c r="N47" i="22" s="1"/>
  <c r="T46" i="22"/>
  <c r="O46" i="22"/>
  <c r="L46" i="22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L42" i="22"/>
  <c r="K42" i="22"/>
  <c r="N42" i="22" s="1"/>
  <c r="T41" i="22"/>
  <c r="O41" i="22"/>
  <c r="L41" i="22"/>
  <c r="K41" i="22"/>
  <c r="N41" i="22" s="1"/>
  <c r="T40" i="22"/>
  <c r="O40" i="22"/>
  <c r="L40" i="22"/>
  <c r="K40" i="22"/>
  <c r="N40" i="22" s="1"/>
  <c r="T39" i="22"/>
  <c r="O39" i="22"/>
  <c r="L39" i="22"/>
  <c r="K39" i="22"/>
  <c r="N39" i="22" s="1"/>
  <c r="T38" i="22"/>
  <c r="O38" i="22"/>
  <c r="L38" i="22"/>
  <c r="K38" i="22"/>
  <c r="T37" i="22"/>
  <c r="O37" i="22"/>
  <c r="L37" i="22"/>
  <c r="K37" i="22"/>
  <c r="N37" i="22" s="1"/>
  <c r="T36" i="22"/>
  <c r="O36" i="22"/>
  <c r="L36" i="22"/>
  <c r="K36" i="22"/>
  <c r="T35" i="22"/>
  <c r="O35" i="22"/>
  <c r="L35" i="22"/>
  <c r="K35" i="22"/>
  <c r="N35" i="22" s="1"/>
  <c r="T34" i="22"/>
  <c r="O34" i="22"/>
  <c r="L34" i="22"/>
  <c r="K34" i="22"/>
  <c r="N34" i="22" s="1"/>
  <c r="T33" i="22"/>
  <c r="O33" i="22"/>
  <c r="L33" i="22"/>
  <c r="K33" i="22"/>
  <c r="N33" i="22" s="1"/>
  <c r="T32" i="22"/>
  <c r="O32" i="22"/>
  <c r="L32" i="22"/>
  <c r="K32" i="22"/>
  <c r="T31" i="22"/>
  <c r="O31" i="22"/>
  <c r="L31" i="22"/>
  <c r="K31" i="22"/>
  <c r="N31" i="22" s="1"/>
  <c r="T30" i="22"/>
  <c r="O30" i="22"/>
  <c r="L30" i="22"/>
  <c r="N30" i="22" s="1"/>
  <c r="K30" i="22"/>
  <c r="T29" i="22"/>
  <c r="O29" i="22"/>
  <c r="N29" i="22"/>
  <c r="L29" i="22"/>
  <c r="K29" i="22"/>
  <c r="T28" i="22"/>
  <c r="O28" i="22"/>
  <c r="L28" i="22"/>
  <c r="K28" i="22"/>
  <c r="N28" i="22" s="1"/>
  <c r="T27" i="22"/>
  <c r="O27" i="22"/>
  <c r="L27" i="22"/>
  <c r="K27" i="22"/>
  <c r="N27" i="22" s="1"/>
  <c r="T26" i="22"/>
  <c r="O26" i="22"/>
  <c r="L26" i="22"/>
  <c r="K26" i="22"/>
  <c r="N26" i="22" s="1"/>
  <c r="T25" i="22"/>
  <c r="O25" i="22"/>
  <c r="L25" i="22"/>
  <c r="K25" i="22"/>
  <c r="N25" i="22" s="1"/>
  <c r="T24" i="22"/>
  <c r="O24" i="22"/>
  <c r="L24" i="22"/>
  <c r="K24" i="22"/>
  <c r="N24" i="22" s="1"/>
  <c r="T23" i="22"/>
  <c r="O23" i="22"/>
  <c r="L23" i="22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N20" i="22" s="1"/>
  <c r="T19" i="22"/>
  <c r="O19" i="22"/>
  <c r="L19" i="22"/>
  <c r="K19" i="22"/>
  <c r="N19" i="22" s="1"/>
  <c r="T18" i="22"/>
  <c r="O18" i="22"/>
  <c r="L18" i="22"/>
  <c r="N18" i="22" s="1"/>
  <c r="K18" i="22"/>
  <c r="T17" i="22"/>
  <c r="O17" i="22"/>
  <c r="L17" i="22"/>
  <c r="K17" i="22"/>
  <c r="T16" i="22"/>
  <c r="O16" i="22"/>
  <c r="L16" i="22"/>
  <c r="K16" i="22"/>
  <c r="T15" i="22"/>
  <c r="O15" i="22"/>
  <c r="L15" i="22"/>
  <c r="K15" i="22"/>
  <c r="T14" i="22"/>
  <c r="O14" i="22"/>
  <c r="L14" i="22"/>
  <c r="K14" i="22"/>
  <c r="N14" i="22" s="1"/>
  <c r="T13" i="22"/>
  <c r="O13" i="22"/>
  <c r="L13" i="22"/>
  <c r="K13" i="22"/>
  <c r="N13" i="22" s="1"/>
  <c r="T12" i="22"/>
  <c r="O12" i="22"/>
  <c r="L12" i="22"/>
  <c r="K12" i="22"/>
  <c r="N12" i="22" s="1"/>
  <c r="T11" i="22"/>
  <c r="O11" i="22"/>
  <c r="L11" i="22"/>
  <c r="K11" i="22"/>
  <c r="N11" i="22" s="1"/>
  <c r="T10" i="22"/>
  <c r="O10" i="22"/>
  <c r="L10" i="22"/>
  <c r="K10" i="22"/>
  <c r="T9" i="22"/>
  <c r="O9" i="22"/>
  <c r="L9" i="22"/>
  <c r="K9" i="22"/>
  <c r="T8" i="22"/>
  <c r="O8" i="22"/>
  <c r="L8" i="22"/>
  <c r="K8" i="22"/>
  <c r="N8" i="22" s="1"/>
  <c r="T7" i="22"/>
  <c r="O7" i="22"/>
  <c r="L7" i="22"/>
  <c r="K7" i="22"/>
  <c r="N7" i="22" s="1"/>
  <c r="T6" i="22"/>
  <c r="O6" i="22"/>
  <c r="L6" i="22"/>
  <c r="K6" i="22"/>
  <c r="N6" i="22" s="1"/>
  <c r="T5" i="22"/>
  <c r="O5" i="22"/>
  <c r="L5" i="22"/>
  <c r="K5" i="22"/>
  <c r="N5" i="22" s="1"/>
  <c r="T4" i="22"/>
  <c r="O4" i="22"/>
  <c r="L4" i="22"/>
  <c r="K4" i="22"/>
  <c r="T3" i="22"/>
  <c r="O3" i="22"/>
  <c r="L3" i="22"/>
  <c r="K3" i="22"/>
  <c r="A10" i="5"/>
  <c r="A9" i="5"/>
  <c r="Q35" i="25" l="1"/>
  <c r="N177" i="22"/>
  <c r="N282" i="22"/>
  <c r="N3" i="22"/>
  <c r="N17" i="22"/>
  <c r="N46" i="22"/>
  <c r="N85" i="22"/>
  <c r="N103" i="22"/>
  <c r="N149" i="22"/>
  <c r="N167" i="22"/>
  <c r="N185" i="22"/>
  <c r="N240" i="22"/>
  <c r="N32" i="22"/>
  <c r="N113" i="22"/>
  <c r="N23" i="22"/>
  <c r="N73" i="22"/>
  <c r="N78" i="22"/>
  <c r="N96" i="22"/>
  <c r="N137" i="22"/>
  <c r="N142" i="22"/>
  <c r="N160" i="22"/>
  <c r="N183" i="22"/>
  <c r="N188" i="22"/>
  <c r="N193" i="22"/>
  <c r="N238" i="22"/>
  <c r="N254" i="22"/>
  <c r="N262" i="22"/>
  <c r="N267" i="22"/>
  <c r="N272" i="22"/>
  <c r="N283" i="22"/>
  <c r="N81" i="22"/>
  <c r="N89" i="22"/>
  <c r="N94" i="22"/>
  <c r="N153" i="22"/>
  <c r="N158" i="22"/>
  <c r="N181" i="22"/>
  <c r="N199" i="22"/>
  <c r="N204" i="22"/>
  <c r="N260" i="22"/>
  <c r="N302" i="22"/>
  <c r="N59" i="22"/>
  <c r="N105" i="22"/>
  <c r="N110" i="22"/>
  <c r="N128" i="22"/>
  <c r="N169" i="22"/>
  <c r="N174" i="22"/>
  <c r="N192" i="22"/>
  <c r="N197" i="22"/>
  <c r="N242" i="22"/>
  <c r="N250" i="22"/>
  <c r="N258" i="22"/>
  <c r="N271" i="22"/>
  <c r="N279" i="22"/>
  <c r="N284" i="22"/>
  <c r="N300" i="22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N367" i="22" l="1"/>
  <c r="A38" i="5" l="1"/>
  <c r="J44" i="18"/>
  <c r="M44" i="18" s="1"/>
  <c r="J31" i="1" l="1"/>
  <c r="J33" i="1" s="1"/>
  <c r="J25" i="1"/>
  <c r="J27" i="1" s="1"/>
  <c r="J19" i="1"/>
  <c r="J21" i="1" s="1"/>
  <c r="G19" i="1"/>
  <c r="G21" i="1" s="1"/>
  <c r="H19" i="1"/>
  <c r="H21" i="1" s="1"/>
  <c r="I19" i="1"/>
  <c r="I21" i="1" s="1"/>
  <c r="L19" i="1"/>
  <c r="L21" i="1" s="1"/>
  <c r="M19" i="1"/>
  <c r="M21" i="1" s="1"/>
  <c r="B24" i="5"/>
  <c r="A24" i="5"/>
  <c r="B37" i="5"/>
  <c r="A37" i="5"/>
  <c r="B35" i="5"/>
  <c r="A35" i="5"/>
  <c r="B32" i="5"/>
  <c r="A32" i="5"/>
  <c r="B30" i="5"/>
  <c r="B28" i="5"/>
  <c r="A28" i="5"/>
  <c r="L94" i="1"/>
  <c r="I94" i="1"/>
  <c r="I92" i="1"/>
  <c r="I91" i="1"/>
  <c r="I89" i="1"/>
  <c r="A26" i="5"/>
  <c r="A20" i="5"/>
  <c r="B22" i="5"/>
  <c r="A22" i="5"/>
  <c r="B20" i="5"/>
  <c r="I74" i="1"/>
  <c r="I72" i="1"/>
  <c r="Q32" i="1"/>
  <c r="Q26" i="1"/>
  <c r="L88" i="1"/>
  <c r="L87" i="1"/>
  <c r="L93" i="1" s="1"/>
  <c r="L86" i="1"/>
  <c r="L95" i="1" s="1"/>
  <c r="L80" i="1" s="1"/>
  <c r="J35" i="1" l="1"/>
  <c r="F138" i="1" s="1"/>
  <c r="L92" i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41" i="5"/>
  <c r="M41" i="5" s="1"/>
  <c r="J43" i="18"/>
  <c r="M46" i="5"/>
  <c r="M48" i="18"/>
  <c r="M45" i="5"/>
  <c r="M46" i="18"/>
  <c r="M42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4" i="5" l="1"/>
  <c r="A52" i="5"/>
  <c r="A53" i="1"/>
  <c r="A50" i="5"/>
  <c r="A47" i="5"/>
  <c r="G55" i="5"/>
  <c r="E55" i="5"/>
  <c r="E53" i="5"/>
  <c r="E51" i="5"/>
  <c r="G51" i="5"/>
  <c r="E49" i="5"/>
  <c r="M31" i="1" l="1"/>
  <c r="M33" i="1" s="1"/>
  <c r="L31" i="1"/>
  <c r="L33" i="1" s="1"/>
  <c r="K31" i="1"/>
  <c r="K33" i="1" s="1"/>
  <c r="I31" i="1"/>
  <c r="I33" i="1" s="1"/>
  <c r="H31" i="1"/>
  <c r="H33" i="1" s="1"/>
  <c r="G31" i="1"/>
  <c r="G33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K19" i="1"/>
  <c r="K21" i="1" s="1"/>
  <c r="C31" i="1"/>
  <c r="C25" i="1"/>
  <c r="C19" i="1"/>
  <c r="G35" i="1" l="1"/>
  <c r="I35" i="1"/>
  <c r="E138" i="1" s="1"/>
  <c r="K35" i="1"/>
  <c r="G138" i="1" s="1"/>
  <c r="H35" i="1"/>
  <c r="D138" i="1" s="1"/>
  <c r="L35" i="1"/>
  <c r="H138" i="1" s="1"/>
  <c r="M35" i="1"/>
  <c r="I138" i="1" s="1"/>
  <c r="C15" i="18" l="1"/>
  <c r="C14" i="18"/>
  <c r="C13" i="18"/>
  <c r="C12" i="18"/>
  <c r="G8" i="18"/>
  <c r="G6" i="18"/>
  <c r="D8" i="18"/>
  <c r="D6" i="18"/>
  <c r="D4" i="18" a="1"/>
  <c r="D4" i="18" s="1"/>
  <c r="Q20" i="1" l="1"/>
  <c r="D25" i="1"/>
  <c r="D27" i="1" s="1"/>
  <c r="Q24" i="1"/>
  <c r="D5" i="5"/>
  <c r="D6" i="5"/>
  <c r="D9" i="5" s="1"/>
  <c r="D14" i="5"/>
  <c r="J51" i="16"/>
  <c r="B49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93" i="1" l="1"/>
  <c r="H73" i="1"/>
  <c r="H90" i="1"/>
  <c r="A48" i="1"/>
  <c r="C5" i="5"/>
  <c r="B130" i="1"/>
  <c r="B107" i="1"/>
  <c r="B119" i="1"/>
  <c r="H84" i="1"/>
  <c r="H70" i="1"/>
  <c r="H76" i="1"/>
  <c r="H99" i="1"/>
  <c r="H67" i="1"/>
  <c r="H64" i="1"/>
  <c r="F64" i="1" s="1"/>
  <c r="H87" i="1"/>
  <c r="H61" i="1"/>
  <c r="H81" i="1"/>
  <c r="H96" i="1"/>
  <c r="Q25" i="1"/>
  <c r="Q27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C14" i="5"/>
  <c r="B14" i="5"/>
  <c r="G51" i="1" l="1"/>
  <c r="G52" i="1"/>
  <c r="G50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I50" i="1" l="1"/>
  <c r="M93" i="1"/>
  <c r="O93" i="1" s="1"/>
  <c r="K81" i="1"/>
  <c r="K84" i="1"/>
  <c r="G49" i="1"/>
  <c r="I49" i="1" s="1"/>
  <c r="J49" i="1" s="1"/>
  <c r="K64" i="1"/>
  <c r="K96" i="1"/>
  <c r="K67" i="1"/>
  <c r="K99" i="1"/>
  <c r="K73" i="1"/>
  <c r="M73" i="1" s="1"/>
  <c r="O73" i="1" s="1"/>
  <c r="K70" i="1"/>
  <c r="K76" i="1"/>
  <c r="K87" i="1"/>
  <c r="K61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65" i="1"/>
  <c r="B54" i="1"/>
  <c r="B42" i="1"/>
  <c r="C138" i="1"/>
  <c r="J138" i="1" s="1"/>
  <c r="D6" i="17" l="1"/>
  <c r="E6" i="17"/>
  <c r="E6" i="5"/>
  <c r="C15" i="17"/>
  <c r="C13" i="5"/>
  <c r="L97" i="1"/>
  <c r="L82" i="1" s="1"/>
  <c r="L100" i="1"/>
  <c r="D9" i="17" l="1"/>
  <c r="E9" i="17"/>
  <c r="E9" i="5"/>
  <c r="L64" i="1"/>
  <c r="L63" i="1"/>
  <c r="D11" i="17" l="1"/>
  <c r="E11" i="17"/>
  <c r="A15" i="5" l="1"/>
  <c r="B7" i="5"/>
  <c r="B15" i="5" l="1"/>
  <c r="B9" i="17" l="1"/>
  <c r="Q31" i="1"/>
  <c r="D31" i="1"/>
  <c r="D33" i="1" s="1"/>
  <c r="Q30" i="1"/>
  <c r="Q33" i="1" s="1"/>
  <c r="G57" i="1" l="1"/>
  <c r="I57" i="1" s="1"/>
  <c r="J57" i="1" s="1"/>
  <c r="M57" i="1" s="1"/>
  <c r="G56" i="1"/>
  <c r="I56" i="1" s="1"/>
  <c r="J56" i="1" s="1"/>
  <c r="M56" i="1" s="1"/>
  <c r="G55" i="1"/>
  <c r="I55" i="1" s="1"/>
  <c r="H94" i="1"/>
  <c r="H74" i="1"/>
  <c r="H91" i="1"/>
  <c r="B131" i="1"/>
  <c r="B121" i="1"/>
  <c r="B109" i="1"/>
  <c r="B120" i="1"/>
  <c r="B108" i="1"/>
  <c r="H88" i="1"/>
  <c r="H65" i="1"/>
  <c r="F65" i="1" s="1"/>
  <c r="H100" i="1"/>
  <c r="H77" i="1"/>
  <c r="H68" i="1"/>
  <c r="H85" i="1"/>
  <c r="H71" i="1"/>
  <c r="H62" i="1"/>
  <c r="H82" i="1"/>
  <c r="H97" i="1"/>
  <c r="B11" i="17"/>
  <c r="J55" i="1" l="1"/>
  <c r="M55" i="1" s="1"/>
  <c r="M94" i="1"/>
  <c r="O94" i="1" s="1"/>
  <c r="K74" i="1"/>
  <c r="M74" i="1" s="1"/>
  <c r="O74" i="1" s="1"/>
  <c r="M91" i="1"/>
  <c r="O91" i="1" s="1"/>
  <c r="E15" i="17"/>
  <c r="E13" i="5"/>
  <c r="D13" i="5"/>
  <c r="D15" i="17"/>
  <c r="K71" i="1"/>
  <c r="K100" i="1"/>
  <c r="M100" i="1" s="1"/>
  <c r="O100" i="1" s="1"/>
  <c r="K77" i="1"/>
  <c r="K85" i="1"/>
  <c r="M85" i="1" s="1"/>
  <c r="O85" i="1" s="1"/>
  <c r="K88" i="1"/>
  <c r="M88" i="1" s="1"/>
  <c r="O88" i="1" s="1"/>
  <c r="K82" i="1"/>
  <c r="M82" i="1" s="1"/>
  <c r="O82" i="1" s="1"/>
  <c r="K68" i="1"/>
  <c r="K62" i="1"/>
  <c r="K97" i="1"/>
  <c r="M97" i="1" s="1"/>
  <c r="O97" i="1" s="1"/>
  <c r="K65" i="1"/>
  <c r="G54" i="1"/>
  <c r="I54" i="1" s="1"/>
  <c r="J54" i="1" s="1"/>
  <c r="A12" i="5"/>
  <c r="A11" i="5"/>
  <c r="E11" i="5" l="1"/>
  <c r="B11" i="5"/>
  <c r="C6" i="17" l="1"/>
  <c r="C6" i="5"/>
  <c r="C9" i="5" s="1"/>
  <c r="C9" i="17" l="1"/>
  <c r="L96" i="1"/>
  <c r="L81" i="1" s="1"/>
  <c r="L98" i="1"/>
  <c r="C11" i="17" l="1"/>
  <c r="L99" i="1"/>
  <c r="M90" i="1" s="1"/>
  <c r="O90" i="1" s="1"/>
  <c r="B16" i="5" l="1"/>
  <c r="B18" i="5" l="1"/>
  <c r="B26" i="5"/>
  <c r="A18" i="5"/>
  <c r="A16" i="5"/>
  <c r="D19" i="1"/>
  <c r="D21" i="1" s="1"/>
  <c r="A8" i="5"/>
  <c r="Q18" i="1"/>
  <c r="B2" i="5"/>
  <c r="B3" i="5"/>
  <c r="A4" i="5"/>
  <c r="A3" i="5"/>
  <c r="A2" i="5"/>
  <c r="B4" i="5"/>
  <c r="Q19" i="1"/>
  <c r="Q21" i="1" l="1"/>
  <c r="H92" i="1"/>
  <c r="H72" i="1"/>
  <c r="H89" i="1"/>
  <c r="B129" i="1"/>
  <c r="A41" i="1"/>
  <c r="B118" i="1"/>
  <c r="B106" i="1"/>
  <c r="H98" i="1"/>
  <c r="H75" i="1"/>
  <c r="H83" i="1"/>
  <c r="H69" i="1"/>
  <c r="H80" i="1"/>
  <c r="H95" i="1"/>
  <c r="H63" i="1"/>
  <c r="F63" i="1" s="1"/>
  <c r="H86" i="1"/>
  <c r="H66" i="1"/>
  <c r="H60" i="1"/>
  <c r="B5" i="17"/>
  <c r="M87" i="1"/>
  <c r="O87" i="1" s="1"/>
  <c r="M99" i="1"/>
  <c r="O99" i="1" s="1"/>
  <c r="M64" i="1"/>
  <c r="O64" i="1" s="1"/>
  <c r="M81" i="1"/>
  <c r="O81" i="1" s="1"/>
  <c r="M77" i="1"/>
  <c r="O77" i="1" s="1"/>
  <c r="M62" i="1"/>
  <c r="O62" i="1" s="1"/>
  <c r="M65" i="1"/>
  <c r="O65" i="1" s="1"/>
  <c r="M68" i="1"/>
  <c r="O68" i="1" s="1"/>
  <c r="M71" i="1"/>
  <c r="O71" i="1" s="1"/>
  <c r="M96" i="1"/>
  <c r="O96" i="1" s="1"/>
  <c r="M84" i="1"/>
  <c r="O84" i="1" s="1"/>
  <c r="B5" i="5"/>
  <c r="G44" i="1" l="1"/>
  <c r="I44" i="1" s="1"/>
  <c r="J44" i="1" s="1"/>
  <c r="G45" i="1"/>
  <c r="I45" i="1" s="1"/>
  <c r="J45" i="1" s="1"/>
  <c r="M45" i="1" s="1"/>
  <c r="I52" i="1"/>
  <c r="I51" i="1"/>
  <c r="G43" i="1"/>
  <c r="I43" i="1" s="1"/>
  <c r="J43" i="1" s="1"/>
  <c r="K83" i="1"/>
  <c r="M83" i="1" s="1"/>
  <c r="O83" i="1" s="1"/>
  <c r="M89" i="1"/>
  <c r="O89" i="1" s="1"/>
  <c r="M92" i="1"/>
  <c r="O92" i="1" s="1"/>
  <c r="Q35" i="1"/>
  <c r="K72" i="1"/>
  <c r="M72" i="1" s="1"/>
  <c r="O72" i="1" s="1"/>
  <c r="C106" i="1"/>
  <c r="C121" i="1"/>
  <c r="I68" i="1"/>
  <c r="I77" i="1"/>
  <c r="C131" i="1"/>
  <c r="I98" i="1"/>
  <c r="I85" i="1"/>
  <c r="I75" i="1"/>
  <c r="I65" i="1"/>
  <c r="I82" i="1"/>
  <c r="I63" i="1"/>
  <c r="C109" i="1"/>
  <c r="I97" i="1"/>
  <c r="I80" i="1"/>
  <c r="I66" i="1"/>
  <c r="C118" i="1"/>
  <c r="C129" i="1"/>
  <c r="I83" i="1"/>
  <c r="I71" i="1"/>
  <c r="I86" i="1"/>
  <c r="C108" i="1"/>
  <c r="I95" i="1"/>
  <c r="I69" i="1"/>
  <c r="I88" i="1"/>
  <c r="C120" i="1"/>
  <c r="I100" i="1"/>
  <c r="B6" i="17"/>
  <c r="B6" i="5"/>
  <c r="B9" i="5" s="1"/>
  <c r="I62" i="1"/>
  <c r="I60" i="1"/>
  <c r="B15" i="17"/>
  <c r="B13" i="5"/>
  <c r="K80" i="1"/>
  <c r="M80" i="1" s="1"/>
  <c r="O80" i="1" s="1"/>
  <c r="K95" i="1"/>
  <c r="M95" i="1" s="1"/>
  <c r="O95" i="1" s="1"/>
  <c r="K69" i="1"/>
  <c r="M69" i="1" s="1"/>
  <c r="O69" i="1" s="1"/>
  <c r="K63" i="1"/>
  <c r="M63" i="1" s="1"/>
  <c r="O63" i="1" s="1"/>
  <c r="K86" i="1"/>
  <c r="M86" i="1" s="1"/>
  <c r="O86" i="1" s="1"/>
  <c r="K66" i="1"/>
  <c r="M66" i="1" s="1"/>
  <c r="O66" i="1" s="1"/>
  <c r="K60" i="1"/>
  <c r="M60" i="1" s="1"/>
  <c r="O60" i="1" s="1"/>
  <c r="K98" i="1"/>
  <c r="M98" i="1" s="1"/>
  <c r="O98" i="1" s="1"/>
  <c r="K75" i="1"/>
  <c r="M75" i="1" s="1"/>
  <c r="O75" i="1" s="1"/>
  <c r="M61" i="1"/>
  <c r="O61" i="1" s="1"/>
  <c r="G42" i="1"/>
  <c r="I42" i="1" s="1"/>
  <c r="J42" i="1" s="1"/>
  <c r="M70" i="1"/>
  <c r="O70" i="1" s="1"/>
  <c r="M67" i="1"/>
  <c r="O67" i="1" s="1"/>
  <c r="M76" i="1"/>
  <c r="O76" i="1" s="1"/>
  <c r="M44" i="1" l="1"/>
  <c r="J51" i="1"/>
  <c r="M51" i="1" s="1"/>
  <c r="J52" i="1"/>
  <c r="M52" i="1" s="1"/>
  <c r="M43" i="1"/>
  <c r="J50" i="1"/>
  <c r="M50" i="1" s="1"/>
  <c r="M42" i="1"/>
  <c r="M49" i="1"/>
  <c r="M5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<sst xmlns="http://schemas.openxmlformats.org/spreadsheetml/2006/main" count="3599" uniqueCount="951">
  <si>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</si>
  <si>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</si>
  <si>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</si>
  <si>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</si>
  <si>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</si>
  <si>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</si>
  <si>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</si>
  <si>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</si>
  <si>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</si>
  <si>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</si>
  <si>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</si>
  <si>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</si>
  <si>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</si>
  <si>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</si>
  <si>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</si>
  <si>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</si>
  <si>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</si>
  <si>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</si>
  <si>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</si>
  <si>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</si>
  <si>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</si>
  <si>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</si>
  <si>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</si>
  <si>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</si>
  <si>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</si>
  <si>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</si>
  <si>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</si>
  <si>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</si>
  <si>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</si>
  <si>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</si>
  <si>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</si>
  <si>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</si>
  <si>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</si>
  <si>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</si>
  <si>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</si>
  <si>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</si>
  <si>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</si>
  <si>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</si>
  <si>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</si>
  <si>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</si>
  <si>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</si>
  <si>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</si>
  <si>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</si>
  <si>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</si>
  <si>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</si>
  <si>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</si>
  <si>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</si>
  <si>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</si>
  <si>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</si>
  <si>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</si>
  <si>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</si>
  <si>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</si>
  <si>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</si>
  <si>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</si>
  <si>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</si>
  <si>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</si>
  <si>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</si>
  <si>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</si>
  <si>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</si>
  <si>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</si>
  <si>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</si>
  <si>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</si>
  <si>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</si>
  <si>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</si>
  <si>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</si>
  <si>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</si>
  <si>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</si>
  <si>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</si>
  <si>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</si>
  <si>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</si>
  <si>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</si>
  <si>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</si>
  <si>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</si>
  <si>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</si>
  <si>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</si>
  <si>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</si>
  <si>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</si>
  <si>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</si>
  <si>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</si>
  <si>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</si>
  <si>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</si>
  <si>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</si>
  <si>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</si>
  <si>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</si>
  <si>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</si>
  <si>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</si>
  <si>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</si>
  <si>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</si>
  <si>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</si>
  <si>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</si>
  <si>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</si>
  <si>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</si>
  <si>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</si>
  <si>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</si>
  <si>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</si>
  <si>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</si>
  <si>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</si>
  <si>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</si>
  <si>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</si>
  <si>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</si>
  <si>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</si>
  <si>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</si>
  <si>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</si>
  <si>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</si>
  <si>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</si>
  <si>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</si>
  <si>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</si>
  <si>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</si>
  <si>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</si>
  <si>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</si>
  <si>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</si>
  <si>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</si>
  <si>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</si>
  <si>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</si>
  <si>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</si>
  <si>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</si>
  <si>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</si>
  <si>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</si>
  <si>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</si>
  <si>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</si>
  <si>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</si>
  <si>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</si>
  <si>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</si>
  <si>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</si>
  <si>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</si>
  <si>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</si>
  <si>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</si>
  <si>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</si>
  <si>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</si>
  <si>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</si>
  <si>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</si>
  <si>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</si>
  <si>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</si>
  <si>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</si>
  <si>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</si>
  <si>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</si>
  <si>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</si>
  <si>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</si>
  <si>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</si>
  <si>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</si>
  <si>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</si>
  <si>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</si>
  <si>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</si>
  <si>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</si>
  <si>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</si>
  <si>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</si>
  <si>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</si>
  <si>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</si>
  <si>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</si>
  <si>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</si>
  <si>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</si>
  <si>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</si>
  <si>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</si>
  <si>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</si>
  <si>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</si>
  <si>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</si>
  <si>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</si>
  <si>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</si>
  <si>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</si>
  <si>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</si>
  <si>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</si>
  <si>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</si>
  <si>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</si>
  <si>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</si>
  <si>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</si>
  <si>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</si>
  <si>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</si>
  <si>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</si>
  <si>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</si>
  <si>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</si>
  <si>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</si>
  <si>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</si>
  <si>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</si>
  <si>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</si>
  <si>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</si>
  <si>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</si>
  <si>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</si>
  <si>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</si>
  <si>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</si>
  <si>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</si>
  <si>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</si>
  <si>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</si>
  <si>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</si>
  <si>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</si>
  <si>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</si>
  <si>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</si>
  <si>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</si>
  <si>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</si>
  <si>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</si>
  <si>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</si>
  <si>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</si>
  <si>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</si>
  <si>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</si>
  <si>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</si>
  <si>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</si>
  <si>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</si>
  <si>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</si>
  <si>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</si>
  <si>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</si>
  <si>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</si>
  <si>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</si>
  <si>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</si>
  <si>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</si>
  <si>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</si>
  <si>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</si>
  <si>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</si>
  <si>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</si>
  <si>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</si>
  <si>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</si>
  <si>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</si>
  <si>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</si>
  <si>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</si>
  <si>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</si>
  <si>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</si>
  <si>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</si>
  <si>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</si>
  <si>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</si>
  <si>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</si>
  <si>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</si>
  <si>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</si>
  <si>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</si>
  <si>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</si>
  <si>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</si>
  <si>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</si>
  <si>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</si>
  <si>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</si>
  <si>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</si>
  <si>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</si>
  <si>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</si>
  <si>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</si>
  <si>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</si>
  <si>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</si>
  <si>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</si>
  <si>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</si>
  <si>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</si>
  <si>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</si>
  <si>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</si>
  <si>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</si>
  <si>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</si>
  <si>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</si>
  <si>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</si>
  <si>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</si>
  <si>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</si>
  <si>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</si>
  <si>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</si>
  <si>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</si>
  <si>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</si>
  <si>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</si>
  <si>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</si>
  <si>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</si>
  <si>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</si>
  <si>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</si>
  <si>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</si>
  <si>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</si>
  <si>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</si>
  <si>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</si>
  <si>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</si>
  <si>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</si>
  <si>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</si>
  <si>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</si>
  <si>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</si>
  <si>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</si>
  <si>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</si>
  <si>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</si>
  <si>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</si>
  <si>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</si>
  <si>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</si>
  <si>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</si>
  <si>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</si>
  <si>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</si>
  <si>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</si>
  <si>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</si>
  <si>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</si>
  <si>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</si>
  <si>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</si>
  <si>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</si>
  <si>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</si>
  <si>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</si>
  <si>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</si>
  <si>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</si>
  <si>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</si>
  <si>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</si>
  <si>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</si>
  <si>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</si>
  <si>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</si>
  <si>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</si>
  <si>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</si>
  <si>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</si>
  <si>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</si>
  <si>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</si>
  <si>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</si>
  <si>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</si>
  <si>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</si>
  <si>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</si>
  <si>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</si>
  <si>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</si>
  <si>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</si>
  <si>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</si>
  <si>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</si>
  <si>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</si>
  <si>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</si>
  <si>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</si>
  <si>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</si>
  <si>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</si>
  <si>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</si>
  <si>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</si>
  <si>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</si>
  <si>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</si>
  <si>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</si>
  <si>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</si>
  <si>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</si>
  <si>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</si>
  <si>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</si>
  <si>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</si>
  <si>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</si>
  <si>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</si>
  <si>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</si>
  <si>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</si>
  <si>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</si>
  <si>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</si>
  <si>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</si>
  <si>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</si>
  <si>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</si>
  <si>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</si>
  <si>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</si>
  <si>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</si>
  <si>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</si>
  <si>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</si>
  <si>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</si>
  <si>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</si>
  <si>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</si>
  <si>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</si>
  <si>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</si>
  <si>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</si>
  <si>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</si>
  <si>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</si>
  <si>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</si>
  <si>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</si>
  <si>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</si>
  <si>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</si>
  <si>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</si>
  <si>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</si>
  <si>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</si>
  <si>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</si>
  <si>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</si>
  <si>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</si>
  <si>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</si>
  <si>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</si>
  <si>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</si>
  <si>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</si>
  <si>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</si>
  <si>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</si>
  <si>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</si>
  <si>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</si>
  <si>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</si>
  <si>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</si>
  <si>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</si>
  <si>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</si>
  <si>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</si>
  <si>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</si>
  <si>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</si>
  <si>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</si>
  <si>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</si>
  <si>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</si>
  <si>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</si>
  <si>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</si>
  <si>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</si>
  <si>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</si>
  <si>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</si>
  <si>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</si>
  <si>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</si>
  <si>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</si>
  <si>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</si>
  <si>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</si>
  <si>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</si>
  <si>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</si>
  <si>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</si>
  <si>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</si>
  <si>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</si>
  <si>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</si>
  <si>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</si>
  <si>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</si>
  <si>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</si>
  <si>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</si>
  <si>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</si>
  <si>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</si>
  <si>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</si>
  <si>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</si>
  <si>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</si>
  <si>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</si>
  <si>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</si>
  <si>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</si>
  <si>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</si>
  <si>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</si>
  <si>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</si>
  <si>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</si>
  <si>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</si>
  <si>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</si>
  <si>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</si>
  <si>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</si>
  <si>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</si>
  <si>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</si>
  <si>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</si>
  <si>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</si>
  <si>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</si>
  <si>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</si>
  <si>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</si>
  <si>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</si>
  <si>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</si>
  <si>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</si>
  <si>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</si>
  <si>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</si>
  <si>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</si>
  <si>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</si>
  <si>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</si>
  <si>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</si>
  <si>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</si>
  <si>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</si>
  <si>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</si>
  <si>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</si>
  <si>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</si>
  <si>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</si>
  <si>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</si>
  <si>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</si>
  <si>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</si>
  <si>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</si>
  <si>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</si>
  <si>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</si>
  <si>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</si>
  <si>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</si>
  <si>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</si>
  <si>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</si>
  <si>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</si>
  <si>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</si>
  <si>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</si>
  <si>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</si>
  <si>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</si>
  <si>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</si>
  <si>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</si>
  <si>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</si>
  <si>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</si>
  <si>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</si>
  <si>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</si>
  <si>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</si>
  <si>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</si>
  <si>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</si>
  <si>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</si>
  <si>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</si>
  <si>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</si>
  <si>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</si>
  <si>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</si>
  <si>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</si>
  <si>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</si>
  <si>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</si>
  <si>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</si>
  <si>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</si>
  <si>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</si>
  <si>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</si>
  <si>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</si>
  <si>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</si>
  <si>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</si>
  <si>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</si>
  <si>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</si>
  <si>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</si>
  <si>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</si>
  <si>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</si>
  <si>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</si>
  <si>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</si>
  <si>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</si>
  <si>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</si>
  <si>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</si>
  <si>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</si>
  <si>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</si>
  <si>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</si>
  <si>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</si>
  <si>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</si>
  <si>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</si>
  <si>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</si>
  <si>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</si>
  <si>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</si>
  <si>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</si>
  <si>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</si>
  <si>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</si>
  <si>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</si>
  <si>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</si>
  <si>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</si>
  <si>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</si>
  <si>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</si>
  <si>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</si>
  <si>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</si>
  <si>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</si>
  <si>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</si>
  <si>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</si>
  <si>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</si>
  <si>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</si>
  <si>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</si>
  <si>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</si>
  <si>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</si>
  <si>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</si>
  <si>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</si>
  <si>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</si>
  <si>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</si>
  <si>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</si>
  <si>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</si>
  <si>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</si>
  <si>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</si>
  <si>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</si>
  <si>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</si>
  <si>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</si>
  <si>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</si>
  <si>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</si>
  <si>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</si>
  <si>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</si>
  <si>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</si>
  <si>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</si>
  <si>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</si>
  <si>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</si>
  <si>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</si>
  <si>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</si>
  <si>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</si>
  <si>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</si>
  <si>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</si>
  <si>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</si>
  <si>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</si>
  <si>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</si>
  <si>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</si>
  <si>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</si>
  <si>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</si>
  <si>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</si>
  <si>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</si>
  <si>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</si>
  <si>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</si>
  <si>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</si>
  <si>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</si>
  <si>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</si>
  <si>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</si>
  <si>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</si>
  <si>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</si>
  <si>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</si>
  <si>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</si>
  <si>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</si>
  <si>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</si>
  <si>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</si>
  <si>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</si>
  <si>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</si>
  <si>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</si>
  <si>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</si>
  <si>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</si>
  <si>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</si>
  <si>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</si>
  <si>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</si>
  <si>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</si>
  <si>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</si>
  <si>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</si>
  <si>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</si>
  <si>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</si>
  <si>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</si>
  <si>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</si>
  <si>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</si>
  <si>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</si>
  <si>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</si>
  <si>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</si>
  <si>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</si>
  <si>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</si>
  <si>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</si>
  <si>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</si>
  <si>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</si>
  <si>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</si>
  <si>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</si>
  <si>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</si>
  <si>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</si>
  <si>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</si>
  <si>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</si>
  <si>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</si>
  <si>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</si>
  <si>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</si>
  <si>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</si>
  <si>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</si>
  <si>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</si>
  <si>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</si>
  <si>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</si>
  <si>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</si>
  <si>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</si>
  <si>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</si>
  <si>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</si>
  <si>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</si>
  <si>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</si>
  <si>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</si>
  <si>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</si>
  <si>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</si>
  <si>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</si>
  <si>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</si>
  <si>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</si>
  <si>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</si>
  <si>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</si>
  <si>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</si>
  <si>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</si>
  <si>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</si>
  <si>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</si>
  <si>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</si>
  <si>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</si>
  <si>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</si>
  <si>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</si>
  <si>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</si>
  <si>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</si>
  <si>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</si>
  <si>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</si>
  <si>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</si>
  <si>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</si>
  <si>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</si>
  <si>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</si>
  <si>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</si>
  <si>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</si>
  <si>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</si>
  <si>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</si>
  <si>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</si>
  <si>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</si>
  <si>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</si>
  <si>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</si>
  <si>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</si>
  <si>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</si>
  <si>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</si>
  <si>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</si>
  <si>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</si>
  <si>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</si>
  <si>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</si>
  <si>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</si>
  <si>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</si>
  <si>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</si>
  <si>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</si>
  <si>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</si>
  <si>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</si>
  <si>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</si>
  <si>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</si>
  <si>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</si>
  <si>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</si>
  <si>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</si>
  <si>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</si>
  <si>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</si>
  <si>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</si>
  <si>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</si>
  <si>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</si>
  <si>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</si>
  <si>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</si>
  <si>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</si>
  <si>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</si>
  <si>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</si>
  <si>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</si>
  <si>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</si>
  <si>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</si>
  <si>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</si>
  <si>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</si>
  <si>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</si>
  <si>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</si>
  <si>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</si>
  <si>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</si>
  <si>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</si>
  <si>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</si>
  <si>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</si>
  <si>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</si>
  <si>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</si>
  <si>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</si>
  <si>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</si>
  <si>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</si>
  <si>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</si>
  <si>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</si>
  <si>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</si>
  <si>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</si>
  <si>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</si>
  <si>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</si>
  <si>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</si>
  <si>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</si>
  <si>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</si>
  <si>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</si>
  <si>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</si>
  <si>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</si>
  <si>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</si>
  <si>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</si>
  <si>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</si>
  <si>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</si>
  <si>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</si>
  <si>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</si>
  <si>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</si>
  <si>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</si>
  <si>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</si>
  <si>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</si>
  <si>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</si>
  <si>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</si>
  <si>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</si>
  <si>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</si>
  <si>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</si>
  <si>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</si>
  <si>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</si>
  <si>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</si>
  <si>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</si>
  <si>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</si>
  <si>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</si>
  <si>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</si>
  <si>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</si>
  <si>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</si>
  <si>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</si>
  <si>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</si>
  <si>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</si>
  <si>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</si>
  <si>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</si>
  <si>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</si>
  <si>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</si>
  <si>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</si>
  <si>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</si>
  <si>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</si>
  <si>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</si>
  <si>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</si>
  <si>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</si>
  <si>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</si>
  <si>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</si>
  <si>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</si>
  <si>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</si>
  <si>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</si>
  <si>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</si>
  <si>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</si>
  <si>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</si>
  <si>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</si>
  <si>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</si>
  <si>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</si>
  <si>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VẢI TRƯỚC WASH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</si>
  <si>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</si>
  <si>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</si>
  <si>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</si>
  <si>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</si>
  <si>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</si>
  <si>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</si>
  <si>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</si>
  <si>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</si>
  <si>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</si>
  <si>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</si>
  <si>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</si>
  <si>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</si>
  <si>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</si>
  <si>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</si>
  <si>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</si>
  <si>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</si>
  <si>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</si>
  <si>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</si>
  <si>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</si>
  <si>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</si>
  <si>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CHỈ CHỢ</t>
  </si>
  <si>
    <t>D15-1580</t>
  </si>
  <si>
    <t>D15-1581</t>
  </si>
  <si>
    <t>STICKER POLY BAG + 2 MẶT THÙNG CARTON 
6.5CM W x 2.5CM H</t>
  </si>
  <si>
    <t>D15-1586</t>
  </si>
  <si>
    <t>POLYBAG REGULAR (XXS-M) BAO NHỎ 343MM x 406MM
POLYBAG LARGE (L-XXL) BAO LỚN 400MMx 500MM</t>
  </si>
  <si>
    <t>PB-002RG-2024 (NHỎ)
PB-003LA-2024 (LỚN)</t>
  </si>
  <si>
    <t>NHÃN THÀNH PHẦN 100% COTTON 1 LÁ</t>
  </si>
  <si>
    <t>D15-1587</t>
  </si>
  <si>
    <t>KHÔNG THÊU</t>
  </si>
  <si>
    <t xml:space="preserve">GARMENT DYE 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</si>
  <si>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</si>
  <si>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</si>
  <si>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</si>
  <si>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</si>
  <si>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</si>
  <si>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</si>
  <si>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BAO GỒM 2 KÍCH BAO
ĐÓNG TRONG MỖI SẢN PHẨM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</si>
  <si>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</si>
  <si>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</si>
  <si>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</si>
  <si>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</si>
  <si>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</si>
  <si>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t>SỐ LƯỢNG HAI CỬA HÀNG DB103_LA VÀ DB103_CLOSET</t>
  </si>
  <si>
    <t>GẮN SAU DYE</t>
  </si>
  <si>
    <t>DRFW24P1577003T00K- LOT 772/5 CẤP ĐỦ SỐ LƯỢNG</t>
  </si>
  <si>
    <t>BỌC NHÃN CHÍNH+ SIZE</t>
  </si>
  <si>
    <t>10/6-rating giảm 1.52 còn 1.26</t>
  </si>
  <si>
    <t>CHUYỂN MOCK UP CHO DYE NHUỘM THEO EMAIL CỦA WASHING TEAM</t>
  </si>
  <si>
    <t>BO LAI/
BO TAY/ BO CỔ</t>
  </si>
  <si>
    <t>RIB_1X1 100% COTTON_PFD_ 400GSM_CM20/2</t>
  </si>
  <si>
    <t>VIỀN CỔ</t>
  </si>
  <si>
    <t>NHÃN CHÍNH CHO ÁO</t>
  </si>
  <si>
    <t>LB-24M001-DB</t>
  </si>
  <si>
    <t>NHÃN SIZE CHO ÁO</t>
  </si>
  <si>
    <t>LB-24S001-ALPTOP FOR TOP</t>
  </si>
  <si>
    <t>DUYỆT THEO ỐNG TEST MÀU CLOUD CHUYỂN 4.6.24</t>
  </si>
  <si>
    <t>DUYỆT THEO ỐNG TEST MÀU ETERNITY DỰ KIẾN CHUYỂN 4.6.24</t>
  </si>
  <si>
    <t>DUYỆT THEO ỐNG TEST MÀU MOONLIGHT CHUYỂN 4.6.24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</si>
  <si>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</si>
  <si>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</si>
  <si>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t>FOUNDATION HOODIE</t>
  </si>
  <si>
    <t>D15-SHD130V3A1M</t>
  </si>
  <si>
    <t>TRIỂN KHAI MẪU MARKETING SAMPLE
THAM KHẢO CÁCH MAY: MẪU FIT  MÃ D15-CW35V3A1  MÀU GREY CHUYỂN CÙNG TÁC NGHIỆP NGÀY 10/6/24</t>
  </si>
  <si>
    <t xml:space="preserve">BO LAI/
BO TAY </t>
  </si>
  <si>
    <t>BO LAI/
BO TAY</t>
  </si>
  <si>
    <t>TRIỂN KHAI SẢN XUẤT
THAM KHẢO CÁCH MAY: MẪU FIT  MÃ D15-CW35V3A1  MÀU GREY CHUYỂN CÙNG TÁC NGHIỆP NGÀY 10/6/24</t>
  </si>
  <si>
    <t>HOODIE</t>
  </si>
  <si>
    <t>MAY 2 CẠNH NHÃN TẠI GIỮA CỔ SAU
1/4" TỪ ĐƯỜNG MAY TRA CỔ SAU XUỐNG CẠNH NHÃN</t>
  </si>
  <si>
    <t>GẮN BÊN TRÁI NGƯỜI MẶC
TỪ TRA BO LÊN 2INCH</t>
  </si>
  <si>
    <t>MARKETING SAMPLE SHIP DB103_LA, DB103_CLOSET (THEO TN D15-SHD130V3A1M)</t>
  </si>
  <si>
    <t>LƯU Ý- THÔNG SỐ SẢN XUẤT CẦN CHÍNH XÁC 100%.
SỐ LƯỢNG TRÊN ĐÃ TRỪ HÀNG MARKETING CHO HAI CỬA HÀNG DB103_LA VÀ DB103_CLOSET THEO TN D15-SHD130V3A1M</t>
  </si>
  <si>
    <t>DRFW24P1577002T00K-LOT '731/5 ÁNH A- CẤP TRIỆT TIÊU 208M
LOT '753/5 ÁNH A- CẤP ĐỦ 57M</t>
  </si>
  <si>
    <t>DRFW24P1577002T00K-
LOT '753/5 ÁNH A- CẤP ĐỦ 265M</t>
  </si>
  <si>
    <t>1/2</t>
  </si>
  <si>
    <t>1/4</t>
  </si>
  <si>
    <t>1/8</t>
  </si>
  <si>
    <t>Dài áo từ đỉnh vai</t>
  </si>
  <si>
    <t>Dài áo giữa thân trước</t>
  </si>
  <si>
    <t>Đường may sườn đến lai</t>
  </si>
  <si>
    <t>Ngực 1" dưới nách</t>
  </si>
  <si>
    <t>ngang trước (8 1/2" xuống từ đỉnh vai )</t>
  </si>
  <si>
    <t>ngang sau (9" xuống từ giữa cổ sau )</t>
  </si>
  <si>
    <t>Ngang lai (3/8 " từ đường tra rib lên )</t>
  </si>
  <si>
    <t>ngang lai (tại cạnh lai )</t>
  </si>
  <si>
    <t>XUOI vai</t>
  </si>
  <si>
    <t>Ngang vai (đường may đến đường may )</t>
  </si>
  <si>
    <t>Vòng nách ( đo thẳng )</t>
  </si>
  <si>
    <t>bắp tay (1 " dưới nách)</t>
  </si>
  <si>
    <t>khủy tay ( 10" từ vai )</t>
  </si>
  <si>
    <t>Dà̀i tay (gồm rib)</t>
  </si>
  <si>
    <t>rộng cửa tay ( 1" từ đường tra rib )</t>
  </si>
  <si>
    <t>Rộng cửa tay ( đo êm)</t>
  </si>
  <si>
    <t>Rộng cổ sau (từ đường may đến đường may)</t>
  </si>
  <si>
    <t>Hạ cổ trước</t>
  </si>
  <si>
    <t>Hạ cổ sau</t>
  </si>
  <si>
    <t xml:space="preserve">To bản rib tay </t>
  </si>
  <si>
    <t>To bản rib lai</t>
  </si>
  <si>
    <t>Cao nón ( cạnh trước)</t>
  </si>
  <si>
    <t>Rộng nón 5 1/2' từ đỉnh</t>
  </si>
  <si>
    <t xml:space="preserve">độ  chồm nhau tại nón trước </t>
  </si>
  <si>
    <t>Rộng  túi cạnh trên</t>
  </si>
  <si>
    <t>Rộng  túi cạnh dưới cùng</t>
  </si>
  <si>
    <t>Cao cạnh sườn túi</t>
  </si>
  <si>
    <t>Rộng túi áo</t>
  </si>
  <si>
    <t>Cao giữa túi trước</t>
  </si>
  <si>
    <t xml:space="preserve">SEASON </t>
  </si>
  <si>
    <t>SS24-BASICS</t>
  </si>
  <si>
    <t xml:space="preserve">ITEM DESCRIPTION </t>
  </si>
  <si>
    <t xml:space="preserve">100% COTTON </t>
  </si>
  <si>
    <t xml:space="preserve">STYLE NAME </t>
  </si>
  <si>
    <t xml:space="preserve">FABRIC </t>
  </si>
  <si>
    <t xml:space="preserve">STYLE # </t>
  </si>
  <si>
    <t xml:space="preserve">COLORWAYS </t>
  </si>
  <si>
    <t>Point</t>
  </si>
  <si>
    <t>Tol</t>
  </si>
  <si>
    <t>2XL</t>
  </si>
  <si>
    <t>GRADING</t>
  </si>
  <si>
    <t>FRONT HPS LENGTH</t>
  </si>
  <si>
    <t>19 1/2</t>
  </si>
  <si>
    <t>20 1/2</t>
  </si>
  <si>
    <t>21 1/2</t>
  </si>
  <si>
    <t>221/2</t>
  </si>
  <si>
    <t>23 1/2</t>
  </si>
  <si>
    <t>24 1/2</t>
  </si>
  <si>
    <t>25 1/2</t>
  </si>
  <si>
    <t>CF  LENGTH</t>
  </si>
  <si>
    <t>15 1/2</t>
  </si>
  <si>
    <t>16 1/4</t>
  </si>
  <si>
    <t>173/4</t>
  </si>
  <si>
    <t>18 1/2</t>
  </si>
  <si>
    <t>19 1/4</t>
  </si>
  <si>
    <t>SIDE SEAM LENGTH</t>
  </si>
  <si>
    <t>PIT TO HEM</t>
  </si>
  <si>
    <t>6 1/2</t>
  </si>
  <si>
    <t>71/2</t>
  </si>
  <si>
    <t>8 1/2</t>
  </si>
  <si>
    <t>CHEST</t>
  </si>
  <si>
    <t>1" BELOW AH</t>
  </si>
  <si>
    <t>ACROSS FRONT (8 1/2" DOWN FROM HPS)</t>
  </si>
  <si>
    <t>28 1/2</t>
  </si>
  <si>
    <t>29 1/4</t>
  </si>
  <si>
    <t>303/4</t>
  </si>
  <si>
    <t>31 1/2</t>
  </si>
  <si>
    <t>32 1/4</t>
  </si>
  <si>
    <t>ACROSS BACK (9" DOWN FROM CB)</t>
  </si>
  <si>
    <t>28 3/4</t>
  </si>
  <si>
    <t>29 1/2</t>
  </si>
  <si>
    <t>301/4</t>
  </si>
  <si>
    <t>31 3/4</t>
  </si>
  <si>
    <t>32 1/2</t>
  </si>
  <si>
    <t>BOTTOM SWEEP (3/8 UP FROM RIB SEAM )</t>
  </si>
  <si>
    <t>Xin chinh ts theo kh comment gmail 12/03/24</t>
  </si>
  <si>
    <t>BOTTOM SWEEP 
(AT OPENING )</t>
  </si>
  <si>
    <t>Xin chinh ts theo kh comment gmail 12/03/25</t>
  </si>
  <si>
    <t xml:space="preserve">SHOULDER SLOPE </t>
  </si>
  <si>
    <t>ACROSS SHOULDER
(SEAM TO SEAM)</t>
  </si>
  <si>
    <t>31 1/4</t>
  </si>
  <si>
    <t>32 3/4</t>
  </si>
  <si>
    <t>331/2</t>
  </si>
  <si>
    <t>34 1/4</t>
  </si>
  <si>
    <t>35 3/4</t>
  </si>
  <si>
    <t>11 1/2</t>
  </si>
  <si>
    <t>121/2</t>
  </si>
  <si>
    <t>13 1/2</t>
  </si>
  <si>
    <t>BICEP (1" FROM ARMPIT)</t>
  </si>
  <si>
    <t>10 1/2</t>
  </si>
  <si>
    <t>12 1/2</t>
  </si>
  <si>
    <t>ELBOW 
(10" FROM SHOULDER)</t>
  </si>
  <si>
    <t>7 3/4</t>
  </si>
  <si>
    <t>8 1/8</t>
  </si>
  <si>
    <t>87/8</t>
  </si>
  <si>
    <t>9 1/4</t>
  </si>
  <si>
    <t>9 5/8</t>
  </si>
  <si>
    <t>SLEEVE OVERARM LENGTH (INC. RIB)</t>
  </si>
  <si>
    <t>191/2</t>
  </si>
  <si>
    <t>SLEEVE WIDTH 
(1" UP FROM RIB SEAM)</t>
  </si>
  <si>
    <t>6 1/4</t>
  </si>
  <si>
    <t>63/4</t>
  </si>
  <si>
    <t>7 1/4</t>
  </si>
  <si>
    <t>7 1/2</t>
  </si>
  <si>
    <t>SLEEVE OPENING (RELAXED)</t>
  </si>
  <si>
    <t>3 1/8</t>
  </si>
  <si>
    <t>3 3/8</t>
  </si>
  <si>
    <t>3 5/8</t>
  </si>
  <si>
    <t>37/8</t>
  </si>
  <si>
    <t>4 1/8</t>
  </si>
  <si>
    <t>4 3/8</t>
  </si>
  <si>
    <t>4 5/8</t>
  </si>
  <si>
    <t>BACK NECK WIDTH 
(SEAM TO SEAM)</t>
  </si>
  <si>
    <t>11 1/4</t>
  </si>
  <si>
    <t>113/4</t>
  </si>
  <si>
    <t>12 1/4</t>
  </si>
  <si>
    <t>FRONT NECK DROP</t>
  </si>
  <si>
    <t>3 1/4</t>
  </si>
  <si>
    <t>3 1/2</t>
  </si>
  <si>
    <t>33/4</t>
  </si>
  <si>
    <t>4 1/4</t>
  </si>
  <si>
    <t>4 1/2</t>
  </si>
  <si>
    <t>BACK NECK DROP</t>
  </si>
  <si>
    <t>SLEEVE RIB HEIGHT</t>
  </si>
  <si>
    <t>2 1/2</t>
  </si>
  <si>
    <t>21/2</t>
  </si>
  <si>
    <t>BOTTOM RIB HEIGHT</t>
  </si>
  <si>
    <t>CF HOOD HEIGHT</t>
  </si>
  <si>
    <t>HOOD WIDTH (5 1/2" DOWN FROM TOP EDGE)</t>
  </si>
  <si>
    <t>CF HOOD OVERLAP</t>
  </si>
  <si>
    <t>FRONT POCKET TOP WIDTH</t>
  </si>
  <si>
    <t>FRONT POCKET BOTTOM WIDTH</t>
  </si>
  <si>
    <t>FRONT POCKET SIDE HEIGHT</t>
  </si>
  <si>
    <t>FRONT POCKET OPENING WIDTH</t>
  </si>
  <si>
    <t>WELT POCKET WIDTH</t>
  </si>
  <si>
    <t xml:space="preserve">Rộng Cơi túi </t>
  </si>
  <si>
    <r>
      <rPr>
        <b/>
        <i/>
        <sz val="7"/>
        <rFont val="Carlito"/>
        <family val="2"/>
      </rPr>
      <t>1/8</t>
    </r>
  </si>
  <si>
    <r>
      <rPr>
        <b/>
        <u/>
        <sz val="14"/>
        <color rgb="FF006FC0"/>
        <rFont val="Carlito"/>
        <family val="2"/>
      </rPr>
      <t>3/4</t>
    </r>
  </si>
  <si>
    <t>CENTER FRONT POCKET HEIGHT</t>
  </si>
  <si>
    <t>14/6-rating giảm 1.88 còn 1.75</t>
  </si>
  <si>
    <t>DRFW24P1577001T00K-LOT '746/5 ÁNH B- CẤP TRIỆT TIÊU 804M
LOT '767/5 ÁNH B- CẤP TRIỆT TIÊU 477M
LOT '771/5 ÁNH B- CẤP ĐỦ 709M</t>
  </si>
  <si>
    <t>LÓT NẸP ĐỊNH HÌNH</t>
  </si>
  <si>
    <t>SINGLE JERSEY_100% COTTON_190GSM</t>
  </si>
  <si>
    <t>KEO MÈ</t>
  </si>
  <si>
    <t>CƠI TÚI</t>
  </si>
  <si>
    <t>TỒN UA</t>
  </si>
  <si>
    <t>DRFW24P1577003T00K-DỰ KIẾN BÙ 17.6</t>
  </si>
  <si>
    <t>DRFW24P1577001T00K-
LOT '771/5 ÁNH B- CẤP TRIỆT TIÊU 107M
LOT '722/5 ÁNH B- CẤP TRIỆT TIÊU 838M
LOT '767/5 ÁNH B- CẤP TRIỆT TIÊU 364M
LOT '754/5 ÁNH B- CẤP ĐỦ 688M</t>
  </si>
  <si>
    <t>DRFW24P1577001T00K-
LOT '754/5 ÁNH B- CẤP TRIỆT TIÊU 29M
LOT '740/5 ÁNH B- CẤP TRIỆT TIÊU 824M
LOT '720/5 ÁNH B- CẤP TRIỆT TIÊU 820M
LOT '728/5 ÁNH B- CẤP ĐỦ 375M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</si>
</sst>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24"/>
      <color rgb="FFFF0000"/>
      <name val="Muli"/>
    </font>
    <font>
      <sz val="36"/>
      <color theme="1"/>
      <name val="Muli"/>
    </font>
    <font>
      <b/>
      <sz val="12"/>
      <color theme="1"/>
      <name val="Muli"/>
    </font>
    <font>
      <sz val="12"/>
      <color theme="1"/>
      <name val="Muli"/>
    </font>
    <font>
      <sz val="12"/>
      <color rgb="FF000000"/>
      <name val="Muli"/>
    </font>
    <font>
      <b/>
      <sz val="12"/>
      <color indexed="8"/>
      <name val="Muli"/>
    </font>
    <font>
      <sz val="9"/>
      <color rgb="FF000000"/>
      <name val="Muli"/>
    </font>
    <font>
      <sz val="12"/>
      <color indexed="8"/>
      <name val="Muli"/>
    </font>
    <font>
      <b/>
      <sz val="9"/>
      <color indexed="8"/>
      <name val="Muli"/>
    </font>
    <font>
      <sz val="12"/>
      <color rgb="FF242021"/>
      <name val="Muli"/>
    </font>
    <font>
      <b/>
      <i/>
      <sz val="7"/>
      <name val="Carlito"/>
      <family val="2"/>
    </font>
    <font>
      <b/>
      <sz val="14"/>
      <color indexed="8"/>
      <name val="Muli"/>
    </font>
    <font>
      <b/>
      <u/>
      <sz val="14"/>
      <color rgb="FF006FC0"/>
      <name val="Carlito"/>
      <family val="2"/>
    </font>
    <font>
      <b/>
      <sz val="36"/>
      <color theme="3"/>
      <name val="Muli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68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0" fontId="50" fillId="0" borderId="67" xfId="2" applyFont="1" applyBorder="1"/>
    <xf numFmtId="0" fontId="51" fillId="0" borderId="67" xfId="2" quotePrefix="1" applyFont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/>
    </xf>
    <xf numFmtId="0" fontId="115" fillId="2" borderId="0" xfId="0" applyFont="1" applyFill="1" applyAlignment="1">
      <alignment vertical="center"/>
    </xf>
    <xf numFmtId="0" fontId="115" fillId="47" borderId="50" xfId="0" applyFont="1" applyFill="1" applyBorder="1" applyAlignment="1">
      <alignment horizontal="center" vertical="center"/>
    </xf>
    <xf numFmtId="3" fontId="53" fillId="5" borderId="1" xfId="0" quotePrefix="1" applyNumberFormat="1" applyFont="1" applyFill="1" applyBorder="1" applyAlignment="1">
      <alignment horizontal="center" vertical="center"/>
    </xf>
    <xf numFmtId="0" fontId="50" fillId="5" borderId="67" xfId="2" applyFont="1" applyFill="1" applyBorder="1" applyAlignment="1">
      <alignment horizontal="center" vertical="center" wrapText="1"/>
    </xf>
    <xf numFmtId="0" fontId="37" fillId="0" borderId="0" xfId="59" applyFont="1" applyAlignment="1">
      <alignment vertical="center" wrapText="1"/>
    </xf>
    <xf numFmtId="0" fontId="52" fillId="2" borderId="0" xfId="0" applyFont="1" applyFill="1" applyAlignment="1">
      <alignment horizontal="center" vertical="center"/>
    </xf>
    <xf numFmtId="0" fontId="118" fillId="2" borderId="73" xfId="0" applyFont="1" applyFill="1" applyBorder="1" applyAlignment="1">
      <alignment wrapText="1"/>
    </xf>
    <xf numFmtId="0" fontId="118" fillId="2" borderId="74" xfId="0" applyFont="1" applyFill="1" applyBorder="1" applyAlignment="1">
      <alignment wrapText="1"/>
    </xf>
    <xf numFmtId="0" fontId="118" fillId="2" borderId="67" xfId="0" applyFont="1" applyFill="1" applyBorder="1" applyAlignment="1">
      <alignment wrapText="1"/>
    </xf>
    <xf numFmtId="0" fontId="117" fillId="2" borderId="67" xfId="0" applyFont="1" applyFill="1" applyBorder="1" applyAlignment="1">
      <alignment horizontal="left"/>
    </xf>
    <xf numFmtId="14" fontId="119" fillId="52" borderId="67" xfId="0" applyNumberFormat="1" applyFont="1" applyFill="1" applyBorder="1" applyAlignment="1">
      <alignment horizontal="center"/>
    </xf>
    <xf numFmtId="0" fontId="118" fillId="2" borderId="0" xfId="0" applyFont="1" applyFill="1"/>
    <xf numFmtId="0" fontId="118" fillId="2" borderId="72" xfId="0" applyFont="1" applyFill="1" applyBorder="1" applyAlignment="1">
      <alignment horizontal="left" wrapText="1"/>
    </xf>
    <xf numFmtId="0" fontId="117" fillId="0" borderId="67" xfId="0" applyFont="1" applyBorder="1" applyAlignment="1">
      <alignment horizontal="left" wrapText="1"/>
    </xf>
    <xf numFmtId="0" fontId="119" fillId="52" borderId="67" xfId="0" applyFont="1" applyFill="1" applyBorder="1" applyAlignment="1">
      <alignment horizontal="center"/>
    </xf>
    <xf numFmtId="0" fontId="118" fillId="2" borderId="69" xfId="0" applyFont="1" applyFill="1" applyBorder="1" applyAlignment="1">
      <alignment wrapText="1"/>
    </xf>
    <xf numFmtId="0" fontId="118" fillId="2" borderId="75" xfId="0" applyFont="1" applyFill="1" applyBorder="1" applyAlignment="1">
      <alignment wrapText="1"/>
    </xf>
    <xf numFmtId="0" fontId="120" fillId="2" borderId="67" xfId="0" applyFont="1" applyFill="1" applyBorder="1" applyAlignment="1">
      <alignment horizontal="left"/>
    </xf>
    <xf numFmtId="0" fontId="118" fillId="2" borderId="69" xfId="0" applyFont="1" applyFill="1" applyBorder="1"/>
    <xf numFmtId="0" fontId="120" fillId="2" borderId="75" xfId="0" applyFont="1" applyFill="1" applyBorder="1" applyAlignment="1">
      <alignment horizontal="center"/>
    </xf>
    <xf numFmtId="0" fontId="120" fillId="2" borderId="75" xfId="0" applyFont="1" applyFill="1" applyBorder="1" applyAlignment="1">
      <alignment wrapText="1"/>
    </xf>
    <xf numFmtId="0" fontId="119" fillId="2" borderId="75" xfId="0" applyFont="1" applyFill="1" applyBorder="1" applyAlignment="1">
      <alignment wrapText="1"/>
    </xf>
    <xf numFmtId="0" fontId="122" fillId="2" borderId="75" xfId="0" applyFont="1" applyFill="1" applyBorder="1" applyAlignment="1">
      <alignment wrapText="1"/>
    </xf>
    <xf numFmtId="0" fontId="118" fillId="2" borderId="75" xfId="0" applyFont="1" applyFill="1" applyBorder="1"/>
    <xf numFmtId="0" fontId="118" fillId="2" borderId="75" xfId="0" applyFont="1" applyFill="1" applyBorder="1" applyAlignment="1">
      <alignment horizontal="center"/>
    </xf>
    <xf numFmtId="0" fontId="118" fillId="2" borderId="0" xfId="0" applyFont="1" applyFill="1" applyAlignment="1">
      <alignment horizontal="center"/>
    </xf>
    <xf numFmtId="0" fontId="120" fillId="2" borderId="67" xfId="0" applyFont="1" applyFill="1" applyBorder="1" applyAlignment="1">
      <alignment horizontal="left" vertical="top"/>
    </xf>
    <xf numFmtId="0" fontId="120" fillId="2" borderId="67" xfId="0" applyFont="1" applyFill="1" applyBorder="1" applyAlignment="1">
      <alignment horizontal="left" vertical="top" wrapText="1"/>
    </xf>
    <xf numFmtId="0" fontId="120" fillId="2" borderId="67" xfId="0" applyFont="1" applyFill="1" applyBorder="1" applyAlignment="1">
      <alignment horizontal="center" vertical="center"/>
    </xf>
    <xf numFmtId="0" fontId="120" fillId="0" borderId="67" xfId="0" applyFont="1" applyBorder="1" applyAlignment="1">
      <alignment horizontal="center" vertical="center"/>
    </xf>
    <xf numFmtId="0" fontId="120" fillId="3" borderId="67" xfId="0" applyFont="1" applyFill="1" applyBorder="1" applyAlignment="1">
      <alignment horizontal="center" vertical="center"/>
    </xf>
    <xf numFmtId="14" fontId="120" fillId="2" borderId="67" xfId="0" applyNumberFormat="1" applyFont="1" applyFill="1" applyBorder="1" applyAlignment="1">
      <alignment horizontal="center" vertical="center"/>
    </xf>
    <xf numFmtId="0" fontId="123" fillId="47" borderId="67" xfId="0" applyFont="1" applyFill="1" applyBorder="1" applyAlignment="1">
      <alignment horizontal="center" vertical="center" wrapText="1"/>
    </xf>
    <xf numFmtId="0" fontId="120" fillId="2" borderId="0" xfId="0" applyFont="1" applyFill="1" applyAlignment="1">
      <alignment horizontal="center"/>
    </xf>
    <xf numFmtId="0" fontId="118" fillId="2" borderId="9" xfId="0" applyFont="1" applyFill="1" applyBorder="1" applyAlignment="1">
      <alignment horizontal="center"/>
    </xf>
    <xf numFmtId="0" fontId="118" fillId="2" borderId="67" xfId="0" applyFont="1" applyFill="1" applyBorder="1" applyAlignment="1">
      <alignment horizontal="left" vertical="center" wrapText="1"/>
    </xf>
    <xf numFmtId="12" fontId="119" fillId="0" borderId="67" xfId="0" applyNumberFormat="1" applyFont="1" applyBorder="1" applyAlignment="1">
      <alignment horizontal="center"/>
    </xf>
    <xf numFmtId="12" fontId="122" fillId="0" borderId="9" xfId="0" applyNumberFormat="1" applyFont="1" applyBorder="1" applyAlignment="1">
      <alignment horizontal="center"/>
    </xf>
    <xf numFmtId="12" fontId="120" fillId="3" borderId="67" xfId="0" applyNumberFormat="1" applyFont="1" applyFill="1" applyBorder="1" applyAlignment="1">
      <alignment horizontal="center"/>
    </xf>
    <xf numFmtId="12" fontId="120" fillId="0" borderId="67" xfId="0" applyNumberFormat="1" applyFont="1" applyBorder="1" applyAlignment="1">
      <alignment horizontal="center"/>
    </xf>
    <xf numFmtId="12" fontId="118" fillId="2" borderId="67" xfId="0" applyNumberFormat="1" applyFont="1" applyFill="1" applyBorder="1" applyAlignment="1">
      <alignment horizontal="center" vertical="center"/>
    </xf>
    <xf numFmtId="0" fontId="118" fillId="2" borderId="54" xfId="0" applyFont="1" applyFill="1" applyBorder="1" applyAlignment="1">
      <alignment horizontal="center"/>
    </xf>
    <xf numFmtId="0" fontId="118" fillId="2" borderId="73" xfId="0" applyFont="1" applyFill="1" applyBorder="1"/>
    <xf numFmtId="0" fontId="118" fillId="2" borderId="72" xfId="0" applyFont="1" applyFill="1" applyBorder="1" applyAlignment="1">
      <alignment wrapText="1"/>
    </xf>
    <xf numFmtId="0" fontId="124" fillId="0" borderId="67" xfId="0" applyFont="1" applyBorder="1" applyAlignment="1">
      <alignment wrapText="1"/>
    </xf>
    <xf numFmtId="12" fontId="100" fillId="3" borderId="67" xfId="0" applyNumberFormat="1" applyFont="1" applyFill="1" applyBorder="1" applyAlignment="1">
      <alignment horizontal="center"/>
    </xf>
    <xf numFmtId="0" fontId="118" fillId="47" borderId="0" xfId="0" applyFont="1" applyFill="1" applyAlignment="1">
      <alignment horizontal="left" vertical="top" wrapText="1"/>
    </xf>
    <xf numFmtId="0" fontId="118" fillId="47" borderId="0" xfId="0" applyFont="1" applyFill="1"/>
    <xf numFmtId="0" fontId="118" fillId="2" borderId="54" xfId="0" applyFont="1" applyFill="1" applyBorder="1" applyAlignment="1">
      <alignment horizontal="left"/>
    </xf>
    <xf numFmtId="0" fontId="118" fillId="2" borderId="53" xfId="0" applyFont="1" applyFill="1" applyBorder="1" applyAlignment="1">
      <alignment horizontal="left" wrapText="1"/>
    </xf>
    <xf numFmtId="12" fontId="118" fillId="0" borderId="67" xfId="0" applyNumberFormat="1" applyFont="1" applyBorder="1" applyAlignment="1">
      <alignment horizontal="center" vertical="center"/>
    </xf>
    <xf numFmtId="12" fontId="119" fillId="10" borderId="67" xfId="0" applyNumberFormat="1" applyFont="1" applyFill="1" applyBorder="1" applyAlignment="1">
      <alignment horizontal="center"/>
    </xf>
    <xf numFmtId="0" fontId="118" fillId="2" borderId="67" xfId="0" applyFont="1" applyFill="1" applyBorder="1" applyAlignment="1">
      <alignment horizontal="left" wrapText="1"/>
    </xf>
    <xf numFmtId="0" fontId="118" fillId="53" borderId="0" xfId="0" applyFont="1" applyFill="1"/>
    <xf numFmtId="0" fontId="118" fillId="0" borderId="67" xfId="0" applyFont="1" applyBorder="1" applyAlignment="1">
      <alignment horizontal="left" wrapText="1"/>
    </xf>
    <xf numFmtId="0" fontId="118" fillId="2" borderId="67" xfId="0" applyFont="1" applyFill="1" applyBorder="1" applyAlignment="1">
      <alignment horizontal="left" vertical="top" wrapText="1"/>
    </xf>
    <xf numFmtId="0" fontId="118" fillId="3" borderId="67" xfId="0" applyFont="1" applyFill="1" applyBorder="1" applyAlignment="1">
      <alignment horizontal="left" wrapText="1"/>
    </xf>
    <xf numFmtId="12" fontId="118" fillId="3" borderId="67" xfId="0" applyNumberFormat="1" applyFont="1" applyFill="1" applyBorder="1" applyAlignment="1">
      <alignment horizontal="center" vertical="center"/>
    </xf>
    <xf numFmtId="0" fontId="118" fillId="3" borderId="0" xfId="0" applyFont="1" applyFill="1"/>
    <xf numFmtId="12" fontId="100" fillId="3" borderId="67" xfId="0" quotePrefix="1" applyNumberFormat="1" applyFont="1" applyFill="1" applyBorder="1" applyAlignment="1">
      <alignment horizontal="center"/>
    </xf>
    <xf numFmtId="12" fontId="122" fillId="3" borderId="67" xfId="0" applyNumberFormat="1" applyFont="1" applyFill="1" applyBorder="1" applyAlignment="1">
      <alignment horizontal="center"/>
    </xf>
    <xf numFmtId="12" fontId="122" fillId="10" borderId="67" xfId="0" applyNumberFormat="1" applyFont="1" applyFill="1" applyBorder="1" applyAlignment="1">
      <alignment horizontal="center"/>
    </xf>
    <xf numFmtId="12" fontId="117" fillId="3" borderId="67" xfId="0" applyNumberFormat="1" applyFont="1" applyFill="1" applyBorder="1" applyAlignment="1">
      <alignment horizontal="center"/>
    </xf>
    <xf numFmtId="0" fontId="118" fillId="3" borderId="67" xfId="0" applyFont="1" applyFill="1" applyBorder="1" applyAlignment="1">
      <alignment horizontal="left" vertical="center" wrapText="1"/>
    </xf>
    <xf numFmtId="12" fontId="119" fillId="3" borderId="67" xfId="0" applyNumberFormat="1" applyFont="1" applyFill="1" applyBorder="1" applyAlignment="1">
      <alignment horizontal="center"/>
    </xf>
    <xf numFmtId="0" fontId="118" fillId="2" borderId="0" xfId="0" applyFont="1" applyFill="1" applyAlignment="1">
      <alignment wrapText="1"/>
    </xf>
    <xf numFmtId="0" fontId="117" fillId="3" borderId="67" xfId="0" applyFont="1" applyFill="1" applyBorder="1" applyAlignment="1">
      <alignment horizontal="center"/>
    </xf>
    <xf numFmtId="12" fontId="126" fillId="0" borderId="67" xfId="0" applyNumberFormat="1" applyFont="1" applyBorder="1" applyAlignment="1">
      <alignment horizontal="center"/>
    </xf>
    <xf numFmtId="12" fontId="126" fillId="3" borderId="67" xfId="0" applyNumberFormat="1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50" fillId="4" borderId="1" xfId="0" quotePrefix="1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0" fontId="53" fillId="15" borderId="0" xfId="0" applyFont="1" applyFill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57" fillId="0" borderId="47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18" fillId="2" borderId="67" xfId="0" applyFont="1" applyFill="1" applyBorder="1" applyAlignment="1">
      <alignment horizontal="left" wrapText="1"/>
    </xf>
    <xf numFmtId="0" fontId="118" fillId="3" borderId="67" xfId="0" applyFont="1" applyFill="1" applyBorder="1" applyAlignment="1">
      <alignment horizontal="left" wrapText="1"/>
    </xf>
    <xf numFmtId="0" fontId="118" fillId="2" borderId="67" xfId="0" applyFont="1" applyFill="1" applyBorder="1" applyAlignment="1">
      <alignment horizontal="left"/>
    </xf>
    <xf numFmtId="0" fontId="118" fillId="47" borderId="57" xfId="0" applyFont="1" applyFill="1" applyBorder="1" applyAlignment="1">
      <alignment horizontal="left" vertical="top" wrapText="1"/>
    </xf>
    <xf numFmtId="0" fontId="118" fillId="47" borderId="0" xfId="0" applyFont="1" applyFill="1" applyAlignment="1">
      <alignment horizontal="left" vertical="top" wrapText="1"/>
    </xf>
    <xf numFmtId="0" fontId="118" fillId="2" borderId="73" xfId="0" applyFont="1" applyFill="1" applyBorder="1" applyAlignment="1">
      <alignment horizontal="left" wrapText="1"/>
    </xf>
    <xf numFmtId="0" fontId="118" fillId="2" borderId="74" xfId="0" applyFont="1" applyFill="1" applyBorder="1" applyAlignment="1">
      <alignment horizontal="left" wrapText="1"/>
    </xf>
    <xf numFmtId="0" fontId="118" fillId="2" borderId="72" xfId="0" applyFont="1" applyFill="1" applyBorder="1" applyAlignment="1">
      <alignment horizontal="left" wrapText="1"/>
    </xf>
    <xf numFmtId="0" fontId="117" fillId="2" borderId="69" xfId="0" applyFont="1" applyFill="1" applyBorder="1" applyAlignment="1">
      <alignment horizontal="left"/>
    </xf>
    <xf numFmtId="0" fontId="117" fillId="2" borderId="75" xfId="0" applyFont="1" applyFill="1" applyBorder="1" applyAlignment="1">
      <alignment horizontal="left"/>
    </xf>
    <xf numFmtId="0" fontId="117" fillId="2" borderId="71" xfId="0" applyFont="1" applyFill="1" applyBorder="1" applyAlignment="1">
      <alignment horizontal="left"/>
    </xf>
    <xf numFmtId="0" fontId="118" fillId="2" borderId="73" xfId="0" applyFont="1" applyFill="1" applyBorder="1" applyAlignment="1">
      <alignment horizontal="left" vertical="center" wrapText="1"/>
    </xf>
    <xf numFmtId="0" fontId="118" fillId="2" borderId="74" xfId="0" applyFont="1" applyFill="1" applyBorder="1" applyAlignment="1">
      <alignment horizontal="left" vertical="center"/>
    </xf>
    <xf numFmtId="0" fontId="118" fillId="2" borderId="72" xfId="0" applyFont="1" applyFill="1" applyBorder="1" applyAlignment="1">
      <alignment horizontal="left" vertical="center"/>
    </xf>
    <xf numFmtId="0" fontId="120" fillId="2" borderId="67" xfId="0" applyFont="1" applyFill="1" applyBorder="1" applyAlignment="1">
      <alignment horizontal="left"/>
    </xf>
    <xf numFmtId="0" fontId="119" fillId="52" borderId="67" xfId="0" applyFont="1" applyFill="1" applyBorder="1" applyAlignment="1">
      <alignment horizontal="center"/>
    </xf>
    <xf numFmtId="0" fontId="120" fillId="2" borderId="67" xfId="0" applyFont="1" applyFill="1" applyBorder="1" applyAlignment="1">
      <alignment horizontal="left" vertical="top" wrapText="1"/>
    </xf>
    <xf numFmtId="0" fontId="118" fillId="2" borderId="43" xfId="0" applyFont="1" applyFill="1" applyBorder="1" applyAlignment="1">
      <alignment horizontal="left" vertical="center" wrapText="1"/>
    </xf>
    <xf numFmtId="0" fontId="118" fillId="2" borderId="9" xfId="0" applyFont="1" applyFill="1" applyBorder="1" applyAlignment="1">
      <alignment horizontal="left" vertical="center" wrapText="1"/>
    </xf>
    <xf numFmtId="0" fontId="117" fillId="2" borderId="73" xfId="0" applyFont="1" applyFill="1" applyBorder="1"/>
    <xf numFmtId="0" fontId="117" fillId="2" borderId="74" xfId="0" applyFont="1" applyFill="1" applyBorder="1"/>
    <xf numFmtId="0" fontId="117" fillId="2" borderId="72" xfId="0" applyFont="1" applyFill="1" applyBorder="1"/>
    <xf numFmtId="0" fontId="118" fillId="2" borderId="73" xfId="0" applyFont="1" applyFill="1" applyBorder="1" applyAlignment="1">
      <alignment horizontal="left"/>
    </xf>
    <xf numFmtId="0" fontId="118" fillId="2" borderId="74" xfId="0" applyFont="1" applyFill="1" applyBorder="1" applyAlignment="1">
      <alignment horizontal="left"/>
    </xf>
    <xf numFmtId="0" fontId="118" fillId="2" borderId="72" xfId="0" applyFont="1" applyFill="1" applyBorder="1" applyAlignment="1">
      <alignment horizontal="left"/>
    </xf>
    <xf numFmtId="0" fontId="117" fillId="2" borderId="67" xfId="0" applyFont="1" applyFill="1" applyBorder="1" applyAlignment="1">
      <alignment horizontal="left"/>
    </xf>
    <xf numFmtId="14" fontId="119" fillId="52" borderId="67" xfId="0" applyNumberFormat="1" applyFont="1" applyFill="1" applyBorder="1" applyAlignment="1">
      <alignment horizontal="center"/>
    </xf>
    <xf numFmtId="0" fontId="120" fillId="2" borderId="73" xfId="0" applyFont="1" applyFill="1" applyBorder="1" applyAlignment="1">
      <alignment horizontal="left"/>
    </xf>
    <xf numFmtId="0" fontId="120" fillId="2" borderId="74" xfId="0" applyFont="1" applyFill="1" applyBorder="1" applyAlignment="1">
      <alignment horizontal="left"/>
    </xf>
    <xf numFmtId="0" fontId="117" fillId="0" borderId="67" xfId="0" applyFont="1" applyBorder="1" applyAlignment="1">
      <alignment horizontal="left" wrapText="1"/>
    </xf>
    <xf numFmtId="0" fontId="121" fillId="52" borderId="67" xfId="0" applyFont="1" applyFill="1" applyBorder="1" applyAlignment="1">
      <alignment horizontal="left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0" fontId="52" fillId="0" borderId="73" xfId="2" applyFont="1" applyBorder="1" applyAlignment="1">
      <alignment horizontal="center" vertical="center" wrapText="1"/>
    </xf>
    <xf numFmtId="0" fontId="52" fillId="0" borderId="7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0" fillId="5" borderId="72" xfId="2" applyNumberFormat="1" applyFont="1" applyFill="1" applyBorder="1" applyAlignment="1">
      <alignment horizontal="center" vertical="center" wrapText="1"/>
    </xf>
    <xf numFmtId="1" fontId="53" fillId="5" borderId="57" xfId="2" applyNumberFormat="1" applyFont="1" applyFill="1" applyBorder="1" applyAlignment="1">
      <alignment horizontal="left" vertical="center" wrapText="1"/>
    </xf>
    <xf numFmtId="1" fontId="53" fillId="5" borderId="0" xfId="2" applyNumberFormat="1" applyFont="1" applyFill="1" applyAlignment="1">
      <alignment horizontal="left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1" fontId="69" fillId="47" borderId="50" xfId="0" applyNumberFormat="1" applyFont="1" applyFill="1" applyBorder="1" applyAlignment="1">
      <alignment horizontal="center" vertical="center" wrapText="1"/>
    </xf>
    <xf numFmtId="0" fontId="128" fillId="48" borderId="2" xfId="0" applyFont="1" applyFill="1" applyBorder="1" applyAlignment="1">
      <alignment horizontal="left" vertical="center" wrapText="1"/>
    </xf>
    <xf numFmtId="0" fontId="31" fillId="12" borderId="50" xfId="0" applyFont="1" applyFill="1" applyBorder="1" applyAlignment="1">
      <alignment horizontal="center" vertical="center"/>
    </xf>
    <xf numFmtId="0" fontId="31" fillId="12" borderId="50" xfId="0" applyFont="1" applyFill="1" applyBorder="1" applyAlignment="1">
      <alignment horizontal="center" vertical="center" wrapText="1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/>
    </xf>
    <xf numFmtId="177" fontId="31" fillId="12" borderId="50" xfId="0" applyNumberFormat="1" applyFont="1" applyFill="1" applyBorder="1" applyAlignment="1">
      <alignment horizontal="center" vertical="center"/>
    </xf>
    <xf numFmtId="165" fontId="31" fillId="12" borderId="50" xfId="0" applyNumberFormat="1" applyFont="1" applyFill="1" applyBorder="1" applyAlignment="1">
      <alignment horizontal="center" vertical="center"/>
    </xf>
    <xf numFmtId="1" fontId="32" fillId="12" borderId="50" xfId="0" applyNumberFormat="1" applyFont="1" applyFill="1" applyBorder="1" applyAlignment="1">
      <alignment horizontal="center" vertical="center"/>
    </xf>
    <xf numFmtId="1" fontId="32" fillId="12" borderId="69" xfId="0" applyNumberFormat="1" applyFont="1" applyFill="1" applyBorder="1" applyAlignment="1">
      <alignment horizontal="center" vertical="center" wrapText="1"/>
    </xf>
    <xf numFmtId="1" fontId="32" fillId="12" borderId="71" xfId="0" applyNumberFormat="1" applyFont="1" applyFill="1" applyBorder="1" applyAlignment="1">
      <alignment horizontal="center" vertical="center" wrapText="1"/>
    </xf>
    <xf numFmtId="1" fontId="32" fillId="12" borderId="57" xfId="0" applyNumberFormat="1" applyFont="1" applyFill="1" applyBorder="1" applyAlignment="1">
      <alignment horizontal="center" vertical="center" wrapText="1"/>
    </xf>
    <xf numFmtId="1" fontId="32" fillId="12" borderId="45" xfId="0" applyNumberFormat="1" applyFont="1" applyFill="1" applyBorder="1" applyAlignment="1">
      <alignment horizontal="center" vertical="center" wrapText="1"/>
    </xf>
    <xf numFmtId="1" fontId="32" fillId="12" borderId="54" xfId="0" applyNumberFormat="1" applyFont="1" applyFill="1" applyBorder="1" applyAlignment="1">
      <alignment horizontal="center" vertical="center" wrapText="1"/>
    </xf>
    <xf numFmtId="1" fontId="32" fillId="12" borderId="55" xfId="0" applyNumberFormat="1" applyFont="1" applyFill="1" applyBorder="1" applyAlignment="1">
      <alignment horizontal="center" vertical="center" wrapText="1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18" Type="http://schemas.openxmlformats.org/officeDocument/2006/relationships/image" Target="../media/image1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1" Type="http://schemas.openxmlformats.org/officeDocument/2006/relationships/image" Target="../media/image10.emf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10" Type="http://schemas.openxmlformats.org/officeDocument/2006/relationships/image" Target="../media/image19.png"/><Relationship Id="rId19" Type="http://schemas.openxmlformats.org/officeDocument/2006/relationships/image" Target="../media/image27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30.png"/><Relationship Id="rId7" Type="http://schemas.openxmlformats.org/officeDocument/2006/relationships/image" Target="../media/image33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32.png"/><Relationship Id="rId5" Type="http://schemas.openxmlformats.org/officeDocument/2006/relationships/image" Target="../media/image1.png"/><Relationship Id="rId4" Type="http://schemas.openxmlformats.org/officeDocument/2006/relationships/image" Target="../media/image31.png"/><Relationship Id="rId9" Type="http://schemas.openxmlformats.org/officeDocument/2006/relationships/image" Target="../media/image3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png"/><Relationship Id="rId13" Type="http://schemas.openxmlformats.org/officeDocument/2006/relationships/image" Target="../media/image10.emf"/><Relationship Id="rId3" Type="http://schemas.openxmlformats.org/officeDocument/2006/relationships/image" Target="../media/image38.png"/><Relationship Id="rId7" Type="http://schemas.openxmlformats.org/officeDocument/2006/relationships/image" Target="../media/image42.png"/><Relationship Id="rId12" Type="http://schemas.openxmlformats.org/officeDocument/2006/relationships/image" Target="../media/image46.emf"/><Relationship Id="rId2" Type="http://schemas.openxmlformats.org/officeDocument/2006/relationships/image" Target="../media/image37.png"/><Relationship Id="rId1" Type="http://schemas.openxmlformats.org/officeDocument/2006/relationships/image" Target="../media/image36.png"/><Relationship Id="rId6" Type="http://schemas.openxmlformats.org/officeDocument/2006/relationships/image" Target="../media/image41.png"/><Relationship Id="rId11" Type="http://schemas.openxmlformats.org/officeDocument/2006/relationships/image" Target="../media/image5.emf"/><Relationship Id="rId5" Type="http://schemas.openxmlformats.org/officeDocument/2006/relationships/image" Target="../media/image40.png"/><Relationship Id="rId10" Type="http://schemas.openxmlformats.org/officeDocument/2006/relationships/image" Target="../media/image45.png"/><Relationship Id="rId4" Type="http://schemas.openxmlformats.org/officeDocument/2006/relationships/image" Target="../media/image39.png"/><Relationship Id="rId9" Type="http://schemas.openxmlformats.org/officeDocument/2006/relationships/image" Target="../media/image4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4</xdr:row>
      <xdr:rowOff>266700</xdr:rowOff>
    </xdr:from>
    <xdr:to>
      <xdr:col>16</xdr:col>
      <xdr:colOff>323850</xdr:colOff>
      <xdr:row>6</xdr:row>
      <xdr:rowOff>609600</xdr:rowOff>
    </xdr:to>
    <xdr:pic>
      <xdr:nvPicPr>
        <xdr:cNvPr id="2" name="image22.png">
          <a:extLst>
            <a:ext uri="{FF2B5EF4-FFF2-40B4-BE49-F238E27FC236}">
              <a16:creationId xmlns:a16="http://schemas.microsoft.com/office/drawing/2014/main" id="{991F65AB-47BE-43D5-B727-0D1A7AE254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0" y="2228850"/>
          <a:ext cx="1905000" cy="18288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304800</xdr:colOff>
      <xdr:row>102</xdr:row>
      <xdr:rowOff>152400</xdr:rowOff>
    </xdr:from>
    <xdr:to>
      <xdr:col>15</xdr:col>
      <xdr:colOff>1543050</xdr:colOff>
      <xdr:row>128</xdr:row>
      <xdr:rowOff>304800</xdr:rowOff>
    </xdr:to>
    <xdr:pic>
      <xdr:nvPicPr>
        <xdr:cNvPr id="4" name="image22.png">
          <a:extLst>
            <a:ext uri="{FF2B5EF4-FFF2-40B4-BE49-F238E27FC236}">
              <a16:creationId xmlns:a16="http://schemas.microsoft.com/office/drawing/2014/main" id="{82A7D899-C977-4499-9997-176C472BBE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2650" y="75704700"/>
          <a:ext cx="4210050" cy="31051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4</xdr:row>
      <xdr:rowOff>266700</xdr:rowOff>
    </xdr:from>
    <xdr:to>
      <xdr:col>16</xdr:col>
      <xdr:colOff>323850</xdr:colOff>
      <xdr:row>6</xdr:row>
      <xdr:rowOff>609600</xdr:rowOff>
    </xdr:to>
    <xdr:pic>
      <xdr:nvPicPr>
        <xdr:cNvPr id="2" name="image22.png">
          <a:extLst>
            <a:ext uri="{FF2B5EF4-FFF2-40B4-BE49-F238E27FC236}">
              <a16:creationId xmlns:a16="http://schemas.microsoft.com/office/drawing/2014/main" id="{6ED9A2EC-C2D1-42BF-A61F-8A30B82BEF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31075" y="2200275"/>
          <a:ext cx="1895475" cy="18097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99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8D7DDCA5-3ADD-4D11-8E91-84D10022E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20075" y="25267226"/>
          <a:ext cx="676275" cy="1428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47625</xdr:colOff>
      <xdr:row>0</xdr:row>
      <xdr:rowOff>85725</xdr:rowOff>
    </xdr:from>
    <xdr:to>
      <xdr:col>4</xdr:col>
      <xdr:colOff>7436</xdr:colOff>
      <xdr:row>1</xdr:row>
      <xdr:rowOff>323793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72B174-914A-46B4-A936-078D02021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5725"/>
          <a:ext cx="2169611" cy="438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26</xdr:row>
      <xdr:rowOff>1738314</xdr:rowOff>
    </xdr:from>
    <xdr:to>
      <xdr:col>28</xdr:col>
      <xdr:colOff>131872</xdr:colOff>
      <xdr:row>26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190500</xdr:colOff>
      <xdr:row>16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3619500</xdr:colOff>
      <xdr:row>20</xdr:row>
      <xdr:rowOff>876300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24800" y="438912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1948037</xdr:colOff>
      <xdr:row>22</xdr:row>
      <xdr:rowOff>342902</xdr:rowOff>
    </xdr:from>
    <xdr:to>
      <xdr:col>3</xdr:col>
      <xdr:colOff>2540668</xdr:colOff>
      <xdr:row>22</xdr:row>
      <xdr:rowOff>3766774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409717" y="39058422"/>
          <a:ext cx="3423872" cy="9736631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3505200</xdr:colOff>
      <xdr:row>26</xdr:row>
      <xdr:rowOff>1028700</xdr:rowOff>
    </xdr:from>
    <xdr:to>
      <xdr:col>3</xdr:col>
      <xdr:colOff>627405</xdr:colOff>
      <xdr:row>26</xdr:row>
      <xdr:rowOff>4038600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656463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26</xdr:row>
      <xdr:rowOff>1143000</xdr:rowOff>
    </xdr:from>
    <xdr:to>
      <xdr:col>3</xdr:col>
      <xdr:colOff>3962400</xdr:colOff>
      <xdr:row>26</xdr:row>
      <xdr:rowOff>4396262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97200" y="657606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26</xdr:row>
      <xdr:rowOff>4648200</xdr:rowOff>
    </xdr:from>
    <xdr:to>
      <xdr:col>12</xdr:col>
      <xdr:colOff>713800</xdr:colOff>
      <xdr:row>27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1181100</xdr:colOff>
      <xdr:row>28</xdr:row>
      <xdr:rowOff>290512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86400" y="728329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2671763</xdr:colOff>
      <xdr:row>28</xdr:row>
      <xdr:rowOff>228600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387263" y="727710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30</xdr:row>
      <xdr:rowOff>152400</xdr:rowOff>
    </xdr:from>
    <xdr:to>
      <xdr:col>3</xdr:col>
      <xdr:colOff>3048000</xdr:colOff>
      <xdr:row>30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33</xdr:row>
      <xdr:rowOff>457200</xdr:rowOff>
    </xdr:from>
    <xdr:to>
      <xdr:col>3</xdr:col>
      <xdr:colOff>876300</xdr:colOff>
      <xdr:row>33</xdr:row>
      <xdr:rowOff>3233083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29300" y="840867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419101</xdr:colOff>
      <xdr:row>33</xdr:row>
      <xdr:rowOff>457200</xdr:rowOff>
    </xdr:from>
    <xdr:to>
      <xdr:col>3</xdr:col>
      <xdr:colOff>3752669</xdr:colOff>
      <xdr:row>33</xdr:row>
      <xdr:rowOff>3238500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544801" y="840867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35</xdr:row>
      <xdr:rowOff>190500</xdr:rowOff>
    </xdr:from>
    <xdr:to>
      <xdr:col>3</xdr:col>
      <xdr:colOff>85140</xdr:colOff>
      <xdr:row>35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16</xdr:row>
      <xdr:rowOff>419100</xdr:rowOff>
    </xdr:from>
    <xdr:to>
      <xdr:col>32</xdr:col>
      <xdr:colOff>598838</xdr:colOff>
      <xdr:row>16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oneCellAnchor>
    <xdr:from>
      <xdr:col>1</xdr:col>
      <xdr:colOff>1790700</xdr:colOff>
      <xdr:row>16</xdr:row>
      <xdr:rowOff>571500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096000" y="313182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2476500</xdr:colOff>
      <xdr:row>18</xdr:row>
      <xdr:rowOff>495300</xdr:rowOff>
    </xdr:from>
    <xdr:to>
      <xdr:col>3</xdr:col>
      <xdr:colOff>2505528</xdr:colOff>
      <xdr:row>18</xdr:row>
      <xdr:rowOff>3505200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781800" y="374904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3009900</xdr:colOff>
      <xdr:row>20</xdr:row>
      <xdr:rowOff>685800</xdr:rowOff>
    </xdr:from>
    <xdr:to>
      <xdr:col>3</xdr:col>
      <xdr:colOff>1837275</xdr:colOff>
      <xdr:row>20</xdr:row>
      <xdr:rowOff>3924300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887200" y="43700700"/>
          <a:ext cx="3399375" cy="3238500"/>
        </a:xfrm>
        <a:prstGeom prst="rect">
          <a:avLst/>
        </a:prstGeom>
      </xdr:spPr>
    </xdr:pic>
    <xdr:clientData/>
  </xdr:twoCellAnchor>
  <xdr:twoCellAnchor>
    <xdr:from>
      <xdr:col>3</xdr:col>
      <xdr:colOff>1143000</xdr:colOff>
      <xdr:row>0</xdr:row>
      <xdr:rowOff>609600</xdr:rowOff>
    </xdr:from>
    <xdr:to>
      <xdr:col>3</xdr:col>
      <xdr:colOff>3048000</xdr:colOff>
      <xdr:row>2</xdr:row>
      <xdr:rowOff>228600</xdr:rowOff>
    </xdr:to>
    <xdr:pic>
      <xdr:nvPicPr>
        <xdr:cNvPr id="2" name="image22.png">
          <a:extLst>
            <a:ext uri="{FF2B5EF4-FFF2-40B4-BE49-F238E27FC236}">
              <a16:creationId xmlns:a16="http://schemas.microsoft.com/office/drawing/2014/main" id="{CA3E77A8-84F6-4F55-BD61-8A22F60D259C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592300" y="609600"/>
          <a:ext cx="1905000" cy="18288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876300</xdr:colOff>
      <xdr:row>16</xdr:row>
      <xdr:rowOff>838200</xdr:rowOff>
    </xdr:from>
    <xdr:to>
      <xdr:col>3</xdr:col>
      <xdr:colOff>4275728</xdr:colOff>
      <xdr:row>16</xdr:row>
      <xdr:rowOff>3695343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4EA51-5301-897D-2FD7-93E31187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753600" y="24345900"/>
          <a:ext cx="7971428" cy="28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view="pageBreakPreview" topLeftCell="A92" zoomScale="50" zoomScaleNormal="10" zoomScaleSheetLayoutView="50" zoomScalePageLayoutView="25" workbookViewId="0">
      <selection activeCell="J96" sqref="J9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22" style="38" customWidth="1"/>
    <col min="18" max="18" width="9.140625" style="38"/>
    <col min="19" max="19" width="18.140625" style="38" bestFit="1" customWidth="1"/>
    <col min="20" max="20" width="14.140625" style="38" bestFit="1" customWidth="1"/>
    <col min="21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89" t="s">
        <v>0</v>
      </c>
      <c r="O1" s="489" t="s">
        <v>0</v>
      </c>
      <c r="P1" s="490" t="s">
        <v>1</v>
      </c>
      <c r="Q1" s="49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89" t="s">
        <v>2</v>
      </c>
      <c r="O2" s="489" t="s">
        <v>2</v>
      </c>
      <c r="P2" s="491" t="s">
        <v>3</v>
      </c>
      <c r="Q2" s="49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89" t="s">
        <v>4</v>
      </c>
      <c r="O3" s="489" t="s">
        <v>4</v>
      </c>
      <c r="P3" s="492" t="s">
        <v>5</v>
      </c>
      <c r="Q3" s="49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94" t="s">
        <v>788</v>
      </c>
      <c r="H5" s="495"/>
      <c r="I5" s="495"/>
      <c r="J5" s="495"/>
      <c r="K5" s="495"/>
      <c r="L5" s="495"/>
      <c r="M5" s="49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97"/>
      <c r="H6" s="498"/>
      <c r="I6" s="498"/>
      <c r="J6" s="498"/>
      <c r="K6" s="498"/>
      <c r="L6" s="498"/>
      <c r="M6" s="49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464</v>
      </c>
      <c r="E7" s="12"/>
      <c r="F7" s="11"/>
      <c r="G7" s="497"/>
      <c r="H7" s="498"/>
      <c r="I7" s="498"/>
      <c r="J7" s="498"/>
      <c r="K7" s="498"/>
      <c r="L7" s="498"/>
      <c r="M7" s="49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93" t="s">
        <v>786</v>
      </c>
      <c r="E8" s="493"/>
      <c r="F8" s="493"/>
      <c r="G8" s="500"/>
      <c r="H8" s="501"/>
      <c r="I8" s="501"/>
      <c r="J8" s="501"/>
      <c r="K8" s="501"/>
      <c r="L8" s="501"/>
      <c r="M8" s="50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792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04">
        <v>45453</v>
      </c>
      <c r="E11" s="505"/>
      <c r="F11" s="505"/>
      <c r="G11" s="241"/>
      <c r="H11" s="240"/>
      <c r="I11" s="186"/>
      <c r="J11" s="238" t="s">
        <v>20</v>
      </c>
      <c r="K11" s="186"/>
      <c r="L11" s="186"/>
      <c r="M11" s="503" t="s">
        <v>731</v>
      </c>
      <c r="N11" s="503"/>
      <c r="O11" s="503"/>
      <c r="P11" s="503"/>
      <c r="Q11" s="50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27.75">
      <c r="B13" s="475"/>
      <c r="C13" s="475"/>
      <c r="D13" s="475"/>
      <c r="E13" s="475"/>
      <c r="F13" s="475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77" t="s">
        <v>724</v>
      </c>
      <c r="O17" s="477"/>
      <c r="P17" s="477"/>
      <c r="Q17" s="333" t="s">
        <v>40</v>
      </c>
    </row>
    <row r="18" spans="2:17" s="204" customFormat="1" ht="67.5">
      <c r="B18" s="330" t="s">
        <v>41</v>
      </c>
      <c r="C18" s="331" t="s">
        <v>465</v>
      </c>
      <c r="D18" s="205" t="s">
        <v>732</v>
      </c>
      <c r="E18" s="206"/>
      <c r="F18" s="207"/>
      <c r="G18" s="207">
        <v>29</v>
      </c>
      <c r="H18" s="207">
        <v>91</v>
      </c>
      <c r="I18" s="207">
        <v>236</v>
      </c>
      <c r="J18" s="207">
        <v>305</v>
      </c>
      <c r="K18" s="207">
        <v>243</v>
      </c>
      <c r="L18" s="207">
        <v>113</v>
      </c>
      <c r="M18" s="207">
        <v>34</v>
      </c>
      <c r="N18" s="488" t="s">
        <v>725</v>
      </c>
      <c r="O18" s="488"/>
      <c r="P18" s="488"/>
      <c r="Q18" s="208">
        <f>SUM(E18:P18)</f>
        <v>1051</v>
      </c>
    </row>
    <row r="19" spans="2:17" s="204" customFormat="1" ht="67.5">
      <c r="B19" s="330" t="s">
        <v>43</v>
      </c>
      <c r="C19" s="331" t="str">
        <f>C18</f>
        <v>DB-SS007</v>
      </c>
      <c r="D19" s="206" t="str">
        <f>+D18</f>
        <v>CLOUD</v>
      </c>
      <c r="E19" s="206"/>
      <c r="F19" s="207"/>
      <c r="G19" s="209">
        <f>ROUNDUP(G18*5%,0)</f>
        <v>2</v>
      </c>
      <c r="H19" s="209">
        <f t="shared" ref="H19:M19" si="0">ROUNDUP(H18*5%,0)</f>
        <v>5</v>
      </c>
      <c r="I19" s="209">
        <f t="shared" si="0"/>
        <v>12</v>
      </c>
      <c r="J19" s="209">
        <f>ROUNDUP(J18*5%,0)</f>
        <v>16</v>
      </c>
      <c r="K19" s="209">
        <f t="shared" si="0"/>
        <v>13</v>
      </c>
      <c r="L19" s="209">
        <f t="shared" si="0"/>
        <v>6</v>
      </c>
      <c r="M19" s="209">
        <f t="shared" si="0"/>
        <v>2</v>
      </c>
      <c r="N19" s="488"/>
      <c r="O19" s="488"/>
      <c r="P19" s="488"/>
      <c r="Q19" s="208">
        <f>SUM(E19:P19)</f>
        <v>56</v>
      </c>
    </row>
    <row r="20" spans="2:17" s="215" customFormat="1" ht="120.75" customHeight="1">
      <c r="B20" s="673" t="s">
        <v>795</v>
      </c>
      <c r="C20" s="673"/>
      <c r="D20" s="673"/>
      <c r="E20" s="673"/>
      <c r="F20" s="673"/>
      <c r="G20" s="233">
        <v>4</v>
      </c>
      <c r="H20" s="233">
        <v>4</v>
      </c>
      <c r="I20" s="233">
        <v>6</v>
      </c>
      <c r="J20" s="233">
        <v>10</v>
      </c>
      <c r="K20" s="233">
        <v>8</v>
      </c>
      <c r="L20" s="233">
        <v>6</v>
      </c>
      <c r="M20" s="233">
        <v>4</v>
      </c>
      <c r="N20" s="234"/>
      <c r="O20" s="234"/>
      <c r="P20" s="234"/>
      <c r="Q20" s="235">
        <f>SUM(G20:P20)</f>
        <v>42</v>
      </c>
    </row>
    <row r="21" spans="2:17" s="215" customFormat="1" ht="45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27</v>
      </c>
      <c r="H21" s="214">
        <f t="shared" ref="H21:M21" si="1">SUM(H18:H19)-H20</f>
        <v>92</v>
      </c>
      <c r="I21" s="214">
        <f t="shared" si="1"/>
        <v>242</v>
      </c>
      <c r="J21" s="214">
        <f t="shared" si="1"/>
        <v>311</v>
      </c>
      <c r="K21" s="214">
        <f t="shared" si="1"/>
        <v>248</v>
      </c>
      <c r="L21" s="214">
        <f t="shared" si="1"/>
        <v>113</v>
      </c>
      <c r="M21" s="214">
        <f t="shared" si="1"/>
        <v>32</v>
      </c>
      <c r="N21" s="334"/>
      <c r="O21" s="334"/>
      <c r="P21" s="334"/>
      <c r="Q21" s="214">
        <f t="shared" ref="Q21" si="2">SUM(Q18:Q19)-Q20</f>
        <v>1065</v>
      </c>
    </row>
    <row r="22" spans="2:17" s="204" customFormat="1" ht="18" customHeight="1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78" t="s">
        <v>724</v>
      </c>
      <c r="O23" s="478"/>
      <c r="P23" s="478"/>
      <c r="Q23" s="333" t="s">
        <v>40</v>
      </c>
    </row>
    <row r="24" spans="2:17" s="204" customFormat="1" ht="67.5">
      <c r="B24" s="330" t="s">
        <v>41</v>
      </c>
      <c r="C24" s="331" t="s">
        <v>474</v>
      </c>
      <c r="D24" s="205" t="s">
        <v>733</v>
      </c>
      <c r="E24" s="206"/>
      <c r="F24" s="207"/>
      <c r="G24" s="207">
        <v>29</v>
      </c>
      <c r="H24" s="207">
        <v>91</v>
      </c>
      <c r="I24" s="207">
        <v>236</v>
      </c>
      <c r="J24" s="207">
        <v>305</v>
      </c>
      <c r="K24" s="207">
        <v>243</v>
      </c>
      <c r="L24" s="207">
        <v>113</v>
      </c>
      <c r="M24" s="207">
        <v>34</v>
      </c>
      <c r="N24" s="488" t="s">
        <v>725</v>
      </c>
      <c r="O24" s="488"/>
      <c r="P24" s="488"/>
      <c r="Q24" s="208">
        <f>SUM(E24:P24)</f>
        <v>1051</v>
      </c>
    </row>
    <row r="25" spans="2:17" s="204" customFormat="1" ht="67.5">
      <c r="B25" s="330" t="s">
        <v>43</v>
      </c>
      <c r="C25" s="331" t="str">
        <f>C24</f>
        <v>DB-SS008</v>
      </c>
      <c r="D25" s="206" t="str">
        <f>+D24</f>
        <v>ETERNITY</v>
      </c>
      <c r="E25" s="206"/>
      <c r="F25" s="207"/>
      <c r="G25" s="209">
        <f>ROUNDUP(G24*5%,0)</f>
        <v>2</v>
      </c>
      <c r="H25" s="209">
        <f t="shared" ref="H25" si="3">ROUNDUP(H24*5%,0)</f>
        <v>5</v>
      </c>
      <c r="I25" s="209">
        <f t="shared" ref="I25:J25" si="4">ROUNDUP(I24*5%,0)</f>
        <v>12</v>
      </c>
      <c r="J25" s="209">
        <f t="shared" si="4"/>
        <v>16</v>
      </c>
      <c r="K25" s="209">
        <f t="shared" ref="K25" si="5">ROUNDUP(K24*5%,0)</f>
        <v>13</v>
      </c>
      <c r="L25" s="209">
        <f t="shared" ref="L25" si="6">ROUNDUP(L24*5%,0)</f>
        <v>6</v>
      </c>
      <c r="M25" s="209">
        <f t="shared" ref="M25" si="7">ROUNDUP(M24*5%,0)</f>
        <v>2</v>
      </c>
      <c r="N25" s="488"/>
      <c r="O25" s="488"/>
      <c r="P25" s="488"/>
      <c r="Q25" s="208">
        <f>SUM(E25:P25)</f>
        <v>56</v>
      </c>
    </row>
    <row r="26" spans="2:17" s="215" customFormat="1" ht="120.75" customHeight="1">
      <c r="B26" s="673" t="s">
        <v>795</v>
      </c>
      <c r="C26" s="673"/>
      <c r="D26" s="673"/>
      <c r="E26" s="673"/>
      <c r="F26" s="673"/>
      <c r="G26" s="233">
        <v>4</v>
      </c>
      <c r="H26" s="233">
        <v>4</v>
      </c>
      <c r="I26" s="233">
        <v>6</v>
      </c>
      <c r="J26" s="233">
        <v>10</v>
      </c>
      <c r="K26" s="233">
        <v>8</v>
      </c>
      <c r="L26" s="233">
        <v>6</v>
      </c>
      <c r="M26" s="233">
        <v>4</v>
      </c>
      <c r="N26" s="234"/>
      <c r="O26" s="234"/>
      <c r="P26" s="234"/>
      <c r="Q26" s="235">
        <f>SUM(G26:P26)</f>
        <v>42</v>
      </c>
    </row>
    <row r="27" spans="2:17" s="215" customFormat="1" ht="46.5" customHeight="1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27</v>
      </c>
      <c r="H27" s="214">
        <f t="shared" ref="H27" si="8">SUM(H24:H25)-H26</f>
        <v>92</v>
      </c>
      <c r="I27" s="214">
        <f t="shared" ref="I27" si="9">SUM(I24:I25)-I26</f>
        <v>242</v>
      </c>
      <c r="J27" s="214">
        <f t="shared" ref="J27" si="10">SUM(J24:J25)-J26</f>
        <v>311</v>
      </c>
      <c r="K27" s="214">
        <f t="shared" ref="K27" si="11">SUM(K24:K25)-K26</f>
        <v>248</v>
      </c>
      <c r="L27" s="214">
        <f t="shared" ref="L27" si="12">SUM(L24:L25)-L26</f>
        <v>113</v>
      </c>
      <c r="M27" s="214">
        <f t="shared" ref="M27" si="13">SUM(M24:M25)-M26</f>
        <v>32</v>
      </c>
      <c r="N27" s="334"/>
      <c r="O27" s="334"/>
      <c r="P27" s="334"/>
      <c r="Q27" s="214">
        <f t="shared" ref="Q27" si="14">SUM(Q24:Q25)-Q26</f>
        <v>1065</v>
      </c>
    </row>
    <row r="28" spans="2:17" s="204" customFormat="1" ht="18" customHeight="1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78" t="s">
        <v>724</v>
      </c>
      <c r="O29" s="478"/>
      <c r="P29" s="478"/>
      <c r="Q29" s="333" t="s">
        <v>40</v>
      </c>
    </row>
    <row r="30" spans="2:17" s="204" customFormat="1" ht="67.5">
      <c r="B30" s="330" t="s">
        <v>41</v>
      </c>
      <c r="C30" s="331" t="s">
        <v>482</v>
      </c>
      <c r="D30" s="205" t="s">
        <v>734</v>
      </c>
      <c r="E30" s="206"/>
      <c r="F30" s="207"/>
      <c r="G30" s="207">
        <v>27</v>
      </c>
      <c r="H30" s="207">
        <v>91</v>
      </c>
      <c r="I30" s="207">
        <v>236</v>
      </c>
      <c r="J30" s="207">
        <v>305</v>
      </c>
      <c r="K30" s="207">
        <v>242</v>
      </c>
      <c r="L30" s="207">
        <v>112</v>
      </c>
      <c r="M30" s="207">
        <v>32</v>
      </c>
      <c r="N30" s="488" t="s">
        <v>725</v>
      </c>
      <c r="O30" s="488"/>
      <c r="P30" s="488"/>
      <c r="Q30" s="208">
        <f>SUM(E30:P30)</f>
        <v>1045</v>
      </c>
    </row>
    <row r="31" spans="2:17" s="204" customFormat="1" ht="67.5">
      <c r="B31" s="330" t="s">
        <v>43</v>
      </c>
      <c r="C31" s="331" t="str">
        <f>C30</f>
        <v>DB-SS009</v>
      </c>
      <c r="D31" s="206" t="str">
        <f>+D30</f>
        <v>MOONLIGHT</v>
      </c>
      <c r="E31" s="332"/>
      <c r="F31" s="332"/>
      <c r="G31" s="209">
        <f>ROUNDUP(G30*5%,0)</f>
        <v>2</v>
      </c>
      <c r="H31" s="209">
        <f t="shared" ref="H31" si="15">ROUNDUP(H30*5%,0)</f>
        <v>5</v>
      </c>
      <c r="I31" s="209">
        <f t="shared" ref="I31:J31" si="16">ROUNDUP(I30*5%,0)</f>
        <v>12</v>
      </c>
      <c r="J31" s="209">
        <f t="shared" si="16"/>
        <v>16</v>
      </c>
      <c r="K31" s="209">
        <f t="shared" ref="K31" si="17">ROUNDUP(K30*5%,0)</f>
        <v>13</v>
      </c>
      <c r="L31" s="209">
        <f t="shared" ref="L31" si="18">ROUNDUP(L30*5%,0)</f>
        <v>6</v>
      </c>
      <c r="M31" s="209">
        <f t="shared" ref="M31" si="19">ROUNDUP(M30*5%,0)</f>
        <v>2</v>
      </c>
      <c r="N31" s="488"/>
      <c r="O31" s="488"/>
      <c r="P31" s="488"/>
      <c r="Q31" s="208">
        <f>SUM(E31:P31)</f>
        <v>56</v>
      </c>
    </row>
    <row r="32" spans="2:17" s="215" customFormat="1" ht="120.75" customHeight="1">
      <c r="B32" s="673" t="s">
        <v>795</v>
      </c>
      <c r="C32" s="673"/>
      <c r="D32" s="673"/>
      <c r="E32" s="673"/>
      <c r="F32" s="673"/>
      <c r="G32" s="233">
        <v>2</v>
      </c>
      <c r="H32" s="233">
        <v>4</v>
      </c>
      <c r="I32" s="233">
        <v>6</v>
      </c>
      <c r="J32" s="233">
        <v>10</v>
      </c>
      <c r="K32" s="233">
        <v>7</v>
      </c>
      <c r="L32" s="233">
        <v>5</v>
      </c>
      <c r="M32" s="233">
        <v>2</v>
      </c>
      <c r="N32" s="234"/>
      <c r="O32" s="234"/>
      <c r="P32" s="234"/>
      <c r="Q32" s="235">
        <f>SUM(G32:P32)</f>
        <v>36</v>
      </c>
    </row>
    <row r="33" spans="1:20" s="204" customFormat="1" ht="45">
      <c r="B33" s="222" t="s">
        <v>44</v>
      </c>
      <c r="C33" s="223"/>
      <c r="D33" s="476" t="str">
        <f>+D31</f>
        <v>MOONLIGHT</v>
      </c>
      <c r="E33" s="476"/>
      <c r="F33" s="476"/>
      <c r="G33" s="214">
        <f>SUM(G30:G31)-G32</f>
        <v>27</v>
      </c>
      <c r="H33" s="214">
        <f>SUM(H30:H31)-H32</f>
        <v>92</v>
      </c>
      <c r="I33" s="214">
        <f t="shared" ref="I33" si="20">SUM(I30:I31)-I32</f>
        <v>242</v>
      </c>
      <c r="J33" s="214">
        <f t="shared" ref="J33" si="21">SUM(J30:J31)-J32</f>
        <v>311</v>
      </c>
      <c r="K33" s="214">
        <f t="shared" ref="K33" si="22">SUM(K30:K31)-K32</f>
        <v>248</v>
      </c>
      <c r="L33" s="214">
        <f t="shared" ref="L33" si="23">SUM(L30:L31)-L32</f>
        <v>113</v>
      </c>
      <c r="M33" s="214">
        <f t="shared" ref="M33" si="24">SUM(M30:M31)-M32</f>
        <v>32</v>
      </c>
      <c r="N33" s="334"/>
      <c r="O33" s="334"/>
      <c r="P33" s="334"/>
      <c r="Q33" s="214">
        <f t="shared" ref="Q33" si="25">SUM(Q30:Q31)-Q32</f>
        <v>1065</v>
      </c>
    </row>
    <row r="34" spans="1:20" s="204" customFormat="1" ht="18" customHeight="1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20" s="215" customFormat="1" ht="45">
      <c r="B35" s="225" t="s">
        <v>49</v>
      </c>
      <c r="C35" s="226"/>
      <c r="D35" s="225"/>
      <c r="E35" s="227"/>
      <c r="F35" s="228"/>
      <c r="G35" s="228">
        <f>G21++G33+G27</f>
        <v>81</v>
      </c>
      <c r="H35" s="228">
        <f t="shared" ref="H35:M35" si="26">H21++H33+H27</f>
        <v>276</v>
      </c>
      <c r="I35" s="228">
        <f t="shared" si="26"/>
        <v>726</v>
      </c>
      <c r="J35" s="228">
        <f t="shared" si="26"/>
        <v>933</v>
      </c>
      <c r="K35" s="228">
        <f t="shared" si="26"/>
        <v>744</v>
      </c>
      <c r="L35" s="228">
        <f t="shared" si="26"/>
        <v>339</v>
      </c>
      <c r="M35" s="228">
        <f t="shared" si="26"/>
        <v>96</v>
      </c>
      <c r="N35" s="228"/>
      <c r="O35" s="228"/>
      <c r="P35" s="228"/>
      <c r="Q35" s="228">
        <f>Q21++Q33+Q27</f>
        <v>3195</v>
      </c>
    </row>
    <row r="36" spans="1:20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20" s="99" customFormat="1" ht="128.25" customHeight="1">
      <c r="B37" s="511" t="s">
        <v>796</v>
      </c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</row>
    <row r="38" spans="1:20" s="99" customFormat="1" ht="44.25" customHeight="1">
      <c r="B38" s="510" t="s">
        <v>773</v>
      </c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</row>
    <row r="39" spans="1:20" s="4" customFormat="1" ht="43.5" customHeight="1">
      <c r="B39" s="87" t="s">
        <v>51</v>
      </c>
      <c r="C39" s="24"/>
      <c r="D39" s="343" t="s">
        <v>735</v>
      </c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</row>
    <row r="40" spans="1:20" s="25" customFormat="1" ht="121.5">
      <c r="A40" s="480" t="s">
        <v>52</v>
      </c>
      <c r="B40" s="480"/>
      <c r="C40" s="480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42" t="s">
        <v>63</v>
      </c>
      <c r="O40" s="442"/>
      <c r="P40" s="442"/>
      <c r="Q40" s="442"/>
    </row>
    <row r="41" spans="1:20" s="364" customFormat="1" ht="48.75" customHeight="1">
      <c r="A41" s="509" t="str">
        <f>UPPER(D21)</f>
        <v>CLOUD</v>
      </c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S41" s="364">
        <f>1990-804-477</f>
        <v>709</v>
      </c>
    </row>
    <row r="42" spans="1:20" s="128" customFormat="1" ht="231" customHeight="1">
      <c r="A42" s="129">
        <v>1</v>
      </c>
      <c r="B42" s="432" t="str">
        <f>$M$11</f>
        <v>100%COTTON SEMI BRUSHED (20/1+20/1+10/2) washing_ 14GG _460GSM</v>
      </c>
      <c r="C42" s="432"/>
      <c r="D42" s="195" t="s">
        <v>64</v>
      </c>
      <c r="E42" s="195" t="s">
        <v>725</v>
      </c>
      <c r="F42" s="129" t="s">
        <v>36</v>
      </c>
      <c r="G42" s="196">
        <f>$Q$21</f>
        <v>1065</v>
      </c>
      <c r="H42" s="360">
        <v>1.75</v>
      </c>
      <c r="I42" s="179">
        <f>H42*G42</f>
        <v>1863.75</v>
      </c>
      <c r="J42" s="188">
        <f>I42*5.5%+(I42/40)*0.5</f>
        <v>125.80312499999999</v>
      </c>
      <c r="K42" s="188">
        <v>0</v>
      </c>
      <c r="L42" s="188">
        <v>0</v>
      </c>
      <c r="M42" s="338">
        <f>ROUND(I42+J42,0)</f>
        <v>1990</v>
      </c>
      <c r="N42" s="479" t="s">
        <v>942</v>
      </c>
      <c r="O42" s="479"/>
      <c r="P42" s="479"/>
      <c r="Q42" s="479"/>
      <c r="S42" s="359">
        <f>804+477+709</f>
        <v>1990</v>
      </c>
      <c r="T42" s="128" t="s">
        <v>941</v>
      </c>
    </row>
    <row r="43" spans="1:20" s="128" customFormat="1" ht="127.5" customHeight="1">
      <c r="A43" s="129">
        <v>2</v>
      </c>
      <c r="B43" s="432" t="s">
        <v>775</v>
      </c>
      <c r="C43" s="432"/>
      <c r="D43" s="195" t="s">
        <v>789</v>
      </c>
      <c r="E43" s="195" t="s">
        <v>725</v>
      </c>
      <c r="F43" s="129" t="s">
        <v>36</v>
      </c>
      <c r="G43" s="196">
        <f>$Q$21</f>
        <v>1065</v>
      </c>
      <c r="H43" s="360">
        <v>0.24</v>
      </c>
      <c r="I43" s="179">
        <f>H43*G43</f>
        <v>255.6</v>
      </c>
      <c r="J43" s="188">
        <f>I43*2.3%+(I43/50)*0.5+1</f>
        <v>9.4347999999999992</v>
      </c>
      <c r="K43" s="188">
        <v>0</v>
      </c>
      <c r="L43" s="188">
        <v>0</v>
      </c>
      <c r="M43" s="338">
        <f>ROUND(I43+J43,0)</f>
        <v>265</v>
      </c>
      <c r="N43" s="479" t="s">
        <v>797</v>
      </c>
      <c r="O43" s="479"/>
      <c r="P43" s="479"/>
      <c r="Q43" s="479"/>
      <c r="S43" s="359"/>
    </row>
    <row r="44" spans="1:20" s="128" customFormat="1" ht="82.5" customHeight="1">
      <c r="A44" s="129">
        <v>3</v>
      </c>
      <c r="B44" s="432" t="s">
        <v>944</v>
      </c>
      <c r="C44" s="432"/>
      <c r="D44" s="195" t="s">
        <v>943</v>
      </c>
      <c r="E44" s="195" t="s">
        <v>725</v>
      </c>
      <c r="F44" s="129" t="s">
        <v>36</v>
      </c>
      <c r="G44" s="196">
        <f>$Q$21</f>
        <v>1065</v>
      </c>
      <c r="H44" s="360">
        <v>0.01</v>
      </c>
      <c r="I44" s="179">
        <f>H44*G44</f>
        <v>10.65</v>
      </c>
      <c r="J44" s="188">
        <f>I44*2.3%+(I44/50)*0.5+1</f>
        <v>1.35145</v>
      </c>
      <c r="K44" s="188">
        <v>0</v>
      </c>
      <c r="L44" s="188">
        <v>0</v>
      </c>
      <c r="M44" s="338">
        <f>ROUND(I44+J44,0)</f>
        <v>12</v>
      </c>
      <c r="N44" s="672" t="s">
        <v>948</v>
      </c>
      <c r="O44" s="672"/>
      <c r="P44" s="672"/>
      <c r="Q44" s="672"/>
      <c r="S44" s="359"/>
    </row>
    <row r="45" spans="1:20" s="128" customFormat="1" ht="78" customHeight="1">
      <c r="A45" s="129">
        <v>4</v>
      </c>
      <c r="B45" s="432" t="s">
        <v>945</v>
      </c>
      <c r="C45" s="432"/>
      <c r="D45" s="195" t="s">
        <v>946</v>
      </c>
      <c r="E45" s="195" t="s">
        <v>109</v>
      </c>
      <c r="F45" s="129" t="s">
        <v>36</v>
      </c>
      <c r="G45" s="196">
        <f>$Q$21</f>
        <v>1065</v>
      </c>
      <c r="H45" s="360">
        <v>0.03</v>
      </c>
      <c r="I45" s="179">
        <f>H45*G45</f>
        <v>31.95</v>
      </c>
      <c r="J45" s="188">
        <f>I45*2.3%+(I45/50)*0.5+1</f>
        <v>2.0543499999999999</v>
      </c>
      <c r="K45" s="188">
        <v>0</v>
      </c>
      <c r="L45" s="188">
        <v>0</v>
      </c>
      <c r="M45" s="338">
        <f>ROUND(I45+J45,0)</f>
        <v>34</v>
      </c>
      <c r="N45" s="479" t="s">
        <v>947</v>
      </c>
      <c r="O45" s="479"/>
      <c r="P45" s="479"/>
      <c r="Q45" s="479"/>
      <c r="S45" s="359"/>
    </row>
    <row r="46" spans="1:20" s="4" customFormat="1" ht="59.1" customHeight="1">
      <c r="B46" s="87" t="s">
        <v>51</v>
      </c>
      <c r="C46" s="24"/>
      <c r="D46" s="343" t="s">
        <v>735</v>
      </c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</row>
    <row r="47" spans="1:20" s="25" customFormat="1" ht="121.5">
      <c r="A47" s="480" t="s">
        <v>52</v>
      </c>
      <c r="B47" s="480"/>
      <c r="C47" s="480"/>
      <c r="D47" s="191" t="s">
        <v>53</v>
      </c>
      <c r="E47" s="191" t="s">
        <v>54</v>
      </c>
      <c r="F47" s="191" t="s">
        <v>55</v>
      </c>
      <c r="G47" s="190" t="s">
        <v>56</v>
      </c>
      <c r="H47" s="190" t="s">
        <v>57</v>
      </c>
      <c r="I47" s="190" t="s">
        <v>58</v>
      </c>
      <c r="J47" s="190" t="s">
        <v>59</v>
      </c>
      <c r="K47" s="190" t="s">
        <v>60</v>
      </c>
      <c r="L47" s="190" t="s">
        <v>61</v>
      </c>
      <c r="M47" s="190" t="s">
        <v>62</v>
      </c>
      <c r="N47" s="442" t="s">
        <v>63</v>
      </c>
      <c r="O47" s="442"/>
      <c r="P47" s="442"/>
      <c r="Q47" s="442"/>
    </row>
    <row r="48" spans="1:20" s="364" customFormat="1" ht="66.75" customHeight="1">
      <c r="A48" s="509" t="str">
        <f>UPPER(D27)</f>
        <v>ETERNITY</v>
      </c>
      <c r="B48" s="509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S48" s="364">
        <f>107+838+364+688</f>
        <v>1997</v>
      </c>
    </row>
    <row r="49" spans="1:21" s="128" customFormat="1" ht="319.5" customHeight="1">
      <c r="A49" s="129">
        <v>1</v>
      </c>
      <c r="B49" s="432" t="str">
        <f>$M$11</f>
        <v>100%COTTON SEMI BRUSHED (20/1+20/1+10/2) washing_ 14GG _460GSM</v>
      </c>
      <c r="C49" s="432"/>
      <c r="D49" s="195" t="s">
        <v>64</v>
      </c>
      <c r="E49" s="195" t="s">
        <v>725</v>
      </c>
      <c r="F49" s="129" t="s">
        <v>36</v>
      </c>
      <c r="G49" s="196">
        <f>$Q$27</f>
        <v>1065</v>
      </c>
      <c r="H49" s="360">
        <v>1.75</v>
      </c>
      <c r="I49" s="179">
        <f>H49*G49</f>
        <v>1863.75</v>
      </c>
      <c r="J49" s="188">
        <f>I49*5.9%+(I49/40)*0.5+1</f>
        <v>134.25812500000001</v>
      </c>
      <c r="K49" s="188">
        <v>0</v>
      </c>
      <c r="L49" s="188">
        <v>0</v>
      </c>
      <c r="M49" s="338">
        <f>ROUND(I49+J49,0)</f>
        <v>1998</v>
      </c>
      <c r="N49" s="479" t="s">
        <v>949</v>
      </c>
      <c r="O49" s="479"/>
      <c r="P49" s="479"/>
      <c r="Q49" s="479"/>
      <c r="S49" s="359">
        <f>107+838+364+722</f>
        <v>2031</v>
      </c>
      <c r="T49" s="128">
        <f>726-29-9</f>
        <v>688</v>
      </c>
      <c r="U49" s="128">
        <f>726-9-688</f>
        <v>29</v>
      </c>
    </row>
    <row r="50" spans="1:21" s="128" customFormat="1" ht="139.5" customHeight="1">
      <c r="A50" s="129">
        <v>2</v>
      </c>
      <c r="B50" s="432" t="s">
        <v>775</v>
      </c>
      <c r="C50" s="432"/>
      <c r="D50" s="195" t="s">
        <v>789</v>
      </c>
      <c r="E50" s="195" t="s">
        <v>725</v>
      </c>
      <c r="F50" s="129" t="s">
        <v>36</v>
      </c>
      <c r="G50" s="196">
        <f>$Q$27</f>
        <v>1065</v>
      </c>
      <c r="H50" s="360">
        <v>0.24</v>
      </c>
      <c r="I50" s="179">
        <f>H50*G50</f>
        <v>255.6</v>
      </c>
      <c r="J50" s="188">
        <f>I50*2.5%+(I50/50)*0.5</f>
        <v>8.9460000000000015</v>
      </c>
      <c r="K50" s="188">
        <v>0</v>
      </c>
      <c r="L50" s="188">
        <v>0</v>
      </c>
      <c r="M50" s="338">
        <f>ROUND(I50+J50,0)</f>
        <v>265</v>
      </c>
      <c r="N50" s="479" t="s">
        <v>798</v>
      </c>
      <c r="O50" s="479"/>
      <c r="P50" s="479"/>
      <c r="Q50" s="479"/>
      <c r="S50" s="359" t="s">
        <v>772</v>
      </c>
    </row>
    <row r="51" spans="1:21" s="128" customFormat="1" ht="147" customHeight="1">
      <c r="A51" s="129">
        <v>3</v>
      </c>
      <c r="B51" s="432" t="s">
        <v>944</v>
      </c>
      <c r="C51" s="432"/>
      <c r="D51" s="195" t="s">
        <v>943</v>
      </c>
      <c r="E51" s="195" t="s">
        <v>725</v>
      </c>
      <c r="F51" s="129" t="s">
        <v>36</v>
      </c>
      <c r="G51" s="196">
        <f>$Q$27</f>
        <v>1065</v>
      </c>
      <c r="H51" s="360">
        <v>0.01</v>
      </c>
      <c r="I51" s="179">
        <f>H51*G51</f>
        <v>10.65</v>
      </c>
      <c r="J51" s="188">
        <f>I51*2.3%+(I51/50)*0.5+1</f>
        <v>1.35145</v>
      </c>
      <c r="K51" s="188">
        <v>0</v>
      </c>
      <c r="L51" s="188">
        <v>0</v>
      </c>
      <c r="M51" s="338">
        <f>ROUND(I51+J51,0)</f>
        <v>12</v>
      </c>
      <c r="N51" s="672" t="s">
        <v>948</v>
      </c>
      <c r="O51" s="672"/>
      <c r="P51" s="672"/>
      <c r="Q51" s="672"/>
      <c r="S51" s="359"/>
    </row>
    <row r="52" spans="1:21" s="128" customFormat="1" ht="147" customHeight="1">
      <c r="A52" s="129">
        <v>4</v>
      </c>
      <c r="B52" s="432" t="s">
        <v>945</v>
      </c>
      <c r="C52" s="432"/>
      <c r="D52" s="195" t="s">
        <v>946</v>
      </c>
      <c r="E52" s="195" t="s">
        <v>42</v>
      </c>
      <c r="F52" s="129" t="s">
        <v>36</v>
      </c>
      <c r="G52" s="196">
        <f>$Q$27</f>
        <v>1065</v>
      </c>
      <c r="H52" s="360">
        <v>0.03</v>
      </c>
      <c r="I52" s="179">
        <f>H52*G52</f>
        <v>31.95</v>
      </c>
      <c r="J52" s="188">
        <f>I52*2.3%+(I52/50)*0.5+1</f>
        <v>2.0543499999999999</v>
      </c>
      <c r="K52" s="188">
        <v>0</v>
      </c>
      <c r="L52" s="188">
        <v>0</v>
      </c>
      <c r="M52" s="338">
        <f>ROUND(I52+J52,0)</f>
        <v>34</v>
      </c>
      <c r="N52" s="479" t="s">
        <v>947</v>
      </c>
      <c r="O52" s="479"/>
      <c r="P52" s="479"/>
      <c r="Q52" s="479"/>
      <c r="S52" s="359"/>
    </row>
    <row r="53" spans="1:21" s="364" customFormat="1" ht="66.75" customHeight="1">
      <c r="A53" s="509" t="str">
        <f>UPPER(D30)</f>
        <v>MOONLIGHT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S53" s="364">
        <f>29+824+820+375</f>
        <v>2048</v>
      </c>
    </row>
    <row r="54" spans="1:21" s="128" customFormat="1" ht="280.5" customHeight="1">
      <c r="A54" s="129">
        <v>1</v>
      </c>
      <c r="B54" s="432" t="str">
        <f>$M$11</f>
        <v>100%COTTON SEMI BRUSHED (20/1+20/1+10/2) washing_ 14GG _460GSM</v>
      </c>
      <c r="C54" s="432"/>
      <c r="D54" s="195" t="s">
        <v>64</v>
      </c>
      <c r="E54" s="195" t="s">
        <v>725</v>
      </c>
      <c r="F54" s="129" t="s">
        <v>36</v>
      </c>
      <c r="G54" s="196">
        <f>$Q$33</f>
        <v>1065</v>
      </c>
      <c r="H54" s="360">
        <v>1.75</v>
      </c>
      <c r="I54" s="179">
        <f>H54*G54</f>
        <v>1863.75</v>
      </c>
      <c r="J54" s="188">
        <f>I54*8.4%+(I54/40)*0.5+4</f>
        <v>183.85187500000001</v>
      </c>
      <c r="K54" s="188">
        <v>0</v>
      </c>
      <c r="L54" s="188">
        <v>0</v>
      </c>
      <c r="M54" s="338">
        <f>ROUND(I54+J54,0)</f>
        <v>2048</v>
      </c>
      <c r="N54" s="479" t="s">
        <v>950</v>
      </c>
      <c r="O54" s="479"/>
      <c r="P54" s="479"/>
      <c r="Q54" s="479"/>
      <c r="S54" s="359">
        <f>598+820+782</f>
        <v>2200</v>
      </c>
      <c r="T54" s="128">
        <f>851-9-214-253</f>
        <v>375</v>
      </c>
    </row>
    <row r="55" spans="1:21" s="128" customFormat="1" ht="153" customHeight="1">
      <c r="A55" s="358">
        <v>2</v>
      </c>
      <c r="B55" s="432" t="s">
        <v>775</v>
      </c>
      <c r="C55" s="432"/>
      <c r="D55" s="195" t="s">
        <v>790</v>
      </c>
      <c r="E55" s="195" t="s">
        <v>725</v>
      </c>
      <c r="F55" s="129" t="s">
        <v>36</v>
      </c>
      <c r="G55" s="196">
        <f>$Q$33</f>
        <v>1065</v>
      </c>
      <c r="H55" s="360">
        <v>0.24</v>
      </c>
      <c r="I55" s="179">
        <f>H55*G55</f>
        <v>255.6</v>
      </c>
      <c r="J55" s="188">
        <f>I55*5.7%+(I55/50)*0.5+1</f>
        <v>18.1252</v>
      </c>
      <c r="K55" s="188">
        <v>0</v>
      </c>
      <c r="L55" s="188">
        <v>0</v>
      </c>
      <c r="M55" s="338">
        <f>ROUND(I55+J55,0)</f>
        <v>274</v>
      </c>
      <c r="N55" s="479" t="s">
        <v>798</v>
      </c>
      <c r="O55" s="479"/>
      <c r="P55" s="479"/>
      <c r="Q55" s="479"/>
      <c r="S55" s="359">
        <f>838-56</f>
        <v>782</v>
      </c>
    </row>
    <row r="56" spans="1:21" s="128" customFormat="1" ht="147" customHeight="1">
      <c r="A56" s="129">
        <v>3</v>
      </c>
      <c r="B56" s="432" t="s">
        <v>944</v>
      </c>
      <c r="C56" s="432"/>
      <c r="D56" s="195" t="s">
        <v>943</v>
      </c>
      <c r="E56" s="195" t="s">
        <v>725</v>
      </c>
      <c r="F56" s="129" t="s">
        <v>36</v>
      </c>
      <c r="G56" s="196">
        <f>$Q$33</f>
        <v>1065</v>
      </c>
      <c r="H56" s="360">
        <v>0.01</v>
      </c>
      <c r="I56" s="179">
        <f>H56*G56</f>
        <v>10.65</v>
      </c>
      <c r="J56" s="188">
        <f>I56*2.3%+(I56/50)*0.5+1</f>
        <v>1.35145</v>
      </c>
      <c r="K56" s="188">
        <v>0</v>
      </c>
      <c r="L56" s="188">
        <v>0</v>
      </c>
      <c r="M56" s="338">
        <f>ROUND(I56+J56,0)</f>
        <v>12</v>
      </c>
      <c r="N56" s="672" t="s">
        <v>948</v>
      </c>
      <c r="O56" s="672"/>
      <c r="P56" s="672"/>
      <c r="Q56" s="672"/>
      <c r="S56" s="359"/>
    </row>
    <row r="57" spans="1:21" s="128" customFormat="1" ht="147" customHeight="1">
      <c r="A57" s="129">
        <v>4</v>
      </c>
      <c r="B57" s="432" t="s">
        <v>945</v>
      </c>
      <c r="C57" s="432"/>
      <c r="D57" s="195" t="s">
        <v>946</v>
      </c>
      <c r="E57" s="195" t="s">
        <v>42</v>
      </c>
      <c r="F57" s="129" t="s">
        <v>36</v>
      </c>
      <c r="G57" s="196">
        <f>$Q$33</f>
        <v>1065</v>
      </c>
      <c r="H57" s="360">
        <v>0.03</v>
      </c>
      <c r="I57" s="179">
        <f>H57*G57</f>
        <v>31.95</v>
      </c>
      <c r="J57" s="188">
        <f>I57*2.3%+(I57/50)*0.5+1</f>
        <v>2.0543499999999999</v>
      </c>
      <c r="K57" s="188">
        <v>0</v>
      </c>
      <c r="L57" s="188">
        <v>0</v>
      </c>
      <c r="M57" s="338">
        <f>ROUND(I57+J57,0)</f>
        <v>34</v>
      </c>
      <c r="N57" s="479" t="s">
        <v>947</v>
      </c>
      <c r="O57" s="479"/>
      <c r="P57" s="479"/>
      <c r="Q57" s="479"/>
      <c r="S57" s="359"/>
    </row>
    <row r="58" spans="1:21" s="26" customFormat="1" ht="36.950000000000003" customHeight="1" thickBot="1">
      <c r="B58" s="87" t="s">
        <v>69</v>
      </c>
      <c r="C58" s="27"/>
      <c r="D58" s="27"/>
      <c r="E58" s="27"/>
      <c r="G58" s="28"/>
      <c r="Q58" s="29"/>
    </row>
    <row r="59" spans="1:21" s="40" customFormat="1" ht="55.5" customHeight="1">
      <c r="A59" s="517" t="s">
        <v>70</v>
      </c>
      <c r="B59" s="518"/>
      <c r="C59" s="518"/>
      <c r="D59" s="518"/>
      <c r="E59" s="519"/>
      <c r="F59" s="84" t="s">
        <v>71</v>
      </c>
      <c r="G59" s="84" t="s">
        <v>72</v>
      </c>
      <c r="H59" s="428" t="s">
        <v>73</v>
      </c>
      <c r="I59" s="429"/>
      <c r="J59" s="85" t="s">
        <v>55</v>
      </c>
      <c r="K59" s="84" t="s">
        <v>74</v>
      </c>
      <c r="L59" s="84" t="s">
        <v>75</v>
      </c>
      <c r="M59" s="86" t="s">
        <v>76</v>
      </c>
      <c r="N59" s="86" t="s">
        <v>77</v>
      </c>
      <c r="O59" s="86" t="s">
        <v>78</v>
      </c>
      <c r="P59" s="512" t="s">
        <v>79</v>
      </c>
      <c r="Q59" s="513"/>
    </row>
    <row r="60" spans="1:21" s="15" customFormat="1" ht="80.25" customHeight="1">
      <c r="A60" s="192">
        <v>1</v>
      </c>
      <c r="B60" s="435" t="s">
        <v>80</v>
      </c>
      <c r="C60" s="435"/>
      <c r="D60" s="435"/>
      <c r="E60" s="435"/>
      <c r="F60" s="183" t="s">
        <v>725</v>
      </c>
      <c r="G60" s="246" t="s">
        <v>725</v>
      </c>
      <c r="H60" s="430" t="str">
        <f>$D$21</f>
        <v>CLOUD</v>
      </c>
      <c r="I60" s="431" t="str">
        <f t="shared" ref="I60:I77" si="27">$E$42</f>
        <v>PFD</v>
      </c>
      <c r="J60" s="187" t="s">
        <v>81</v>
      </c>
      <c r="K60" s="187">
        <f>$Q$21</f>
        <v>1065</v>
      </c>
      <c r="L60" s="352">
        <f>320/4500</f>
        <v>7.1111111111111111E-2</v>
      </c>
      <c r="M60" s="193">
        <f t="shared" ref="M60:M65" si="28">K60*L60</f>
        <v>75.733333333333334</v>
      </c>
      <c r="N60" s="193"/>
      <c r="O60" s="189">
        <f t="shared" ref="O60:O63" si="29">ROUNDUP(N60+M60,0)</f>
        <v>76</v>
      </c>
      <c r="P60" s="436" t="s">
        <v>726</v>
      </c>
      <c r="Q60" s="437"/>
    </row>
    <row r="61" spans="1:21" s="15" customFormat="1" ht="80.25" customHeight="1">
      <c r="A61" s="192">
        <v>2</v>
      </c>
      <c r="B61" s="435" t="s">
        <v>80</v>
      </c>
      <c r="C61" s="435"/>
      <c r="D61" s="435"/>
      <c r="E61" s="435"/>
      <c r="F61" s="183" t="s">
        <v>725</v>
      </c>
      <c r="G61" s="246" t="s">
        <v>725</v>
      </c>
      <c r="H61" s="430" t="str">
        <f t="shared" ref="H61" si="30">$D$27</f>
        <v>ETERNITY</v>
      </c>
      <c r="I61" s="431"/>
      <c r="J61" s="187" t="s">
        <v>81</v>
      </c>
      <c r="K61" s="187">
        <f>$Q$27</f>
        <v>1065</v>
      </c>
      <c r="L61" s="352">
        <f>320/4500</f>
        <v>7.1111111111111111E-2</v>
      </c>
      <c r="M61" s="193">
        <f t="shared" si="28"/>
        <v>75.733333333333334</v>
      </c>
      <c r="N61" s="193"/>
      <c r="O61" s="189">
        <f t="shared" ref="O61" si="31">ROUNDUP(N61+M61,0)</f>
        <v>76</v>
      </c>
      <c r="P61" s="438"/>
      <c r="Q61" s="439"/>
    </row>
    <row r="62" spans="1:21" s="15" customFormat="1" ht="80.25" customHeight="1">
      <c r="A62" s="192">
        <v>3</v>
      </c>
      <c r="B62" s="435" t="s">
        <v>80</v>
      </c>
      <c r="C62" s="435"/>
      <c r="D62" s="435"/>
      <c r="E62" s="435"/>
      <c r="F62" s="183" t="s">
        <v>725</v>
      </c>
      <c r="G62" s="246" t="s">
        <v>725</v>
      </c>
      <c r="H62" s="430" t="str">
        <f>$D$33</f>
        <v>MOONLIGHT</v>
      </c>
      <c r="I62" s="431" t="str">
        <f t="shared" si="27"/>
        <v>PFD</v>
      </c>
      <c r="J62" s="187" t="s">
        <v>81</v>
      </c>
      <c r="K62" s="187">
        <f>$Q$33</f>
        <v>1065</v>
      </c>
      <c r="L62" s="352">
        <f>320/4500</f>
        <v>7.1111111111111111E-2</v>
      </c>
      <c r="M62" s="193">
        <f t="shared" si="28"/>
        <v>75.733333333333334</v>
      </c>
      <c r="N62" s="193"/>
      <c r="O62" s="189">
        <f t="shared" ref="O62" si="32">ROUNDUP(N62+M62,0)</f>
        <v>76</v>
      </c>
      <c r="P62" s="438"/>
      <c r="Q62" s="439"/>
    </row>
    <row r="63" spans="1:21" s="15" customFormat="1" ht="80.25" customHeight="1">
      <c r="A63" s="192">
        <v>4</v>
      </c>
      <c r="B63" s="435" t="s">
        <v>727</v>
      </c>
      <c r="C63" s="435"/>
      <c r="D63" s="435"/>
      <c r="E63" s="435"/>
      <c r="F63" s="353" t="str">
        <f>H63</f>
        <v>CLOUD</v>
      </c>
      <c r="G63" s="486" t="s">
        <v>745</v>
      </c>
      <c r="H63" s="430" t="str">
        <f>$D$21</f>
        <v>CLOUD</v>
      </c>
      <c r="I63" s="431" t="str">
        <f t="shared" si="27"/>
        <v>PFD</v>
      </c>
      <c r="J63" s="187" t="s">
        <v>81</v>
      </c>
      <c r="K63" s="187">
        <f>$Q$21</f>
        <v>1065</v>
      </c>
      <c r="L63" s="248">
        <f>4/4500</f>
        <v>8.8888888888888893E-4</v>
      </c>
      <c r="M63" s="193">
        <f t="shared" si="28"/>
        <v>0.94666666666666677</v>
      </c>
      <c r="N63" s="193"/>
      <c r="O63" s="189">
        <f t="shared" si="29"/>
        <v>1</v>
      </c>
      <c r="P63" s="514"/>
      <c r="Q63" s="515"/>
    </row>
    <row r="64" spans="1:21" s="15" customFormat="1" ht="80.25" customHeight="1">
      <c r="A64" s="192">
        <v>5</v>
      </c>
      <c r="B64" s="435" t="s">
        <v>727</v>
      </c>
      <c r="C64" s="435"/>
      <c r="D64" s="435"/>
      <c r="E64" s="435"/>
      <c r="F64" s="353" t="str">
        <f t="shared" ref="F64:F65" si="33">H64</f>
        <v>ETERNITY</v>
      </c>
      <c r="G64" s="487"/>
      <c r="H64" s="430" t="str">
        <f t="shared" ref="H64" si="34">$D$27</f>
        <v>ETERNITY</v>
      </c>
      <c r="I64" s="431"/>
      <c r="J64" s="187" t="s">
        <v>81</v>
      </c>
      <c r="K64" s="187">
        <f>$Q$27</f>
        <v>1065</v>
      </c>
      <c r="L64" s="248">
        <f>4/4500</f>
        <v>8.8888888888888893E-4</v>
      </c>
      <c r="M64" s="193">
        <f t="shared" si="28"/>
        <v>0.94666666666666677</v>
      </c>
      <c r="N64" s="193"/>
      <c r="O64" s="189">
        <f t="shared" ref="O64" si="35">ROUNDUP(N64+M64,0)</f>
        <v>1</v>
      </c>
      <c r="P64" s="514"/>
      <c r="Q64" s="515"/>
    </row>
    <row r="65" spans="1:17" s="15" customFormat="1" ht="80.25" customHeight="1">
      <c r="A65" s="192">
        <v>6</v>
      </c>
      <c r="B65" s="435" t="s">
        <v>727</v>
      </c>
      <c r="C65" s="435"/>
      <c r="D65" s="435"/>
      <c r="E65" s="435"/>
      <c r="F65" s="353" t="str">
        <f t="shared" si="33"/>
        <v>MOONLIGHT</v>
      </c>
      <c r="G65" s="487"/>
      <c r="H65" s="430" t="str">
        <f>$D$33</f>
        <v>MOONLIGHT</v>
      </c>
      <c r="I65" s="431" t="str">
        <f t="shared" si="27"/>
        <v>PFD</v>
      </c>
      <c r="J65" s="187" t="s">
        <v>81</v>
      </c>
      <c r="K65" s="187">
        <f>$Q$33</f>
        <v>1065</v>
      </c>
      <c r="L65" s="248">
        <f>4/4500</f>
        <v>8.8888888888888893E-4</v>
      </c>
      <c r="M65" s="193">
        <f t="shared" si="28"/>
        <v>0.94666666666666677</v>
      </c>
      <c r="N65" s="193"/>
      <c r="O65" s="189">
        <f t="shared" ref="O65" si="36">ROUNDUP(N65+M65,0)</f>
        <v>1</v>
      </c>
      <c r="P65" s="514"/>
      <c r="Q65" s="515"/>
    </row>
    <row r="66" spans="1:17" s="15" customFormat="1" ht="80.25" customHeight="1">
      <c r="A66" s="192">
        <v>7</v>
      </c>
      <c r="B66" s="481" t="s">
        <v>777</v>
      </c>
      <c r="C66" s="482"/>
      <c r="D66" s="482"/>
      <c r="E66" s="482"/>
      <c r="F66" s="483" t="s">
        <v>91</v>
      </c>
      <c r="G66" s="486" t="s">
        <v>778</v>
      </c>
      <c r="H66" s="430" t="str">
        <f>$D$21</f>
        <v>CLOUD</v>
      </c>
      <c r="I66" s="431" t="str">
        <f t="shared" si="27"/>
        <v>PFD</v>
      </c>
      <c r="J66" s="187" t="s">
        <v>87</v>
      </c>
      <c r="K66" s="187">
        <f>$Q$21</f>
        <v>1065</v>
      </c>
      <c r="L66" s="187">
        <v>1</v>
      </c>
      <c r="M66" s="187">
        <f t="shared" ref="M66:M77" si="37">L66*K66</f>
        <v>1065</v>
      </c>
      <c r="N66" s="193"/>
      <c r="O66" s="189">
        <f t="shared" ref="O66:O76" si="38">ROUNDUP(N66+M66,0)</f>
        <v>1065</v>
      </c>
      <c r="P66" s="436" t="s">
        <v>746</v>
      </c>
      <c r="Q66" s="437"/>
    </row>
    <row r="67" spans="1:17" s="15" customFormat="1" ht="80.25" customHeight="1">
      <c r="A67" s="192">
        <v>8</v>
      </c>
      <c r="B67" s="481" t="s">
        <v>777</v>
      </c>
      <c r="C67" s="482"/>
      <c r="D67" s="482"/>
      <c r="E67" s="482"/>
      <c r="F67" s="484"/>
      <c r="G67" s="487"/>
      <c r="H67" s="430" t="str">
        <f t="shared" ref="H67" si="39">$D$27</f>
        <v>ETERNITY</v>
      </c>
      <c r="I67" s="431"/>
      <c r="J67" s="187" t="s">
        <v>87</v>
      </c>
      <c r="K67" s="187">
        <f>$Q$27</f>
        <v>1065</v>
      </c>
      <c r="L67" s="187">
        <v>1</v>
      </c>
      <c r="M67" s="187">
        <f t="shared" si="37"/>
        <v>1065</v>
      </c>
      <c r="N67" s="193"/>
      <c r="O67" s="189">
        <f t="shared" si="38"/>
        <v>1065</v>
      </c>
      <c r="P67" s="438"/>
      <c r="Q67" s="439"/>
    </row>
    <row r="68" spans="1:17" s="15" customFormat="1" ht="80.25" customHeight="1">
      <c r="A68" s="192">
        <v>9</v>
      </c>
      <c r="B68" s="481" t="s">
        <v>777</v>
      </c>
      <c r="C68" s="482"/>
      <c r="D68" s="482"/>
      <c r="E68" s="482"/>
      <c r="F68" s="485"/>
      <c r="G68" s="487"/>
      <c r="H68" s="430" t="str">
        <f>$D$33</f>
        <v>MOONLIGHT</v>
      </c>
      <c r="I68" s="431" t="str">
        <f t="shared" si="27"/>
        <v>PFD</v>
      </c>
      <c r="J68" s="187" t="s">
        <v>87</v>
      </c>
      <c r="K68" s="187">
        <f>$Q$33</f>
        <v>1065</v>
      </c>
      <c r="L68" s="187">
        <v>1</v>
      </c>
      <c r="M68" s="187">
        <f t="shared" si="37"/>
        <v>1065</v>
      </c>
      <c r="N68" s="193"/>
      <c r="O68" s="189">
        <f t="shared" ref="O68" si="40">ROUNDUP(N68+M68,0)</f>
        <v>1065</v>
      </c>
      <c r="P68" s="440"/>
      <c r="Q68" s="441"/>
    </row>
    <row r="69" spans="1:17" s="15" customFormat="1" ht="80.25" customHeight="1">
      <c r="A69" s="192">
        <v>10</v>
      </c>
      <c r="B69" s="481" t="s">
        <v>779</v>
      </c>
      <c r="C69" s="482"/>
      <c r="D69" s="482"/>
      <c r="E69" s="482"/>
      <c r="F69" s="483" t="s">
        <v>91</v>
      </c>
      <c r="G69" s="486" t="s">
        <v>780</v>
      </c>
      <c r="H69" s="430" t="str">
        <f>$D$21</f>
        <v>CLOUD</v>
      </c>
      <c r="I69" s="431" t="str">
        <f t="shared" si="27"/>
        <v>PFD</v>
      </c>
      <c r="J69" s="187" t="s">
        <v>87</v>
      </c>
      <c r="K69" s="187">
        <f>$Q$21</f>
        <v>1065</v>
      </c>
      <c r="L69" s="187">
        <v>1</v>
      </c>
      <c r="M69" s="187">
        <f t="shared" si="37"/>
        <v>1065</v>
      </c>
      <c r="N69" s="193"/>
      <c r="O69" s="189">
        <f t="shared" si="38"/>
        <v>1065</v>
      </c>
      <c r="P69" s="436" t="s">
        <v>746</v>
      </c>
      <c r="Q69" s="437"/>
    </row>
    <row r="70" spans="1:17" s="15" customFormat="1" ht="80.25" customHeight="1">
      <c r="A70" s="192">
        <v>11</v>
      </c>
      <c r="B70" s="481" t="s">
        <v>779</v>
      </c>
      <c r="C70" s="482"/>
      <c r="D70" s="482"/>
      <c r="E70" s="482"/>
      <c r="F70" s="484"/>
      <c r="G70" s="487"/>
      <c r="H70" s="430" t="str">
        <f t="shared" ref="H70" si="41">$D$27</f>
        <v>ETERNITY</v>
      </c>
      <c r="I70" s="431"/>
      <c r="J70" s="187" t="s">
        <v>87</v>
      </c>
      <c r="K70" s="187">
        <f>$Q$27</f>
        <v>1065</v>
      </c>
      <c r="L70" s="187">
        <v>1</v>
      </c>
      <c r="M70" s="187">
        <f t="shared" si="37"/>
        <v>1065</v>
      </c>
      <c r="N70" s="193"/>
      <c r="O70" s="189">
        <f t="shared" si="38"/>
        <v>1065</v>
      </c>
      <c r="P70" s="438"/>
      <c r="Q70" s="439"/>
    </row>
    <row r="71" spans="1:17" s="15" customFormat="1" ht="80.25" customHeight="1">
      <c r="A71" s="192">
        <v>12</v>
      </c>
      <c r="B71" s="481" t="s">
        <v>779</v>
      </c>
      <c r="C71" s="482"/>
      <c r="D71" s="482"/>
      <c r="E71" s="482"/>
      <c r="F71" s="485"/>
      <c r="G71" s="487"/>
      <c r="H71" s="430" t="str">
        <f>$D$33</f>
        <v>MOONLIGHT</v>
      </c>
      <c r="I71" s="431" t="str">
        <f t="shared" si="27"/>
        <v>PFD</v>
      </c>
      <c r="J71" s="187" t="s">
        <v>87</v>
      </c>
      <c r="K71" s="187">
        <f>$Q$33</f>
        <v>1065</v>
      </c>
      <c r="L71" s="187">
        <v>1</v>
      </c>
      <c r="M71" s="187">
        <f t="shared" si="37"/>
        <v>1065</v>
      </c>
      <c r="N71" s="193"/>
      <c r="O71" s="189">
        <f t="shared" ref="O71:O73" si="42">ROUNDUP(N71+M71,0)</f>
        <v>1065</v>
      </c>
      <c r="P71" s="440"/>
      <c r="Q71" s="441"/>
    </row>
    <row r="72" spans="1:17" s="15" customFormat="1" ht="80.25" customHeight="1">
      <c r="A72" s="192">
        <v>13</v>
      </c>
      <c r="B72" s="434" t="s">
        <v>756</v>
      </c>
      <c r="C72" s="435"/>
      <c r="D72" s="435"/>
      <c r="E72" s="435"/>
      <c r="F72" s="483" t="s">
        <v>91</v>
      </c>
      <c r="G72" s="486" t="s">
        <v>757</v>
      </c>
      <c r="H72" s="430" t="str">
        <f>$D$21</f>
        <v>CLOUD</v>
      </c>
      <c r="I72" s="431" t="str">
        <f t="shared" si="27"/>
        <v>PFD</v>
      </c>
      <c r="J72" s="187" t="s">
        <v>87</v>
      </c>
      <c r="K72" s="187">
        <f>$Q$21</f>
        <v>1065</v>
      </c>
      <c r="L72" s="187">
        <v>1</v>
      </c>
      <c r="M72" s="187">
        <f t="shared" ref="M72:M74" si="43">L72*K72</f>
        <v>1065</v>
      </c>
      <c r="N72" s="193"/>
      <c r="O72" s="189">
        <f t="shared" si="42"/>
        <v>1065</v>
      </c>
      <c r="P72" s="436" t="s">
        <v>746</v>
      </c>
      <c r="Q72" s="437"/>
    </row>
    <row r="73" spans="1:17" s="15" customFormat="1" ht="80.25" customHeight="1">
      <c r="A73" s="192">
        <v>14</v>
      </c>
      <c r="B73" s="434" t="s">
        <v>756</v>
      </c>
      <c r="C73" s="435"/>
      <c r="D73" s="435"/>
      <c r="E73" s="435"/>
      <c r="F73" s="484"/>
      <c r="G73" s="487"/>
      <c r="H73" s="430" t="str">
        <f t="shared" ref="H73" si="44">$D$27</f>
        <v>ETERNITY</v>
      </c>
      <c r="I73" s="431"/>
      <c r="J73" s="187" t="s">
        <v>87</v>
      </c>
      <c r="K73" s="187">
        <f>$Q$27</f>
        <v>1065</v>
      </c>
      <c r="L73" s="187">
        <v>1</v>
      </c>
      <c r="M73" s="187">
        <f t="shared" si="43"/>
        <v>1065</v>
      </c>
      <c r="N73" s="193"/>
      <c r="O73" s="189">
        <f t="shared" si="42"/>
        <v>1065</v>
      </c>
      <c r="P73" s="438"/>
      <c r="Q73" s="439"/>
    </row>
    <row r="74" spans="1:17" s="15" customFormat="1" ht="80.25" customHeight="1">
      <c r="A74" s="192">
        <v>15</v>
      </c>
      <c r="B74" s="434" t="s">
        <v>756</v>
      </c>
      <c r="C74" s="435"/>
      <c r="D74" s="435"/>
      <c r="E74" s="435"/>
      <c r="F74" s="485"/>
      <c r="G74" s="487"/>
      <c r="H74" s="430" t="str">
        <f>$D$33</f>
        <v>MOONLIGHT</v>
      </c>
      <c r="I74" s="431" t="str">
        <f t="shared" si="27"/>
        <v>PFD</v>
      </c>
      <c r="J74" s="187" t="s">
        <v>87</v>
      </c>
      <c r="K74" s="187">
        <f>$Q$33</f>
        <v>1065</v>
      </c>
      <c r="L74" s="187">
        <v>1</v>
      </c>
      <c r="M74" s="187">
        <f t="shared" si="43"/>
        <v>1065</v>
      </c>
      <c r="N74" s="193"/>
      <c r="O74" s="189">
        <f t="shared" ref="O74" si="45">ROUNDUP(N74+M74,0)</f>
        <v>1065</v>
      </c>
      <c r="P74" s="440"/>
      <c r="Q74" s="441"/>
    </row>
    <row r="75" spans="1:17" s="15" customFormat="1" ht="80.25" customHeight="1">
      <c r="A75" s="192">
        <v>16</v>
      </c>
      <c r="B75" s="434" t="s">
        <v>752</v>
      </c>
      <c r="C75" s="435"/>
      <c r="D75" s="435"/>
      <c r="E75" s="435"/>
      <c r="F75" s="516" t="s">
        <v>91</v>
      </c>
      <c r="G75" s="486"/>
      <c r="H75" s="430" t="str">
        <f>$D$21</f>
        <v>CLOUD</v>
      </c>
      <c r="I75" s="431" t="str">
        <f t="shared" si="27"/>
        <v>PFD</v>
      </c>
      <c r="J75" s="187" t="s">
        <v>87</v>
      </c>
      <c r="K75" s="187">
        <f>$Q$21</f>
        <v>1065</v>
      </c>
      <c r="L75" s="187">
        <v>1</v>
      </c>
      <c r="M75" s="187">
        <f t="shared" si="37"/>
        <v>1065</v>
      </c>
      <c r="N75" s="193"/>
      <c r="O75" s="189">
        <f t="shared" si="38"/>
        <v>1065</v>
      </c>
      <c r="P75" s="436" t="s">
        <v>747</v>
      </c>
      <c r="Q75" s="437"/>
    </row>
    <row r="76" spans="1:17" s="15" customFormat="1" ht="80.25" customHeight="1">
      <c r="A76" s="192">
        <v>17</v>
      </c>
      <c r="B76" s="434" t="s">
        <v>752</v>
      </c>
      <c r="C76" s="435"/>
      <c r="D76" s="435"/>
      <c r="E76" s="435"/>
      <c r="F76" s="484"/>
      <c r="G76" s="487"/>
      <c r="H76" s="430" t="str">
        <f t="shared" ref="H76" si="46">$D$27</f>
        <v>ETERNITY</v>
      </c>
      <c r="I76" s="431"/>
      <c r="J76" s="187" t="s">
        <v>87</v>
      </c>
      <c r="K76" s="187">
        <f>$Q$27</f>
        <v>1065</v>
      </c>
      <c r="L76" s="187">
        <v>1</v>
      </c>
      <c r="M76" s="187">
        <f t="shared" si="37"/>
        <v>1065</v>
      </c>
      <c r="N76" s="193"/>
      <c r="O76" s="189">
        <f t="shared" si="38"/>
        <v>1065</v>
      </c>
      <c r="P76" s="438"/>
      <c r="Q76" s="439"/>
    </row>
    <row r="77" spans="1:17" s="15" customFormat="1" ht="80.25" customHeight="1">
      <c r="A77" s="192">
        <v>18</v>
      </c>
      <c r="B77" s="434" t="s">
        <v>752</v>
      </c>
      <c r="C77" s="435"/>
      <c r="D77" s="435"/>
      <c r="E77" s="435"/>
      <c r="F77" s="484"/>
      <c r="G77" s="487"/>
      <c r="H77" s="430" t="str">
        <f>$D$33</f>
        <v>MOONLIGHT</v>
      </c>
      <c r="I77" s="431" t="str">
        <f t="shared" si="27"/>
        <v>PFD</v>
      </c>
      <c r="J77" s="187" t="s">
        <v>87</v>
      </c>
      <c r="K77" s="187">
        <f>$Q$33</f>
        <v>1065</v>
      </c>
      <c r="L77" s="187">
        <v>1</v>
      </c>
      <c r="M77" s="187">
        <f t="shared" si="37"/>
        <v>1065</v>
      </c>
      <c r="N77" s="193"/>
      <c r="O77" s="189">
        <f t="shared" ref="O77" si="47">ROUNDUP(N77+M77,0)</f>
        <v>1065</v>
      </c>
      <c r="P77" s="440"/>
      <c r="Q77" s="441"/>
    </row>
    <row r="78" spans="1:17" s="26" customFormat="1" ht="39" customHeight="1">
      <c r="B78" s="91" t="s">
        <v>95</v>
      </c>
      <c r="C78" s="27"/>
      <c r="D78" s="27"/>
      <c r="E78" s="27"/>
      <c r="G78" s="31"/>
      <c r="H78" s="30"/>
      <c r="I78" s="30"/>
      <c r="J78" s="30"/>
      <c r="K78" s="30"/>
      <c r="L78" s="30"/>
      <c r="M78" s="30"/>
      <c r="N78" s="30"/>
      <c r="O78" s="30"/>
      <c r="Q78" s="29"/>
    </row>
    <row r="79" spans="1:17" s="40" customFormat="1" ht="60.75">
      <c r="A79" s="480" t="s">
        <v>70</v>
      </c>
      <c r="B79" s="480"/>
      <c r="C79" s="480"/>
      <c r="D79" s="480"/>
      <c r="E79" s="480"/>
      <c r="F79" s="190" t="s">
        <v>71</v>
      </c>
      <c r="G79" s="190" t="s">
        <v>72</v>
      </c>
      <c r="H79" s="442" t="s">
        <v>73</v>
      </c>
      <c r="I79" s="442"/>
      <c r="J79" s="191" t="s">
        <v>55</v>
      </c>
      <c r="K79" s="190" t="s">
        <v>74</v>
      </c>
      <c r="L79" s="190" t="s">
        <v>75</v>
      </c>
      <c r="M79" s="190" t="s">
        <v>76</v>
      </c>
      <c r="N79" s="190" t="s">
        <v>77</v>
      </c>
      <c r="O79" s="190" t="s">
        <v>78</v>
      </c>
      <c r="P79" s="442" t="s">
        <v>79</v>
      </c>
      <c r="Q79" s="442"/>
    </row>
    <row r="80" spans="1:17" s="34" customFormat="1" ht="74.25" customHeight="1">
      <c r="A80" s="192">
        <v>1</v>
      </c>
      <c r="B80" s="434" t="s">
        <v>748</v>
      </c>
      <c r="C80" s="434"/>
      <c r="D80" s="434"/>
      <c r="E80" s="434"/>
      <c r="F80" s="445" t="s">
        <v>91</v>
      </c>
      <c r="G80" s="446"/>
      <c r="H80" s="443" t="str">
        <f>$D$21</f>
        <v>CLOUD</v>
      </c>
      <c r="I80" s="443" t="str">
        <f>$E$42</f>
        <v>PFD</v>
      </c>
      <c r="J80" s="187" t="s">
        <v>87</v>
      </c>
      <c r="K80" s="187">
        <f>$Q$21</f>
        <v>1065</v>
      </c>
      <c r="L80" s="354">
        <f>1+L95</f>
        <v>1.1666666666666667</v>
      </c>
      <c r="M80" s="187">
        <f t="shared" ref="M80:M100" si="48">K80*L80</f>
        <v>1242.5</v>
      </c>
      <c r="N80" s="193"/>
      <c r="O80" s="189">
        <f t="shared" ref="O80:O99" si="49">ROUNDUP(N80+M80,0)</f>
        <v>1243</v>
      </c>
      <c r="P80" s="436" t="s">
        <v>753</v>
      </c>
      <c r="Q80" s="437"/>
    </row>
    <row r="81" spans="1:17" s="34" customFormat="1" ht="74.25" customHeight="1">
      <c r="A81" s="192">
        <v>2</v>
      </c>
      <c r="B81" s="434" t="s">
        <v>748</v>
      </c>
      <c r="C81" s="434"/>
      <c r="D81" s="434"/>
      <c r="E81" s="434"/>
      <c r="F81" s="445"/>
      <c r="G81" s="446"/>
      <c r="H81" s="443" t="str">
        <f t="shared" ref="H81" si="50">$D$27</f>
        <v>ETERNITY</v>
      </c>
      <c r="I81" s="443"/>
      <c r="J81" s="187" t="s">
        <v>87</v>
      </c>
      <c r="K81" s="187">
        <f>$Q$27</f>
        <v>1065</v>
      </c>
      <c r="L81" s="354">
        <f>1+L96</f>
        <v>1.1666666666666667</v>
      </c>
      <c r="M81" s="187">
        <f t="shared" si="48"/>
        <v>1242.5</v>
      </c>
      <c r="N81" s="193"/>
      <c r="O81" s="189">
        <f t="shared" si="49"/>
        <v>1243</v>
      </c>
      <c r="P81" s="438"/>
      <c r="Q81" s="439"/>
    </row>
    <row r="82" spans="1:17" s="34" customFormat="1" ht="74.25" customHeight="1">
      <c r="A82" s="192">
        <v>3</v>
      </c>
      <c r="B82" s="434" t="s">
        <v>748</v>
      </c>
      <c r="C82" s="434"/>
      <c r="D82" s="434"/>
      <c r="E82" s="434"/>
      <c r="F82" s="445"/>
      <c r="G82" s="446"/>
      <c r="H82" s="443" t="str">
        <f>$D$33</f>
        <v>MOONLIGHT</v>
      </c>
      <c r="I82" s="443" t="str">
        <f>$E$42</f>
        <v>PFD</v>
      </c>
      <c r="J82" s="187" t="s">
        <v>87</v>
      </c>
      <c r="K82" s="187">
        <f>$Q$33</f>
        <v>1065</v>
      </c>
      <c r="L82" s="354">
        <f>1+L97</f>
        <v>1.1666666666666667</v>
      </c>
      <c r="M82" s="187">
        <f t="shared" si="48"/>
        <v>1242.5</v>
      </c>
      <c r="N82" s="193"/>
      <c r="O82" s="189">
        <f t="shared" ref="O82" si="51">ROUNDUP(N82+M82,0)</f>
        <v>1243</v>
      </c>
      <c r="P82" s="440"/>
      <c r="Q82" s="441"/>
    </row>
    <row r="83" spans="1:17" s="34" customFormat="1" ht="74.25" customHeight="1">
      <c r="A83" s="192">
        <v>4</v>
      </c>
      <c r="B83" s="444" t="s">
        <v>750</v>
      </c>
      <c r="C83" s="444"/>
      <c r="D83" s="444"/>
      <c r="E83" s="444"/>
      <c r="F83" s="183" t="s">
        <v>103</v>
      </c>
      <c r="G83" s="447" t="s">
        <v>751</v>
      </c>
      <c r="H83" s="443" t="str">
        <f>$D$21</f>
        <v>CLOUD</v>
      </c>
      <c r="I83" s="443" t="str">
        <f>$E$42</f>
        <v>PFD</v>
      </c>
      <c r="J83" s="187" t="s">
        <v>87</v>
      </c>
      <c r="K83" s="187">
        <f>$Q$21</f>
        <v>1065</v>
      </c>
      <c r="L83" s="187">
        <v>1</v>
      </c>
      <c r="M83" s="187">
        <f t="shared" si="48"/>
        <v>1065</v>
      </c>
      <c r="N83" s="193"/>
      <c r="O83" s="189">
        <f t="shared" si="49"/>
        <v>1065</v>
      </c>
      <c r="P83" s="436" t="s">
        <v>749</v>
      </c>
      <c r="Q83" s="437"/>
    </row>
    <row r="84" spans="1:17" s="34" customFormat="1" ht="74.25" customHeight="1">
      <c r="A84" s="192">
        <v>5</v>
      </c>
      <c r="B84" s="444" t="s">
        <v>750</v>
      </c>
      <c r="C84" s="444"/>
      <c r="D84" s="444"/>
      <c r="E84" s="444"/>
      <c r="F84" s="183" t="s">
        <v>103</v>
      </c>
      <c r="G84" s="448"/>
      <c r="H84" s="443" t="str">
        <f t="shared" ref="H84" si="52">$D$27</f>
        <v>ETERNITY</v>
      </c>
      <c r="I84" s="443"/>
      <c r="J84" s="187" t="s">
        <v>87</v>
      </c>
      <c r="K84" s="187">
        <f>$Q$27</f>
        <v>1065</v>
      </c>
      <c r="L84" s="187">
        <v>1</v>
      </c>
      <c r="M84" s="187">
        <f t="shared" si="48"/>
        <v>1065</v>
      </c>
      <c r="N84" s="193"/>
      <c r="O84" s="189">
        <f t="shared" si="49"/>
        <v>1065</v>
      </c>
      <c r="P84" s="438"/>
      <c r="Q84" s="439"/>
    </row>
    <row r="85" spans="1:17" s="34" customFormat="1" ht="74.25" customHeight="1">
      <c r="A85" s="192">
        <v>6</v>
      </c>
      <c r="B85" s="444" t="s">
        <v>750</v>
      </c>
      <c r="C85" s="444"/>
      <c r="D85" s="444"/>
      <c r="E85" s="444"/>
      <c r="F85" s="183" t="s">
        <v>103</v>
      </c>
      <c r="G85" s="449"/>
      <c r="H85" s="443" t="str">
        <f>$D$33</f>
        <v>MOONLIGHT</v>
      </c>
      <c r="I85" s="443" t="str">
        <f>$E$42</f>
        <v>PFD</v>
      </c>
      <c r="J85" s="187" t="s">
        <v>87</v>
      </c>
      <c r="K85" s="187">
        <f>$Q$33</f>
        <v>1065</v>
      </c>
      <c r="L85" s="187">
        <v>1</v>
      </c>
      <c r="M85" s="187">
        <f t="shared" si="48"/>
        <v>1065</v>
      </c>
      <c r="N85" s="193"/>
      <c r="O85" s="189">
        <f t="shared" ref="O85" si="53">ROUNDUP(N85+M85,0)</f>
        <v>1065</v>
      </c>
      <c r="P85" s="440"/>
      <c r="Q85" s="441"/>
    </row>
    <row r="86" spans="1:17" s="34" customFormat="1" ht="74.25" customHeight="1">
      <c r="A86" s="192">
        <v>7</v>
      </c>
      <c r="B86" s="434" t="s">
        <v>758</v>
      </c>
      <c r="C86" s="435"/>
      <c r="D86" s="435"/>
      <c r="E86" s="435"/>
      <c r="F86" s="183" t="s">
        <v>105</v>
      </c>
      <c r="G86" s="183"/>
      <c r="H86" s="443" t="str">
        <f>$D$21</f>
        <v>CLOUD</v>
      </c>
      <c r="I86" s="443" t="str">
        <f>$E$42</f>
        <v>PFD</v>
      </c>
      <c r="J86" s="187" t="s">
        <v>87</v>
      </c>
      <c r="K86" s="187">
        <f>$Q$21</f>
        <v>1065</v>
      </c>
      <c r="L86" s="194">
        <f>1/12</f>
        <v>8.3333333333333329E-2</v>
      </c>
      <c r="M86" s="187">
        <f t="shared" si="48"/>
        <v>88.75</v>
      </c>
      <c r="N86" s="193"/>
      <c r="O86" s="189">
        <f t="shared" si="49"/>
        <v>89</v>
      </c>
      <c r="P86" s="433"/>
      <c r="Q86" s="433"/>
    </row>
    <row r="87" spans="1:17" s="34" customFormat="1" ht="74.25" customHeight="1">
      <c r="A87" s="192">
        <v>8</v>
      </c>
      <c r="B87" s="434" t="s">
        <v>758</v>
      </c>
      <c r="C87" s="435"/>
      <c r="D87" s="435"/>
      <c r="E87" s="435"/>
      <c r="F87" s="183" t="s">
        <v>105</v>
      </c>
      <c r="G87" s="183"/>
      <c r="H87" s="443" t="str">
        <f t="shared" ref="H87" si="54">$D$27</f>
        <v>ETERNITY</v>
      </c>
      <c r="I87" s="443"/>
      <c r="J87" s="187" t="s">
        <v>87</v>
      </c>
      <c r="K87" s="187">
        <f>$Q$27</f>
        <v>1065</v>
      </c>
      <c r="L87" s="194">
        <f>1/12</f>
        <v>8.3333333333333329E-2</v>
      </c>
      <c r="M87" s="187">
        <f t="shared" si="48"/>
        <v>88.75</v>
      </c>
      <c r="N87" s="193"/>
      <c r="O87" s="189">
        <f t="shared" si="49"/>
        <v>89</v>
      </c>
      <c r="P87" s="433"/>
      <c r="Q87" s="433"/>
    </row>
    <row r="88" spans="1:17" s="34" customFormat="1" ht="74.25" customHeight="1">
      <c r="A88" s="192">
        <v>9</v>
      </c>
      <c r="B88" s="434" t="s">
        <v>758</v>
      </c>
      <c r="C88" s="435"/>
      <c r="D88" s="435"/>
      <c r="E88" s="435"/>
      <c r="F88" s="183" t="s">
        <v>105</v>
      </c>
      <c r="G88" s="183"/>
      <c r="H88" s="443" t="str">
        <f>$D$33</f>
        <v>MOONLIGHT</v>
      </c>
      <c r="I88" s="443" t="str">
        <f>$E$42</f>
        <v>PFD</v>
      </c>
      <c r="J88" s="187" t="s">
        <v>87</v>
      </c>
      <c r="K88" s="187">
        <f>$Q$33</f>
        <v>1065</v>
      </c>
      <c r="L88" s="194">
        <f>1/12</f>
        <v>8.3333333333333329E-2</v>
      </c>
      <c r="M88" s="187">
        <f t="shared" si="48"/>
        <v>88.75</v>
      </c>
      <c r="N88" s="193"/>
      <c r="O88" s="189">
        <f t="shared" ref="O88" si="55">ROUNDUP(N88+M88,0)</f>
        <v>89</v>
      </c>
      <c r="P88" s="433"/>
      <c r="Q88" s="433"/>
    </row>
    <row r="89" spans="1:17" s="34" customFormat="1" ht="74.25" customHeight="1">
      <c r="A89" s="192">
        <v>10</v>
      </c>
      <c r="B89" s="434" t="s">
        <v>145</v>
      </c>
      <c r="C89" s="434"/>
      <c r="D89" s="434"/>
      <c r="E89" s="434"/>
      <c r="F89" s="445" t="s">
        <v>91</v>
      </c>
      <c r="G89" s="446"/>
      <c r="H89" s="443" t="str">
        <f>$D$21</f>
        <v>CLOUD</v>
      </c>
      <c r="I89" s="443" t="str">
        <f>$E$42</f>
        <v>PFD</v>
      </c>
      <c r="J89" s="187" t="s">
        <v>87</v>
      </c>
      <c r="K89" s="187">
        <f>$Q$21</f>
        <v>1065</v>
      </c>
      <c r="L89" s="354">
        <f>1/12*2</f>
        <v>0.16666666666666666</v>
      </c>
      <c r="M89" s="187">
        <f t="shared" ref="M89:M91" si="56">K89*L89</f>
        <v>177.5</v>
      </c>
      <c r="N89" s="193"/>
      <c r="O89" s="189">
        <f>ROUNDUP(N89+M89,0)</f>
        <v>178</v>
      </c>
      <c r="P89" s="450"/>
      <c r="Q89" s="451"/>
    </row>
    <row r="90" spans="1:17" s="34" customFormat="1" ht="74.25" customHeight="1">
      <c r="A90" s="192">
        <v>11</v>
      </c>
      <c r="B90" s="434" t="s">
        <v>145</v>
      </c>
      <c r="C90" s="434"/>
      <c r="D90" s="434"/>
      <c r="E90" s="434"/>
      <c r="F90" s="445"/>
      <c r="G90" s="446"/>
      <c r="H90" s="443" t="str">
        <f t="shared" ref="H90" si="57">$D$27</f>
        <v>ETERNITY</v>
      </c>
      <c r="I90" s="443"/>
      <c r="J90" s="187" t="s">
        <v>87</v>
      </c>
      <c r="K90" s="187">
        <f>$Q$27</f>
        <v>1065</v>
      </c>
      <c r="L90" s="354">
        <f>1/12*2</f>
        <v>0.16666666666666666</v>
      </c>
      <c r="M90" s="187">
        <f t="shared" si="56"/>
        <v>177.5</v>
      </c>
      <c r="N90" s="193"/>
      <c r="O90" s="189">
        <f>ROUNDUP(N90+M90,0)</f>
        <v>178</v>
      </c>
      <c r="P90" s="452"/>
      <c r="Q90" s="453"/>
    </row>
    <row r="91" spans="1:17" s="34" customFormat="1" ht="74.25" customHeight="1">
      <c r="A91" s="192">
        <v>12</v>
      </c>
      <c r="B91" s="434" t="s">
        <v>145</v>
      </c>
      <c r="C91" s="434"/>
      <c r="D91" s="434"/>
      <c r="E91" s="434"/>
      <c r="F91" s="445"/>
      <c r="G91" s="446"/>
      <c r="H91" s="443" t="str">
        <f>$D$33</f>
        <v>MOONLIGHT</v>
      </c>
      <c r="I91" s="443" t="str">
        <f>$E$42</f>
        <v>PFD</v>
      </c>
      <c r="J91" s="187" t="s">
        <v>87</v>
      </c>
      <c r="K91" s="187">
        <f>$Q$33</f>
        <v>1065</v>
      </c>
      <c r="L91" s="354">
        <f>1/12*2</f>
        <v>0.16666666666666666</v>
      </c>
      <c r="M91" s="187">
        <f t="shared" si="56"/>
        <v>177.5</v>
      </c>
      <c r="N91" s="193"/>
      <c r="O91" s="189">
        <f t="shared" ref="O91" si="58">ROUNDUP(N91+M91,0)</f>
        <v>178</v>
      </c>
      <c r="P91" s="454"/>
      <c r="Q91" s="455"/>
    </row>
    <row r="92" spans="1:17" s="34" customFormat="1" ht="74.25" customHeight="1">
      <c r="A92" s="674">
        <v>10</v>
      </c>
      <c r="B92" s="675" t="s">
        <v>760</v>
      </c>
      <c r="C92" s="675"/>
      <c r="D92" s="675"/>
      <c r="E92" s="675"/>
      <c r="F92" s="676" t="s">
        <v>170</v>
      </c>
      <c r="G92" s="677"/>
      <c r="H92" s="678" t="str">
        <f>$D$21</f>
        <v>CLOUD</v>
      </c>
      <c r="I92" s="678" t="str">
        <f>$E$42</f>
        <v>PFD</v>
      </c>
      <c r="J92" s="679" t="s">
        <v>87</v>
      </c>
      <c r="K92" s="679">
        <v>0</v>
      </c>
      <c r="L92" s="680">
        <f>L89*2</f>
        <v>0.33333333333333331</v>
      </c>
      <c r="M92" s="679">
        <f t="shared" ref="M92:M94" si="59">K92*L92</f>
        <v>0</v>
      </c>
      <c r="N92" s="681"/>
      <c r="O92" s="682">
        <f>ROUNDUP(N92+M92,0)</f>
        <v>0</v>
      </c>
      <c r="P92" s="683" t="s">
        <v>761</v>
      </c>
      <c r="Q92" s="684"/>
    </row>
    <row r="93" spans="1:17" s="34" customFormat="1" ht="74.25" customHeight="1">
      <c r="A93" s="674">
        <v>11</v>
      </c>
      <c r="B93" s="675" t="s">
        <v>760</v>
      </c>
      <c r="C93" s="675"/>
      <c r="D93" s="675"/>
      <c r="E93" s="675"/>
      <c r="F93" s="676"/>
      <c r="G93" s="677"/>
      <c r="H93" s="678" t="str">
        <f t="shared" ref="H93" si="60">$D$27</f>
        <v>ETERNITY</v>
      </c>
      <c r="I93" s="678"/>
      <c r="J93" s="679" t="s">
        <v>87</v>
      </c>
      <c r="K93" s="679">
        <v>0</v>
      </c>
      <c r="L93" s="680">
        <f>L90*2</f>
        <v>0.33333333333333331</v>
      </c>
      <c r="M93" s="679">
        <f t="shared" si="59"/>
        <v>0</v>
      </c>
      <c r="N93" s="681"/>
      <c r="O93" s="682">
        <f>ROUNDUP(N93+M93,0)</f>
        <v>0</v>
      </c>
      <c r="P93" s="685"/>
      <c r="Q93" s="686"/>
    </row>
    <row r="94" spans="1:17" s="34" customFormat="1" ht="74.25" customHeight="1">
      <c r="A94" s="674">
        <v>12</v>
      </c>
      <c r="B94" s="675" t="s">
        <v>760</v>
      </c>
      <c r="C94" s="675"/>
      <c r="D94" s="675"/>
      <c r="E94" s="675"/>
      <c r="F94" s="676"/>
      <c r="G94" s="677"/>
      <c r="H94" s="678" t="str">
        <f>$D$33</f>
        <v>MOONLIGHT</v>
      </c>
      <c r="I94" s="678" t="str">
        <f>$E$42</f>
        <v>PFD</v>
      </c>
      <c r="J94" s="679" t="s">
        <v>87</v>
      </c>
      <c r="K94" s="679">
        <v>0</v>
      </c>
      <c r="L94" s="680">
        <f>L91*2</f>
        <v>0.33333333333333331</v>
      </c>
      <c r="M94" s="679">
        <f t="shared" si="59"/>
        <v>0</v>
      </c>
      <c r="N94" s="681"/>
      <c r="O94" s="682">
        <f t="shared" ref="O94" si="61">ROUNDUP(N94+M94,0)</f>
        <v>0</v>
      </c>
      <c r="P94" s="687"/>
      <c r="Q94" s="688"/>
    </row>
    <row r="95" spans="1:17" s="34" customFormat="1" ht="74.25" customHeight="1">
      <c r="A95" s="192">
        <v>13</v>
      </c>
      <c r="B95" s="434" t="s">
        <v>106</v>
      </c>
      <c r="C95" s="435"/>
      <c r="D95" s="435"/>
      <c r="E95" s="435"/>
      <c r="F95" s="183" t="s">
        <v>105</v>
      </c>
      <c r="G95" s="183"/>
      <c r="H95" s="443" t="str">
        <f>$D$21</f>
        <v>CLOUD</v>
      </c>
      <c r="I95" s="443" t="str">
        <f>$E$42</f>
        <v>PFD</v>
      </c>
      <c r="J95" s="187" t="s">
        <v>87</v>
      </c>
      <c r="K95" s="187">
        <f>$Q$21</f>
        <v>1065</v>
      </c>
      <c r="L95" s="194">
        <f>L86*2</f>
        <v>0.16666666666666666</v>
      </c>
      <c r="M95" s="187">
        <f t="shared" si="48"/>
        <v>177.5</v>
      </c>
      <c r="N95" s="193"/>
      <c r="O95" s="189">
        <f t="shared" si="49"/>
        <v>178</v>
      </c>
      <c r="P95" s="433"/>
      <c r="Q95" s="433"/>
    </row>
    <row r="96" spans="1:17" s="34" customFormat="1" ht="74.25" customHeight="1">
      <c r="A96" s="192">
        <v>14</v>
      </c>
      <c r="B96" s="434" t="s">
        <v>106</v>
      </c>
      <c r="C96" s="435"/>
      <c r="D96" s="435"/>
      <c r="E96" s="435"/>
      <c r="F96" s="183" t="s">
        <v>105</v>
      </c>
      <c r="G96" s="183"/>
      <c r="H96" s="443" t="str">
        <f t="shared" ref="H96" si="62">$D$27</f>
        <v>ETERNITY</v>
      </c>
      <c r="I96" s="443"/>
      <c r="J96" s="187" t="s">
        <v>87</v>
      </c>
      <c r="K96" s="187">
        <f>$Q$27</f>
        <v>1065</v>
      </c>
      <c r="L96" s="194">
        <f>L87*2</f>
        <v>0.16666666666666666</v>
      </c>
      <c r="M96" s="187">
        <f t="shared" si="48"/>
        <v>177.5</v>
      </c>
      <c r="N96" s="193"/>
      <c r="O96" s="189">
        <f t="shared" si="49"/>
        <v>178</v>
      </c>
      <c r="P96" s="433"/>
      <c r="Q96" s="433"/>
    </row>
    <row r="97" spans="1:17" s="34" customFormat="1" ht="74.25" customHeight="1">
      <c r="A97" s="192">
        <v>15</v>
      </c>
      <c r="B97" s="434" t="s">
        <v>106</v>
      </c>
      <c r="C97" s="435"/>
      <c r="D97" s="435"/>
      <c r="E97" s="435"/>
      <c r="F97" s="183" t="s">
        <v>105</v>
      </c>
      <c r="G97" s="183"/>
      <c r="H97" s="443" t="str">
        <f>$D$33</f>
        <v>MOONLIGHT</v>
      </c>
      <c r="I97" s="443" t="str">
        <f>$E$42</f>
        <v>PFD</v>
      </c>
      <c r="J97" s="187" t="s">
        <v>87</v>
      </c>
      <c r="K97" s="187">
        <f>$Q$33</f>
        <v>1065</v>
      </c>
      <c r="L97" s="194">
        <f>L88*2</f>
        <v>0.16666666666666666</v>
      </c>
      <c r="M97" s="187">
        <f t="shared" si="48"/>
        <v>177.5</v>
      </c>
      <c r="N97" s="193"/>
      <c r="O97" s="189">
        <f t="shared" ref="O97" si="63">ROUNDUP(N97+M97,0)</f>
        <v>178</v>
      </c>
      <c r="P97" s="433"/>
      <c r="Q97" s="433"/>
    </row>
    <row r="98" spans="1:17" s="34" customFormat="1" ht="74.25" customHeight="1">
      <c r="A98" s="192">
        <v>16</v>
      </c>
      <c r="B98" s="434" t="s">
        <v>107</v>
      </c>
      <c r="C98" s="435"/>
      <c r="D98" s="435"/>
      <c r="E98" s="435"/>
      <c r="F98" s="183" t="s">
        <v>103</v>
      </c>
      <c r="G98" s="183"/>
      <c r="H98" s="443" t="str">
        <f>$D$21</f>
        <v>CLOUD</v>
      </c>
      <c r="I98" s="443" t="str">
        <f>$E$42</f>
        <v>PFD</v>
      </c>
      <c r="J98" s="187" t="s">
        <v>87</v>
      </c>
      <c r="K98" s="187">
        <f>$Q$21</f>
        <v>1065</v>
      </c>
      <c r="L98" s="194">
        <f>L86</f>
        <v>8.3333333333333329E-2</v>
      </c>
      <c r="M98" s="187">
        <f t="shared" si="48"/>
        <v>88.75</v>
      </c>
      <c r="N98" s="193"/>
      <c r="O98" s="189">
        <f t="shared" si="49"/>
        <v>89</v>
      </c>
      <c r="P98" s="433"/>
      <c r="Q98" s="433"/>
    </row>
    <row r="99" spans="1:17" s="34" customFormat="1" ht="74.25" customHeight="1">
      <c r="A99" s="192">
        <v>17</v>
      </c>
      <c r="B99" s="434" t="s">
        <v>107</v>
      </c>
      <c r="C99" s="435"/>
      <c r="D99" s="435"/>
      <c r="E99" s="435"/>
      <c r="F99" s="183" t="s">
        <v>103</v>
      </c>
      <c r="G99" s="183"/>
      <c r="H99" s="443" t="str">
        <f t="shared" ref="H99" si="64">$D$27</f>
        <v>ETERNITY</v>
      </c>
      <c r="I99" s="443"/>
      <c r="J99" s="187" t="s">
        <v>87</v>
      </c>
      <c r="K99" s="187">
        <f>$Q$27</f>
        <v>1065</v>
      </c>
      <c r="L99" s="194">
        <f>L87</f>
        <v>8.3333333333333329E-2</v>
      </c>
      <c r="M99" s="187">
        <f t="shared" si="48"/>
        <v>88.75</v>
      </c>
      <c r="N99" s="193"/>
      <c r="O99" s="189">
        <f t="shared" si="49"/>
        <v>89</v>
      </c>
      <c r="P99" s="433"/>
      <c r="Q99" s="433"/>
    </row>
    <row r="100" spans="1:17" s="34" customFormat="1" ht="74.25" customHeight="1">
      <c r="A100" s="192">
        <v>18</v>
      </c>
      <c r="B100" s="434" t="s">
        <v>107</v>
      </c>
      <c r="C100" s="435"/>
      <c r="D100" s="435"/>
      <c r="E100" s="435"/>
      <c r="F100" s="183" t="s">
        <v>103</v>
      </c>
      <c r="G100" s="183"/>
      <c r="H100" s="443" t="str">
        <f>$D$33</f>
        <v>MOONLIGHT</v>
      </c>
      <c r="I100" s="443" t="str">
        <f>$E$42</f>
        <v>PFD</v>
      </c>
      <c r="J100" s="187" t="s">
        <v>87</v>
      </c>
      <c r="K100" s="187">
        <f>$Q$33</f>
        <v>1065</v>
      </c>
      <c r="L100" s="194">
        <f>L88</f>
        <v>8.3333333333333329E-2</v>
      </c>
      <c r="M100" s="187">
        <f t="shared" si="48"/>
        <v>88.75</v>
      </c>
      <c r="N100" s="193"/>
      <c r="O100" s="189">
        <f t="shared" ref="O100" si="65">ROUNDUP(N100+M100,0)</f>
        <v>89</v>
      </c>
      <c r="P100" s="433"/>
      <c r="Q100" s="433"/>
    </row>
    <row r="101" spans="1:17" s="15" customFormat="1" ht="27">
      <c r="A101" s="92"/>
      <c r="B101" s="92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</row>
    <row r="102" spans="1:17" s="15" customFormat="1" ht="33" customHeight="1">
      <c r="B102" s="87" t="s">
        <v>111</v>
      </c>
      <c r="C102" s="88"/>
      <c r="D102" s="89"/>
      <c r="E102" s="89"/>
      <c r="F102" s="89"/>
      <c r="G102" s="90"/>
      <c r="H102" s="89"/>
      <c r="I102" s="89"/>
      <c r="J102" s="470" t="s">
        <v>112</v>
      </c>
      <c r="K102" s="470"/>
      <c r="L102" s="470"/>
      <c r="M102" s="470"/>
      <c r="N102" s="470"/>
      <c r="O102" s="33"/>
      <c r="P102" s="33"/>
      <c r="Q102" s="34"/>
    </row>
    <row r="103" spans="1:17" s="92" customFormat="1" ht="54.6" customHeight="1">
      <c r="A103" s="92">
        <v>1</v>
      </c>
      <c r="B103" s="94" t="s">
        <v>113</v>
      </c>
      <c r="C103" s="98" t="s">
        <v>114</v>
      </c>
      <c r="D103" s="15"/>
      <c r="E103" s="15"/>
      <c r="F103" s="15"/>
      <c r="G103" s="35"/>
      <c r="H103" s="35"/>
      <c r="I103" s="35"/>
      <c r="J103" s="35"/>
      <c r="K103" s="19"/>
      <c r="L103" s="19"/>
      <c r="M103" s="35"/>
      <c r="N103" s="35"/>
      <c r="O103" s="35"/>
      <c r="P103" s="35"/>
      <c r="Q103" s="35"/>
    </row>
    <row r="104" spans="1:17" s="15" customFormat="1" ht="34.5" hidden="1" customHeight="1">
      <c r="A104" s="92"/>
      <c r="B104" s="466" t="s">
        <v>115</v>
      </c>
      <c r="C104" s="467"/>
      <c r="D104" s="467"/>
      <c r="E104" s="467"/>
      <c r="F104" s="467"/>
      <c r="G104" s="467"/>
      <c r="H104" s="467"/>
      <c r="I104" s="471"/>
      <c r="J104" s="35"/>
      <c r="K104" s="19"/>
      <c r="L104" s="19"/>
      <c r="M104" s="35"/>
      <c r="N104" s="35"/>
      <c r="O104" s="35"/>
      <c r="P104" s="35"/>
      <c r="Q104" s="35"/>
    </row>
    <row r="105" spans="1:17" s="15" customFormat="1" ht="59.25" hidden="1" customHeight="1">
      <c r="A105" s="92"/>
      <c r="B105" s="456" t="s">
        <v>73</v>
      </c>
      <c r="C105" s="457"/>
      <c r="D105" s="472" t="s">
        <v>116</v>
      </c>
      <c r="E105" s="473"/>
      <c r="F105" s="473"/>
      <c r="G105" s="473"/>
      <c r="H105" s="473"/>
      <c r="I105" s="474"/>
      <c r="J105" s="35"/>
      <c r="K105" s="35"/>
      <c r="L105" s="35"/>
      <c r="M105" s="35"/>
      <c r="N105" s="35"/>
      <c r="O105" s="35"/>
      <c r="P105" s="35"/>
      <c r="Q105" s="35"/>
    </row>
    <row r="106" spans="1:17" s="15" customFormat="1" ht="78.599999999999994" hidden="1" customHeight="1">
      <c r="A106" s="92"/>
      <c r="B106" s="458" t="str">
        <f>$D$21</f>
        <v>CLOUD</v>
      </c>
      <c r="C106" s="458" t="str">
        <f t="shared" ref="C106:C109" si="66">$E$42</f>
        <v>PFD</v>
      </c>
      <c r="D106" s="459"/>
      <c r="E106" s="460"/>
      <c r="F106" s="460"/>
      <c r="G106" s="460"/>
      <c r="H106" s="460"/>
      <c r="I106" s="461"/>
      <c r="J106" s="35"/>
      <c r="K106" s="35"/>
      <c r="L106" s="35"/>
      <c r="M106" s="35"/>
      <c r="N106" s="35"/>
      <c r="O106" s="35"/>
    </row>
    <row r="107" spans="1:17" s="15" customFormat="1" ht="78.75" hidden="1" customHeight="1">
      <c r="A107" s="92"/>
      <c r="B107" s="458" t="str">
        <f t="shared" ref="B107" si="67">$D$27</f>
        <v>ETERNITY</v>
      </c>
      <c r="C107" s="458"/>
      <c r="D107" s="459"/>
      <c r="E107" s="460"/>
      <c r="F107" s="460"/>
      <c r="G107" s="460"/>
      <c r="H107" s="460"/>
      <c r="I107" s="461"/>
      <c r="J107" s="35"/>
      <c r="K107" s="35"/>
      <c r="L107" s="35"/>
      <c r="M107" s="35"/>
      <c r="N107" s="35"/>
      <c r="O107" s="35"/>
    </row>
    <row r="108" spans="1:17" s="15" customFormat="1" ht="78.75" hidden="1" customHeight="1">
      <c r="A108" s="92"/>
      <c r="B108" s="458" t="str">
        <f>$D$33</f>
        <v>MOONLIGHT</v>
      </c>
      <c r="C108" s="458" t="str">
        <f t="shared" si="66"/>
        <v>PFD</v>
      </c>
      <c r="D108" s="459"/>
      <c r="E108" s="460"/>
      <c r="F108" s="460"/>
      <c r="G108" s="460"/>
      <c r="H108" s="460"/>
      <c r="I108" s="461"/>
      <c r="J108" s="35"/>
      <c r="K108" s="35"/>
      <c r="L108" s="35"/>
      <c r="M108" s="35"/>
      <c r="N108" s="35"/>
      <c r="O108" s="35"/>
    </row>
    <row r="109" spans="1:17" s="15" customFormat="1" ht="78.75" hidden="1" customHeight="1">
      <c r="A109" s="92"/>
      <c r="B109" s="458" t="e">
        <f>#REF!</f>
        <v>#REF!</v>
      </c>
      <c r="C109" s="458" t="str">
        <f t="shared" si="66"/>
        <v>PFD</v>
      </c>
      <c r="D109" s="459"/>
      <c r="E109" s="460"/>
      <c r="F109" s="460"/>
      <c r="G109" s="460"/>
      <c r="H109" s="460"/>
      <c r="I109" s="461"/>
      <c r="J109" s="35"/>
      <c r="K109" s="35"/>
      <c r="L109" s="35"/>
      <c r="M109" s="35"/>
      <c r="N109" s="35"/>
      <c r="O109" s="35"/>
    </row>
    <row r="110" spans="1:17" s="15" customFormat="1" ht="27" hidden="1"/>
    <row r="111" spans="1:17" s="15" customFormat="1" ht="27.75" hidden="1">
      <c r="A111" s="92"/>
      <c r="B111" s="466"/>
      <c r="C111" s="467"/>
      <c r="D111" s="468"/>
      <c r="E111" s="468"/>
      <c r="F111" s="468"/>
      <c r="G111" s="468"/>
      <c r="H111" s="468"/>
      <c r="I111" s="469"/>
      <c r="J111" s="35"/>
      <c r="K111" s="35"/>
      <c r="L111" s="35"/>
    </row>
    <row r="112" spans="1:17" s="15" customFormat="1" ht="40.5" hidden="1" customHeight="1">
      <c r="A112" s="92"/>
      <c r="B112" s="463"/>
      <c r="C112" s="464"/>
      <c r="D112" s="249" t="s">
        <v>117</v>
      </c>
      <c r="E112" s="249" t="s">
        <v>35</v>
      </c>
      <c r="F112" s="249" t="s">
        <v>36</v>
      </c>
      <c r="G112" s="249" t="s">
        <v>37</v>
      </c>
      <c r="H112" s="249" t="s">
        <v>38</v>
      </c>
      <c r="I112" s="249" t="s">
        <v>39</v>
      </c>
      <c r="J112" s="35"/>
    </row>
    <row r="113" spans="1:17" s="15" customFormat="1" ht="178.5" hidden="1" customHeight="1">
      <c r="A113" s="92"/>
      <c r="B113" s="465" t="s">
        <v>118</v>
      </c>
      <c r="C113" s="465"/>
      <c r="D113" s="506">
        <v>2.2000000000000002</v>
      </c>
      <c r="E113" s="507"/>
      <c r="F113" s="507"/>
      <c r="G113" s="507"/>
      <c r="H113" s="507"/>
      <c r="I113" s="508"/>
      <c r="J113" s="35"/>
    </row>
    <row r="114" spans="1:17" s="15" customFormat="1" ht="12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35"/>
      <c r="K114" s="35"/>
      <c r="L114" s="35"/>
      <c r="M114" s="35"/>
      <c r="N114" s="35"/>
      <c r="O114" s="35"/>
      <c r="P114" s="35"/>
      <c r="Q114" s="35"/>
    </row>
    <row r="115" spans="1:17" s="92" customFormat="1" ht="54.6" customHeight="1">
      <c r="A115" s="16">
        <v>2</v>
      </c>
      <c r="B115" s="94" t="s">
        <v>119</v>
      </c>
      <c r="C115" s="462" t="s">
        <v>754</v>
      </c>
      <c r="D115" s="462"/>
      <c r="E115" s="462"/>
      <c r="F115" s="462"/>
      <c r="G115" s="35"/>
      <c r="H115" s="35"/>
      <c r="I115" s="35"/>
      <c r="J115" s="35"/>
      <c r="K115" s="19"/>
      <c r="L115" s="19"/>
      <c r="M115" s="35"/>
      <c r="N115" s="35"/>
      <c r="O115" s="35"/>
      <c r="P115" s="35"/>
      <c r="Q115" s="35"/>
    </row>
    <row r="116" spans="1:17" s="15" customFormat="1" ht="27.75" hidden="1">
      <c r="A116" s="92"/>
      <c r="B116" s="466" t="s">
        <v>115</v>
      </c>
      <c r="C116" s="467"/>
      <c r="D116" s="467"/>
      <c r="E116" s="467"/>
      <c r="F116" s="467"/>
      <c r="G116" s="467"/>
      <c r="H116" s="467"/>
      <c r="I116" s="471"/>
      <c r="J116" s="35"/>
      <c r="K116" s="19"/>
      <c r="L116" s="19"/>
      <c r="M116" s="35"/>
      <c r="N116" s="35"/>
      <c r="O116" s="35"/>
      <c r="P116" s="35"/>
      <c r="Q116" s="35"/>
    </row>
    <row r="117" spans="1:17" s="15" customFormat="1" ht="63" hidden="1" customHeight="1">
      <c r="A117" s="92"/>
      <c r="B117" s="456" t="s">
        <v>73</v>
      </c>
      <c r="C117" s="457"/>
      <c r="D117" s="472" t="s">
        <v>116</v>
      </c>
      <c r="E117" s="473"/>
      <c r="F117" s="473"/>
      <c r="G117" s="473"/>
      <c r="H117" s="473"/>
      <c r="I117" s="474"/>
      <c r="J117" s="35"/>
      <c r="K117" s="35"/>
      <c r="L117" s="35"/>
      <c r="M117" s="35"/>
      <c r="N117" s="35"/>
      <c r="O117" s="35"/>
      <c r="P117" s="35"/>
      <c r="Q117" s="35"/>
    </row>
    <row r="118" spans="1:17" s="15" customFormat="1" ht="72" hidden="1" customHeight="1">
      <c r="A118" s="92"/>
      <c r="B118" s="458" t="str">
        <f>$D$21</f>
        <v>CLOUD</v>
      </c>
      <c r="C118" s="458" t="str">
        <f t="shared" ref="C118:C121" si="68">$E$42</f>
        <v>PFD</v>
      </c>
      <c r="D118" s="459" t="s">
        <v>121</v>
      </c>
      <c r="E118" s="460"/>
      <c r="F118" s="460"/>
      <c r="G118" s="460"/>
      <c r="H118" s="460"/>
      <c r="I118" s="461"/>
      <c r="J118" s="35"/>
      <c r="K118" s="35"/>
      <c r="L118" s="35"/>
      <c r="M118" s="35"/>
      <c r="N118" s="35"/>
      <c r="O118" s="35"/>
    </row>
    <row r="119" spans="1:17" s="15" customFormat="1" ht="54" hidden="1" customHeight="1">
      <c r="A119" s="92"/>
      <c r="B119" s="458" t="str">
        <f t="shared" ref="B119" si="69">$D$27</f>
        <v>ETERNITY</v>
      </c>
      <c r="C119" s="458"/>
      <c r="D119" s="459" t="s">
        <v>122</v>
      </c>
      <c r="E119" s="460"/>
      <c r="F119" s="460"/>
      <c r="G119" s="460"/>
      <c r="H119" s="460"/>
      <c r="I119" s="461"/>
      <c r="J119" s="35"/>
      <c r="K119" s="35"/>
      <c r="L119" s="35"/>
      <c r="M119" s="35"/>
      <c r="N119" s="35"/>
      <c r="O119" s="35"/>
    </row>
    <row r="120" spans="1:17" s="15" customFormat="1" ht="78.75" hidden="1" customHeight="1">
      <c r="A120" s="92"/>
      <c r="B120" s="458" t="str">
        <f>$D$33</f>
        <v>MOONLIGHT</v>
      </c>
      <c r="C120" s="458" t="str">
        <f t="shared" si="68"/>
        <v>PFD</v>
      </c>
      <c r="D120" s="459" t="s">
        <v>121</v>
      </c>
      <c r="E120" s="460"/>
      <c r="F120" s="460"/>
      <c r="G120" s="460"/>
      <c r="H120" s="460"/>
      <c r="I120" s="461"/>
      <c r="J120" s="35"/>
      <c r="K120" s="35"/>
      <c r="L120" s="35"/>
      <c r="M120" s="35"/>
      <c r="N120" s="35"/>
      <c r="O120" s="35"/>
    </row>
    <row r="121" spans="1:17" s="15" customFormat="1" ht="54" hidden="1" customHeight="1">
      <c r="A121" s="92"/>
      <c r="B121" s="458" t="e">
        <f>#REF!</f>
        <v>#REF!</v>
      </c>
      <c r="C121" s="458" t="str">
        <f t="shared" si="68"/>
        <v>PFD</v>
      </c>
      <c r="D121" s="459" t="s">
        <v>122</v>
      </c>
      <c r="E121" s="460"/>
      <c r="F121" s="460"/>
      <c r="G121" s="460"/>
      <c r="H121" s="460"/>
      <c r="I121" s="461"/>
      <c r="J121" s="35"/>
      <c r="K121" s="35"/>
      <c r="L121" s="35"/>
      <c r="M121" s="35"/>
      <c r="N121" s="35"/>
      <c r="O121" s="35"/>
    </row>
    <row r="122" spans="1:17" s="15" customFormat="1" ht="54" hidden="1" customHeight="1">
      <c r="A122" s="92"/>
      <c r="B122" s="198"/>
      <c r="C122" s="199"/>
      <c r="D122" s="200"/>
      <c r="E122" s="184"/>
      <c r="F122" s="184"/>
      <c r="G122" s="184"/>
      <c r="H122" s="184"/>
      <c r="I122" s="185"/>
      <c r="J122" s="35"/>
      <c r="K122" s="35"/>
      <c r="L122" s="35"/>
      <c r="M122" s="35"/>
      <c r="N122" s="35"/>
      <c r="O122" s="35"/>
    </row>
    <row r="123" spans="1:17" s="15" customFormat="1" ht="27.75" hidden="1">
      <c r="A123" s="92"/>
      <c r="B123" s="466" t="s">
        <v>123</v>
      </c>
      <c r="C123" s="467"/>
      <c r="D123" s="468"/>
      <c r="E123" s="468"/>
      <c r="F123" s="468"/>
      <c r="G123" s="468"/>
      <c r="H123" s="468"/>
      <c r="I123" s="469"/>
      <c r="J123" s="35"/>
      <c r="K123" s="35"/>
      <c r="L123" s="35"/>
    </row>
    <row r="124" spans="1:17" s="15" customFormat="1" ht="56.25" hidden="1" customHeight="1">
      <c r="A124" s="92"/>
      <c r="B124" s="463"/>
      <c r="C124" s="464"/>
      <c r="D124" s="249" t="s">
        <v>117</v>
      </c>
      <c r="E124" s="249" t="s">
        <v>35</v>
      </c>
      <c r="F124" s="249" t="s">
        <v>36</v>
      </c>
      <c r="G124" s="249" t="s">
        <v>37</v>
      </c>
      <c r="H124" s="249" t="s">
        <v>38</v>
      </c>
      <c r="I124" s="249" t="s">
        <v>39</v>
      </c>
      <c r="J124" s="35"/>
    </row>
    <row r="125" spans="1:17" s="15" customFormat="1" ht="151.5" hidden="1" customHeight="1">
      <c r="A125" s="92"/>
      <c r="B125" s="465" t="s">
        <v>124</v>
      </c>
      <c r="C125" s="465"/>
      <c r="D125" s="177"/>
      <c r="E125" s="178"/>
      <c r="F125" s="178"/>
      <c r="G125" s="178"/>
      <c r="H125" s="178"/>
      <c r="I125" s="178"/>
      <c r="J125" s="35"/>
    </row>
    <row r="126" spans="1:17" s="15" customFormat="1" ht="27">
      <c r="A126" s="92"/>
      <c r="B126" s="92"/>
      <c r="C126" s="92"/>
      <c r="D126" s="92"/>
      <c r="E126" s="92"/>
      <c r="F126" s="92"/>
      <c r="G126" s="92"/>
      <c r="H126" s="92"/>
      <c r="I126" s="92"/>
      <c r="J126" s="35"/>
      <c r="K126" s="35"/>
      <c r="L126" s="35"/>
      <c r="M126" s="35"/>
      <c r="N126" s="35"/>
      <c r="O126" s="35"/>
      <c r="P126" s="35"/>
      <c r="Q126" s="35"/>
    </row>
    <row r="127" spans="1:17" s="92" customFormat="1" ht="48.6" customHeight="1">
      <c r="A127" s="16">
        <v>3</v>
      </c>
      <c r="B127" s="94" t="s">
        <v>125</v>
      </c>
      <c r="C127" s="18" t="s">
        <v>755</v>
      </c>
      <c r="D127" s="18"/>
      <c r="E127" s="18"/>
      <c r="F127" s="18"/>
      <c r="G127" s="35"/>
      <c r="H127" s="35"/>
      <c r="I127" s="35"/>
      <c r="J127" s="35"/>
      <c r="K127" s="19"/>
      <c r="L127" s="19"/>
      <c r="M127" s="35"/>
      <c r="N127" s="35"/>
      <c r="O127" s="35"/>
      <c r="P127" s="35"/>
      <c r="Q127" s="35"/>
    </row>
    <row r="128" spans="1:17" s="15" customFormat="1" ht="36.6" customHeight="1">
      <c r="A128" s="92"/>
      <c r="B128" s="456" t="s">
        <v>73</v>
      </c>
      <c r="C128" s="457"/>
      <c r="D128" s="472" t="s">
        <v>116</v>
      </c>
      <c r="E128" s="473"/>
      <c r="F128" s="473"/>
      <c r="G128" s="473"/>
      <c r="H128" s="473"/>
      <c r="I128" s="474"/>
      <c r="J128" s="35"/>
      <c r="K128" s="35"/>
      <c r="L128" s="35"/>
      <c r="M128" s="35"/>
      <c r="N128" s="35"/>
      <c r="O128" s="35"/>
      <c r="P128" s="35"/>
      <c r="Q128" s="35"/>
    </row>
    <row r="129" spans="1:17" s="15" customFormat="1" ht="77.099999999999994" customHeight="1">
      <c r="A129" s="92"/>
      <c r="B129" s="458" t="str">
        <f>$D$21</f>
        <v>CLOUD</v>
      </c>
      <c r="C129" s="458" t="str">
        <f t="shared" ref="C129:C131" si="70">$E$42</f>
        <v>PFD</v>
      </c>
      <c r="D129" s="459" t="s">
        <v>781</v>
      </c>
      <c r="E129" s="460"/>
      <c r="F129" s="460"/>
      <c r="G129" s="460"/>
      <c r="H129" s="460"/>
      <c r="I129" s="461"/>
      <c r="J129" s="35"/>
      <c r="K129" s="35"/>
      <c r="L129" s="35"/>
      <c r="M129" s="35"/>
      <c r="N129" s="35"/>
      <c r="O129" s="35"/>
    </row>
    <row r="130" spans="1:17" s="15" customFormat="1" ht="77.099999999999994" customHeight="1">
      <c r="A130" s="92"/>
      <c r="B130" s="458" t="str">
        <f t="shared" ref="B130" si="71">$D$27</f>
        <v>ETERNITY</v>
      </c>
      <c r="C130" s="458"/>
      <c r="D130" s="459" t="s">
        <v>782</v>
      </c>
      <c r="E130" s="460"/>
      <c r="F130" s="460"/>
      <c r="G130" s="460"/>
      <c r="H130" s="460"/>
      <c r="I130" s="461"/>
      <c r="J130" s="35"/>
      <c r="K130" s="35"/>
      <c r="L130" s="35"/>
      <c r="M130" s="35"/>
      <c r="N130" s="35"/>
      <c r="O130" s="35"/>
    </row>
    <row r="131" spans="1:17" s="15" customFormat="1" ht="77.099999999999994" customHeight="1">
      <c r="A131" s="92"/>
      <c r="B131" s="458" t="str">
        <f>$D$33</f>
        <v>MOONLIGHT</v>
      </c>
      <c r="C131" s="458" t="str">
        <f t="shared" si="70"/>
        <v>PFD</v>
      </c>
      <c r="D131" s="459" t="s">
        <v>783</v>
      </c>
      <c r="E131" s="460"/>
      <c r="F131" s="460"/>
      <c r="G131" s="460"/>
      <c r="H131" s="460"/>
      <c r="I131" s="461"/>
      <c r="J131" s="35"/>
      <c r="K131" s="35"/>
      <c r="L131" s="35"/>
      <c r="M131" s="35"/>
      <c r="N131" s="35"/>
      <c r="O131" s="35"/>
    </row>
    <row r="132" spans="1:17" s="15" customFormat="1" ht="27">
      <c r="A132" s="92"/>
      <c r="B132" s="92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1:17" s="15" customFormat="1" ht="29.25" customHeight="1">
      <c r="B133" s="470" t="s">
        <v>127</v>
      </c>
      <c r="C133" s="470"/>
      <c r="D133" s="470"/>
      <c r="E133" s="470"/>
      <c r="G133" s="35"/>
      <c r="N133" s="34"/>
      <c r="O133" s="33"/>
      <c r="P133" s="33"/>
      <c r="Q133" s="34"/>
    </row>
    <row r="134" spans="1:17" s="15" customFormat="1" ht="35.25" customHeight="1">
      <c r="A134" s="92">
        <v>1</v>
      </c>
      <c r="B134" s="95" t="s">
        <v>128</v>
      </c>
      <c r="C134" s="92"/>
      <c r="D134" s="92"/>
      <c r="G134" s="35"/>
      <c r="N134" s="34"/>
      <c r="O134" s="33"/>
      <c r="P134" s="33"/>
      <c r="Q134" s="34"/>
    </row>
    <row r="135" spans="1:17" s="15" customFormat="1" ht="35.25" customHeight="1">
      <c r="A135" s="92">
        <v>2</v>
      </c>
      <c r="B135" s="95" t="s">
        <v>129</v>
      </c>
      <c r="C135" s="92"/>
      <c r="D135" s="92"/>
      <c r="G135" s="35"/>
      <c r="N135" s="34"/>
      <c r="O135" s="33"/>
      <c r="P135" s="33"/>
      <c r="Q135" s="34"/>
    </row>
    <row r="136" spans="1:17" s="15" customFormat="1" ht="35.25" customHeight="1">
      <c r="A136" s="92">
        <v>3</v>
      </c>
      <c r="B136" s="95" t="s">
        <v>130</v>
      </c>
      <c r="C136" s="92"/>
      <c r="D136" s="92"/>
      <c r="G136" s="35"/>
      <c r="N136" s="34"/>
      <c r="O136" s="33"/>
      <c r="P136" s="33"/>
      <c r="Q136" s="34"/>
    </row>
    <row r="137" spans="1:17" s="18" customFormat="1" ht="27.75">
      <c r="A137" s="16"/>
      <c r="B137" s="250" t="s">
        <v>131</v>
      </c>
      <c r="C137" s="251" t="s">
        <v>723</v>
      </c>
      <c r="D137" s="251" t="s">
        <v>117</v>
      </c>
      <c r="E137" s="251" t="s">
        <v>35</v>
      </c>
      <c r="F137" s="251" t="s">
        <v>36</v>
      </c>
      <c r="G137" s="251" t="s">
        <v>37</v>
      </c>
      <c r="H137" s="251" t="s">
        <v>38</v>
      </c>
      <c r="I137" s="251" t="s">
        <v>39</v>
      </c>
      <c r="J137" s="251" t="s">
        <v>40</v>
      </c>
      <c r="M137" s="36"/>
      <c r="N137" s="37"/>
      <c r="O137" s="37"/>
      <c r="P137" s="36"/>
    </row>
    <row r="138" spans="1:17" s="18" customFormat="1" ht="50.1" customHeight="1">
      <c r="A138" s="16"/>
      <c r="B138" s="250" t="s">
        <v>132</v>
      </c>
      <c r="C138" s="189">
        <f>G35</f>
        <v>81</v>
      </c>
      <c r="D138" s="189">
        <f t="shared" ref="D138:I138" si="72">H35</f>
        <v>276</v>
      </c>
      <c r="E138" s="189">
        <f t="shared" si="72"/>
        <v>726</v>
      </c>
      <c r="F138" s="189">
        <f t="shared" si="72"/>
        <v>933</v>
      </c>
      <c r="G138" s="189">
        <f t="shared" si="72"/>
        <v>744</v>
      </c>
      <c r="H138" s="189">
        <f t="shared" si="72"/>
        <v>339</v>
      </c>
      <c r="I138" s="189">
        <f t="shared" si="72"/>
        <v>96</v>
      </c>
      <c r="J138" s="189">
        <f>SUM(C138:I138)</f>
        <v>3195</v>
      </c>
      <c r="M138" s="36"/>
      <c r="N138" s="37"/>
      <c r="O138" s="37"/>
      <c r="P138" s="36"/>
    </row>
    <row r="139" spans="1:17" s="96" customFormat="1" ht="132.94999999999999" customHeight="1">
      <c r="G139" s="97"/>
    </row>
    <row r="140" spans="1:17" s="96" customFormat="1" ht="27">
      <c r="G140" s="97"/>
    </row>
    <row r="141" spans="1:17" s="96" customFormat="1" ht="27">
      <c r="G141" s="97"/>
    </row>
    <row r="142" spans="1:17" s="96" customFormat="1" ht="27">
      <c r="G142" s="97"/>
    </row>
    <row r="143" spans="1:17" s="96" customFormat="1" ht="27">
      <c r="G143" s="97"/>
    </row>
    <row r="144" spans="1:17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  <row r="153" spans="7:7" s="96" customFormat="1" ht="27">
      <c r="G153" s="97"/>
    </row>
    <row r="154" spans="7:7" s="96" customFormat="1" ht="27">
      <c r="G154" s="97"/>
    </row>
    <row r="155" spans="7:7" s="96" customFormat="1" ht="27">
      <c r="G155" s="97"/>
    </row>
    <row r="156" spans="7:7" s="96" customFormat="1" ht="27">
      <c r="G156" s="97"/>
    </row>
    <row r="157" spans="7:7" s="96" customFormat="1" ht="27">
      <c r="G157" s="97"/>
    </row>
    <row r="158" spans="7:7" s="96" customFormat="1" ht="27">
      <c r="G158" s="97"/>
    </row>
    <row r="159" spans="7:7" s="96" customFormat="1" ht="27">
      <c r="G159" s="97"/>
    </row>
    <row r="160" spans="7:7" s="96" customFormat="1" ht="27">
      <c r="G160" s="97"/>
    </row>
  </sheetData>
  <mergeCells count="215">
    <mergeCell ref="N52:Q52"/>
    <mergeCell ref="B56:C56"/>
    <mergeCell ref="N56:Q56"/>
    <mergeCell ref="B57:C57"/>
    <mergeCell ref="N57:Q57"/>
    <mergeCell ref="A47:C47"/>
    <mergeCell ref="N47:Q47"/>
    <mergeCell ref="B83:E83"/>
    <mergeCell ref="B84:E84"/>
    <mergeCell ref="D105:I105"/>
    <mergeCell ref="B106:C106"/>
    <mergeCell ref="H68:I68"/>
    <mergeCell ref="P69:Q71"/>
    <mergeCell ref="A48:Q48"/>
    <mergeCell ref="B63:E63"/>
    <mergeCell ref="G63:G65"/>
    <mergeCell ref="B64:E64"/>
    <mergeCell ref="H64:I64"/>
    <mergeCell ref="H63:I63"/>
    <mergeCell ref="B65:E65"/>
    <mergeCell ref="H65:I65"/>
    <mergeCell ref="B67:E67"/>
    <mergeCell ref="B66:E66"/>
    <mergeCell ref="H66:I66"/>
    <mergeCell ref="B71:E71"/>
    <mergeCell ref="H71:I71"/>
    <mergeCell ref="B69:E69"/>
    <mergeCell ref="H67:I67"/>
    <mergeCell ref="N50:Q50"/>
    <mergeCell ref="B55:C55"/>
    <mergeCell ref="N55:Q55"/>
    <mergeCell ref="F69:F71"/>
    <mergeCell ref="P63:Q63"/>
    <mergeCell ref="P64:Q64"/>
    <mergeCell ref="P65:Q65"/>
    <mergeCell ref="G69:G71"/>
    <mergeCell ref="F75:F77"/>
    <mergeCell ref="G75:G77"/>
    <mergeCell ref="H77:I77"/>
    <mergeCell ref="H69:I69"/>
    <mergeCell ref="F66:F68"/>
    <mergeCell ref="G66:G68"/>
    <mergeCell ref="H88:I88"/>
    <mergeCell ref="B99:E99"/>
    <mergeCell ref="H99:I99"/>
    <mergeCell ref="H98:I98"/>
    <mergeCell ref="B98:E98"/>
    <mergeCell ref="B97:E97"/>
    <mergeCell ref="B92:E92"/>
    <mergeCell ref="H92:I92"/>
    <mergeCell ref="B86:E86"/>
    <mergeCell ref="H87:I87"/>
    <mergeCell ref="B96:E96"/>
    <mergeCell ref="H96:I96"/>
    <mergeCell ref="B68:E68"/>
    <mergeCell ref="N24:P25"/>
    <mergeCell ref="N30:P31"/>
    <mergeCell ref="A41:Q41"/>
    <mergeCell ref="B38:Q38"/>
    <mergeCell ref="B37:Q37"/>
    <mergeCell ref="B43:C43"/>
    <mergeCell ref="N43:Q43"/>
    <mergeCell ref="B50:C50"/>
    <mergeCell ref="A53:Q53"/>
    <mergeCell ref="B54:C54"/>
    <mergeCell ref="N54:Q54"/>
    <mergeCell ref="P59:Q59"/>
    <mergeCell ref="H60:I60"/>
    <mergeCell ref="N49:Q49"/>
    <mergeCell ref="A59:E59"/>
    <mergeCell ref="B61:E61"/>
    <mergeCell ref="B44:C44"/>
    <mergeCell ref="N44:Q44"/>
    <mergeCell ref="B45:C45"/>
    <mergeCell ref="N45:Q45"/>
    <mergeCell ref="B51:C51"/>
    <mergeCell ref="N51:Q51"/>
    <mergeCell ref="B52:C52"/>
    <mergeCell ref="P60:Q62"/>
    <mergeCell ref="B60:E60"/>
    <mergeCell ref="B108:C108"/>
    <mergeCell ref="D108:I108"/>
    <mergeCell ref="B109:C109"/>
    <mergeCell ref="D109:I109"/>
    <mergeCell ref="H84:I84"/>
    <mergeCell ref="B76:E76"/>
    <mergeCell ref="H76:I76"/>
    <mergeCell ref="H86:I86"/>
    <mergeCell ref="H83:I83"/>
    <mergeCell ref="A79:E79"/>
    <mergeCell ref="H79:I79"/>
    <mergeCell ref="H85:I85"/>
    <mergeCell ref="B62:E62"/>
    <mergeCell ref="J102:N102"/>
    <mergeCell ref="B77:E77"/>
    <mergeCell ref="B75:E75"/>
    <mergeCell ref="H97:I97"/>
    <mergeCell ref="B100:E100"/>
    <mergeCell ref="H100:I100"/>
    <mergeCell ref="B93:E93"/>
    <mergeCell ref="B88:E88"/>
    <mergeCell ref="D106:I106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D33:F33"/>
    <mergeCell ref="N17:P17"/>
    <mergeCell ref="N23:P23"/>
    <mergeCell ref="N29:P29"/>
    <mergeCell ref="N40:Q40"/>
    <mergeCell ref="N42:Q42"/>
    <mergeCell ref="A40:C40"/>
    <mergeCell ref="H75:I75"/>
    <mergeCell ref="H70:I70"/>
    <mergeCell ref="B70:E70"/>
    <mergeCell ref="P75:Q77"/>
    <mergeCell ref="B72:E72"/>
    <mergeCell ref="F72:F74"/>
    <mergeCell ref="G72:G74"/>
    <mergeCell ref="H72:I72"/>
    <mergeCell ref="P72:Q74"/>
    <mergeCell ref="B73:E73"/>
    <mergeCell ref="H73:I73"/>
    <mergeCell ref="B74:E74"/>
    <mergeCell ref="H74:I74"/>
    <mergeCell ref="P66:Q68"/>
    <mergeCell ref="B42:C42"/>
    <mergeCell ref="N18:P19"/>
    <mergeCell ref="B133:E133"/>
    <mergeCell ref="B104:I104"/>
    <mergeCell ref="B123:I123"/>
    <mergeCell ref="B116:I116"/>
    <mergeCell ref="B118:C118"/>
    <mergeCell ref="B119:C119"/>
    <mergeCell ref="B120:C120"/>
    <mergeCell ref="B121:C121"/>
    <mergeCell ref="B117:C117"/>
    <mergeCell ref="D117:I117"/>
    <mergeCell ref="D118:I118"/>
    <mergeCell ref="B125:C125"/>
    <mergeCell ref="B124:C124"/>
    <mergeCell ref="D119:I119"/>
    <mergeCell ref="D120:I120"/>
    <mergeCell ref="D121:I121"/>
    <mergeCell ref="D113:I113"/>
    <mergeCell ref="B107:C107"/>
    <mergeCell ref="D107:I107"/>
    <mergeCell ref="D128:I128"/>
    <mergeCell ref="B129:C129"/>
    <mergeCell ref="D129:I129"/>
    <mergeCell ref="B130:C130"/>
    <mergeCell ref="D130:I130"/>
    <mergeCell ref="B105:C105"/>
    <mergeCell ref="B131:C131"/>
    <mergeCell ref="D131:I131"/>
    <mergeCell ref="B128:C128"/>
    <mergeCell ref="G89:G91"/>
    <mergeCell ref="B90:E90"/>
    <mergeCell ref="H90:I90"/>
    <mergeCell ref="B91:E91"/>
    <mergeCell ref="H91:I91"/>
    <mergeCell ref="F92:F94"/>
    <mergeCell ref="G92:G94"/>
    <mergeCell ref="B89:E89"/>
    <mergeCell ref="H89:I89"/>
    <mergeCell ref="F89:F91"/>
    <mergeCell ref="B95:E95"/>
    <mergeCell ref="H95:I95"/>
    <mergeCell ref="B94:E94"/>
    <mergeCell ref="H94:I94"/>
    <mergeCell ref="C115:F115"/>
    <mergeCell ref="B112:C112"/>
    <mergeCell ref="B113:C113"/>
    <mergeCell ref="B111:I111"/>
    <mergeCell ref="P97:Q97"/>
    <mergeCell ref="P98:Q98"/>
    <mergeCell ref="P99:Q99"/>
    <mergeCell ref="P100:Q100"/>
    <mergeCell ref="P86:Q86"/>
    <mergeCell ref="P87:Q87"/>
    <mergeCell ref="P88:Q88"/>
    <mergeCell ref="P89:Q91"/>
    <mergeCell ref="P92:Q94"/>
    <mergeCell ref="H59:I59"/>
    <mergeCell ref="H62:I62"/>
    <mergeCell ref="H61:I61"/>
    <mergeCell ref="B49:C49"/>
    <mergeCell ref="B20:F20"/>
    <mergeCell ref="B26:F26"/>
    <mergeCell ref="B32:F32"/>
    <mergeCell ref="P95:Q95"/>
    <mergeCell ref="P96:Q96"/>
    <mergeCell ref="B87:E87"/>
    <mergeCell ref="P83:Q85"/>
    <mergeCell ref="P80:Q82"/>
    <mergeCell ref="P79:Q79"/>
    <mergeCell ref="B82:E82"/>
    <mergeCell ref="H82:I82"/>
    <mergeCell ref="B85:E85"/>
    <mergeCell ref="F80:F82"/>
    <mergeCell ref="G80:G82"/>
    <mergeCell ref="G83:G85"/>
    <mergeCell ref="B80:E80"/>
    <mergeCell ref="H80:I80"/>
    <mergeCell ref="B81:E81"/>
    <mergeCell ref="H81:I81"/>
    <mergeCell ref="H93:I93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45" max="16" man="1"/>
    <brk id="57" max="16" man="1"/>
    <brk id="77" max="16" man="1"/>
    <brk id="10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A785-7A49-44FE-9F91-4C1AF3E11160}">
  <sheetPr>
    <pageSetUpPr fitToPage="1"/>
  </sheetPr>
  <dimension ref="A1:Q61"/>
  <sheetViews>
    <sheetView view="pageBreakPreview" topLeftCell="A24" zoomScale="50" zoomScaleNormal="10" zoomScaleSheetLayoutView="50" zoomScalePageLayoutView="25" workbookViewId="0">
      <selection activeCell="G33" sqref="G33:M33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89" t="s">
        <v>0</v>
      </c>
      <c r="O1" s="489" t="s">
        <v>0</v>
      </c>
      <c r="P1" s="490" t="s">
        <v>1</v>
      </c>
      <c r="Q1" s="49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89" t="s">
        <v>2</v>
      </c>
      <c r="O2" s="489" t="s">
        <v>2</v>
      </c>
      <c r="P2" s="491" t="s">
        <v>3</v>
      </c>
      <c r="Q2" s="49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89" t="s">
        <v>4</v>
      </c>
      <c r="O3" s="489" t="s">
        <v>4</v>
      </c>
      <c r="P3" s="492" t="s">
        <v>5</v>
      </c>
      <c r="Q3" s="49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94" t="s">
        <v>788</v>
      </c>
      <c r="H5" s="495"/>
      <c r="I5" s="495"/>
      <c r="J5" s="495"/>
      <c r="K5" s="495"/>
      <c r="L5" s="495"/>
      <c r="M5" s="49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97"/>
      <c r="H6" s="498"/>
      <c r="I6" s="498"/>
      <c r="J6" s="498"/>
      <c r="K6" s="498"/>
      <c r="L6" s="498"/>
      <c r="M6" s="49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787</v>
      </c>
      <c r="E7" s="12"/>
      <c r="F7" s="11"/>
      <c r="G7" s="497"/>
      <c r="H7" s="498"/>
      <c r="I7" s="498"/>
      <c r="J7" s="498"/>
      <c r="K7" s="498"/>
      <c r="L7" s="498"/>
      <c r="M7" s="49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93" t="s">
        <v>786</v>
      </c>
      <c r="E8" s="493"/>
      <c r="F8" s="493"/>
      <c r="G8" s="500"/>
      <c r="H8" s="501"/>
      <c r="I8" s="501"/>
      <c r="J8" s="501"/>
      <c r="K8" s="501"/>
      <c r="L8" s="501"/>
      <c r="M8" s="50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792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04">
        <v>45453</v>
      </c>
      <c r="E11" s="505"/>
      <c r="F11" s="505"/>
      <c r="G11" s="241"/>
      <c r="H11" s="240"/>
      <c r="I11" s="186"/>
      <c r="J11" s="238" t="s">
        <v>20</v>
      </c>
      <c r="K11" s="186"/>
      <c r="L11" s="186"/>
      <c r="M11" s="503" t="s">
        <v>731</v>
      </c>
      <c r="N11" s="503"/>
      <c r="O11" s="503"/>
      <c r="P11" s="503"/>
      <c r="Q11" s="50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27.75">
      <c r="B13" s="475"/>
      <c r="C13" s="475"/>
      <c r="D13" s="475"/>
      <c r="E13" s="475"/>
      <c r="F13" s="475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77" t="s">
        <v>724</v>
      </c>
      <c r="O17" s="477"/>
      <c r="P17" s="477"/>
      <c r="Q17" s="333" t="s">
        <v>40</v>
      </c>
    </row>
    <row r="18" spans="2:17" s="204" customFormat="1" ht="67.5">
      <c r="B18" s="330" t="s">
        <v>41</v>
      </c>
      <c r="C18" s="331" t="s">
        <v>465</v>
      </c>
      <c r="D18" s="205" t="s">
        <v>732</v>
      </c>
      <c r="E18" s="206"/>
      <c r="F18" s="207"/>
      <c r="G18" s="207">
        <v>3</v>
      </c>
      <c r="H18" s="207">
        <v>3</v>
      </c>
      <c r="I18" s="207">
        <v>5</v>
      </c>
      <c r="J18" s="207">
        <v>8</v>
      </c>
      <c r="K18" s="207">
        <v>7</v>
      </c>
      <c r="L18" s="207">
        <v>5</v>
      </c>
      <c r="M18" s="207">
        <v>3</v>
      </c>
      <c r="N18" s="488" t="s">
        <v>725</v>
      </c>
      <c r="O18" s="488"/>
      <c r="P18" s="488"/>
      <c r="Q18" s="208">
        <f>SUM(E18:P18)</f>
        <v>34</v>
      </c>
    </row>
    <row r="19" spans="2:17" s="204" customFormat="1" ht="67.5">
      <c r="B19" s="330" t="s">
        <v>43</v>
      </c>
      <c r="C19" s="331" t="str">
        <f>C18</f>
        <v>DB-SS007</v>
      </c>
      <c r="D19" s="206" t="str">
        <f>+D18</f>
        <v>CLOUD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488"/>
      <c r="O19" s="488"/>
      <c r="P19" s="488"/>
      <c r="Q19" s="208">
        <f>SUM(E19:P19)</f>
        <v>7</v>
      </c>
    </row>
    <row r="20" spans="2:17" s="215" customFormat="1" ht="50.2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CLOUD</v>
      </c>
      <c r="E21" s="212"/>
      <c r="F21" s="213"/>
      <c r="G21" s="214">
        <f>SUM(G18:G20)</f>
        <v>4</v>
      </c>
      <c r="H21" s="214">
        <f t="shared" ref="H21:M21" si="1">SUM(H18:H20)</f>
        <v>4</v>
      </c>
      <c r="I21" s="214">
        <f t="shared" si="1"/>
        <v>6</v>
      </c>
      <c r="J21" s="214">
        <f t="shared" si="1"/>
        <v>10</v>
      </c>
      <c r="K21" s="214">
        <f t="shared" si="1"/>
        <v>8</v>
      </c>
      <c r="L21" s="214">
        <f t="shared" si="1"/>
        <v>6</v>
      </c>
      <c r="M21" s="214">
        <f t="shared" si="1"/>
        <v>4</v>
      </c>
      <c r="N21" s="334"/>
      <c r="O21" s="334"/>
      <c r="P21" s="334"/>
      <c r="Q21" s="361">
        <f>SUM(Q18:Q20)</f>
        <v>42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78" t="s">
        <v>724</v>
      </c>
      <c r="O23" s="478"/>
      <c r="P23" s="478"/>
      <c r="Q23" s="333" t="s">
        <v>40</v>
      </c>
    </row>
    <row r="24" spans="2:17" s="204" customFormat="1" ht="67.5">
      <c r="B24" s="330" t="s">
        <v>41</v>
      </c>
      <c r="C24" s="331" t="s">
        <v>474</v>
      </c>
      <c r="D24" s="205" t="s">
        <v>733</v>
      </c>
      <c r="E24" s="206"/>
      <c r="F24" s="207"/>
      <c r="G24" s="207">
        <v>3</v>
      </c>
      <c r="H24" s="207">
        <v>3</v>
      </c>
      <c r="I24" s="207">
        <v>5</v>
      </c>
      <c r="J24" s="207">
        <v>8</v>
      </c>
      <c r="K24" s="207">
        <v>7</v>
      </c>
      <c r="L24" s="207">
        <v>5</v>
      </c>
      <c r="M24" s="207">
        <v>3</v>
      </c>
      <c r="N24" s="488" t="s">
        <v>725</v>
      </c>
      <c r="O24" s="488"/>
      <c r="P24" s="488"/>
      <c r="Q24" s="208">
        <f>SUM(E24:P24)</f>
        <v>34</v>
      </c>
    </row>
    <row r="25" spans="2:17" s="204" customFormat="1" ht="67.5">
      <c r="B25" s="330" t="s">
        <v>43</v>
      </c>
      <c r="C25" s="331" t="str">
        <f>C24</f>
        <v>DB-SS008</v>
      </c>
      <c r="D25" s="206" t="str">
        <f>+D24</f>
        <v>ETERNITY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488"/>
      <c r="O25" s="488"/>
      <c r="P25" s="488"/>
      <c r="Q25" s="208">
        <f>SUM(E25:P25)</f>
        <v>7</v>
      </c>
    </row>
    <row r="26" spans="2:17" s="215" customFormat="1" ht="50.2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SUM(G24:G26)</f>
        <v>4</v>
      </c>
      <c r="H27" s="214">
        <f t="shared" ref="H27:M27" si="3">SUM(H24:H26)</f>
        <v>4</v>
      </c>
      <c r="I27" s="214">
        <f t="shared" si="3"/>
        <v>6</v>
      </c>
      <c r="J27" s="214">
        <f t="shared" si="3"/>
        <v>10</v>
      </c>
      <c r="K27" s="214">
        <f t="shared" si="3"/>
        <v>8</v>
      </c>
      <c r="L27" s="214">
        <f t="shared" si="3"/>
        <v>6</v>
      </c>
      <c r="M27" s="214">
        <f t="shared" si="3"/>
        <v>4</v>
      </c>
      <c r="N27" s="334"/>
      <c r="O27" s="334"/>
      <c r="P27" s="334"/>
      <c r="Q27" s="361">
        <f>SUM(Q24:Q26)</f>
        <v>42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78" t="s">
        <v>724</v>
      </c>
      <c r="O29" s="478"/>
      <c r="P29" s="478"/>
      <c r="Q29" s="333" t="s">
        <v>40</v>
      </c>
    </row>
    <row r="30" spans="2:17" s="204" customFormat="1" ht="67.5">
      <c r="B30" s="330" t="s">
        <v>41</v>
      </c>
      <c r="C30" s="331" t="s">
        <v>482</v>
      </c>
      <c r="D30" s="205" t="s">
        <v>734</v>
      </c>
      <c r="E30" s="206"/>
      <c r="F30" s="207"/>
      <c r="G30" s="207">
        <v>1</v>
      </c>
      <c r="H30" s="207">
        <v>3</v>
      </c>
      <c r="I30" s="207">
        <v>5</v>
      </c>
      <c r="J30" s="207">
        <v>8</v>
      </c>
      <c r="K30" s="207">
        <v>6</v>
      </c>
      <c r="L30" s="207">
        <v>4</v>
      </c>
      <c r="M30" s="207">
        <v>1</v>
      </c>
      <c r="N30" s="488" t="s">
        <v>725</v>
      </c>
      <c r="O30" s="488"/>
      <c r="P30" s="488"/>
      <c r="Q30" s="208">
        <f>SUM(E30:P30)</f>
        <v>28</v>
      </c>
    </row>
    <row r="31" spans="2:17" s="204" customFormat="1" ht="67.5">
      <c r="B31" s="330" t="s">
        <v>43</v>
      </c>
      <c r="C31" s="331" t="str">
        <f>C30</f>
        <v>DB-SS009</v>
      </c>
      <c r="D31" s="206" t="str">
        <f>+D30</f>
        <v>MOONLIGHT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488"/>
      <c r="O31" s="488"/>
      <c r="P31" s="488"/>
      <c r="Q31" s="208">
        <f>SUM(E31:P31)</f>
        <v>7</v>
      </c>
    </row>
    <row r="32" spans="2:17" s="215" customFormat="1" ht="50.2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2:17" s="204" customFormat="1" ht="45">
      <c r="B33" s="222" t="s">
        <v>44</v>
      </c>
      <c r="C33" s="223"/>
      <c r="D33" s="476" t="str">
        <f>+D31</f>
        <v>MOONLIGHT</v>
      </c>
      <c r="E33" s="476"/>
      <c r="F33" s="476"/>
      <c r="G33" s="214">
        <f>SUM(G30:G32)</f>
        <v>2</v>
      </c>
      <c r="H33" s="214">
        <f t="shared" ref="H33:M33" si="5">SUM(H30:H32)</f>
        <v>4</v>
      </c>
      <c r="I33" s="214">
        <f t="shared" si="5"/>
        <v>6</v>
      </c>
      <c r="J33" s="214">
        <f t="shared" si="5"/>
        <v>10</v>
      </c>
      <c r="K33" s="214">
        <f t="shared" si="5"/>
        <v>7</v>
      </c>
      <c r="L33" s="214">
        <f t="shared" si="5"/>
        <v>5</v>
      </c>
      <c r="M33" s="214">
        <f t="shared" si="5"/>
        <v>2</v>
      </c>
      <c r="N33" s="334"/>
      <c r="O33" s="334"/>
      <c r="P33" s="334"/>
      <c r="Q33" s="361">
        <f>SUM(Q30:Q32)</f>
        <v>36</v>
      </c>
    </row>
    <row r="34" spans="2:17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2:17" s="215" customFormat="1" ht="45">
      <c r="B35" s="225" t="s">
        <v>49</v>
      </c>
      <c r="C35" s="226"/>
      <c r="D35" s="225"/>
      <c r="E35" s="227"/>
      <c r="F35" s="228"/>
      <c r="G35" s="228">
        <f>G21++G33+G27</f>
        <v>10</v>
      </c>
      <c r="H35" s="228">
        <f t="shared" ref="H35:M35" si="6">H21++H33+H27</f>
        <v>12</v>
      </c>
      <c r="I35" s="228">
        <f t="shared" si="6"/>
        <v>18</v>
      </c>
      <c r="J35" s="228">
        <f t="shared" si="6"/>
        <v>30</v>
      </c>
      <c r="K35" s="228">
        <f t="shared" si="6"/>
        <v>23</v>
      </c>
      <c r="L35" s="228">
        <f t="shared" si="6"/>
        <v>17</v>
      </c>
      <c r="M35" s="228">
        <f t="shared" si="6"/>
        <v>10</v>
      </c>
      <c r="N35" s="228"/>
      <c r="O35" s="228"/>
      <c r="P35" s="228"/>
      <c r="Q35" s="228">
        <f>Q21++Q33+Q27</f>
        <v>120</v>
      </c>
    </row>
    <row r="36" spans="2:17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2:17" s="99" customFormat="1" ht="128.25" customHeight="1">
      <c r="B37" s="511" t="s">
        <v>740</v>
      </c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</row>
    <row r="38" spans="2:17" s="99" customFormat="1" ht="72.75" customHeight="1">
      <c r="B38" s="511" t="s">
        <v>744</v>
      </c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</row>
    <row r="39" spans="2:17" s="99" customFormat="1" ht="72.75" customHeight="1">
      <c r="B39" s="510" t="s">
        <v>773</v>
      </c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</row>
    <row r="40" spans="2:17" s="96" customFormat="1" ht="132.94999999999999" customHeight="1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</row>
    <row r="44" spans="2:17" s="96" customFormat="1" ht="27">
      <c r="G44" s="97"/>
    </row>
    <row r="45" spans="2:17" s="96" customFormat="1" ht="27"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7:7" s="96" customFormat="1" ht="27">
      <c r="G49" s="97"/>
    </row>
    <row r="50" spans="7:7" s="96" customFormat="1" ht="27">
      <c r="G50" s="97"/>
    </row>
    <row r="51" spans="7:7" s="96" customFormat="1" ht="27">
      <c r="G51" s="97"/>
    </row>
    <row r="52" spans="7:7" s="96" customFormat="1" ht="27">
      <c r="G52" s="97"/>
    </row>
    <row r="53" spans="7:7" s="96" customFormat="1" ht="27">
      <c r="G53" s="97"/>
    </row>
    <row r="54" spans="7:7" s="96" customFormat="1" ht="27">
      <c r="G54" s="97"/>
    </row>
    <row r="55" spans="7:7" s="96" customFormat="1" ht="27">
      <c r="G55" s="97"/>
    </row>
    <row r="56" spans="7:7" s="96" customFormat="1" ht="27">
      <c r="G56" s="97"/>
    </row>
    <row r="57" spans="7:7" s="96" customFormat="1" ht="27">
      <c r="G57" s="97"/>
    </row>
    <row r="58" spans="7:7" s="96" customFormat="1" ht="27">
      <c r="G58" s="97"/>
    </row>
    <row r="59" spans="7:7" s="96" customFormat="1" ht="27">
      <c r="G59" s="97"/>
    </row>
    <row r="60" spans="7:7" s="96" customFormat="1" ht="27">
      <c r="G60" s="97"/>
    </row>
    <row r="61" spans="7:7" s="96" customFormat="1" ht="27">
      <c r="G61" s="97"/>
    </row>
  </sheetData>
  <mergeCells count="21">
    <mergeCell ref="N17:P17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37:Q37"/>
    <mergeCell ref="B38:Q38"/>
    <mergeCell ref="B39:Q39"/>
    <mergeCell ref="N18:P19"/>
    <mergeCell ref="N23:P23"/>
    <mergeCell ref="N24:P25"/>
    <mergeCell ref="N29:P29"/>
    <mergeCell ref="N30:P31"/>
    <mergeCell ref="D33:F3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89" t="s">
        <v>0</v>
      </c>
      <c r="N1" s="489" t="s">
        <v>0</v>
      </c>
      <c r="O1" s="490" t="s">
        <v>1</v>
      </c>
      <c r="P1" s="490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89" t="s">
        <v>2</v>
      </c>
      <c r="N2" s="489" t="s">
        <v>2</v>
      </c>
      <c r="O2" s="491" t="s">
        <v>3</v>
      </c>
      <c r="P2" s="491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89" t="s">
        <v>4</v>
      </c>
      <c r="N3" s="489" t="s">
        <v>4</v>
      </c>
      <c r="O3" s="492" t="s">
        <v>5</v>
      </c>
      <c r="P3" s="490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94" t="s">
        <v>133</v>
      </c>
      <c r="H5" s="495"/>
      <c r="I5" s="495"/>
      <c r="J5" s="495"/>
      <c r="K5" s="495"/>
      <c r="L5" s="496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497"/>
      <c r="H6" s="498"/>
      <c r="I6" s="498"/>
      <c r="J6" s="498"/>
      <c r="K6" s="498"/>
      <c r="L6" s="499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497"/>
      <c r="H7" s="498"/>
      <c r="I7" s="498"/>
      <c r="J7" s="498"/>
      <c r="K7" s="498"/>
      <c r="L7" s="499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493" t="s">
        <v>13</v>
      </c>
      <c r="E8" s="493"/>
      <c r="F8" s="493"/>
      <c r="G8" s="500"/>
      <c r="H8" s="501"/>
      <c r="I8" s="501"/>
      <c r="J8" s="501"/>
      <c r="K8" s="501"/>
      <c r="L8" s="502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504">
        <v>44964</v>
      </c>
      <c r="E11" s="505"/>
      <c r="F11" s="505"/>
      <c r="G11" s="241"/>
      <c r="H11" s="240"/>
      <c r="I11" s="186"/>
      <c r="J11" s="186" t="s">
        <v>20</v>
      </c>
      <c r="K11" s="186"/>
      <c r="L11" s="503" t="s">
        <v>21</v>
      </c>
      <c r="M11" s="503"/>
      <c r="N11" s="503"/>
      <c r="O11" s="503"/>
      <c r="P11" s="503"/>
    </row>
    <row r="12" spans="1:16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7.75">
      <c r="B13" s="475"/>
      <c r="C13" s="475"/>
      <c r="D13" s="475"/>
      <c r="E13" s="475"/>
      <c r="F13" s="475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58" t="s">
        <v>47</v>
      </c>
      <c r="E28" s="558"/>
      <c r="F28" s="558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58" t="str">
        <f>+D28</f>
        <v>WASHED BURGUNDY</v>
      </c>
      <c r="E29" s="558"/>
      <c r="F29" s="558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59" t="str">
        <f>+D29</f>
        <v>WASHED BURGUNDY</v>
      </c>
      <c r="E30" s="559"/>
      <c r="F30" s="559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60" t="s">
        <v>50</v>
      </c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</row>
    <row r="44" spans="1:16" s="4" customFormat="1" ht="59.1" customHeight="1" thickBot="1">
      <c r="B44" s="87" t="s">
        <v>51</v>
      </c>
      <c r="C44" s="24"/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</row>
    <row r="45" spans="1:16" s="25" customFormat="1" ht="122.25" thickBot="1">
      <c r="A45" s="562" t="s">
        <v>52</v>
      </c>
      <c r="B45" s="563"/>
      <c r="C45" s="563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64" t="s">
        <v>63</v>
      </c>
      <c r="N45" s="565"/>
      <c r="O45" s="565"/>
      <c r="P45" s="566"/>
    </row>
    <row r="46" spans="1:16" s="34" customFormat="1" ht="45.75" hidden="1" customHeight="1">
      <c r="A46" s="555" t="str">
        <f>D18</f>
        <v>BLACK</v>
      </c>
      <c r="B46" s="556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7"/>
    </row>
    <row r="47" spans="1:16" s="128" customFormat="1" ht="120" hidden="1" customHeight="1">
      <c r="A47" s="129">
        <v>1</v>
      </c>
      <c r="B47" s="432" t="str">
        <f>$L$11</f>
        <v>100% DRY COTTON FLEECE 410GSM</v>
      </c>
      <c r="C47" s="432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51"/>
      <c r="N47" s="552"/>
      <c r="O47" s="552"/>
      <c r="P47" s="553"/>
    </row>
    <row r="48" spans="1:16" s="128" customFormat="1" ht="89.25" hidden="1" customHeight="1">
      <c r="A48" s="129">
        <v>2</v>
      </c>
      <c r="B48" s="432" t="s">
        <v>65</v>
      </c>
      <c r="C48" s="432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51"/>
      <c r="N48" s="552"/>
      <c r="O48" s="552"/>
      <c r="P48" s="553"/>
    </row>
    <row r="49" spans="1:16" s="128" customFormat="1" ht="129" hidden="1" customHeight="1">
      <c r="A49" s="129">
        <v>3</v>
      </c>
      <c r="B49" s="554" t="s">
        <v>67</v>
      </c>
      <c r="C49" s="554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51"/>
      <c r="N49" s="552"/>
      <c r="O49" s="552"/>
      <c r="P49" s="553"/>
    </row>
    <row r="50" spans="1:16" s="34" customFormat="1" ht="51.75" customHeight="1">
      <c r="A50" s="548" t="str">
        <f>D23</f>
        <v>GREY HEATHER</v>
      </c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9"/>
      <c r="M50" s="549"/>
      <c r="N50" s="549"/>
      <c r="O50" s="549"/>
      <c r="P50" s="550"/>
    </row>
    <row r="51" spans="1:16" s="128" customFormat="1" ht="186.75" customHeight="1">
      <c r="A51" s="129">
        <v>1</v>
      </c>
      <c r="B51" s="432" t="str">
        <f>$L$11</f>
        <v>100% DRY COTTON FLEECE 410GSM</v>
      </c>
      <c r="C51" s="432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51" t="s">
        <v>138</v>
      </c>
      <c r="N51" s="552"/>
      <c r="O51" s="552"/>
      <c r="P51" s="553"/>
    </row>
    <row r="52" spans="1:16" s="128" customFormat="1" ht="186.75" customHeight="1">
      <c r="A52" s="129">
        <v>2</v>
      </c>
      <c r="B52" s="432" t="s">
        <v>65</v>
      </c>
      <c r="C52" s="432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51" t="s">
        <v>139</v>
      </c>
      <c r="N52" s="552"/>
      <c r="O52" s="552"/>
      <c r="P52" s="553"/>
    </row>
    <row r="53" spans="1:16" s="128" customFormat="1" ht="186.75" customHeight="1">
      <c r="A53" s="129">
        <v>3</v>
      </c>
      <c r="B53" s="554" t="s">
        <v>67</v>
      </c>
      <c r="C53" s="554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51" t="s">
        <v>140</v>
      </c>
      <c r="N53" s="552"/>
      <c r="O53" s="552"/>
      <c r="P53" s="553"/>
    </row>
    <row r="54" spans="1:16" s="34" customFormat="1" ht="51.75" hidden="1" customHeight="1">
      <c r="A54" s="548" t="str">
        <f>D28</f>
        <v>WASHED BURGUNDY</v>
      </c>
      <c r="B54" s="549"/>
      <c r="C54" s="549"/>
      <c r="D54" s="549"/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50"/>
    </row>
    <row r="55" spans="1:16" s="128" customFormat="1" ht="96.75" hidden="1" customHeight="1">
      <c r="A55" s="129">
        <v>1</v>
      </c>
      <c r="B55" s="432" t="str">
        <f>$L$11</f>
        <v>100% DRY COTTON FLEECE 410GSM</v>
      </c>
      <c r="C55" s="432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51"/>
      <c r="N55" s="552"/>
      <c r="O55" s="552"/>
      <c r="P55" s="553"/>
    </row>
    <row r="56" spans="1:16" s="128" customFormat="1" ht="70.5" hidden="1" customHeight="1">
      <c r="A56" s="129">
        <v>2</v>
      </c>
      <c r="B56" s="432" t="s">
        <v>65</v>
      </c>
      <c r="C56" s="432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51"/>
      <c r="N56" s="552"/>
      <c r="O56" s="552"/>
      <c r="P56" s="553"/>
    </row>
    <row r="57" spans="1:16" s="128" customFormat="1" ht="125.25" hidden="1" customHeight="1">
      <c r="A57" s="129">
        <v>3</v>
      </c>
      <c r="B57" s="554" t="s">
        <v>67</v>
      </c>
      <c r="C57" s="554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51"/>
      <c r="N57" s="552"/>
      <c r="O57" s="552"/>
      <c r="P57" s="553"/>
    </row>
    <row r="58" spans="1:16" s="34" customFormat="1" ht="51.75" hidden="1" customHeight="1">
      <c r="A58" s="548" t="str">
        <f>D33</f>
        <v>LIME</v>
      </c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50"/>
    </row>
    <row r="59" spans="1:16" s="128" customFormat="1" ht="96.75" hidden="1" customHeight="1">
      <c r="A59" s="129">
        <v>1</v>
      </c>
      <c r="B59" s="432" t="str">
        <f>$L$11</f>
        <v>100% DRY COTTON FLEECE 410GSM</v>
      </c>
      <c r="C59" s="432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51"/>
      <c r="N59" s="552"/>
      <c r="O59" s="552"/>
      <c r="P59" s="553"/>
    </row>
    <row r="60" spans="1:16" s="128" customFormat="1" ht="70.5" hidden="1" customHeight="1">
      <c r="A60" s="129">
        <v>2</v>
      </c>
      <c r="B60" s="432" t="s">
        <v>65</v>
      </c>
      <c r="C60" s="432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51"/>
      <c r="N60" s="552"/>
      <c r="O60" s="552"/>
      <c r="P60" s="553"/>
    </row>
    <row r="61" spans="1:16" s="128" customFormat="1" ht="125.25" hidden="1" customHeight="1">
      <c r="A61" s="129">
        <v>3</v>
      </c>
      <c r="B61" s="554" t="s">
        <v>67</v>
      </c>
      <c r="C61" s="554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51"/>
      <c r="N61" s="552"/>
      <c r="O61" s="552"/>
      <c r="P61" s="553"/>
    </row>
    <row r="62" spans="1:16" s="34" customFormat="1" ht="21.75" customHeight="1">
      <c r="A62" s="548"/>
      <c r="B62" s="549"/>
      <c r="C62" s="549"/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49"/>
      <c r="P62" s="550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517" t="s">
        <v>70</v>
      </c>
      <c r="B64" s="518"/>
      <c r="C64" s="518"/>
      <c r="D64" s="518"/>
      <c r="E64" s="519"/>
      <c r="F64" s="84" t="s">
        <v>71</v>
      </c>
      <c r="G64" s="84" t="s">
        <v>72</v>
      </c>
      <c r="H64" s="428" t="s">
        <v>73</v>
      </c>
      <c r="I64" s="429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35" t="s">
        <v>80</v>
      </c>
      <c r="C65" s="435"/>
      <c r="D65" s="435"/>
      <c r="E65" s="435"/>
      <c r="F65" s="183" t="str">
        <f>H65</f>
        <v>BLACK</v>
      </c>
      <c r="G65" s="246"/>
      <c r="H65" s="430" t="str">
        <f>$D$18</f>
        <v>BLACK</v>
      </c>
      <c r="I65" s="431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35" t="s">
        <v>80</v>
      </c>
      <c r="C66" s="435"/>
      <c r="D66" s="435"/>
      <c r="E66" s="435"/>
      <c r="F66" s="183" t="str">
        <f t="shared" ref="F66:F68" si="18">H66</f>
        <v>GREY HEATHER</v>
      </c>
      <c r="G66" s="246" t="s">
        <v>141</v>
      </c>
      <c r="H66" s="430" t="str">
        <f>$D$23</f>
        <v>GREY HEATHER</v>
      </c>
      <c r="I66" s="431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35" t="s">
        <v>80</v>
      </c>
      <c r="C67" s="435"/>
      <c r="D67" s="435"/>
      <c r="E67" s="435"/>
      <c r="F67" s="183" t="str">
        <f t="shared" si="18"/>
        <v>WASHED BURGUNDY</v>
      </c>
      <c r="G67" s="246"/>
      <c r="H67" s="430" t="str">
        <f>$D$28</f>
        <v>WASHED BURGUNDY</v>
      </c>
      <c r="I67" s="431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35" t="s">
        <v>80</v>
      </c>
      <c r="C68" s="435"/>
      <c r="D68" s="435"/>
      <c r="E68" s="435"/>
      <c r="F68" s="183" t="str">
        <f t="shared" si="18"/>
        <v>LIME</v>
      </c>
      <c r="G68" s="246"/>
      <c r="H68" s="430" t="str">
        <f>$D$33</f>
        <v>LIME</v>
      </c>
      <c r="I68" s="431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35" t="s">
        <v>82</v>
      </c>
      <c r="C69" s="435"/>
      <c r="D69" s="435"/>
      <c r="E69" s="435"/>
      <c r="F69" s="516" t="s">
        <v>42</v>
      </c>
      <c r="G69" s="486" t="s">
        <v>83</v>
      </c>
      <c r="H69" s="546" t="str">
        <f t="shared" ref="H69" si="19">$D$18</f>
        <v>BLACK</v>
      </c>
      <c r="I69" s="547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35" t="s">
        <v>82</v>
      </c>
      <c r="C70" s="435"/>
      <c r="D70" s="435"/>
      <c r="E70" s="435"/>
      <c r="F70" s="445" t="s">
        <v>42</v>
      </c>
      <c r="G70" s="446" t="s">
        <v>83</v>
      </c>
      <c r="H70" s="443" t="str">
        <f t="shared" ref="H70" si="21">$D$23</f>
        <v>GREY HEATHER</v>
      </c>
      <c r="I70" s="443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35" t="s">
        <v>82</v>
      </c>
      <c r="C71" s="435"/>
      <c r="D71" s="435"/>
      <c r="E71" s="435"/>
      <c r="F71" s="484" t="s">
        <v>42</v>
      </c>
      <c r="G71" s="487" t="s">
        <v>83</v>
      </c>
      <c r="H71" s="544" t="str">
        <f t="shared" ref="H71" si="23">$D$28</f>
        <v>WASHED BURGUNDY</v>
      </c>
      <c r="I71" s="545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35" t="s">
        <v>82</v>
      </c>
      <c r="C72" s="435"/>
      <c r="D72" s="435"/>
      <c r="E72" s="435"/>
      <c r="F72" s="485" t="s">
        <v>42</v>
      </c>
      <c r="G72" s="543" t="s">
        <v>83</v>
      </c>
      <c r="H72" s="430" t="str">
        <f t="shared" ref="H72" si="25">$D$33</f>
        <v>LIME</v>
      </c>
      <c r="I72" s="431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34" t="s">
        <v>84</v>
      </c>
      <c r="C73" s="435"/>
      <c r="D73" s="435"/>
      <c r="E73" s="435"/>
      <c r="F73" s="516" t="s">
        <v>85</v>
      </c>
      <c r="G73" s="486" t="s">
        <v>86</v>
      </c>
      <c r="H73" s="546" t="str">
        <f t="shared" ref="H73" si="27">$D$18</f>
        <v>BLACK</v>
      </c>
      <c r="I73" s="547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34" t="s">
        <v>84</v>
      </c>
      <c r="C74" s="435"/>
      <c r="D74" s="435"/>
      <c r="E74" s="435"/>
      <c r="F74" s="445"/>
      <c r="G74" s="446"/>
      <c r="H74" s="443" t="str">
        <f t="shared" ref="H74" si="30">$D$23</f>
        <v>GREY HEATHER</v>
      </c>
      <c r="I74" s="443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34" t="s">
        <v>84</v>
      </c>
      <c r="C75" s="435"/>
      <c r="D75" s="435"/>
      <c r="E75" s="435"/>
      <c r="F75" s="484"/>
      <c r="G75" s="487"/>
      <c r="H75" s="544" t="str">
        <f t="shared" ref="H75" si="32">$D$28</f>
        <v>WASHED BURGUNDY</v>
      </c>
      <c r="I75" s="545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34" t="s">
        <v>84</v>
      </c>
      <c r="C76" s="435"/>
      <c r="D76" s="435"/>
      <c r="E76" s="435"/>
      <c r="F76" s="485"/>
      <c r="G76" s="543"/>
      <c r="H76" s="430" t="str">
        <f t="shared" ref="H76" si="34">$D$33</f>
        <v>LIME</v>
      </c>
      <c r="I76" s="431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34" t="s">
        <v>88</v>
      </c>
      <c r="C77" s="435"/>
      <c r="D77" s="435"/>
      <c r="E77" s="435"/>
      <c r="F77" s="516" t="s">
        <v>85</v>
      </c>
      <c r="G77" s="486" t="s">
        <v>89</v>
      </c>
      <c r="H77" s="546" t="str">
        <f t="shared" ref="H77" si="36">$D$18</f>
        <v>BLACK</v>
      </c>
      <c r="I77" s="547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34" t="s">
        <v>88</v>
      </c>
      <c r="C78" s="435"/>
      <c r="D78" s="435"/>
      <c r="E78" s="435"/>
      <c r="F78" s="445"/>
      <c r="G78" s="446"/>
      <c r="H78" s="443" t="str">
        <f t="shared" ref="H78" si="38">$D$23</f>
        <v>GREY HEATHER</v>
      </c>
      <c r="I78" s="443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34" t="s">
        <v>88</v>
      </c>
      <c r="C79" s="435"/>
      <c r="D79" s="435"/>
      <c r="E79" s="435"/>
      <c r="F79" s="484"/>
      <c r="G79" s="487"/>
      <c r="H79" s="544" t="str">
        <f t="shared" ref="H79" si="40">$D$28</f>
        <v>WASHED BURGUNDY</v>
      </c>
      <c r="I79" s="545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34" t="s">
        <v>88</v>
      </c>
      <c r="C80" s="435"/>
      <c r="D80" s="435"/>
      <c r="E80" s="435"/>
      <c r="F80" s="485"/>
      <c r="G80" s="543"/>
      <c r="H80" s="430" t="str">
        <f t="shared" ref="H80" si="42">$D$33</f>
        <v>LIME</v>
      </c>
      <c r="I80" s="431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34" t="s">
        <v>90</v>
      </c>
      <c r="C81" s="435"/>
      <c r="D81" s="435"/>
      <c r="E81" s="435"/>
      <c r="F81" s="516" t="s">
        <v>91</v>
      </c>
      <c r="G81" s="486"/>
      <c r="H81" s="546" t="str">
        <f t="shared" ref="H81" si="44">$D$18</f>
        <v>BLACK</v>
      </c>
      <c r="I81" s="547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34" t="s">
        <v>90</v>
      </c>
      <c r="C82" s="435"/>
      <c r="D82" s="435"/>
      <c r="E82" s="435"/>
      <c r="F82" s="445"/>
      <c r="G82" s="446"/>
      <c r="H82" s="443" t="str">
        <f t="shared" ref="H82" si="46">$D$23</f>
        <v>GREY HEATHER</v>
      </c>
      <c r="I82" s="443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34" t="s">
        <v>90</v>
      </c>
      <c r="C83" s="435"/>
      <c r="D83" s="435"/>
      <c r="E83" s="435"/>
      <c r="F83" s="484"/>
      <c r="G83" s="487"/>
      <c r="H83" s="544" t="str">
        <f t="shared" ref="H83" si="48">$D$28</f>
        <v>WASHED BURGUNDY</v>
      </c>
      <c r="I83" s="545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34" t="s">
        <v>90</v>
      </c>
      <c r="C84" s="435"/>
      <c r="D84" s="435"/>
      <c r="E84" s="435"/>
      <c r="F84" s="485"/>
      <c r="G84" s="543"/>
      <c r="H84" s="430" t="str">
        <f t="shared" ref="H84" si="50">$D$33</f>
        <v>LIME</v>
      </c>
      <c r="I84" s="431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35" t="s">
        <v>92</v>
      </c>
      <c r="C85" s="435"/>
      <c r="D85" s="435"/>
      <c r="E85" s="435"/>
      <c r="F85" s="516" t="s">
        <v>93</v>
      </c>
      <c r="G85" s="486" t="s">
        <v>94</v>
      </c>
      <c r="H85" s="546" t="str">
        <f t="shared" ref="H85" si="52">$D$18</f>
        <v>BLACK</v>
      </c>
      <c r="I85" s="547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35" t="s">
        <v>92</v>
      </c>
      <c r="C86" s="435"/>
      <c r="D86" s="435"/>
      <c r="E86" s="435"/>
      <c r="F86" s="445"/>
      <c r="G86" s="446"/>
      <c r="H86" s="443" t="str">
        <f t="shared" ref="H86" si="55">$D$23</f>
        <v>GREY HEATHER</v>
      </c>
      <c r="I86" s="443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7.75" hidden="1">
      <c r="A87" s="192">
        <v>6</v>
      </c>
      <c r="B87" s="435" t="s">
        <v>92</v>
      </c>
      <c r="C87" s="435"/>
      <c r="D87" s="435"/>
      <c r="E87" s="435"/>
      <c r="F87" s="484"/>
      <c r="G87" s="487"/>
      <c r="H87" s="544" t="str">
        <f t="shared" ref="H87" si="57">$D$28</f>
        <v>WASHED BURGUNDY</v>
      </c>
      <c r="I87" s="545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7.75" hidden="1">
      <c r="A88" s="192">
        <v>6</v>
      </c>
      <c r="B88" s="435" t="s">
        <v>92</v>
      </c>
      <c r="C88" s="435"/>
      <c r="D88" s="435"/>
      <c r="E88" s="435"/>
      <c r="F88" s="485"/>
      <c r="G88" s="543"/>
      <c r="H88" s="430" t="str">
        <f t="shared" ref="H88" si="59">$D$33</f>
        <v>LIME</v>
      </c>
      <c r="I88" s="431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517" t="s">
        <v>70</v>
      </c>
      <c r="B90" s="518"/>
      <c r="C90" s="518"/>
      <c r="D90" s="518"/>
      <c r="E90" s="519"/>
      <c r="F90" s="84" t="s">
        <v>71</v>
      </c>
      <c r="G90" s="84" t="s">
        <v>72</v>
      </c>
      <c r="H90" s="428" t="s">
        <v>73</v>
      </c>
      <c r="I90" s="429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2">
        <v>1</v>
      </c>
      <c r="B91" s="434" t="s">
        <v>96</v>
      </c>
      <c r="C91" s="435"/>
      <c r="D91" s="435"/>
      <c r="E91" s="435"/>
      <c r="F91" s="516" t="s">
        <v>91</v>
      </c>
      <c r="G91" s="486" t="s">
        <v>97</v>
      </c>
      <c r="H91" s="430" t="str">
        <f t="shared" ref="H91" si="61">$D$18</f>
        <v>BLACK</v>
      </c>
      <c r="I91" s="431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34" t="s">
        <v>96</v>
      </c>
      <c r="C92" s="435"/>
      <c r="D92" s="435"/>
      <c r="E92" s="435"/>
      <c r="F92" s="484"/>
      <c r="G92" s="487"/>
      <c r="H92" s="430" t="str">
        <f t="shared" ref="H92" si="66">$D$23</f>
        <v>GREY HEATHER</v>
      </c>
      <c r="I92" s="431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7.75" hidden="1">
      <c r="A93" s="192">
        <v>1</v>
      </c>
      <c r="B93" s="434" t="s">
        <v>96</v>
      </c>
      <c r="C93" s="435"/>
      <c r="D93" s="435"/>
      <c r="E93" s="435"/>
      <c r="F93" s="484"/>
      <c r="G93" s="487"/>
      <c r="H93" s="430" t="str">
        <f t="shared" ref="H93" si="68">$D$28</f>
        <v>WASHED BURGUNDY</v>
      </c>
      <c r="I93" s="431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7.75" hidden="1">
      <c r="A94" s="192">
        <v>1</v>
      </c>
      <c r="B94" s="434" t="s">
        <v>96</v>
      </c>
      <c r="C94" s="435"/>
      <c r="D94" s="435"/>
      <c r="E94" s="435"/>
      <c r="F94" s="485"/>
      <c r="G94" s="543"/>
      <c r="H94" s="430" t="str">
        <f t="shared" ref="H94" si="70">$D$33</f>
        <v>LIME</v>
      </c>
      <c r="I94" s="431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7.75" hidden="1">
      <c r="A95" s="192">
        <v>2</v>
      </c>
      <c r="B95" s="463" t="s">
        <v>98</v>
      </c>
      <c r="C95" s="542"/>
      <c r="D95" s="542"/>
      <c r="E95" s="464"/>
      <c r="F95" s="516" t="s">
        <v>91</v>
      </c>
      <c r="G95" s="486" t="s">
        <v>97</v>
      </c>
      <c r="H95" s="430" t="str">
        <f t="shared" ref="H95:H123" si="72">$D$18</f>
        <v>BLACK</v>
      </c>
      <c r="I95" s="431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63" t="s">
        <v>98</v>
      </c>
      <c r="C96" s="542"/>
      <c r="D96" s="542"/>
      <c r="E96" s="464"/>
      <c r="F96" s="484"/>
      <c r="G96" s="487"/>
      <c r="H96" s="430" t="str">
        <f t="shared" ref="H96:H124" si="73">$D$23</f>
        <v>GREY HEATHER</v>
      </c>
      <c r="I96" s="431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7.75" hidden="1">
      <c r="A97" s="192">
        <v>2</v>
      </c>
      <c r="B97" s="463" t="s">
        <v>98</v>
      </c>
      <c r="C97" s="542"/>
      <c r="D97" s="542"/>
      <c r="E97" s="464"/>
      <c r="F97" s="484"/>
      <c r="G97" s="487"/>
      <c r="H97" s="430" t="str">
        <f t="shared" ref="H97:H121" si="74">$D$28</f>
        <v>WASHED BURGUNDY</v>
      </c>
      <c r="I97" s="431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7.75" hidden="1">
      <c r="A98" s="192">
        <v>2</v>
      </c>
      <c r="B98" s="463" t="s">
        <v>98</v>
      </c>
      <c r="C98" s="542"/>
      <c r="D98" s="542"/>
      <c r="E98" s="464"/>
      <c r="F98" s="485"/>
      <c r="G98" s="543"/>
      <c r="H98" s="430" t="str">
        <f t="shared" ref="H98:H122" si="76">$D$33</f>
        <v>LIME</v>
      </c>
      <c r="I98" s="431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7.75" hidden="1">
      <c r="A99" s="192">
        <v>3</v>
      </c>
      <c r="B99" s="463" t="s">
        <v>99</v>
      </c>
      <c r="C99" s="542"/>
      <c r="D99" s="542"/>
      <c r="E99" s="464"/>
      <c r="F99" s="516" t="s">
        <v>100</v>
      </c>
      <c r="G99" s="486" t="s">
        <v>101</v>
      </c>
      <c r="H99" s="430" t="str">
        <f t="shared" si="72"/>
        <v>BLACK</v>
      </c>
      <c r="I99" s="431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63" t="s">
        <v>99</v>
      </c>
      <c r="C100" s="542"/>
      <c r="D100" s="542"/>
      <c r="E100" s="464"/>
      <c r="F100" s="484"/>
      <c r="G100" s="487"/>
      <c r="H100" s="430" t="str">
        <f t="shared" si="73"/>
        <v>GREY HEATHER</v>
      </c>
      <c r="I100" s="431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7.75" hidden="1">
      <c r="A101" s="192">
        <v>3</v>
      </c>
      <c r="B101" s="463" t="s">
        <v>99</v>
      </c>
      <c r="C101" s="542"/>
      <c r="D101" s="542"/>
      <c r="E101" s="464"/>
      <c r="F101" s="484"/>
      <c r="G101" s="487"/>
      <c r="H101" s="430" t="str">
        <f t="shared" si="74"/>
        <v>WASHED BURGUNDY</v>
      </c>
      <c r="I101" s="431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7.75" hidden="1">
      <c r="A102" s="192">
        <v>3</v>
      </c>
      <c r="B102" s="463" t="s">
        <v>99</v>
      </c>
      <c r="C102" s="542"/>
      <c r="D102" s="542"/>
      <c r="E102" s="464"/>
      <c r="F102" s="485"/>
      <c r="G102" s="543"/>
      <c r="H102" s="430" t="str">
        <f t="shared" si="76"/>
        <v>LIME</v>
      </c>
      <c r="I102" s="431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7.75" hidden="1">
      <c r="A103" s="192">
        <v>4</v>
      </c>
      <c r="B103" s="463" t="s">
        <v>102</v>
      </c>
      <c r="C103" s="542"/>
      <c r="D103" s="542"/>
      <c r="E103" s="464"/>
      <c r="F103" s="183" t="s">
        <v>103</v>
      </c>
      <c r="G103" s="183"/>
      <c r="H103" s="430" t="str">
        <f t="shared" si="72"/>
        <v>BLACK</v>
      </c>
      <c r="I103" s="431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63" t="s">
        <v>102</v>
      </c>
      <c r="C104" s="542"/>
      <c r="D104" s="542"/>
      <c r="E104" s="464"/>
      <c r="F104" s="183" t="s">
        <v>103</v>
      </c>
      <c r="G104" s="183"/>
      <c r="H104" s="430" t="str">
        <f t="shared" si="73"/>
        <v>GREY HEATHER</v>
      </c>
      <c r="I104" s="431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7.75" hidden="1">
      <c r="A105" s="192">
        <v>4</v>
      </c>
      <c r="B105" s="463" t="s">
        <v>102</v>
      </c>
      <c r="C105" s="542"/>
      <c r="D105" s="542"/>
      <c r="E105" s="464"/>
      <c r="F105" s="183" t="s">
        <v>103</v>
      </c>
      <c r="G105" s="183"/>
      <c r="H105" s="430" t="str">
        <f t="shared" si="74"/>
        <v>WASHED BURGUNDY</v>
      </c>
      <c r="I105" s="431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7.75" hidden="1">
      <c r="A106" s="192">
        <v>4</v>
      </c>
      <c r="B106" s="463" t="s">
        <v>102</v>
      </c>
      <c r="C106" s="542"/>
      <c r="D106" s="542"/>
      <c r="E106" s="464"/>
      <c r="F106" s="183" t="s">
        <v>103</v>
      </c>
      <c r="G106" s="183"/>
      <c r="H106" s="430" t="str">
        <f t="shared" si="76"/>
        <v>LIME</v>
      </c>
      <c r="I106" s="431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7.75" hidden="1">
      <c r="A107" s="192">
        <v>5</v>
      </c>
      <c r="B107" s="434" t="s">
        <v>104</v>
      </c>
      <c r="C107" s="435"/>
      <c r="D107" s="435"/>
      <c r="E107" s="435"/>
      <c r="F107" s="183" t="s">
        <v>105</v>
      </c>
      <c r="G107" s="183"/>
      <c r="H107" s="430" t="str">
        <f t="shared" si="72"/>
        <v>BLACK</v>
      </c>
      <c r="I107" s="431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34" t="s">
        <v>104</v>
      </c>
      <c r="C108" s="435"/>
      <c r="D108" s="435"/>
      <c r="E108" s="435"/>
      <c r="F108" s="183" t="s">
        <v>105</v>
      </c>
      <c r="G108" s="183"/>
      <c r="H108" s="430" t="str">
        <f t="shared" si="73"/>
        <v>GREY HEATHER</v>
      </c>
      <c r="I108" s="431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7.75" hidden="1">
      <c r="A109" s="192">
        <v>5</v>
      </c>
      <c r="B109" s="434" t="s">
        <v>104</v>
      </c>
      <c r="C109" s="435"/>
      <c r="D109" s="435"/>
      <c r="E109" s="435"/>
      <c r="F109" s="183" t="s">
        <v>105</v>
      </c>
      <c r="G109" s="183"/>
      <c r="H109" s="430" t="str">
        <f t="shared" si="74"/>
        <v>WASHED BURGUNDY</v>
      </c>
      <c r="I109" s="431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7.75" hidden="1">
      <c r="A110" s="192">
        <v>5</v>
      </c>
      <c r="B110" s="434" t="s">
        <v>104</v>
      </c>
      <c r="C110" s="435"/>
      <c r="D110" s="435"/>
      <c r="E110" s="435"/>
      <c r="F110" s="183" t="s">
        <v>105</v>
      </c>
      <c r="G110" s="183"/>
      <c r="H110" s="430" t="str">
        <f t="shared" si="76"/>
        <v>LIME</v>
      </c>
      <c r="I110" s="431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7.75" hidden="1">
      <c r="A111" s="192">
        <v>6</v>
      </c>
      <c r="B111" s="434" t="s">
        <v>106</v>
      </c>
      <c r="C111" s="435"/>
      <c r="D111" s="435"/>
      <c r="E111" s="435"/>
      <c r="F111" s="183" t="s">
        <v>105</v>
      </c>
      <c r="G111" s="183"/>
      <c r="H111" s="430" t="str">
        <f t="shared" si="72"/>
        <v>BLACK</v>
      </c>
      <c r="I111" s="431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34" t="s">
        <v>106</v>
      </c>
      <c r="C112" s="435"/>
      <c r="D112" s="435"/>
      <c r="E112" s="435"/>
      <c r="F112" s="183" t="s">
        <v>105</v>
      </c>
      <c r="G112" s="183"/>
      <c r="H112" s="430" t="str">
        <f t="shared" si="73"/>
        <v>GREY HEATHER</v>
      </c>
      <c r="I112" s="431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7.75" hidden="1">
      <c r="A113" s="192">
        <v>6</v>
      </c>
      <c r="B113" s="434" t="s">
        <v>106</v>
      </c>
      <c r="C113" s="435"/>
      <c r="D113" s="435"/>
      <c r="E113" s="435"/>
      <c r="F113" s="183" t="s">
        <v>105</v>
      </c>
      <c r="G113" s="183"/>
      <c r="H113" s="430" t="str">
        <f t="shared" si="74"/>
        <v>WASHED BURGUNDY</v>
      </c>
      <c r="I113" s="431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7.75" hidden="1">
      <c r="A114" s="192">
        <v>6</v>
      </c>
      <c r="B114" s="434" t="s">
        <v>106</v>
      </c>
      <c r="C114" s="435"/>
      <c r="D114" s="435"/>
      <c r="E114" s="435"/>
      <c r="F114" s="183" t="s">
        <v>105</v>
      </c>
      <c r="G114" s="183"/>
      <c r="H114" s="430" t="str">
        <f t="shared" si="76"/>
        <v>LIME</v>
      </c>
      <c r="I114" s="431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7.75" hidden="1">
      <c r="A115" s="192">
        <v>7</v>
      </c>
      <c r="B115" s="434" t="s">
        <v>107</v>
      </c>
      <c r="C115" s="435"/>
      <c r="D115" s="435"/>
      <c r="E115" s="435"/>
      <c r="F115" s="183" t="s">
        <v>103</v>
      </c>
      <c r="G115" s="183"/>
      <c r="H115" s="430" t="str">
        <f t="shared" si="72"/>
        <v>BLACK</v>
      </c>
      <c r="I115" s="431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34" t="s">
        <v>107</v>
      </c>
      <c r="C116" s="435"/>
      <c r="D116" s="435"/>
      <c r="E116" s="435"/>
      <c r="F116" s="183" t="s">
        <v>103</v>
      </c>
      <c r="G116" s="183"/>
      <c r="H116" s="430" t="str">
        <f t="shared" si="73"/>
        <v>GREY HEATHER</v>
      </c>
      <c r="I116" s="431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7.75" hidden="1">
      <c r="A117" s="192">
        <v>7</v>
      </c>
      <c r="B117" s="434" t="s">
        <v>107</v>
      </c>
      <c r="C117" s="435"/>
      <c r="D117" s="435"/>
      <c r="E117" s="435"/>
      <c r="F117" s="183" t="s">
        <v>103</v>
      </c>
      <c r="G117" s="183"/>
      <c r="H117" s="430" t="str">
        <f t="shared" si="74"/>
        <v>WASHED BURGUNDY</v>
      </c>
      <c r="I117" s="431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7.75" hidden="1">
      <c r="A118" s="192">
        <v>7</v>
      </c>
      <c r="B118" s="434" t="s">
        <v>107</v>
      </c>
      <c r="C118" s="435"/>
      <c r="D118" s="435"/>
      <c r="E118" s="435"/>
      <c r="F118" s="183" t="s">
        <v>103</v>
      </c>
      <c r="G118" s="183"/>
      <c r="H118" s="430" t="str">
        <f t="shared" si="76"/>
        <v>LIME</v>
      </c>
      <c r="I118" s="431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7.75" hidden="1">
      <c r="A119" s="192">
        <v>8</v>
      </c>
      <c r="B119" s="463" t="s">
        <v>108</v>
      </c>
      <c r="C119" s="542"/>
      <c r="D119" s="542"/>
      <c r="E119" s="464"/>
      <c r="F119" s="183" t="s">
        <v>109</v>
      </c>
      <c r="G119" s="183"/>
      <c r="H119" s="430" t="str">
        <f t="shared" si="72"/>
        <v>BLACK</v>
      </c>
      <c r="I119" s="431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34" t="s">
        <v>108</v>
      </c>
      <c r="C120" s="435"/>
      <c r="D120" s="435"/>
      <c r="E120" s="435"/>
      <c r="F120" s="183" t="s">
        <v>109</v>
      </c>
      <c r="G120" s="183"/>
      <c r="H120" s="430" t="str">
        <f t="shared" si="73"/>
        <v>GREY HEATHER</v>
      </c>
      <c r="I120" s="431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7.75" hidden="1">
      <c r="A121" s="192">
        <v>8</v>
      </c>
      <c r="B121" s="434" t="s">
        <v>108</v>
      </c>
      <c r="C121" s="435"/>
      <c r="D121" s="435"/>
      <c r="E121" s="435"/>
      <c r="F121" s="183" t="s">
        <v>109</v>
      </c>
      <c r="G121" s="183"/>
      <c r="H121" s="430" t="str">
        <f t="shared" si="74"/>
        <v>WASHED BURGUNDY</v>
      </c>
      <c r="I121" s="431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7.75" hidden="1">
      <c r="A122" s="192">
        <v>8</v>
      </c>
      <c r="B122" s="434" t="s">
        <v>108</v>
      </c>
      <c r="C122" s="435"/>
      <c r="D122" s="435"/>
      <c r="E122" s="435"/>
      <c r="F122" s="183" t="s">
        <v>109</v>
      </c>
      <c r="G122" s="183"/>
      <c r="H122" s="430" t="str">
        <f t="shared" si="76"/>
        <v>LIME</v>
      </c>
      <c r="I122" s="431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7.75" hidden="1">
      <c r="A123" s="192">
        <v>9</v>
      </c>
      <c r="B123" s="434" t="s">
        <v>110</v>
      </c>
      <c r="C123" s="435"/>
      <c r="D123" s="435"/>
      <c r="E123" s="435"/>
      <c r="F123" s="183" t="s">
        <v>103</v>
      </c>
      <c r="G123" s="183"/>
      <c r="H123" s="430" t="str">
        <f t="shared" si="72"/>
        <v>BLACK</v>
      </c>
      <c r="I123" s="431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63" t="s">
        <v>110</v>
      </c>
      <c r="C124" s="542"/>
      <c r="D124" s="542"/>
      <c r="E124" s="464"/>
      <c r="F124" s="183" t="s">
        <v>103</v>
      </c>
      <c r="G124" s="183"/>
      <c r="H124" s="430" t="str">
        <f t="shared" si="73"/>
        <v>GREY HEATHER</v>
      </c>
      <c r="I124" s="431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7.75" hidden="1">
      <c r="A125" s="192">
        <v>9</v>
      </c>
      <c r="B125" s="463" t="s">
        <v>110</v>
      </c>
      <c r="C125" s="542"/>
      <c r="D125" s="542"/>
      <c r="E125" s="464"/>
      <c r="F125" s="183" t="s">
        <v>103</v>
      </c>
      <c r="G125" s="183"/>
      <c r="H125" s="430" t="str">
        <f>$D$28</f>
        <v>WASHED BURGUNDY</v>
      </c>
      <c r="I125" s="431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7.75" hidden="1">
      <c r="A126" s="192">
        <v>9</v>
      </c>
      <c r="B126" s="463" t="s">
        <v>110</v>
      </c>
      <c r="C126" s="542"/>
      <c r="D126" s="542"/>
      <c r="E126" s="464"/>
      <c r="F126" s="183" t="s">
        <v>103</v>
      </c>
      <c r="G126" s="183"/>
      <c r="H126" s="430" t="str">
        <f>$D$33</f>
        <v>LIME</v>
      </c>
      <c r="I126" s="431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34" t="s">
        <v>145</v>
      </c>
      <c r="C127" s="435"/>
      <c r="D127" s="435"/>
      <c r="E127" s="435"/>
      <c r="F127" s="540" t="s">
        <v>146</v>
      </c>
      <c r="G127" s="183"/>
      <c r="H127" s="541" t="s">
        <v>147</v>
      </c>
      <c r="I127" s="431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34" t="s">
        <v>145</v>
      </c>
      <c r="C128" s="435"/>
      <c r="D128" s="435"/>
      <c r="E128" s="435"/>
      <c r="F128" s="540"/>
      <c r="G128" s="183"/>
      <c r="H128" s="541" t="s">
        <v>148</v>
      </c>
      <c r="I128" s="431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34" t="s">
        <v>145</v>
      </c>
      <c r="C129" s="435"/>
      <c r="D129" s="435"/>
      <c r="E129" s="435"/>
      <c r="F129" s="540"/>
      <c r="G129" s="183"/>
      <c r="H129" s="541" t="s">
        <v>149</v>
      </c>
      <c r="I129" s="431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34" t="s">
        <v>145</v>
      </c>
      <c r="C130" s="435"/>
      <c r="D130" s="435"/>
      <c r="E130" s="435"/>
      <c r="F130" s="540"/>
      <c r="G130" s="183"/>
      <c r="H130" s="541">
        <v>41</v>
      </c>
      <c r="I130" s="431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34" t="s">
        <v>145</v>
      </c>
      <c r="C131" s="435"/>
      <c r="D131" s="435"/>
      <c r="E131" s="435"/>
      <c r="F131" s="540"/>
      <c r="G131" s="183"/>
      <c r="H131" s="430">
        <v>42</v>
      </c>
      <c r="I131" s="431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70" t="s">
        <v>112</v>
      </c>
      <c r="K133" s="470"/>
      <c r="L133" s="470"/>
      <c r="M133" s="470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66" t="s">
        <v>115</v>
      </c>
      <c r="C135" s="467"/>
      <c r="D135" s="467"/>
      <c r="E135" s="467"/>
      <c r="F135" s="467"/>
      <c r="G135" s="467"/>
      <c r="H135" s="467"/>
      <c r="I135" s="471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34" t="s">
        <v>151</v>
      </c>
      <c r="E136" s="534"/>
      <c r="F136" s="534" t="s">
        <v>152</v>
      </c>
      <c r="G136" s="534"/>
      <c r="H136" s="534"/>
      <c r="I136" s="534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35" t="s">
        <v>153</v>
      </c>
      <c r="D137" s="537" t="s">
        <v>154</v>
      </c>
      <c r="E137" s="538"/>
      <c r="F137" s="539" t="s">
        <v>155</v>
      </c>
      <c r="G137" s="539"/>
      <c r="H137" s="539"/>
      <c r="I137" s="539"/>
      <c r="J137" s="35"/>
      <c r="K137" s="35"/>
      <c r="L137" s="35"/>
      <c r="M137" s="35"/>
      <c r="N137" s="35"/>
    </row>
    <row r="138" spans="1:16" s="15" customFormat="1" ht="54" hidden="1">
      <c r="A138" s="92"/>
      <c r="B138" s="198" t="str">
        <f t="shared" ref="B138" si="82">$D$23</f>
        <v>GREY HEATHER</v>
      </c>
      <c r="C138" s="536"/>
      <c r="D138" s="459" t="s">
        <v>156</v>
      </c>
      <c r="E138" s="461"/>
      <c r="F138" s="539" t="s">
        <v>157</v>
      </c>
      <c r="G138" s="539"/>
      <c r="H138" s="539"/>
      <c r="I138" s="539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466"/>
      <c r="C140" s="467"/>
      <c r="D140" s="468"/>
      <c r="E140" s="468"/>
      <c r="F140" s="468"/>
      <c r="G140" s="468"/>
      <c r="H140" s="468"/>
      <c r="I140" s="469"/>
      <c r="J140" s="35"/>
      <c r="K140" s="35"/>
    </row>
    <row r="141" spans="1:16" s="15" customFormat="1" ht="27.75" hidden="1">
      <c r="A141" s="92"/>
      <c r="B141" s="463"/>
      <c r="C141" s="464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65" t="s">
        <v>158</v>
      </c>
      <c r="C142" s="465"/>
      <c r="D142" s="257"/>
      <c r="E142" s="257">
        <v>2.2000000000000002</v>
      </c>
      <c r="F142" s="506">
        <v>3</v>
      </c>
      <c r="G142" s="507"/>
      <c r="H142" s="507"/>
      <c r="I142" s="508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462" t="s">
        <v>120</v>
      </c>
      <c r="D144" s="462"/>
      <c r="E144" s="462"/>
      <c r="F144" s="462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466" t="s">
        <v>115</v>
      </c>
      <c r="C145" s="467"/>
      <c r="D145" s="467"/>
      <c r="E145" s="467"/>
      <c r="F145" s="467"/>
      <c r="G145" s="467"/>
      <c r="H145" s="467"/>
      <c r="I145" s="471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72" t="s">
        <v>116</v>
      </c>
      <c r="F146" s="473"/>
      <c r="G146" s="473"/>
      <c r="H146" s="473"/>
      <c r="I146" s="474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59" t="s">
        <v>122</v>
      </c>
      <c r="F147" s="460"/>
      <c r="G147" s="460"/>
      <c r="H147" s="460"/>
      <c r="I147" s="461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59" t="s">
        <v>163</v>
      </c>
      <c r="F148" s="460"/>
      <c r="G148" s="460"/>
      <c r="H148" s="460"/>
      <c r="I148" s="461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59" t="s">
        <v>122</v>
      </c>
      <c r="F149" s="460"/>
      <c r="G149" s="460"/>
      <c r="H149" s="460"/>
      <c r="I149" s="461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59" t="s">
        <v>122</v>
      </c>
      <c r="F150" s="460"/>
      <c r="G150" s="460"/>
      <c r="H150" s="460"/>
      <c r="I150" s="461"/>
      <c r="J150" s="35"/>
      <c r="K150" s="35"/>
      <c r="L150" s="35"/>
      <c r="M150" s="35"/>
      <c r="N150" s="35"/>
    </row>
    <row r="151" spans="1:16" s="15" customFormat="1" ht="27.75">
      <c r="A151" s="92"/>
      <c r="B151" s="466" t="s">
        <v>123</v>
      </c>
      <c r="C151" s="467"/>
      <c r="D151" s="468"/>
      <c r="E151" s="468"/>
      <c r="F151" s="468"/>
      <c r="G151" s="468"/>
      <c r="H151" s="468"/>
      <c r="I151" s="469"/>
      <c r="J151" s="35"/>
      <c r="K151" s="35"/>
    </row>
    <row r="152" spans="1:16" s="15" customFormat="1" ht="56.25" customHeight="1">
      <c r="A152" s="92"/>
      <c r="B152" s="463"/>
      <c r="C152" s="464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31" t="s">
        <v>164</v>
      </c>
      <c r="C153" s="532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31" t="s">
        <v>165</v>
      </c>
      <c r="C154" s="532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56" t="s">
        <v>166</v>
      </c>
      <c r="D157" s="533"/>
      <c r="E157" s="533"/>
      <c r="F157" s="533"/>
      <c r="G157" s="533"/>
      <c r="H157" s="533"/>
      <c r="I157" s="45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59" t="s">
        <v>167</v>
      </c>
      <c r="D158" s="460"/>
      <c r="E158" s="460"/>
      <c r="F158" s="460"/>
      <c r="G158" s="460"/>
      <c r="H158" s="460"/>
      <c r="I158" s="461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59" t="s">
        <v>168</v>
      </c>
      <c r="D159" s="460"/>
      <c r="E159" s="460"/>
      <c r="F159" s="460"/>
      <c r="G159" s="460"/>
      <c r="H159" s="460"/>
      <c r="I159" s="461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20" t="s">
        <v>167</v>
      </c>
      <c r="D160" s="521"/>
      <c r="E160" s="521"/>
      <c r="F160" s="521"/>
      <c r="G160" s="521"/>
      <c r="H160" s="521"/>
      <c r="I160" s="522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23"/>
      <c r="D161" s="524"/>
      <c r="E161" s="524"/>
      <c r="F161" s="524"/>
      <c r="G161" s="524"/>
      <c r="H161" s="524"/>
      <c r="I161" s="525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26"/>
      <c r="D162" s="527"/>
      <c r="E162" s="527"/>
      <c r="F162" s="527"/>
      <c r="G162" s="527"/>
      <c r="H162" s="527"/>
      <c r="I162" s="528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70" t="s">
        <v>127</v>
      </c>
      <c r="C164" s="470"/>
      <c r="D164" s="470"/>
      <c r="E164" s="470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29"/>
      <c r="B170" s="530"/>
      <c r="C170" s="530"/>
      <c r="D170" s="530"/>
      <c r="E170" s="530"/>
      <c r="F170" s="530"/>
      <c r="G170" s="530"/>
      <c r="H170" s="530"/>
      <c r="I170" s="530"/>
      <c r="J170" s="530"/>
      <c r="K170" s="530"/>
      <c r="L170" s="530"/>
      <c r="M170" s="530"/>
      <c r="N170" s="530"/>
      <c r="O170" s="530"/>
      <c r="P170" s="530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142E-B02E-49D2-B91C-C9037F8BE546}">
  <dimension ref="A1:U35"/>
  <sheetViews>
    <sheetView view="pageBreakPreview" zoomScale="70" zoomScaleNormal="85" zoomScaleSheetLayoutView="70" zoomScalePageLayoutView="55" workbookViewId="0">
      <selection activeCell="N10" sqref="N10"/>
    </sheetView>
  </sheetViews>
  <sheetFormatPr defaultColWidth="8.85546875" defaultRowHeight="15"/>
  <cols>
    <col min="1" max="1" width="9.5703125" style="370" customWidth="1"/>
    <col min="2" max="2" width="8.7109375" style="424" customWidth="1"/>
    <col min="3" max="3" width="8.42578125" style="424" customWidth="1"/>
    <col min="4" max="4" width="6.42578125" style="424" customWidth="1"/>
    <col min="5" max="5" width="5.42578125" style="424" customWidth="1"/>
    <col min="6" max="6" width="14.140625" style="424" customWidth="1"/>
    <col min="7" max="7" width="29.7109375" style="424" customWidth="1"/>
    <col min="8" max="8" width="5.42578125" style="370" bestFit="1" customWidth="1"/>
    <col min="9" max="9" width="10.7109375" style="370" customWidth="1"/>
    <col min="10" max="12" width="10.85546875" style="370" customWidth="1"/>
    <col min="13" max="13" width="12.7109375" style="370" customWidth="1"/>
    <col min="14" max="15" width="9.140625" style="370" customWidth="1"/>
    <col min="16" max="16" width="9.140625" style="384" customWidth="1"/>
    <col min="17" max="17" width="8.85546875" style="370"/>
    <col min="18" max="18" width="11.140625" style="370" customWidth="1"/>
    <col min="19" max="16384" width="8.85546875" style="370"/>
  </cols>
  <sheetData>
    <row r="1" spans="1:21" ht="15.75">
      <c r="A1" s="586"/>
      <c r="B1" s="587"/>
      <c r="C1" s="588"/>
      <c r="D1" s="365"/>
      <c r="E1" s="366"/>
      <c r="F1" s="366"/>
      <c r="G1" s="367" t="s">
        <v>831</v>
      </c>
      <c r="H1" s="589" t="s">
        <v>832</v>
      </c>
      <c r="I1" s="590"/>
      <c r="J1" s="591"/>
      <c r="K1" s="592" t="s">
        <v>833</v>
      </c>
      <c r="L1" s="592"/>
      <c r="M1" s="368"/>
      <c r="N1" s="593" t="s">
        <v>834</v>
      </c>
      <c r="O1" s="593"/>
      <c r="P1" s="369"/>
    </row>
    <row r="2" spans="1:21" ht="42.75" customHeight="1">
      <c r="A2" s="594"/>
      <c r="B2" s="595"/>
      <c r="C2" s="595"/>
      <c r="D2" s="365"/>
      <c r="E2" s="366"/>
      <c r="F2" s="366"/>
      <c r="G2" s="367" t="s">
        <v>835</v>
      </c>
      <c r="H2" s="572" t="s">
        <v>792</v>
      </c>
      <c r="I2" s="573"/>
      <c r="J2" s="574"/>
      <c r="K2" s="596" t="s">
        <v>836</v>
      </c>
      <c r="L2" s="596"/>
      <c r="M2" s="372"/>
      <c r="N2" s="597"/>
      <c r="O2" s="597"/>
      <c r="P2" s="373"/>
    </row>
    <row r="3" spans="1:21" ht="15.75">
      <c r="A3" s="575"/>
      <c r="B3" s="576"/>
      <c r="C3" s="577"/>
      <c r="D3" s="374"/>
      <c r="E3" s="375"/>
      <c r="F3" s="375"/>
      <c r="G3" s="367" t="s">
        <v>837</v>
      </c>
      <c r="H3" s="578"/>
      <c r="I3" s="579"/>
      <c r="J3" s="580"/>
      <c r="K3" s="581" t="s">
        <v>838</v>
      </c>
      <c r="L3" s="581"/>
      <c r="M3" s="376"/>
      <c r="N3" s="582"/>
      <c r="O3" s="582"/>
      <c r="P3" s="373"/>
    </row>
    <row r="4" spans="1:21" ht="15.75">
      <c r="A4" s="377"/>
      <c r="B4" s="378"/>
      <c r="C4" s="379"/>
      <c r="D4" s="379"/>
      <c r="E4" s="380"/>
      <c r="F4" s="381"/>
      <c r="G4" s="381"/>
      <c r="H4" s="382"/>
      <c r="I4" s="382"/>
      <c r="J4" s="382"/>
      <c r="K4" s="383"/>
      <c r="L4" s="383"/>
      <c r="M4" s="383"/>
      <c r="N4" s="383"/>
      <c r="O4" s="382"/>
    </row>
    <row r="5" spans="1:21" s="392" customFormat="1" ht="23.45" customHeight="1">
      <c r="A5" s="385" t="s">
        <v>839</v>
      </c>
      <c r="B5" s="583" t="s">
        <v>257</v>
      </c>
      <c r="C5" s="583"/>
      <c r="D5" s="583"/>
      <c r="E5" s="583"/>
      <c r="F5" s="583"/>
      <c r="G5" s="386"/>
      <c r="H5" s="387" t="s">
        <v>840</v>
      </c>
      <c r="I5" s="387" t="s">
        <v>723</v>
      </c>
      <c r="J5" s="388" t="s">
        <v>117</v>
      </c>
      <c r="K5" s="389" t="s">
        <v>35</v>
      </c>
      <c r="L5" s="388" t="s">
        <v>36</v>
      </c>
      <c r="M5" s="388" t="s">
        <v>37</v>
      </c>
      <c r="N5" s="388" t="s">
        <v>38</v>
      </c>
      <c r="O5" s="390" t="s">
        <v>841</v>
      </c>
      <c r="P5" s="391" t="s">
        <v>842</v>
      </c>
    </row>
    <row r="6" spans="1:21" ht="24" customHeight="1">
      <c r="A6" s="393">
        <v>1</v>
      </c>
      <c r="B6" s="584" t="s">
        <v>843</v>
      </c>
      <c r="C6" s="584"/>
      <c r="D6" s="584"/>
      <c r="E6" s="584"/>
      <c r="F6" s="585"/>
      <c r="G6" s="394" t="s">
        <v>802</v>
      </c>
      <c r="H6" s="395" t="s">
        <v>799</v>
      </c>
      <c r="I6" s="396" t="s">
        <v>844</v>
      </c>
      <c r="J6" s="396" t="s">
        <v>845</v>
      </c>
      <c r="K6" s="397" t="s">
        <v>846</v>
      </c>
      <c r="L6" s="398" t="s">
        <v>847</v>
      </c>
      <c r="M6" s="398" t="s">
        <v>848</v>
      </c>
      <c r="N6" s="398" t="s">
        <v>849</v>
      </c>
      <c r="O6" s="398" t="s">
        <v>850</v>
      </c>
      <c r="P6" s="399">
        <v>1</v>
      </c>
    </row>
    <row r="7" spans="1:21" ht="34.5" customHeight="1">
      <c r="A7" s="400">
        <v>2</v>
      </c>
      <c r="B7" s="401" t="s">
        <v>851</v>
      </c>
      <c r="C7" s="366"/>
      <c r="D7" s="366"/>
      <c r="E7" s="402"/>
      <c r="F7" s="402"/>
      <c r="G7" s="403" t="s">
        <v>803</v>
      </c>
      <c r="H7" s="395" t="s">
        <v>799</v>
      </c>
      <c r="I7" s="396" t="s">
        <v>852</v>
      </c>
      <c r="J7" s="396" t="s">
        <v>853</v>
      </c>
      <c r="K7" s="404">
        <v>17</v>
      </c>
      <c r="L7" s="398" t="s">
        <v>854</v>
      </c>
      <c r="M7" s="398" t="s">
        <v>855</v>
      </c>
      <c r="N7" s="398" t="s">
        <v>856</v>
      </c>
      <c r="O7" s="398">
        <v>20</v>
      </c>
      <c r="P7" s="399">
        <v>0.75</v>
      </c>
      <c r="Q7" s="570"/>
      <c r="R7" s="571"/>
      <c r="S7" s="406"/>
    </row>
    <row r="8" spans="1:21" ht="34.5" customHeight="1">
      <c r="A8" s="393">
        <v>3</v>
      </c>
      <c r="B8" s="407" t="s">
        <v>857</v>
      </c>
      <c r="C8" s="408"/>
      <c r="D8" s="408"/>
      <c r="E8" s="408"/>
      <c r="F8" s="371" t="s">
        <v>858</v>
      </c>
      <c r="G8" s="403" t="s">
        <v>804</v>
      </c>
      <c r="H8" s="395" t="s">
        <v>799</v>
      </c>
      <c r="I8" s="396">
        <v>6</v>
      </c>
      <c r="J8" s="396" t="s">
        <v>859</v>
      </c>
      <c r="K8" s="404">
        <v>7</v>
      </c>
      <c r="L8" s="398" t="s">
        <v>860</v>
      </c>
      <c r="M8" s="398">
        <v>8</v>
      </c>
      <c r="N8" s="398" t="s">
        <v>861</v>
      </c>
      <c r="O8" s="398">
        <v>9</v>
      </c>
      <c r="P8" s="409">
        <v>0.5</v>
      </c>
      <c r="Q8" s="405"/>
      <c r="R8" s="405"/>
      <c r="S8" s="406"/>
    </row>
    <row r="9" spans="1:21" ht="34.5" customHeight="1">
      <c r="A9" s="393">
        <v>4</v>
      </c>
      <c r="B9" s="407" t="s">
        <v>862</v>
      </c>
      <c r="C9" s="408"/>
      <c r="D9" s="408"/>
      <c r="E9" s="408"/>
      <c r="F9" s="371" t="s">
        <v>863</v>
      </c>
      <c r="G9" s="403" t="s">
        <v>805</v>
      </c>
      <c r="H9" s="410" t="s">
        <v>799</v>
      </c>
      <c r="I9" s="396">
        <v>24</v>
      </c>
      <c r="J9" s="396">
        <v>25</v>
      </c>
      <c r="K9" s="404">
        <v>26</v>
      </c>
      <c r="L9" s="398">
        <v>27</v>
      </c>
      <c r="M9" s="398">
        <v>28</v>
      </c>
      <c r="N9" s="398">
        <v>29</v>
      </c>
      <c r="O9" s="398">
        <v>30</v>
      </c>
      <c r="P9" s="399">
        <v>1</v>
      </c>
      <c r="Q9" s="405"/>
      <c r="R9" s="405"/>
      <c r="S9" s="406"/>
    </row>
    <row r="10" spans="1:21" ht="34.5" customHeight="1">
      <c r="A10" s="400">
        <v>5</v>
      </c>
      <c r="B10" s="572" t="s">
        <v>864</v>
      </c>
      <c r="C10" s="573"/>
      <c r="D10" s="573"/>
      <c r="E10" s="573"/>
      <c r="F10" s="574"/>
      <c r="G10" s="403" t="s">
        <v>806</v>
      </c>
      <c r="H10" s="410" t="s">
        <v>799</v>
      </c>
      <c r="I10" s="396" t="s">
        <v>865</v>
      </c>
      <c r="J10" s="396" t="s">
        <v>866</v>
      </c>
      <c r="K10" s="404">
        <v>30</v>
      </c>
      <c r="L10" s="398" t="s">
        <v>867</v>
      </c>
      <c r="M10" s="398" t="s">
        <v>868</v>
      </c>
      <c r="N10" s="398" t="s">
        <v>869</v>
      </c>
      <c r="O10" s="398">
        <v>33</v>
      </c>
      <c r="P10" s="399">
        <v>0.75</v>
      </c>
      <c r="Q10" s="405"/>
      <c r="R10" s="405"/>
      <c r="S10" s="406"/>
    </row>
    <row r="11" spans="1:21" ht="34.5" customHeight="1">
      <c r="A11" s="393">
        <v>6</v>
      </c>
      <c r="B11" s="572" t="s">
        <v>870</v>
      </c>
      <c r="C11" s="573"/>
      <c r="D11" s="573"/>
      <c r="E11" s="573"/>
      <c r="F11" s="574"/>
      <c r="G11" s="403" t="s">
        <v>807</v>
      </c>
      <c r="H11" s="395" t="s">
        <v>799</v>
      </c>
      <c r="I11" s="396">
        <v>28</v>
      </c>
      <c r="J11" s="396" t="s">
        <v>871</v>
      </c>
      <c r="K11" s="404" t="s">
        <v>872</v>
      </c>
      <c r="L11" s="398" t="s">
        <v>873</v>
      </c>
      <c r="M11" s="398">
        <v>31</v>
      </c>
      <c r="N11" s="398" t="s">
        <v>874</v>
      </c>
      <c r="O11" s="398" t="s">
        <v>875</v>
      </c>
      <c r="P11" s="399">
        <v>0.75</v>
      </c>
      <c r="Q11" s="405"/>
      <c r="R11" s="405"/>
      <c r="S11" s="406"/>
    </row>
    <row r="12" spans="1:21" ht="30.75">
      <c r="A12" s="400">
        <v>7</v>
      </c>
      <c r="B12" s="567" t="s">
        <v>876</v>
      </c>
      <c r="C12" s="567"/>
      <c r="D12" s="567"/>
      <c r="E12" s="567"/>
      <c r="F12" s="567"/>
      <c r="G12" s="411" t="s">
        <v>808</v>
      </c>
      <c r="H12" s="395" t="s">
        <v>799</v>
      </c>
      <c r="I12" s="396">
        <f>J12-P12</f>
        <v>22</v>
      </c>
      <c r="J12" s="396">
        <f>K12-P12</f>
        <v>23</v>
      </c>
      <c r="K12" s="404">
        <f>L12-P12</f>
        <v>24</v>
      </c>
      <c r="L12" s="397">
        <v>25</v>
      </c>
      <c r="M12" s="398">
        <f>L12+P12</f>
        <v>26</v>
      </c>
      <c r="N12" s="398">
        <f>M12+P12</f>
        <v>27</v>
      </c>
      <c r="O12" s="398">
        <v>28</v>
      </c>
      <c r="P12" s="399">
        <v>1</v>
      </c>
      <c r="Q12" s="412" t="s">
        <v>877</v>
      </c>
      <c r="R12" s="412"/>
      <c r="S12" s="412"/>
      <c r="T12" s="412"/>
      <c r="U12" s="412"/>
    </row>
    <row r="13" spans="1:21" ht="38.25" customHeight="1">
      <c r="A13" s="393">
        <v>8</v>
      </c>
      <c r="B13" s="567" t="s">
        <v>878</v>
      </c>
      <c r="C13" s="567"/>
      <c r="D13" s="567"/>
      <c r="E13" s="567"/>
      <c r="F13" s="567"/>
      <c r="G13" s="411" t="s">
        <v>809</v>
      </c>
      <c r="H13" s="395" t="s">
        <v>799</v>
      </c>
      <c r="I13" s="396">
        <f>J13-P13</f>
        <v>21</v>
      </c>
      <c r="J13" s="396">
        <f>K13-P13</f>
        <v>22</v>
      </c>
      <c r="K13" s="404">
        <f>L13-P13</f>
        <v>23</v>
      </c>
      <c r="L13" s="397">
        <v>24</v>
      </c>
      <c r="M13" s="398">
        <f>L13+P13</f>
        <v>25</v>
      </c>
      <c r="N13" s="398">
        <f>M13+P13</f>
        <v>26</v>
      </c>
      <c r="O13" s="398">
        <v>27</v>
      </c>
      <c r="P13" s="399">
        <v>1</v>
      </c>
      <c r="Q13" s="412" t="s">
        <v>879</v>
      </c>
      <c r="R13" s="412"/>
      <c r="S13" s="412"/>
      <c r="T13" s="412"/>
      <c r="U13" s="412"/>
    </row>
    <row r="14" spans="1:21" ht="23.1" customHeight="1">
      <c r="A14" s="393">
        <v>9</v>
      </c>
      <c r="B14" s="572" t="s">
        <v>880</v>
      </c>
      <c r="C14" s="573"/>
      <c r="D14" s="573"/>
      <c r="E14" s="573"/>
      <c r="F14" s="574"/>
      <c r="G14" s="411" t="s">
        <v>810</v>
      </c>
      <c r="H14" s="395" t="s">
        <v>800</v>
      </c>
      <c r="I14" s="396">
        <v>6</v>
      </c>
      <c r="J14" s="396">
        <v>6</v>
      </c>
      <c r="K14" s="404">
        <v>6</v>
      </c>
      <c r="L14" s="398">
        <v>6</v>
      </c>
      <c r="M14" s="398">
        <v>6</v>
      </c>
      <c r="N14" s="398">
        <v>6</v>
      </c>
      <c r="O14" s="398">
        <v>6</v>
      </c>
      <c r="P14" s="399">
        <v>0</v>
      </c>
    </row>
    <row r="15" spans="1:21" ht="30.75">
      <c r="A15" s="400">
        <v>10</v>
      </c>
      <c r="B15" s="567" t="s">
        <v>881</v>
      </c>
      <c r="C15" s="567"/>
      <c r="D15" s="567"/>
      <c r="E15" s="567"/>
      <c r="F15" s="567"/>
      <c r="G15" s="411" t="s">
        <v>811</v>
      </c>
      <c r="H15" s="410" t="s">
        <v>799</v>
      </c>
      <c r="I15" s="396" t="s">
        <v>882</v>
      </c>
      <c r="J15" s="396">
        <v>32</v>
      </c>
      <c r="K15" s="397" t="s">
        <v>883</v>
      </c>
      <c r="L15" s="398" t="s">
        <v>884</v>
      </c>
      <c r="M15" s="398" t="s">
        <v>885</v>
      </c>
      <c r="N15" s="398">
        <v>35</v>
      </c>
      <c r="O15" s="398" t="s">
        <v>886</v>
      </c>
      <c r="P15" s="399">
        <v>0.75</v>
      </c>
    </row>
    <row r="16" spans="1:21" ht="33" customHeight="1">
      <c r="A16" s="393">
        <v>11</v>
      </c>
      <c r="B16" s="567" t="s">
        <v>205</v>
      </c>
      <c r="C16" s="567"/>
      <c r="D16" s="567"/>
      <c r="E16" s="567"/>
      <c r="F16" s="567"/>
      <c r="G16" s="413" t="s">
        <v>812</v>
      </c>
      <c r="H16" s="395" t="s">
        <v>800</v>
      </c>
      <c r="I16" s="396">
        <v>11</v>
      </c>
      <c r="J16" s="396" t="s">
        <v>887</v>
      </c>
      <c r="K16" s="404">
        <v>12</v>
      </c>
      <c r="L16" s="398" t="s">
        <v>888</v>
      </c>
      <c r="M16" s="398">
        <v>13</v>
      </c>
      <c r="N16" s="398" t="s">
        <v>889</v>
      </c>
      <c r="O16" s="398">
        <v>14</v>
      </c>
      <c r="P16" s="409">
        <v>0.5</v>
      </c>
    </row>
    <row r="17" spans="1:16" ht="27" customHeight="1">
      <c r="A17" s="400">
        <v>12</v>
      </c>
      <c r="B17" s="567" t="s">
        <v>890</v>
      </c>
      <c r="C17" s="567"/>
      <c r="D17" s="567"/>
      <c r="E17" s="567"/>
      <c r="F17" s="567"/>
      <c r="G17" s="411" t="s">
        <v>813</v>
      </c>
      <c r="H17" s="395" t="s">
        <v>800</v>
      </c>
      <c r="I17" s="396" t="s">
        <v>891</v>
      </c>
      <c r="J17" s="396">
        <v>11</v>
      </c>
      <c r="K17" s="404" t="s">
        <v>887</v>
      </c>
      <c r="L17" s="398">
        <v>12</v>
      </c>
      <c r="M17" s="398" t="s">
        <v>892</v>
      </c>
      <c r="N17" s="398">
        <v>13</v>
      </c>
      <c r="O17" s="398" t="s">
        <v>889</v>
      </c>
      <c r="P17" s="399">
        <v>0.5</v>
      </c>
    </row>
    <row r="18" spans="1:16" ht="33.75" customHeight="1">
      <c r="A18" s="393">
        <v>13</v>
      </c>
      <c r="B18" s="567" t="s">
        <v>893</v>
      </c>
      <c r="C18" s="567"/>
      <c r="D18" s="567"/>
      <c r="E18" s="567"/>
      <c r="F18" s="567"/>
      <c r="G18" s="411" t="s">
        <v>814</v>
      </c>
      <c r="H18" s="395" t="s">
        <v>799</v>
      </c>
      <c r="I18" s="396" t="s">
        <v>894</v>
      </c>
      <c r="J18" s="396" t="s">
        <v>895</v>
      </c>
      <c r="K18" s="404" t="s">
        <v>861</v>
      </c>
      <c r="L18" s="398" t="s">
        <v>896</v>
      </c>
      <c r="M18" s="398" t="s">
        <v>897</v>
      </c>
      <c r="N18" s="398" t="s">
        <v>898</v>
      </c>
      <c r="O18" s="398">
        <v>10</v>
      </c>
      <c r="P18" s="399">
        <v>0.375</v>
      </c>
    </row>
    <row r="19" spans="1:16" ht="36" customHeight="1">
      <c r="A19" s="393">
        <v>14</v>
      </c>
      <c r="B19" s="567" t="s">
        <v>899</v>
      </c>
      <c r="C19" s="567"/>
      <c r="D19" s="567"/>
      <c r="E19" s="567"/>
      <c r="F19" s="567"/>
      <c r="G19" s="414" t="s">
        <v>815</v>
      </c>
      <c r="H19" s="410" t="s">
        <v>799</v>
      </c>
      <c r="I19" s="396">
        <v>18</v>
      </c>
      <c r="J19" s="396" t="s">
        <v>855</v>
      </c>
      <c r="K19" s="404">
        <v>19</v>
      </c>
      <c r="L19" s="398" t="s">
        <v>900</v>
      </c>
      <c r="M19" s="398">
        <v>20</v>
      </c>
      <c r="N19" s="398" t="s">
        <v>845</v>
      </c>
      <c r="O19" s="398">
        <v>21</v>
      </c>
      <c r="P19" s="399">
        <v>0.5</v>
      </c>
    </row>
    <row r="20" spans="1:16" ht="30.75">
      <c r="A20" s="400">
        <v>15</v>
      </c>
      <c r="B20" s="567" t="s">
        <v>901</v>
      </c>
      <c r="C20" s="567"/>
      <c r="D20" s="567"/>
      <c r="E20" s="567"/>
      <c r="F20" s="567"/>
      <c r="G20" s="411" t="s">
        <v>816</v>
      </c>
      <c r="H20" s="395" t="s">
        <v>800</v>
      </c>
      <c r="I20" s="396">
        <v>6</v>
      </c>
      <c r="J20" s="396" t="s">
        <v>902</v>
      </c>
      <c r="K20" s="404" t="s">
        <v>859</v>
      </c>
      <c r="L20" s="398" t="s">
        <v>903</v>
      </c>
      <c r="M20" s="398">
        <v>7</v>
      </c>
      <c r="N20" s="398" t="s">
        <v>904</v>
      </c>
      <c r="O20" s="398" t="s">
        <v>905</v>
      </c>
      <c r="P20" s="399">
        <v>0.25</v>
      </c>
    </row>
    <row r="21" spans="1:16" ht="23.25" customHeight="1">
      <c r="A21" s="393">
        <v>16</v>
      </c>
      <c r="B21" s="567" t="s">
        <v>906</v>
      </c>
      <c r="C21" s="567"/>
      <c r="D21" s="567"/>
      <c r="E21" s="567"/>
      <c r="F21" s="567"/>
      <c r="G21" s="367" t="s">
        <v>817</v>
      </c>
      <c r="H21" s="395" t="s">
        <v>800</v>
      </c>
      <c r="I21" s="396" t="s">
        <v>907</v>
      </c>
      <c r="J21" s="396" t="s">
        <v>908</v>
      </c>
      <c r="K21" s="404" t="s">
        <v>909</v>
      </c>
      <c r="L21" s="398" t="s">
        <v>910</v>
      </c>
      <c r="M21" s="398" t="s">
        <v>911</v>
      </c>
      <c r="N21" s="398" t="s">
        <v>912</v>
      </c>
      <c r="O21" s="398" t="s">
        <v>913</v>
      </c>
      <c r="P21" s="399">
        <v>0.25</v>
      </c>
    </row>
    <row r="22" spans="1:16" s="417" customFormat="1" ht="30.75">
      <c r="A22" s="400">
        <v>17</v>
      </c>
      <c r="B22" s="568" t="s">
        <v>914</v>
      </c>
      <c r="C22" s="568"/>
      <c r="D22" s="568"/>
      <c r="E22" s="568"/>
      <c r="F22" s="568"/>
      <c r="G22" s="415" t="s">
        <v>818</v>
      </c>
      <c r="H22" s="410" t="s">
        <v>800</v>
      </c>
      <c r="I22" s="396">
        <v>11</v>
      </c>
      <c r="J22" s="396" t="s">
        <v>915</v>
      </c>
      <c r="K22" s="404" t="s">
        <v>887</v>
      </c>
      <c r="L22" s="398" t="s">
        <v>916</v>
      </c>
      <c r="M22" s="398">
        <v>12</v>
      </c>
      <c r="N22" s="398" t="s">
        <v>917</v>
      </c>
      <c r="O22" s="398" t="s">
        <v>892</v>
      </c>
      <c r="P22" s="416">
        <v>0.25</v>
      </c>
    </row>
    <row r="23" spans="1:16" s="417" customFormat="1" ht="15.75">
      <c r="A23" s="393">
        <v>18</v>
      </c>
      <c r="B23" s="568" t="s">
        <v>918</v>
      </c>
      <c r="C23" s="568"/>
      <c r="D23" s="568"/>
      <c r="E23" s="568"/>
      <c r="F23" s="568"/>
      <c r="G23" s="415" t="s">
        <v>819</v>
      </c>
      <c r="H23" s="410" t="s">
        <v>800</v>
      </c>
      <c r="I23" s="396">
        <v>3</v>
      </c>
      <c r="J23" s="396" t="s">
        <v>919</v>
      </c>
      <c r="K23" s="418" t="s">
        <v>920</v>
      </c>
      <c r="L23" s="398" t="s">
        <v>921</v>
      </c>
      <c r="M23" s="398">
        <v>4</v>
      </c>
      <c r="N23" s="398" t="s">
        <v>922</v>
      </c>
      <c r="O23" s="398" t="s">
        <v>923</v>
      </c>
      <c r="P23" s="416">
        <v>0.25</v>
      </c>
    </row>
    <row r="24" spans="1:16" s="417" customFormat="1" ht="15.75">
      <c r="A24" s="393">
        <v>19</v>
      </c>
      <c r="B24" s="568" t="s">
        <v>924</v>
      </c>
      <c r="C24" s="568"/>
      <c r="D24" s="568"/>
      <c r="E24" s="568"/>
      <c r="F24" s="568"/>
      <c r="G24" s="415" t="s">
        <v>820</v>
      </c>
      <c r="H24" s="419" t="s">
        <v>801</v>
      </c>
      <c r="I24" s="396">
        <v>1</v>
      </c>
      <c r="J24" s="396">
        <v>1</v>
      </c>
      <c r="K24" s="418">
        <v>1</v>
      </c>
      <c r="L24" s="398">
        <v>1</v>
      </c>
      <c r="M24" s="398">
        <v>1</v>
      </c>
      <c r="N24" s="398">
        <v>1</v>
      </c>
      <c r="O24" s="398">
        <v>1</v>
      </c>
      <c r="P24" s="416">
        <v>0</v>
      </c>
    </row>
    <row r="25" spans="1:16" ht="15.75">
      <c r="A25" s="400">
        <v>20</v>
      </c>
      <c r="B25" s="567" t="s">
        <v>925</v>
      </c>
      <c r="C25" s="567"/>
      <c r="D25" s="567"/>
      <c r="E25" s="567"/>
      <c r="F25" s="567"/>
      <c r="G25" s="411" t="s">
        <v>821</v>
      </c>
      <c r="H25" s="420" t="s">
        <v>801</v>
      </c>
      <c r="I25" s="396" t="s">
        <v>926</v>
      </c>
      <c r="J25" s="396" t="s">
        <v>926</v>
      </c>
      <c r="K25" s="404" t="s">
        <v>926</v>
      </c>
      <c r="L25" s="398" t="s">
        <v>927</v>
      </c>
      <c r="M25" s="398" t="s">
        <v>926</v>
      </c>
      <c r="N25" s="398" t="s">
        <v>926</v>
      </c>
      <c r="O25" s="398" t="s">
        <v>926</v>
      </c>
      <c r="P25" s="399">
        <v>0</v>
      </c>
    </row>
    <row r="26" spans="1:16" ht="15.75">
      <c r="A26" s="393">
        <v>21</v>
      </c>
      <c r="B26" s="567" t="s">
        <v>928</v>
      </c>
      <c r="C26" s="567"/>
      <c r="D26" s="567"/>
      <c r="E26" s="567"/>
      <c r="F26" s="567"/>
      <c r="G26" s="411" t="s">
        <v>822</v>
      </c>
      <c r="H26" s="420">
        <v>0.125</v>
      </c>
      <c r="I26" s="396">
        <f t="shared" ref="I26:I35" si="0">J26-P26</f>
        <v>2.5</v>
      </c>
      <c r="J26" s="396">
        <f t="shared" ref="J26:J35" si="1">K26-P26</f>
        <v>2.5</v>
      </c>
      <c r="K26" s="397">
        <v>2.5</v>
      </c>
      <c r="L26" s="398">
        <f t="shared" ref="L26:L35" si="2">K26+P26</f>
        <v>2.5</v>
      </c>
      <c r="M26" s="398">
        <f t="shared" ref="M26:M35" si="3">L26+P26</f>
        <v>2.5</v>
      </c>
      <c r="N26" s="398">
        <f t="shared" ref="N26:N35" si="4">M26+P26</f>
        <v>2.5</v>
      </c>
      <c r="O26" s="398">
        <f t="shared" ref="O26:O35" si="5">N26+P26</f>
        <v>2.5</v>
      </c>
      <c r="P26" s="399">
        <v>0</v>
      </c>
    </row>
    <row r="27" spans="1:16" ht="30.75" customHeight="1">
      <c r="A27" s="400">
        <v>22</v>
      </c>
      <c r="B27" s="567" t="s">
        <v>929</v>
      </c>
      <c r="C27" s="567"/>
      <c r="D27" s="567"/>
      <c r="E27" s="567"/>
      <c r="F27" s="567"/>
      <c r="G27" s="411" t="s">
        <v>823</v>
      </c>
      <c r="H27" s="395">
        <v>0.25</v>
      </c>
      <c r="I27" s="396">
        <f t="shared" si="0"/>
        <v>14.25</v>
      </c>
      <c r="J27" s="396">
        <f t="shared" si="1"/>
        <v>14.625</v>
      </c>
      <c r="K27" s="421">
        <v>15</v>
      </c>
      <c r="L27" s="398">
        <f t="shared" si="2"/>
        <v>15.375</v>
      </c>
      <c r="M27" s="398">
        <f t="shared" si="3"/>
        <v>15.75</v>
      </c>
      <c r="N27" s="398">
        <f t="shared" si="4"/>
        <v>16.125</v>
      </c>
      <c r="O27" s="398">
        <f t="shared" si="5"/>
        <v>16.5</v>
      </c>
      <c r="P27" s="399">
        <v>0.375</v>
      </c>
    </row>
    <row r="28" spans="1:16" ht="36.75" customHeight="1">
      <c r="A28" s="393">
        <v>23</v>
      </c>
      <c r="B28" s="568" t="s">
        <v>930</v>
      </c>
      <c r="C28" s="568"/>
      <c r="D28" s="568"/>
      <c r="E28" s="568"/>
      <c r="F28" s="568"/>
      <c r="G28" s="422" t="s">
        <v>824</v>
      </c>
      <c r="H28" s="423">
        <v>0.25</v>
      </c>
      <c r="I28" s="396">
        <f t="shared" si="0"/>
        <v>9</v>
      </c>
      <c r="J28" s="396">
        <f t="shared" si="1"/>
        <v>9.25</v>
      </c>
      <c r="K28" s="421">
        <v>9.5</v>
      </c>
      <c r="L28" s="398">
        <f t="shared" si="2"/>
        <v>9.75</v>
      </c>
      <c r="M28" s="398">
        <f t="shared" si="3"/>
        <v>10</v>
      </c>
      <c r="N28" s="398">
        <f t="shared" si="4"/>
        <v>10.25</v>
      </c>
      <c r="O28" s="398">
        <f t="shared" si="5"/>
        <v>10.5</v>
      </c>
      <c r="P28" s="416">
        <v>0.25</v>
      </c>
    </row>
    <row r="29" spans="1:16" ht="30.75">
      <c r="A29" s="393">
        <v>24</v>
      </c>
      <c r="B29" s="567" t="s">
        <v>931</v>
      </c>
      <c r="C29" s="567"/>
      <c r="D29" s="567"/>
      <c r="E29" s="567"/>
      <c r="F29" s="567"/>
      <c r="G29" s="424" t="s">
        <v>825</v>
      </c>
      <c r="H29" s="395">
        <v>0.125</v>
      </c>
      <c r="I29" s="396">
        <f t="shared" si="0"/>
        <v>1</v>
      </c>
      <c r="J29" s="396">
        <f t="shared" si="1"/>
        <v>1</v>
      </c>
      <c r="K29" s="425">
        <v>1</v>
      </c>
      <c r="L29" s="398">
        <f t="shared" si="2"/>
        <v>1</v>
      </c>
      <c r="M29" s="398">
        <f t="shared" si="3"/>
        <v>1</v>
      </c>
      <c r="N29" s="398">
        <f t="shared" si="4"/>
        <v>1</v>
      </c>
      <c r="O29" s="398">
        <f t="shared" si="5"/>
        <v>1</v>
      </c>
      <c r="P29" s="399">
        <v>0</v>
      </c>
    </row>
    <row r="30" spans="1:16" ht="33" customHeight="1">
      <c r="A30" s="400">
        <v>25</v>
      </c>
      <c r="B30" s="567" t="s">
        <v>932</v>
      </c>
      <c r="C30" s="567"/>
      <c r="D30" s="567"/>
      <c r="E30" s="567"/>
      <c r="F30" s="567"/>
      <c r="G30" s="411" t="s">
        <v>826</v>
      </c>
      <c r="H30" s="395">
        <v>0.25</v>
      </c>
      <c r="I30" s="396">
        <f t="shared" si="0"/>
        <v>9.75</v>
      </c>
      <c r="J30" s="396">
        <f t="shared" si="1"/>
        <v>10.25</v>
      </c>
      <c r="K30" s="421">
        <v>10.75</v>
      </c>
      <c r="L30" s="398">
        <f t="shared" si="2"/>
        <v>11.25</v>
      </c>
      <c r="M30" s="398">
        <f t="shared" si="3"/>
        <v>11.75</v>
      </c>
      <c r="N30" s="398">
        <f t="shared" si="4"/>
        <v>12.25</v>
      </c>
      <c r="O30" s="398">
        <f t="shared" si="5"/>
        <v>12.75</v>
      </c>
      <c r="P30" s="399">
        <v>0.5</v>
      </c>
    </row>
    <row r="31" spans="1:16" ht="37.5" customHeight="1">
      <c r="A31" s="393">
        <v>26</v>
      </c>
      <c r="B31" s="567" t="s">
        <v>933</v>
      </c>
      <c r="C31" s="567"/>
      <c r="D31" s="567"/>
      <c r="E31" s="567"/>
      <c r="F31" s="567"/>
      <c r="G31" s="411" t="s">
        <v>827</v>
      </c>
      <c r="H31" s="395">
        <v>0.25</v>
      </c>
      <c r="I31" s="396">
        <f t="shared" si="0"/>
        <v>11.75</v>
      </c>
      <c r="J31" s="396">
        <f t="shared" si="1"/>
        <v>12.25</v>
      </c>
      <c r="K31" s="421">
        <v>12.75</v>
      </c>
      <c r="L31" s="398">
        <f t="shared" si="2"/>
        <v>13.25</v>
      </c>
      <c r="M31" s="398">
        <f t="shared" si="3"/>
        <v>13.75</v>
      </c>
      <c r="N31" s="398">
        <f t="shared" si="4"/>
        <v>14.25</v>
      </c>
      <c r="O31" s="398">
        <f t="shared" si="5"/>
        <v>14.75</v>
      </c>
      <c r="P31" s="399">
        <v>0.5</v>
      </c>
    </row>
    <row r="32" spans="1:16" ht="37.5" customHeight="1">
      <c r="A32" s="400">
        <v>27</v>
      </c>
      <c r="B32" s="569" t="s">
        <v>934</v>
      </c>
      <c r="C32" s="569"/>
      <c r="D32" s="569"/>
      <c r="E32" s="569"/>
      <c r="F32" s="569"/>
      <c r="G32" s="411" t="s">
        <v>828</v>
      </c>
      <c r="H32" s="395">
        <v>0.25</v>
      </c>
      <c r="I32" s="396">
        <f t="shared" si="0"/>
        <v>2.5</v>
      </c>
      <c r="J32" s="396">
        <f t="shared" si="1"/>
        <v>2.75</v>
      </c>
      <c r="K32" s="421">
        <v>3</v>
      </c>
      <c r="L32" s="398">
        <f t="shared" si="2"/>
        <v>3.25</v>
      </c>
      <c r="M32" s="398">
        <f t="shared" si="3"/>
        <v>3.5</v>
      </c>
      <c r="N32" s="398">
        <f t="shared" si="4"/>
        <v>3.75</v>
      </c>
      <c r="O32" s="398">
        <f t="shared" si="5"/>
        <v>4</v>
      </c>
      <c r="P32" s="399">
        <v>0.25</v>
      </c>
    </row>
    <row r="33" spans="1:16" ht="35.25" customHeight="1">
      <c r="A33" s="393">
        <v>28</v>
      </c>
      <c r="B33" s="567" t="s">
        <v>935</v>
      </c>
      <c r="C33" s="567"/>
      <c r="D33" s="567"/>
      <c r="E33" s="567"/>
      <c r="F33" s="567"/>
      <c r="G33" s="413" t="s">
        <v>829</v>
      </c>
      <c r="H33" s="395">
        <v>0.25</v>
      </c>
      <c r="I33" s="396">
        <f t="shared" si="0"/>
        <v>5.75</v>
      </c>
      <c r="J33" s="396">
        <f t="shared" si="1"/>
        <v>6</v>
      </c>
      <c r="K33" s="421">
        <v>6.25</v>
      </c>
      <c r="L33" s="398">
        <f t="shared" si="2"/>
        <v>6.5</v>
      </c>
      <c r="M33" s="398">
        <f t="shared" si="3"/>
        <v>6.75</v>
      </c>
      <c r="N33" s="398">
        <f t="shared" si="4"/>
        <v>7</v>
      </c>
      <c r="O33" s="398">
        <f t="shared" si="5"/>
        <v>7.25</v>
      </c>
      <c r="P33" s="399">
        <v>0.25</v>
      </c>
    </row>
    <row r="34" spans="1:16" ht="35.25" customHeight="1">
      <c r="A34" s="400">
        <v>29</v>
      </c>
      <c r="B34" s="567" t="s">
        <v>936</v>
      </c>
      <c r="C34" s="567"/>
      <c r="D34" s="567"/>
      <c r="E34" s="567"/>
      <c r="F34" s="567"/>
      <c r="G34" s="413" t="s">
        <v>937</v>
      </c>
      <c r="H34" s="395" t="s">
        <v>938</v>
      </c>
      <c r="I34" s="426" t="s">
        <v>939</v>
      </c>
      <c r="J34" s="426" t="s">
        <v>939</v>
      </c>
      <c r="K34" s="427" t="s">
        <v>939</v>
      </c>
      <c r="L34" s="426" t="s">
        <v>939</v>
      </c>
      <c r="M34" s="426" t="s">
        <v>939</v>
      </c>
      <c r="N34" s="426" t="s">
        <v>939</v>
      </c>
      <c r="O34" s="426" t="s">
        <v>939</v>
      </c>
      <c r="P34" s="399"/>
    </row>
    <row r="35" spans="1:16" ht="37.5" customHeight="1">
      <c r="A35" s="400">
        <v>30</v>
      </c>
      <c r="B35" s="567" t="s">
        <v>940</v>
      </c>
      <c r="C35" s="567"/>
      <c r="D35" s="567"/>
      <c r="E35" s="567"/>
      <c r="F35" s="567"/>
      <c r="G35" s="411" t="s">
        <v>830</v>
      </c>
      <c r="H35" s="395">
        <v>0.25</v>
      </c>
      <c r="I35" s="396">
        <f t="shared" si="0"/>
        <v>6.75</v>
      </c>
      <c r="J35" s="396">
        <f t="shared" si="1"/>
        <v>7.25</v>
      </c>
      <c r="K35" s="421">
        <v>7.75</v>
      </c>
      <c r="L35" s="398">
        <f t="shared" si="2"/>
        <v>8.25</v>
      </c>
      <c r="M35" s="398">
        <f t="shared" si="3"/>
        <v>8.75</v>
      </c>
      <c r="N35" s="398">
        <f t="shared" si="4"/>
        <v>9.25</v>
      </c>
      <c r="O35" s="398">
        <f t="shared" si="5"/>
        <v>9.75</v>
      </c>
      <c r="P35" s="399">
        <v>0.5</v>
      </c>
    </row>
  </sheetData>
  <mergeCells count="41">
    <mergeCell ref="A1:C1"/>
    <mergeCell ref="H1:J1"/>
    <mergeCell ref="K1:L1"/>
    <mergeCell ref="N1:O1"/>
    <mergeCell ref="A2:C2"/>
    <mergeCell ref="H2:J2"/>
    <mergeCell ref="K2:L2"/>
    <mergeCell ref="N2:O2"/>
    <mergeCell ref="B14:F14"/>
    <mergeCell ref="A3:C3"/>
    <mergeCell ref="H3:J3"/>
    <mergeCell ref="K3:L3"/>
    <mergeCell ref="N3:O3"/>
    <mergeCell ref="B5:F5"/>
    <mergeCell ref="B6:F6"/>
    <mergeCell ref="Q7:R7"/>
    <mergeCell ref="B10:F10"/>
    <mergeCell ref="B11:F11"/>
    <mergeCell ref="B12:F12"/>
    <mergeCell ref="B13:F13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3:F33"/>
    <mergeCell ref="B34:F34"/>
    <mergeCell ref="B35:F35"/>
    <mergeCell ref="B27:F27"/>
    <mergeCell ref="B28:F28"/>
    <mergeCell ref="B29:F29"/>
    <mergeCell ref="B30:F30"/>
    <mergeCell ref="B31:F31"/>
    <mergeCell ref="B32:F32"/>
  </mergeCells>
  <printOptions horizontalCentered="1"/>
  <pageMargins left="0.2" right="0" top="0.72" bottom="0.65" header="0.21" footer="0.25"/>
  <pageSetup paperSize="9" scale="67" fitToHeight="2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5"/>
  <sheetViews>
    <sheetView view="pageBreakPreview" topLeftCell="A20" zoomScale="25" zoomScaleNormal="40" zoomScaleSheetLayoutView="25" zoomScalePageLayoutView="25" workbookViewId="0">
      <selection activeCell="A24" sqref="A24:XFD25"/>
    </sheetView>
  </sheetViews>
  <sheetFormatPr defaultColWidth="9.140625" defaultRowHeight="20.25"/>
  <cols>
    <col min="1" max="1" width="64.42578125" style="79" customWidth="1"/>
    <col min="2" max="4" width="68.28515625" style="80" customWidth="1"/>
    <col min="5" max="5" width="80.85546875" style="80" hidden="1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D15-SHD130V3A1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HOODIE</v>
      </c>
      <c r="C4" s="75"/>
      <c r="D4" s="75"/>
      <c r="E4" s="75"/>
    </row>
    <row r="5" spans="1:12" s="74" customFormat="1" ht="75.95" customHeight="1">
      <c r="A5" s="180"/>
      <c r="B5" s="142" t="str">
        <f>'1. CUTTING DOCKET'!$D$21</f>
        <v>CLOUD</v>
      </c>
      <c r="C5" s="142" t="str">
        <f>'1. CUTTING DOCKET'!$D$27</f>
        <v>ETERNITY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PFD</v>
      </c>
      <c r="C6" s="144" t="str">
        <f>'1. CUTTING DOCKET'!$E$49</f>
        <v>PFD</v>
      </c>
      <c r="D6" s="144" t="str">
        <f>'1. CUTTING DOCKET'!$E$54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03" t="str">
        <f>'1. CUTTING DOCKET'!M11</f>
        <v>100%COTTON SEMI BRUSHED (20/1+20/1+10/2) washing_ 14GG _460GSM</v>
      </c>
      <c r="C7" s="603"/>
      <c r="D7" s="603"/>
      <c r="E7" s="603"/>
    </row>
    <row r="8" spans="1:12" s="77" customFormat="1" ht="409.6" customHeight="1">
      <c r="A8" s="145" t="str">
        <f>'1. CUTTING DOCKET'!D42</f>
        <v>VẢI CHÍNH</v>
      </c>
      <c r="B8" s="612"/>
      <c r="C8" s="613"/>
      <c r="D8" s="614"/>
      <c r="E8" s="147"/>
      <c r="L8" s="78"/>
    </row>
    <row r="9" spans="1:12" s="77" customFormat="1" ht="157.5" customHeight="1">
      <c r="A9" s="144" t="str">
        <f>'1. CUTTING DOCKET'!$B$43</f>
        <v>RIB_1X1 100% COTTON_PFD_ 400GSM_CM20/2</v>
      </c>
      <c r="B9" s="144" t="str">
        <f>B6</f>
        <v>PFD</v>
      </c>
      <c r="C9" s="144" t="str">
        <f t="shared" ref="C9:D9" si="0">C6</f>
        <v>PFD</v>
      </c>
      <c r="D9" s="144" t="str">
        <f t="shared" si="0"/>
        <v>PFD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 xml:space="preserve">BO LAI/
BO TAY </v>
      </c>
      <c r="B10" s="612"/>
      <c r="C10" s="613"/>
      <c r="D10" s="614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03" t="e">
        <f>'1. CUTTING DOCKET'!#REF!</f>
        <v>#REF!</v>
      </c>
      <c r="C11" s="603"/>
      <c r="D11" s="603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08"/>
      <c r="C12" s="608"/>
      <c r="D12" s="608"/>
      <c r="E12" s="147"/>
      <c r="L12" s="78"/>
    </row>
    <row r="13" spans="1:12" s="77" customFormat="1" ht="74.25" customHeight="1">
      <c r="A13" s="144" t="s">
        <v>173</v>
      </c>
      <c r="B13" s="148" t="str">
        <f>'1. CUTTING DOCKET'!$F$60</f>
        <v>PFD</v>
      </c>
      <c r="C13" s="148" t="str">
        <f>'1. CUTTING DOCKET'!$F$61</f>
        <v>PFD</v>
      </c>
      <c r="D13" s="148" t="str">
        <f>'1. CUTTING DOCKET'!$F$62</f>
        <v>PFD</v>
      </c>
      <c r="E13" s="148" t="e">
        <f>'1. CUTTING DOCKET'!#REF!</f>
        <v>#REF!</v>
      </c>
    </row>
    <row r="14" spans="1:12" s="77" customFormat="1" ht="115.5" customHeight="1">
      <c r="A14" s="145" t="s">
        <v>80</v>
      </c>
      <c r="B14" s="143" t="str">
        <f>'1. CUTTING DOCKET'!$G$60</f>
        <v>PFD</v>
      </c>
      <c r="C14" s="143" t="str">
        <f>'1. CUTTING DOCKET'!$G$61</f>
        <v>PFD</v>
      </c>
      <c r="D14" s="143" t="str">
        <f>'1. CUTTING DOCKET'!$G$62</f>
        <v>PFD</v>
      </c>
      <c r="E14" s="143" t="e">
        <f>'1. CUTTING DOCKET'!#REF!</f>
        <v>#REF!</v>
      </c>
    </row>
    <row r="15" spans="1:12" s="77" customFormat="1" ht="115.5" customHeight="1">
      <c r="A15" s="145" t="str">
        <f>'1. CUTTING DOCKET'!B63</f>
        <v>CHỈ 40/2 SỬA HÀNG SAU NHUỘM</v>
      </c>
      <c r="B15" s="609" t="str">
        <f>'1. CUTTING DOCKET'!G63</f>
        <v>CHỈ CHỢ</v>
      </c>
      <c r="C15" s="609"/>
      <c r="D15" s="609"/>
      <c r="E15" s="609"/>
    </row>
    <row r="16" spans="1:12" s="77" customFormat="1" ht="90" customHeight="1">
      <c r="A16" s="144" t="str">
        <f>'1. CUTTING DOCKET'!B66</f>
        <v>NHÃN CHÍNH CHO ÁO</v>
      </c>
      <c r="B16" s="604" t="str">
        <f>'1. CUTTING DOCKET'!F66</f>
        <v>NỀN TRẮNG CHỮ ĐEN</v>
      </c>
      <c r="C16" s="604"/>
      <c r="D16" s="604"/>
      <c r="E16" s="604"/>
    </row>
    <row r="17" spans="1:5" s="77" customFormat="1" ht="409.6" customHeight="1">
      <c r="A17" s="357" t="s">
        <v>793</v>
      </c>
      <c r="B17" s="605" t="s">
        <v>769</v>
      </c>
      <c r="C17" s="605"/>
      <c r="D17" s="605"/>
      <c r="E17" s="605"/>
    </row>
    <row r="18" spans="1:5" s="77" customFormat="1" ht="79.5" customHeight="1">
      <c r="A18" s="144" t="str">
        <f>'1. CUTTING DOCKET'!B69</f>
        <v>NHÃN SIZE CHO ÁO</v>
      </c>
      <c r="B18" s="604" t="str">
        <f>'1. CUTTING DOCKET'!F69</f>
        <v>NỀN TRẮNG CHỮ ĐEN</v>
      </c>
      <c r="C18" s="604"/>
      <c r="D18" s="604"/>
      <c r="E18" s="604"/>
    </row>
    <row r="19" spans="1:5" s="77" customFormat="1" ht="346.5" customHeight="1">
      <c r="A19" s="357" t="s">
        <v>784</v>
      </c>
      <c r="B19" s="606" t="s">
        <v>769</v>
      </c>
      <c r="C19" s="606"/>
      <c r="D19" s="606"/>
      <c r="E19" s="607"/>
    </row>
    <row r="20" spans="1:5" s="77" customFormat="1" ht="124.5" customHeight="1">
      <c r="A20" s="144" t="str">
        <f>'1. CUTTING DOCKET'!B72</f>
        <v>NHÃN COUNTRY OF ORIGIN- made in vietnam</v>
      </c>
      <c r="B20" s="604" t="str">
        <f>'1. CUTTING DOCKET'!F72</f>
        <v>NỀN TRẮNG CHỮ ĐEN</v>
      </c>
      <c r="C20" s="604"/>
      <c r="D20" s="604"/>
      <c r="E20" s="604"/>
    </row>
    <row r="21" spans="1:5" s="77" customFormat="1" ht="346.5" customHeight="1">
      <c r="A21" s="149" t="s">
        <v>785</v>
      </c>
      <c r="B21" s="606" t="s">
        <v>769</v>
      </c>
      <c r="C21" s="606"/>
      <c r="D21" s="606"/>
      <c r="E21" s="607"/>
    </row>
    <row r="22" spans="1:5" s="77" customFormat="1" ht="131.25" customHeight="1">
      <c r="A22" s="144" t="str">
        <f>'1. CUTTING DOCKET'!B75</f>
        <v>NHÃN THÀNH PHẦN 100% COTTON 1 LÁ</v>
      </c>
      <c r="B22" s="604" t="str">
        <f>'1. CUTTING DOCKET'!F75</f>
        <v>NỀN TRẮNG CHỮ ĐEN</v>
      </c>
      <c r="C22" s="604"/>
      <c r="D22" s="604"/>
      <c r="E22" s="604"/>
    </row>
    <row r="23" spans="1:5" s="77" customFormat="1" ht="362.25" customHeight="1">
      <c r="A23" s="149" t="s">
        <v>794</v>
      </c>
      <c r="B23" s="615" t="s">
        <v>769</v>
      </c>
      <c r="C23" s="616"/>
      <c r="D23" s="616"/>
      <c r="E23" s="182"/>
    </row>
    <row r="24" spans="1:5" s="77" customFormat="1" ht="70.5" hidden="1" customHeight="1">
      <c r="A24" s="144" t="e">
        <f>'1. CUTTING DOCKET'!#REF!</f>
        <v>#REF!</v>
      </c>
      <c r="B24" s="610" t="e">
        <f>'1. CUTTING DOCKET'!#REF!</f>
        <v>#REF!</v>
      </c>
      <c r="C24" s="611"/>
      <c r="D24" s="620"/>
      <c r="E24" s="355"/>
    </row>
    <row r="25" spans="1:5" s="77" customFormat="1" ht="299.25" hidden="1" customHeight="1">
      <c r="A25" s="149" t="s">
        <v>771</v>
      </c>
      <c r="B25" s="356"/>
      <c r="C25" s="356"/>
      <c r="D25" s="356"/>
      <c r="E25" s="356"/>
    </row>
    <row r="26" spans="1:5" s="77" customFormat="1" ht="160.5" customHeight="1">
      <c r="A26" s="144" t="str">
        <f>'1. CUTTING DOCKET'!B80</f>
        <v>STICKER POLY BAG + 2 MẶT THÙNG CARTON 
6.5CM W x 2.5CM H</v>
      </c>
      <c r="B26" s="600" t="str">
        <f>'1. CUTTING DOCKET'!F80</f>
        <v>NỀN TRẮNG CHỮ ĐEN</v>
      </c>
      <c r="C26" s="601"/>
      <c r="D26" s="601"/>
      <c r="E26" s="602"/>
    </row>
    <row r="27" spans="1:5" s="77" customFormat="1" ht="409.6" customHeight="1">
      <c r="A27" s="149" t="s">
        <v>759</v>
      </c>
      <c r="B27" s="599" t="s">
        <v>180</v>
      </c>
      <c r="C27" s="599"/>
      <c r="D27" s="599"/>
      <c r="E27" s="599"/>
    </row>
    <row r="28" spans="1:5" s="77" customFormat="1" ht="273" customHeight="1">
      <c r="A28" s="144" t="str">
        <f>'1. CUTTING DOCKET'!B83</f>
        <v>POLYBAG REGULAR (XXS-M) BAO NHỎ 343MM x 406MM
POLYBAG LARGE (L-XXL) BAO LỚN 400MMx 500MM</v>
      </c>
      <c r="B28" s="600" t="str">
        <f>'1. CUTTING DOCKET'!F83</f>
        <v>CLEAR</v>
      </c>
      <c r="C28" s="601"/>
      <c r="D28" s="601"/>
      <c r="E28" s="602"/>
    </row>
    <row r="29" spans="1:5" s="77" customFormat="1" ht="273" customHeight="1">
      <c r="A29" s="145" t="s">
        <v>762</v>
      </c>
      <c r="B29" s="598"/>
      <c r="C29" s="598"/>
      <c r="D29" s="598"/>
      <c r="E29" s="598"/>
    </row>
    <row r="30" spans="1:5" s="77" customFormat="1" ht="95.25" customHeight="1">
      <c r="A30" s="144" t="s">
        <v>764</v>
      </c>
      <c r="B30" s="600" t="str">
        <f>'1. CUTTING DOCKET'!F86</f>
        <v>NATURAL</v>
      </c>
      <c r="C30" s="601"/>
      <c r="D30" s="601"/>
      <c r="E30" s="602"/>
    </row>
    <row r="31" spans="1:5" s="77" customFormat="1" ht="324.75" customHeight="1">
      <c r="A31" s="145" t="s">
        <v>763</v>
      </c>
      <c r="B31" s="617"/>
      <c r="C31" s="618"/>
      <c r="D31" s="619"/>
      <c r="E31" s="336"/>
    </row>
    <row r="32" spans="1:5" s="77" customFormat="1" ht="119.45" customHeight="1">
      <c r="A32" s="144" t="str">
        <f>'1. CUTTING DOCKET'!B89</f>
        <v>STICKER DÁN THÙNG</v>
      </c>
      <c r="B32" s="610" t="str">
        <f>'1. CUTTING DOCKET'!F89</f>
        <v>NỀN TRẮNG CHỮ ĐEN</v>
      </c>
      <c r="C32" s="611"/>
      <c r="D32" s="611"/>
      <c r="E32" s="337"/>
    </row>
    <row r="33" spans="1:17" s="77" customFormat="1" ht="119.45" customHeight="1">
      <c r="A33" s="362"/>
      <c r="B33" s="621" t="s">
        <v>773</v>
      </c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622"/>
      <c r="O33" s="622"/>
      <c r="P33" s="622"/>
      <c r="Q33" s="622"/>
    </row>
    <row r="34" spans="1:17" s="77" customFormat="1" ht="287.25" customHeight="1">
      <c r="A34" s="145" t="s">
        <v>765</v>
      </c>
      <c r="B34" s="336"/>
      <c r="C34" s="336"/>
      <c r="D34" s="336"/>
      <c r="E34" s="336"/>
    </row>
    <row r="35" spans="1:17" s="77" customFormat="1" ht="119.45" customHeight="1">
      <c r="A35" s="144" t="str">
        <f>'1. CUTTING DOCKET'!B92</f>
        <v>STICKER DÁN THÙNG MÀU CAM</v>
      </c>
      <c r="B35" s="610" t="str">
        <f>'1. CUTTING DOCKET'!F92</f>
        <v>ORANGE</v>
      </c>
      <c r="C35" s="611"/>
      <c r="D35" s="611"/>
      <c r="E35" s="337"/>
    </row>
    <row r="36" spans="1:17" s="77" customFormat="1" ht="287.25" customHeight="1">
      <c r="A36" s="145" t="s">
        <v>766</v>
      </c>
      <c r="B36" s="336"/>
      <c r="C36" s="336"/>
      <c r="D36" s="336"/>
      <c r="E36" s="336"/>
    </row>
    <row r="37" spans="1:17" s="77" customFormat="1" ht="71.45" customHeight="1">
      <c r="A37" s="144" t="str">
        <f>'1. CUTTING DOCKET'!B98</f>
        <v>BIG POLY BAG 100X120</v>
      </c>
      <c r="B37" s="610" t="str">
        <f>'1. CUTTING DOCKET'!F98</f>
        <v>CLEAR</v>
      </c>
      <c r="C37" s="611"/>
      <c r="D37" s="611"/>
      <c r="E37" s="337"/>
      <c r="H37" s="77">
        <v>1.49</v>
      </c>
    </row>
    <row r="38" spans="1:17" s="77" customFormat="1" ht="71.45" customHeight="1">
      <c r="A38" s="144" t="str">
        <f>'1. CUTTING DOCKET'!B99</f>
        <v>BIG POLY BAG 100X120</v>
      </c>
      <c r="B38" s="610" t="s">
        <v>775</v>
      </c>
      <c r="C38" s="611"/>
      <c r="D38" s="611"/>
      <c r="E38" s="337"/>
      <c r="H38" s="77">
        <v>0.28000000000000003</v>
      </c>
    </row>
    <row r="39" spans="1:17" s="77" customFormat="1" ht="87" customHeight="1">
      <c r="A39" s="145" t="s">
        <v>767</v>
      </c>
      <c r="B39" s="336"/>
      <c r="C39" s="336"/>
      <c r="D39" s="336" t="s">
        <v>776</v>
      </c>
      <c r="E39" s="336"/>
    </row>
    <row r="41" spans="1:17" ht="409.5">
      <c r="E41" s="80" t="s">
        <v>725</v>
      </c>
      <c r="J41" s="80">
        <f>I41*8.3%+(I41/50)*0.5</f>
        <v>0</v>
      </c>
      <c r="M41" s="340">
        <f>ROUND(I41+J41,0)</f>
        <v>0</v>
      </c>
      <c r="N41" s="342" t="s">
        <v>737</v>
      </c>
    </row>
    <row r="42" spans="1:17">
      <c r="B42" s="80" t="s">
        <v>736</v>
      </c>
      <c r="E42" s="80" t="s">
        <v>725</v>
      </c>
      <c r="H42" s="80">
        <v>0.25</v>
      </c>
      <c r="M42" s="340">
        <f>ROUND(I42+J42,0)</f>
        <v>0</v>
      </c>
      <c r="N42" s="335" t="s">
        <v>738</v>
      </c>
      <c r="O42" s="335"/>
      <c r="P42" s="335"/>
      <c r="Q42" s="335"/>
    </row>
    <row r="43" spans="1:17">
      <c r="I43" s="80" t="b">
        <v>1</v>
      </c>
    </row>
    <row r="44" spans="1:17" ht="35.25">
      <c r="B44" s="610" t="s">
        <v>775</v>
      </c>
      <c r="C44" s="611"/>
      <c r="D44" s="611"/>
      <c r="E44" s="337"/>
      <c r="F44" s="77"/>
      <c r="G44" s="77"/>
      <c r="H44" s="77">
        <v>0.28000000000000003</v>
      </c>
      <c r="I44" s="80" t="b">
        <v>1</v>
      </c>
    </row>
    <row r="45" spans="1:17">
      <c r="E45" s="80" t="s">
        <v>725</v>
      </c>
      <c r="M45" s="340">
        <f>ROUND(I45+J45,0)</f>
        <v>0</v>
      </c>
    </row>
    <row r="46" spans="1:17">
      <c r="E46" s="80" t="s">
        <v>725</v>
      </c>
      <c r="M46" s="340">
        <f>ROUND(I46+J46,0)</f>
        <v>0</v>
      </c>
    </row>
    <row r="47" spans="1:17">
      <c r="A47" s="79" t="str">
        <f>UPPER(D18)</f>
        <v/>
      </c>
    </row>
    <row r="48" spans="1:17" ht="35.25">
      <c r="B48" s="610" t="s">
        <v>775</v>
      </c>
      <c r="C48" s="611"/>
      <c r="D48" s="611"/>
      <c r="E48" s="337"/>
      <c r="F48" s="77"/>
      <c r="G48" s="77"/>
      <c r="H48" s="77">
        <v>0.28000000000000003</v>
      </c>
    </row>
    <row r="49" spans="1:17" ht="156" customHeight="1">
      <c r="E49" s="80" t="e">
        <f>#REF!</f>
        <v>#REF!</v>
      </c>
      <c r="H49" s="335">
        <v>0.99</v>
      </c>
      <c r="N49" s="80" t="s">
        <v>770</v>
      </c>
    </row>
    <row r="50" spans="1:17">
      <c r="A50" s="79" t="str">
        <f>UPPER(D26)</f>
        <v/>
      </c>
    </row>
    <row r="51" spans="1:17" ht="156" customHeight="1">
      <c r="E51" s="80" t="e">
        <f>#REF!</f>
        <v>#REF!</v>
      </c>
      <c r="G51" s="80">
        <f>$Q$26</f>
        <v>0</v>
      </c>
      <c r="H51" s="335">
        <v>0.99</v>
      </c>
    </row>
    <row r="52" spans="1:17">
      <c r="A52" s="79" t="str">
        <f>UPPER(D30)</f>
        <v/>
      </c>
    </row>
    <row r="53" spans="1:17" ht="156" customHeight="1">
      <c r="E53" s="80" t="e">
        <f>#REF!</f>
        <v>#REF!</v>
      </c>
      <c r="H53" s="335">
        <v>0.99</v>
      </c>
    </row>
    <row r="54" spans="1:17">
      <c r="A54" s="79" t="e">
        <f>UPPER(#REF!)</f>
        <v>#REF!</v>
      </c>
    </row>
    <row r="55" spans="1:17" ht="156" customHeight="1">
      <c r="E55" s="80" t="e">
        <f>#REF!</f>
        <v>#REF!</v>
      </c>
      <c r="G55" s="80" t="e">
        <f>#REF!</f>
        <v>#REF!</v>
      </c>
      <c r="H55" s="335">
        <v>0.99</v>
      </c>
    </row>
    <row r="58" spans="1:17">
      <c r="G58" s="80" t="s">
        <v>725</v>
      </c>
      <c r="L58" s="335"/>
      <c r="P58" s="79" t="s">
        <v>726</v>
      </c>
      <c r="Q58" s="79"/>
    </row>
    <row r="59" spans="1:17">
      <c r="G59" s="80" t="s">
        <v>725</v>
      </c>
      <c r="L59" s="335"/>
      <c r="P59" s="79"/>
      <c r="Q59" s="79"/>
    </row>
    <row r="60" spans="1:17">
      <c r="G60" s="80" t="s">
        <v>725</v>
      </c>
      <c r="L60" s="335"/>
      <c r="P60" s="79"/>
      <c r="Q60" s="79"/>
    </row>
    <row r="61" spans="1:17">
      <c r="G61" s="80" t="s">
        <v>725</v>
      </c>
      <c r="L61" s="335"/>
      <c r="P61" s="79"/>
      <c r="Q61" s="79"/>
    </row>
    <row r="62" spans="1:17">
      <c r="B62" s="80" t="s">
        <v>727</v>
      </c>
    </row>
    <row r="63" spans="1:17">
      <c r="B63" s="80" t="s">
        <v>727</v>
      </c>
    </row>
    <row r="64" spans="1:17">
      <c r="B64" s="80" t="s">
        <v>727</v>
      </c>
    </row>
    <row r="65" spans="2:2">
      <c r="B65" s="80" t="s">
        <v>727</v>
      </c>
    </row>
  </sheetData>
  <mergeCells count="28">
    <mergeCell ref="B38:D38"/>
    <mergeCell ref="B44:D44"/>
    <mergeCell ref="B48:D48"/>
    <mergeCell ref="B8:D8"/>
    <mergeCell ref="B10:D10"/>
    <mergeCell ref="B37:D37"/>
    <mergeCell ref="B30:E30"/>
    <mergeCell ref="B20:E20"/>
    <mergeCell ref="B21:E21"/>
    <mergeCell ref="B22:E22"/>
    <mergeCell ref="B23:D23"/>
    <mergeCell ref="B31:D31"/>
    <mergeCell ref="B32:D32"/>
    <mergeCell ref="B35:D35"/>
    <mergeCell ref="B24:D24"/>
    <mergeCell ref="B33:Q33"/>
    <mergeCell ref="B29:E29"/>
    <mergeCell ref="B27:E27"/>
    <mergeCell ref="B26:E26"/>
    <mergeCell ref="B28:E28"/>
    <mergeCell ref="B7:E7"/>
    <mergeCell ref="B16:E16"/>
    <mergeCell ref="B17:E17"/>
    <mergeCell ref="B18:E18"/>
    <mergeCell ref="B19:E19"/>
    <mergeCell ref="B11:D11"/>
    <mergeCell ref="B12:D12"/>
    <mergeCell ref="B15:E15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5" max="4" man="1"/>
    <brk id="21" max="4" man="1"/>
    <brk id="27" max="4" man="1"/>
    <brk id="34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167" activePane="bottomRight" state="frozen"/>
      <selection activeCell="B43" sqref="B43:Q43"/>
      <selection pane="topRight" activeCell="B43" sqref="B43:Q43"/>
      <selection pane="bottomLeft" activeCell="B43" sqref="B43:Q43"/>
      <selection pane="bottomRight" activeCell="E172" sqref="E172"/>
    </sheetView>
  </sheetViews>
  <sheetFormatPr defaultColWidth="10.85546875" defaultRowHeight="24.75" outlineLevelCol="1"/>
  <cols>
    <col min="1" max="1" width="0" style="320" hidden="1" customWidth="1"/>
    <col min="2" max="2" width="21.7109375" style="320" hidden="1" customWidth="1"/>
    <col min="3" max="3" width="34.140625" style="325" bestFit="1" customWidth="1"/>
    <col min="4" max="4" width="25.140625" style="326" bestFit="1" customWidth="1"/>
    <col min="5" max="5" width="47.42578125" style="327" customWidth="1"/>
    <col min="6" max="6" width="28" style="327" customWidth="1"/>
    <col min="7" max="7" width="35.7109375" style="328" customWidth="1"/>
    <col min="8" max="8" width="11.7109375" style="302" customWidth="1"/>
    <col min="9" max="9" width="31.42578125" style="302" customWidth="1"/>
    <col min="10" max="10" width="30.42578125" style="302" customWidth="1" outlineLevel="1"/>
    <col min="11" max="11" width="31.42578125" style="302" hidden="1" customWidth="1" outlineLevel="1"/>
    <col min="12" max="12" width="28.140625" style="302" hidden="1" customWidth="1" outlineLevel="1"/>
    <col min="13" max="13" width="33.7109375" style="302" hidden="1" customWidth="1" outlineLevel="1"/>
    <col min="14" max="14" width="27.85546875" style="302" customWidth="1"/>
    <col min="15" max="19" width="10.85546875" style="320"/>
    <col min="20" max="20" width="24.42578125" style="320" customWidth="1"/>
    <col min="21" max="16384" width="10.85546875" style="320"/>
  </cols>
  <sheetData>
    <row r="2" spans="1:20" s="296" customFormat="1" ht="116.2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3.2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27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3.2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26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t="23.2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26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3.2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26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3.2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26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3.2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26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3.2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26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3.2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26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3.2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26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3.2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26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3.2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26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3.2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26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3.2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26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3.2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26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3.2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26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3.2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26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3.2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26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3.2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26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3.2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26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3.2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26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3.2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26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3.2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26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3.2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26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3.2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26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3.2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26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3.2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26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3.2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26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3.2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28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29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29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29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29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29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29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t="23.25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29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t="23.25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29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29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23.25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29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t="23.25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29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t="23.25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29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t="23.25" hidden="1">
      <c r="A43" s="313"/>
      <c r="B43" s="308" t="s">
        <v>773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29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29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29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29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29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29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29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29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29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29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29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29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29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29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29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29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29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29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29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29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29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29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29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29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29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29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29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hidden="1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29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hidden="1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29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29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hidden="1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623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23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23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23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23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23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23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623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23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23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23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23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23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23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623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23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23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23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23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23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23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623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23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23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23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23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23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23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623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23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23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23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23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23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23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623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23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23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23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23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23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23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hidden="1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624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25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25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25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25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25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25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25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25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25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25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25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25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25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25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25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25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25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25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25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25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25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25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25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25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25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25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25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25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25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25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25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25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25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25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25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25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25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25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25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25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25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26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26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26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26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26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26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26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26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26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26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26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26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26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26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26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26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26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26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26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26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26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hidden="1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26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hidden="1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26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26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26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26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26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26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26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26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26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26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26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26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26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26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26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26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26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26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26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26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hidden="1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25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25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25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25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25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25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25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25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25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25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25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25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25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25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25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25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25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25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25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25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25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25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25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25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25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25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25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25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25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25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25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25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25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25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25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25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25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25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25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25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25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25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623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23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23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23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23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23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23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623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23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23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23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23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23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23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623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23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23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23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23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23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23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623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23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23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23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23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23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23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623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23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23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23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23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23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23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623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23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23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23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23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23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23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624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25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25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25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25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25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25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25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25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25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25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25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25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25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25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25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25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25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25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25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25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25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25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25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25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25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25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25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25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25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25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25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25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25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25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25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25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25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25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25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25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25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26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26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26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26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26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26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26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26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26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26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26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26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26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26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26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26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26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26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26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26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26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26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26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26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26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26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26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26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26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26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26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26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26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26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26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26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26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26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26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26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26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26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27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SHD130V3A1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18" zoomScale="50" zoomScaleNormal="10" zoomScaleSheetLayoutView="50" zoomScalePageLayoutView="25" workbookViewId="0">
      <selection activeCell="N55" sqref="N55:Q55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89" t="s">
        <v>0</v>
      </c>
      <c r="O1" s="489" t="s">
        <v>0</v>
      </c>
      <c r="P1" s="490" t="s">
        <v>1</v>
      </c>
      <c r="Q1" s="49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89" t="s">
        <v>2</v>
      </c>
      <c r="O2" s="489" t="s">
        <v>2</v>
      </c>
      <c r="P2" s="491" t="s">
        <v>3</v>
      </c>
      <c r="Q2" s="49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89" t="s">
        <v>4</v>
      </c>
      <c r="O3" s="489" t="s">
        <v>4</v>
      </c>
      <c r="P3" s="492" t="s">
        <v>5</v>
      </c>
      <c r="Q3" s="49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94" t="s">
        <v>768</v>
      </c>
      <c r="H5" s="495"/>
      <c r="I5" s="495"/>
      <c r="J5" s="495"/>
      <c r="K5" s="495"/>
      <c r="L5" s="495"/>
      <c r="M5" s="49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97"/>
      <c r="H6" s="498"/>
      <c r="I6" s="498"/>
      <c r="J6" s="498"/>
      <c r="K6" s="498"/>
      <c r="L6" s="498"/>
      <c r="M6" s="49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497"/>
      <c r="H7" s="498"/>
      <c r="I7" s="498"/>
      <c r="J7" s="498"/>
      <c r="K7" s="498"/>
      <c r="L7" s="498"/>
      <c r="M7" s="49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93" t="s">
        <v>568</v>
      </c>
      <c r="E8" s="493"/>
      <c r="F8" s="493"/>
      <c r="G8" s="500"/>
      <c r="H8" s="501"/>
      <c r="I8" s="501"/>
      <c r="J8" s="501"/>
      <c r="K8" s="501"/>
      <c r="L8" s="501"/>
      <c r="M8" s="50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728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04">
        <v>45447</v>
      </c>
      <c r="E11" s="505"/>
      <c r="F11" s="505"/>
      <c r="G11" s="241"/>
      <c r="H11" s="240"/>
      <c r="I11" s="186"/>
      <c r="J11" s="238" t="s">
        <v>20</v>
      </c>
      <c r="K11" s="186"/>
      <c r="L11" s="186"/>
      <c r="M11" s="503" t="s">
        <v>731</v>
      </c>
      <c r="N11" s="503"/>
      <c r="O11" s="503"/>
      <c r="P11" s="503"/>
      <c r="Q11" s="50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27.75">
      <c r="B13" s="475"/>
      <c r="C13" s="475"/>
      <c r="D13" s="475"/>
      <c r="E13" s="475"/>
      <c r="F13" s="475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741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347" t="s">
        <v>732</v>
      </c>
      <c r="E18" s="631" t="s">
        <v>742</v>
      </c>
      <c r="F18" s="631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DB-KB013</v>
      </c>
      <c r="D19" s="348" t="str">
        <f>+D18</f>
        <v>CLOUD</v>
      </c>
      <c r="E19" s="631" t="s">
        <v>743</v>
      </c>
      <c r="F19" s="631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741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7.5">
      <c r="B23" s="330" t="s">
        <v>41</v>
      </c>
      <c r="C23" s="331" t="s">
        <v>576</v>
      </c>
      <c r="D23" s="347" t="s">
        <v>733</v>
      </c>
      <c r="E23" s="631" t="s">
        <v>742</v>
      </c>
      <c r="F23" s="631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7.5">
      <c r="B24" s="330" t="s">
        <v>43</v>
      </c>
      <c r="C24" s="331" t="str">
        <f>C23</f>
        <v>DB-KB014</v>
      </c>
      <c r="D24" s="348" t="str">
        <f>+D23</f>
        <v>ETERNITY</v>
      </c>
      <c r="E24" s="631" t="s">
        <v>743</v>
      </c>
      <c r="F24" s="631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7.5">
      <c r="B28" s="330" t="s">
        <v>41</v>
      </c>
      <c r="C28" s="331" t="s">
        <v>584</v>
      </c>
      <c r="D28" s="350" t="s">
        <v>734</v>
      </c>
      <c r="E28" s="631" t="s">
        <v>742</v>
      </c>
      <c r="F28" s="631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7.5">
      <c r="B29" s="330" t="s">
        <v>43</v>
      </c>
      <c r="C29" s="331" t="str">
        <f>C28</f>
        <v>DB-KB015</v>
      </c>
      <c r="D29" s="351" t="str">
        <f>+D28</f>
        <v>MOONLIGHT</v>
      </c>
      <c r="E29" s="631" t="s">
        <v>743</v>
      </c>
      <c r="F29" s="631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32" t="str">
        <f>+D29</f>
        <v>MOONLIGHT</v>
      </c>
      <c r="E31" s="632"/>
      <c r="F31" s="632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511" t="s">
        <v>740</v>
      </c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</row>
    <row r="35" spans="2:17" s="96" customFormat="1" ht="132.94999999999999" customHeight="1">
      <c r="G35" s="97"/>
    </row>
    <row r="36" spans="2:17" s="96" customFormat="1" ht="27">
      <c r="G36" s="97"/>
    </row>
    <row r="37" spans="2:17" s="96" customFormat="1" ht="27">
      <c r="G37" s="97"/>
    </row>
    <row r="38" spans="2:17" s="96" customFormat="1" ht="27">
      <c r="G38" s="97"/>
    </row>
    <row r="39" spans="2:17" s="96" customFormat="1" ht="44.25">
      <c r="B39" s="630" t="s">
        <v>773</v>
      </c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</row>
    <row r="40" spans="2:17" s="96" customFormat="1" ht="27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  <c r="H43" s="96">
        <v>1.49</v>
      </c>
    </row>
    <row r="44" spans="2:17" s="96" customFormat="1" ht="81">
      <c r="B44" s="96" t="s">
        <v>775</v>
      </c>
      <c r="D44" s="97" t="s">
        <v>774</v>
      </c>
      <c r="G44" s="97"/>
      <c r="H44" s="96">
        <v>0.28000000000000003</v>
      </c>
    </row>
    <row r="45" spans="2:17" s="96" customFormat="1" ht="27">
      <c r="D45" s="96" t="s">
        <v>776</v>
      </c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2:14" s="96" customFormat="1" ht="27">
      <c r="G49" s="97"/>
    </row>
    <row r="50" spans="2:14" s="96" customFormat="1" ht="81">
      <c r="B50" s="96" t="s">
        <v>775</v>
      </c>
      <c r="D50" s="97" t="s">
        <v>774</v>
      </c>
      <c r="G50" s="97"/>
      <c r="H50" s="96">
        <v>0.28000000000000003</v>
      </c>
    </row>
    <row r="51" spans="2:14" s="96" customFormat="1" ht="27">
      <c r="G51" s="97"/>
    </row>
    <row r="52" spans="2:14" s="96" customFormat="1" ht="27">
      <c r="G52" s="97"/>
    </row>
    <row r="53" spans="2:14" s="96" customFormat="1" ht="27">
      <c r="G53" s="97"/>
    </row>
    <row r="54" spans="2:14" s="96" customFormat="1" ht="81">
      <c r="B54" s="96" t="s">
        <v>775</v>
      </c>
      <c r="D54" s="97" t="s">
        <v>774</v>
      </c>
      <c r="G54" s="97"/>
      <c r="H54" s="96">
        <v>0.28000000000000003</v>
      </c>
    </row>
    <row r="55" spans="2:14" s="96" customFormat="1" ht="27">
      <c r="G55" s="97"/>
      <c r="N55" s="96" t="s">
        <v>770</v>
      </c>
    </row>
    <row r="56" spans="2:14" s="96" customFormat="1" ht="27">
      <c r="G56" s="97"/>
    </row>
    <row r="57" spans="2:14" s="96" customFormat="1" ht="27">
      <c r="G57" s="97"/>
    </row>
    <row r="58" spans="2:14" s="96" customFormat="1" ht="27">
      <c r="G58" s="97"/>
    </row>
  </sheetData>
  <mergeCells count="20"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  <mergeCell ref="G5:M8"/>
    <mergeCell ref="D8:F8"/>
    <mergeCell ref="D11:F11"/>
    <mergeCell ref="M11:Q11"/>
    <mergeCell ref="B13:F13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zoomScale="85" zoomScaleNormal="85" zoomScaleSheetLayoutView="85" zoomScalePageLayoutView="70" workbookViewId="0">
      <selection activeCell="D8" sqref="D8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35" t="s">
        <v>235</v>
      </c>
      <c r="C4" s="635"/>
      <c r="D4" s="272" cm="1">
        <f t="array" ref="D4:F4">'1. CUTTING DOCKET'!D11:F11</f>
        <v>45453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36"/>
      <c r="C5" s="636"/>
      <c r="D5" s="273"/>
      <c r="E5"/>
      <c r="F5" s="270"/>
      <c r="G5" s="270"/>
      <c r="H5"/>
    </row>
    <row r="6" spans="1:8" s="265" customFormat="1" ht="17.25" customHeight="1" thickBot="1">
      <c r="A6" s="270"/>
      <c r="B6" s="635" t="s">
        <v>236</v>
      </c>
      <c r="C6" s="635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37"/>
      <c r="C7" s="637"/>
      <c r="D7" s="273"/>
      <c r="E7"/>
      <c r="F7" s="275"/>
      <c r="G7" s="276"/>
      <c r="H7"/>
    </row>
    <row r="8" spans="1:8" s="265" customFormat="1" ht="17.25" customHeight="1" thickBot="1">
      <c r="A8" s="270"/>
      <c r="B8" s="635" t="s">
        <v>238</v>
      </c>
      <c r="C8" s="635"/>
      <c r="D8" s="274" t="str">
        <f>'1. CUTTING DOCKET'!D7</f>
        <v>D15-SHD130V3A1</v>
      </c>
      <c r="E8" s="277"/>
      <c r="F8" s="271" t="s">
        <v>239</v>
      </c>
      <c r="G8" s="274" t="str">
        <f>'1. CUTTING DOCKET'!D10</f>
        <v>HOODIE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34" t="s">
        <v>242</v>
      </c>
      <c r="D10" s="634"/>
      <c r="E10" s="634"/>
      <c r="F10" s="634"/>
      <c r="G10" s="280" t="s">
        <v>243</v>
      </c>
      <c r="H10" s="280" t="s">
        <v>244</v>
      </c>
    </row>
    <row r="11" spans="1:8" s="265" customFormat="1" ht="106.9" customHeight="1" thickBot="1">
      <c r="A11" s="638">
        <v>1</v>
      </c>
      <c r="B11" s="282" t="s">
        <v>245</v>
      </c>
      <c r="C11" s="639" t="s">
        <v>253</v>
      </c>
      <c r="D11" s="639"/>
      <c r="E11" s="639"/>
      <c r="F11" s="639"/>
      <c r="G11" s="638"/>
      <c r="H11" s="281"/>
    </row>
    <row r="12" spans="1:8" s="265" customFormat="1" ht="126.75" customHeight="1" thickBot="1">
      <c r="A12" s="638"/>
      <c r="B12" s="282" t="s">
        <v>246</v>
      </c>
      <c r="C12" s="640" t="str">
        <f>'1. CUTTING DOCKET'!G5</f>
        <v>TRIỂN KHAI MẪU MARKETING SAMPLE
THAM KHẢO CÁCH MAY: MẪU FIT  MÃ D15-CW35V3A1  MÀU GREY CHUYỂN CÙNG TÁC NGHIỆP NGÀY 10/6/24</v>
      </c>
      <c r="D12" s="640"/>
      <c r="E12" s="640"/>
      <c r="F12" s="640"/>
      <c r="G12" s="638"/>
      <c r="H12" s="281"/>
    </row>
    <row r="13" spans="1:8" s="265" customFormat="1" ht="106.9" customHeight="1" thickBot="1">
      <c r="A13" s="281">
        <v>2</v>
      </c>
      <c r="B13" s="282" t="s">
        <v>247</v>
      </c>
      <c r="C13" s="633" t="str">
        <f>'1. CUTTING DOCKET'!C103</f>
        <v>KHÔNG IN</v>
      </c>
      <c r="D13" s="633"/>
      <c r="E13" s="633"/>
      <c r="F13" s="633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33" t="str">
        <f>'1. CUTTING DOCKET'!C115</f>
        <v>KHÔNG THÊU</v>
      </c>
      <c r="D14" s="633"/>
      <c r="E14" s="633"/>
      <c r="F14" s="633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33" t="str">
        <f>'1. CUTTING DOCKET'!C127</f>
        <v xml:space="preserve">GARMENT DYE </v>
      </c>
      <c r="D15" s="633"/>
      <c r="E15" s="633"/>
      <c r="F15" s="633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33"/>
      <c r="D16" s="633"/>
      <c r="E16" s="633"/>
      <c r="F16" s="633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43" t="s">
        <v>251</v>
      </c>
      <c r="C18" s="643"/>
      <c r="D18" s="643"/>
      <c r="E18" s="283"/>
      <c r="F18" s="283"/>
      <c r="G18" s="643" t="s">
        <v>252</v>
      </c>
      <c r="H18" s="643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42" t="s">
        <v>739</v>
      </c>
      <c r="C37" s="642"/>
      <c r="D37" s="642"/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41" t="s">
        <v>773</v>
      </c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725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775</v>
      </c>
      <c r="C44" s="286"/>
      <c r="D44" s="363" t="s">
        <v>774</v>
      </c>
      <c r="E44" s="286" t="s">
        <v>725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736</v>
      </c>
      <c r="C45" s="286"/>
      <c r="D45" s="286" t="s">
        <v>776</v>
      </c>
      <c r="E45" s="286" t="s">
        <v>725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725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725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775</v>
      </c>
      <c r="C50" s="286"/>
      <c r="D50" s="363" t="s">
        <v>774</v>
      </c>
      <c r="E50" s="286" t="s">
        <v>725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775</v>
      </c>
      <c r="C54" s="286"/>
      <c r="D54" s="363" t="s">
        <v>774</v>
      </c>
      <c r="E54" s="286" t="s">
        <v>725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770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B39:Q39"/>
    <mergeCell ref="B37:Q37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3" zoomScale="85" zoomScaleNormal="85" zoomScaleSheetLayoutView="85" zoomScalePageLayoutView="70" workbookViewId="0">
      <selection activeCell="D9" sqref="D9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35" t="s">
        <v>235</v>
      </c>
      <c r="C4" s="635"/>
      <c r="D4" s="272" cm="1">
        <f t="array" ref="D4:F4">'1. CUTTING DOCKET'!D11:F11</f>
        <v>45453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36"/>
      <c r="C5" s="636"/>
      <c r="D5" s="273"/>
      <c r="E5"/>
      <c r="F5" s="270"/>
      <c r="G5" s="270"/>
      <c r="H5"/>
    </row>
    <row r="6" spans="1:8" s="265" customFormat="1" ht="17.25" customHeight="1" thickBot="1">
      <c r="A6" s="270"/>
      <c r="B6" s="635" t="s">
        <v>236</v>
      </c>
      <c r="C6" s="635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37"/>
      <c r="C7" s="637"/>
      <c r="D7" s="273"/>
      <c r="E7"/>
      <c r="F7" s="275"/>
      <c r="G7" s="276"/>
      <c r="H7"/>
    </row>
    <row r="8" spans="1:8" s="265" customFormat="1" ht="17.25" customHeight="1" thickBot="1">
      <c r="A8" s="270"/>
      <c r="B8" s="635" t="s">
        <v>238</v>
      </c>
      <c r="C8" s="635"/>
      <c r="D8" s="274" t="s">
        <v>464</v>
      </c>
      <c r="E8" s="277"/>
      <c r="F8" s="271" t="s">
        <v>239</v>
      </c>
      <c r="G8" s="274" t="str">
        <f>'1. CUTTING DOCKET'!D10</f>
        <v>HOODIE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34" t="s">
        <v>242</v>
      </c>
      <c r="D10" s="634"/>
      <c r="E10" s="634"/>
      <c r="F10" s="634"/>
      <c r="G10" s="280" t="s">
        <v>243</v>
      </c>
      <c r="H10" s="280" t="s">
        <v>244</v>
      </c>
    </row>
    <row r="11" spans="1:8" s="265" customFormat="1" ht="106.9" customHeight="1" thickBot="1">
      <c r="A11" s="638">
        <v>1</v>
      </c>
      <c r="B11" s="282" t="s">
        <v>245</v>
      </c>
      <c r="C11" s="639" t="s">
        <v>253</v>
      </c>
      <c r="D11" s="639"/>
      <c r="E11" s="639"/>
      <c r="F11" s="639"/>
      <c r="G11" s="638"/>
      <c r="H11" s="281"/>
    </row>
    <row r="12" spans="1:8" s="265" customFormat="1" ht="106.9" customHeight="1" thickBot="1">
      <c r="A12" s="638"/>
      <c r="B12" s="282" t="s">
        <v>246</v>
      </c>
      <c r="C12" s="640" t="s">
        <v>791</v>
      </c>
      <c r="D12" s="640"/>
      <c r="E12" s="640"/>
      <c r="F12" s="640"/>
      <c r="G12" s="638"/>
      <c r="H12" s="281"/>
    </row>
    <row r="13" spans="1:8" s="265" customFormat="1" ht="106.9" customHeight="1" thickBot="1">
      <c r="A13" s="281">
        <v>2</v>
      </c>
      <c r="B13" s="282" t="s">
        <v>247</v>
      </c>
      <c r="C13" s="633" t="str">
        <f>'1. CUTTING DOCKET'!C103</f>
        <v>KHÔNG IN</v>
      </c>
      <c r="D13" s="633"/>
      <c r="E13" s="633"/>
      <c r="F13" s="633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33" t="str">
        <f>'1. CUTTING DOCKET'!C115</f>
        <v>KHÔNG THÊU</v>
      </c>
      <c r="D14" s="633"/>
      <c r="E14" s="633"/>
      <c r="F14" s="633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33" t="str">
        <f>'1. CUTTING DOCKET'!C127</f>
        <v xml:space="preserve">GARMENT DYE </v>
      </c>
      <c r="D15" s="633"/>
      <c r="E15" s="633"/>
      <c r="F15" s="633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33"/>
      <c r="D16" s="633"/>
      <c r="E16" s="633"/>
      <c r="F16" s="633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43" t="s">
        <v>251</v>
      </c>
      <c r="C18" s="643"/>
      <c r="D18" s="643"/>
      <c r="E18" s="283"/>
      <c r="F18" s="283"/>
      <c r="G18" s="643" t="s">
        <v>252</v>
      </c>
      <c r="H18" s="643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42" t="s">
        <v>739</v>
      </c>
      <c r="C37" s="642"/>
      <c r="D37" s="642"/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41" t="s">
        <v>773</v>
      </c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725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775</v>
      </c>
      <c r="C44" s="286"/>
      <c r="D44" s="363" t="s">
        <v>774</v>
      </c>
      <c r="E44" s="286" t="s">
        <v>725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736</v>
      </c>
      <c r="C45" s="286"/>
      <c r="D45" s="286" t="s">
        <v>776</v>
      </c>
      <c r="E45" s="286" t="s">
        <v>725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725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725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775</v>
      </c>
      <c r="C50" s="286"/>
      <c r="D50" s="363" t="s">
        <v>774</v>
      </c>
      <c r="E50" s="286" t="s">
        <v>725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775</v>
      </c>
      <c r="C54" s="286"/>
      <c r="D54" s="363" t="s">
        <v>774</v>
      </c>
      <c r="E54" s="286" t="s">
        <v>725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770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D15-SHD130V3A1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HOODIE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DOCKET'!$D$21</f>
        <v>CLOUD</v>
      </c>
      <c r="C5" s="142" t="e">
        <f>'1. CUTTING DOCKET'!#REF!</f>
        <v>#REF!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PFD</v>
      </c>
      <c r="C6" s="144" t="str">
        <f>'1. CUTTING DOCKET'!$E$49</f>
        <v>PFD</v>
      </c>
      <c r="D6" s="144" t="str">
        <f>'1. CUTTING DOCKET'!$E$54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60" t="str">
        <f>'1. CUTTING DOCKET'!M11</f>
        <v>100%COTTON SEMI BRUSHED (20/1+20/1+10/2) washing_ 14GG _460GSM</v>
      </c>
      <c r="C7" s="661"/>
      <c r="D7" s="661"/>
      <c r="E7" s="662"/>
    </row>
    <row r="8" spans="1:12" s="77" customFormat="1" ht="409.6" customHeight="1">
      <c r="A8" s="145" t="str">
        <f>'1. CUTTING DOCKET'!D42</f>
        <v>VẢI CHÍNH</v>
      </c>
      <c r="B8" s="663"/>
      <c r="C8" s="664"/>
      <c r="D8" s="664"/>
      <c r="E8" s="665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60" t="e">
        <f>'1. CUTTING DOCKET'!#REF!</f>
        <v>#REF!</v>
      </c>
      <c r="C13" s="661"/>
      <c r="D13" s="662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63"/>
      <c r="C14" s="664"/>
      <c r="D14" s="664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DOCKET'!$F$60</f>
        <v>PFD</v>
      </c>
      <c r="C15" s="148" t="str">
        <f>'1. CUTTING DOCKET'!$F$61</f>
        <v>PFD</v>
      </c>
      <c r="D15" s="148" t="str">
        <f>'1. CUTTING DOCKET'!$F$62</f>
        <v>PFD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DOCKET'!$G$60</f>
        <v>PFD</v>
      </c>
      <c r="C16" s="143" t="str">
        <f>'1. CUTTING DOCKET'!$G$61</f>
        <v>PFD</v>
      </c>
      <c r="D16" s="143" t="str">
        <f>'1. CUTTING DOCKET'!$G$62</f>
        <v>PFD</v>
      </c>
      <c r="E16" s="143" t="e">
        <f>'1. CUTTING DOCKET'!#REF!</f>
        <v>#REF!</v>
      </c>
    </row>
    <row r="17" spans="1:5" s="77" customFormat="1" ht="115.5" customHeight="1">
      <c r="A17" s="145" t="str">
        <f>'1. CUTTING DOCKET'!B63</f>
        <v>CHỈ 40/2 SỬA HÀNG SAU NHUỘM</v>
      </c>
      <c r="B17" s="666" t="str">
        <f>'1. CUTTING DOCKET'!G63</f>
        <v>CHỈ CHỢ</v>
      </c>
      <c r="C17" s="667"/>
      <c r="D17" s="667"/>
      <c r="E17" s="668"/>
    </row>
    <row r="18" spans="1:5" s="77" customFormat="1" ht="90" customHeight="1">
      <c r="A18" s="144" t="str">
        <f>'1. CUTTING DOCKET'!B66</f>
        <v>NHÃN CHÍNH CHO ÁO</v>
      </c>
      <c r="B18" s="600" t="str">
        <f>'1. CUTTING DOCKET'!F66</f>
        <v>NỀN TRẮNG CHỮ ĐEN</v>
      </c>
      <c r="C18" s="601"/>
      <c r="D18" s="601"/>
      <c r="E18" s="602"/>
    </row>
    <row r="19" spans="1:5" s="77" customFormat="1" ht="409.6" customHeight="1">
      <c r="A19" s="149" t="s">
        <v>174</v>
      </c>
      <c r="B19" s="649"/>
      <c r="C19" s="650"/>
      <c r="D19" s="650"/>
      <c r="E19" s="650"/>
    </row>
    <row r="20" spans="1:5" s="77" customFormat="1" ht="79.5" customHeight="1">
      <c r="A20" s="144" t="str">
        <f>'1. CUTTING DOCKET'!B69</f>
        <v>NHÃN SIZE CHO ÁO</v>
      </c>
      <c r="B20" s="600" t="str">
        <f>'1. CUTTING DOCKET'!F69</f>
        <v>NỀN TRẮNG CHỮ ĐEN</v>
      </c>
      <c r="C20" s="601"/>
      <c r="D20" s="601"/>
      <c r="E20" s="602"/>
    </row>
    <row r="21" spans="1:5" s="77" customFormat="1" ht="346.5" customHeight="1">
      <c r="A21" s="145" t="s">
        <v>175</v>
      </c>
      <c r="B21" s="651"/>
      <c r="C21" s="652"/>
      <c r="D21" s="652"/>
      <c r="E21" s="653"/>
    </row>
    <row r="22" spans="1:5" s="77" customFormat="1" ht="35.25">
      <c r="A22" s="144" t="e">
        <f>'1. CUTTING DOCKET'!#REF!</f>
        <v>#REF!</v>
      </c>
      <c r="B22" s="600" t="e">
        <f>'1. CUTTING DOCKET'!#REF!</f>
        <v>#REF!</v>
      </c>
      <c r="C22" s="601"/>
      <c r="D22" s="601"/>
      <c r="E22" s="259"/>
    </row>
    <row r="23" spans="1:5" s="77" customFormat="1" ht="299.25" customHeight="1">
      <c r="A23" s="149" t="s">
        <v>176</v>
      </c>
      <c r="B23" s="654"/>
      <c r="C23" s="655"/>
      <c r="D23" s="655"/>
      <c r="E23" s="655"/>
    </row>
    <row r="24" spans="1:5" s="77" customFormat="1" ht="101.45" customHeight="1">
      <c r="A24" s="144" t="str">
        <f>'1. CUTTING DOCKET'!B75</f>
        <v>NHÃN THÀNH PHẦN 100% COTTON 1 LÁ</v>
      </c>
      <c r="B24" s="600" t="str">
        <f>'1. CUTTING DOCKET'!F75</f>
        <v>NỀN TRẮNG CHỮ ĐEN</v>
      </c>
      <c r="C24" s="601"/>
      <c r="D24" s="601"/>
      <c r="E24" s="259"/>
    </row>
    <row r="25" spans="1:5" s="77" customFormat="1" ht="362.25" customHeight="1">
      <c r="A25" s="149" t="s">
        <v>177</v>
      </c>
      <c r="B25" s="656" t="s">
        <v>185</v>
      </c>
      <c r="C25" s="657"/>
      <c r="D25" s="657"/>
      <c r="E25" s="260"/>
    </row>
    <row r="26" spans="1:5" s="77" customFormat="1" ht="109.5" customHeight="1">
      <c r="A26" s="144" t="s">
        <v>178</v>
      </c>
      <c r="B26" s="600" t="str">
        <f>'1. CUTTING DOCKET'!F80</f>
        <v>NỀN TRẮNG CHỮ ĐEN</v>
      </c>
      <c r="C26" s="601"/>
      <c r="D26" s="601"/>
      <c r="E26" s="261"/>
    </row>
    <row r="27" spans="1:5" s="77" customFormat="1" ht="282" customHeight="1">
      <c r="A27" s="149" t="s">
        <v>179</v>
      </c>
      <c r="B27" s="658" t="s">
        <v>180</v>
      </c>
      <c r="C27" s="659"/>
      <c r="D27" s="659"/>
      <c r="E27" s="659"/>
    </row>
    <row r="28" spans="1:5" s="77" customFormat="1" ht="93.6" customHeight="1">
      <c r="A28" s="144" t="e">
        <f>'1. CUTTING DOCKET'!#REF!</f>
        <v>#REF!</v>
      </c>
      <c r="B28" s="600" t="e">
        <f>'1. CUTTING DOCKET'!#REF!</f>
        <v>#REF!</v>
      </c>
      <c r="C28" s="601"/>
      <c r="D28" s="601"/>
      <c r="E28" s="261"/>
    </row>
    <row r="29" spans="1:5" s="77" customFormat="1" ht="273" customHeight="1">
      <c r="A29" s="145" t="s">
        <v>181</v>
      </c>
      <c r="B29" s="644"/>
      <c r="C29" s="645"/>
      <c r="D29" s="645"/>
      <c r="E29" s="645"/>
    </row>
    <row r="30" spans="1:5" s="77" customFormat="1" ht="95.25" customHeight="1">
      <c r="A30" s="144" t="str">
        <f>'1. CUTTING DOCKET'!B83</f>
        <v>POLYBAG REGULAR (XXS-M) BAO NHỎ 343MM x 406MM
POLYBAG LARGE (L-XXL) BAO LỚN 400MMx 500MM</v>
      </c>
      <c r="B30" s="600" t="str">
        <f>'1. CUTTING DOCKET'!F83</f>
        <v>CLEAR</v>
      </c>
      <c r="C30" s="601"/>
      <c r="D30" s="601"/>
      <c r="E30" s="261"/>
    </row>
    <row r="31" spans="1:5" s="77" customFormat="1" ht="324.75" customHeight="1">
      <c r="A31" s="145"/>
      <c r="B31" s="644"/>
      <c r="C31" s="645"/>
      <c r="D31" s="645"/>
      <c r="E31" s="645"/>
    </row>
    <row r="32" spans="1:5" s="77" customFormat="1" ht="119.45" customHeight="1">
      <c r="A32" s="144" t="s">
        <v>182</v>
      </c>
      <c r="B32" s="600" t="str">
        <f>'1. CUTTING DOCKET'!F86</f>
        <v>NATURAL</v>
      </c>
      <c r="C32" s="601"/>
      <c r="D32" s="601"/>
      <c r="E32" s="261"/>
    </row>
    <row r="33" spans="1:9" s="77" customFormat="1" ht="287.25" customHeight="1">
      <c r="A33" s="145" t="s">
        <v>183</v>
      </c>
      <c r="B33" s="644"/>
      <c r="C33" s="645"/>
      <c r="D33" s="645"/>
      <c r="E33" s="645"/>
    </row>
    <row r="34" spans="1:9" s="77" customFormat="1" ht="71.45" customHeight="1">
      <c r="A34" s="144" t="s">
        <v>108</v>
      </c>
      <c r="B34" s="600" t="s">
        <v>109</v>
      </c>
      <c r="C34" s="601"/>
      <c r="D34" s="601"/>
      <c r="E34" s="261"/>
    </row>
    <row r="35" spans="1:9" s="77" customFormat="1" ht="87" customHeight="1">
      <c r="A35" s="145" t="s">
        <v>184</v>
      </c>
      <c r="B35" s="644"/>
      <c r="C35" s="645"/>
      <c r="D35" s="645"/>
      <c r="E35" s="645"/>
    </row>
    <row r="36" spans="1:9" s="77" customFormat="1" ht="63.6" customHeight="1">
      <c r="A36" s="144" t="s">
        <v>110</v>
      </c>
      <c r="B36" s="600" t="s">
        <v>103</v>
      </c>
      <c r="C36" s="601"/>
      <c r="D36" s="601"/>
      <c r="E36" s="261"/>
    </row>
    <row r="37" spans="1:9" s="77" customFormat="1" ht="97.5" customHeight="1">
      <c r="A37" s="145" t="s">
        <v>184</v>
      </c>
      <c r="B37" s="644"/>
      <c r="C37" s="645"/>
      <c r="D37" s="645"/>
      <c r="E37" s="645"/>
    </row>
    <row r="38" spans="1:9" s="77" customFormat="1" ht="97.5" customHeight="1">
      <c r="A38" s="262" t="e">
        <f>'1. CUTTING DOCKET'!#REF!</f>
        <v>#REF!</v>
      </c>
      <c r="B38" s="646" t="e">
        <f>'1. CUTTING DOCKET'!#REF!</f>
        <v>#REF!</v>
      </c>
      <c r="C38" s="647"/>
      <c r="D38" s="648"/>
      <c r="E38" s="263"/>
    </row>
    <row r="39" spans="1:9" s="77" customFormat="1" ht="221.45" customHeight="1">
      <c r="A39" s="145"/>
      <c r="B39" s="598"/>
      <c r="C39" s="598"/>
      <c r="D39" s="598"/>
      <c r="E39" s="598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69" t="s">
        <v>188</v>
      </c>
      <c r="E1" s="669"/>
      <c r="F1" s="669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70" t="s">
        <v>191</v>
      </c>
      <c r="E2" s="670"/>
      <c r="F2" s="670"/>
      <c r="G2" s="670"/>
      <c r="H2" s="670"/>
      <c r="I2" s="67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1. CUTTING DOCKET</vt:lpstr>
      <vt:lpstr>1. CUTTING DOCKET (MARKETING)</vt:lpstr>
      <vt:lpstr>GREY</vt:lpstr>
      <vt:lpstr>UA FULL SIZE 120324</vt:lpstr>
      <vt:lpstr>2. TRIM CARD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(MARKETING)'!Print_Area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'MER.QT-04.BM4 (2)'!Print_Area</vt:lpstr>
      <vt:lpstr>'UA FULL SIZE 120324'!Print_Area</vt:lpstr>
      <vt:lpstr>'1. CUTTING DOCKET'!Print_Titles</vt:lpstr>
      <vt:lpstr>'1. CUTTING DOCKET (MARKETING)'!Print_Titles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  <vt:lpstr>'UA FULL SIZE 120324'!Print_Titles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2024-06-14T04:10:22Z</cp:lastPrinted>
  <dcterms:created xsi:type="dcterms:W3CDTF">2016-05-06T01:47:29Z</dcterms:created>
  <dcterms:modified xsi:type="dcterms:W3CDTF">2024-06-14T04:11:12Z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