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1474" documentId="13_ncr:1_{FA98FA3A-47FF-4352-851D-7EEACFA7FFDF}" xr6:coauthVersionLast="47" xr6:coauthVersionMax="47" xr10:uidLastSave="{0D6DAD14-FC9E-4535-911C-069A64716418}"/>
  <bookViews>
    <workbookView xWindow="-110" yWindow="-110" windowWidth="19420" windowHeight="10300" tabRatio="753" xr2:uid="{00000000-000D-0000-FFFF-FFFF00000000}"/>
  </bookViews>
  <sheets>
    <sheet name="1. CUTTING DOCKET (B0279)" sheetId="27" r:id="rId1"/>
    <sheet name="1. CUTTING DOCKET" sheetId="1" state="hidden" r:id="rId2"/>
    <sheet name="GREY" sheetId="16" state="hidden" r:id="rId3"/>
    <sheet name="1. CUTTING DOCKET (MKT)" sheetId="26" state="hidden" r:id="rId4"/>
    <sheet name="2. TRIM CARD" sheetId="5" r:id="rId5"/>
    <sheet name="UA FULL SIZE 260224" sheetId="25" r:id="rId6"/>
    <sheet name="DETAIL UPC CODE revised 9.5" sheetId="22" r:id="rId7"/>
    <sheet name="DB103_LA VÀ DB103_CLOSET  " sheetId="20" state="hidden" r:id="rId8"/>
    <sheet name="MER.QT-04.BM4" sheetId="18" r:id="rId9"/>
    <sheet name="MER.QT-04.BM4 (2)" sheetId="24" r:id="rId10"/>
    <sheet name="2. TRIM CARD (GREY)" sheetId="17" state="hidden" r:id="rId11"/>
    <sheet name="3. ĐỊNH VỊ HÌNH IN.THÊU" sheetId="7" state="hidden" r:id="rId12"/>
    <sheet name="4. THÔNG SỐ SẢN XUẤT" sheetId="8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___SCM40" localSheetId="6">'[1]Raw material movement'!#REF!</definedName>
    <definedName name="____SCM40" localSheetId="5">'[2]Raw material movement'!#REF!</definedName>
    <definedName name="____SCM40">'[1]Raw material movement'!#REF!</definedName>
    <definedName name="___SCM40" localSheetId="6">'[3]Raw material movement'!#REF!</definedName>
    <definedName name="___SCM40" localSheetId="5">'[4]Raw material movement'!#REF!</definedName>
    <definedName name="___SCM40">'[3]Raw material movement'!#REF!</definedName>
    <definedName name="__SCM40" localSheetId="6">'[5]Raw material movement'!#REF!</definedName>
    <definedName name="__SCM40" localSheetId="5">'[6]Raw material movement'!#REF!</definedName>
    <definedName name="__SCM40">'[5]Raw material movement'!#REF!</definedName>
    <definedName name="_2DATA_DATA2_L" localSheetId="6">'[7]#REF'!#REF!</definedName>
    <definedName name="_2DATA_DATA2_L" localSheetId="5">'[8]#REF'!#REF!</definedName>
    <definedName name="_2DATA_DATA2_L">'[7]#REF'!#REF!</definedName>
    <definedName name="_DATA_DATA2_L" localSheetId="6">'[9]#REF'!#REF!</definedName>
    <definedName name="_DATA_DATA2_L" localSheetId="5">'[10]#REF'!#REF!</definedName>
    <definedName name="_DATA_DATA2_L">'[9]#REF'!#REF!</definedName>
    <definedName name="_Fill" localSheetId="4" hidden="1">#REF!</definedName>
    <definedName name="_Fill" localSheetId="10" hidden="1">#REF!</definedName>
    <definedName name="_Fill" localSheetId="6" hidden="1">#REF!</definedName>
    <definedName name="_Fill" localSheetId="8" hidden="1">#REF!</definedName>
    <definedName name="_Fill" localSheetId="9" hidden="1">#REF!</definedName>
    <definedName name="_Fill" localSheetId="5" hidden="1">#REF!</definedName>
    <definedName name="_Fill" hidden="1">#REF!</definedName>
    <definedName name="_xlnm._FilterDatabase" localSheetId="1" hidden="1">'1. CUTTING DOCKET'!$A$54:$R$95</definedName>
    <definedName name="_xlnm._FilterDatabase" localSheetId="0" hidden="1">'1. CUTTING DOCKET (B0279)'!$A$46:$S$61</definedName>
    <definedName name="_xlnm._FilterDatabase" localSheetId="3" hidden="1">'1. CUTTING DOCKET (MKT)'!$A$54:$R$95</definedName>
    <definedName name="_xlnm._FilterDatabase" localSheetId="6" hidden="1">'DETAIL UPC CODE revised 9.5'!$A$2:$P$367</definedName>
    <definedName name="_xlnm._FilterDatabase" localSheetId="2" hidden="1">GREY!$A$64:$Q$131</definedName>
    <definedName name="_SCM40" localSheetId="6">'[3]Raw material movement'!#REF!</definedName>
    <definedName name="_SCM40" localSheetId="5">'[4]Raw material movement'!#REF!</definedName>
    <definedName name="_SCM40">'[3]Raw material movement'!#REF!</definedName>
    <definedName name="AB" localSheetId="6">#REF!</definedName>
    <definedName name="AB" localSheetId="5">#REF!</definedName>
    <definedName name="AB">#REF!</definedName>
    <definedName name="CODE" localSheetId="6">[11]CODE!$A$6:$B$156</definedName>
    <definedName name="CODE" localSheetId="5">[12]CODE!$A$6:$B$156</definedName>
    <definedName name="CODE">[11]CODE!$A$6:$B$156</definedName>
    <definedName name="DA" localSheetId="6">'[13]Raw material movement'!#REF!</definedName>
    <definedName name="DA" localSheetId="5">'[13]Raw material movement'!#REF!</definedName>
    <definedName name="DA">'[14]Raw material movement'!#REF!</definedName>
    <definedName name="df" localSheetId="6">'[3]Raw material movement'!#REF!</definedName>
    <definedName name="df" localSheetId="5">'[4]Raw material movement'!#REF!</definedName>
    <definedName name="df">'[3]Raw material movement'!#REF!</definedName>
    <definedName name="dsdf" localSheetId="6">'[1]Raw material movement'!#REF!</definedName>
    <definedName name="dsdf" localSheetId="5">'[2]Raw material movement'!#REF!</definedName>
    <definedName name="dsdf">'[1]Raw material movement'!#REF!</definedName>
    <definedName name="GDFD" localSheetId="6">'[15]Raw material movement'!#REF!</definedName>
    <definedName name="GDFD" localSheetId="5">'[14]Raw material movement'!#REF!</definedName>
    <definedName name="GDFD">'[16]Raw material movement'!#REF!</definedName>
    <definedName name="IB" localSheetId="6">#REF!</definedName>
    <definedName name="IB" localSheetId="5">#REF!</definedName>
    <definedName name="IB">#REF!</definedName>
    <definedName name="INTERNAL_INVOICE" localSheetId="6">[17]UN!#REF!</definedName>
    <definedName name="INTERNAL_INVOICE">[18]UN!#REF!</definedName>
    <definedName name="MAHANG" localSheetId="6">#REF!</definedName>
    <definedName name="MAHANG" localSheetId="5">#REF!</definedName>
    <definedName name="MAHANG">#REF!</definedName>
    <definedName name="MAVT">[19]Code!$A$7:$A$73</definedName>
    <definedName name="NAVY" hidden="1">#REF!</definedName>
    <definedName name="PRICE" localSheetId="6">#REF!</definedName>
    <definedName name="PRICE" localSheetId="5">#REF!</definedName>
    <definedName name="PRICE">#REF!</definedName>
    <definedName name="_xlnm.Print_Area" localSheetId="1">'1. CUTTING DOCKET'!$A$1:$Q$134</definedName>
    <definedName name="_xlnm.Print_Area" localSheetId="0">'1. CUTTING DOCKET (B0279)'!$A$1:$Q$100</definedName>
    <definedName name="_xlnm.Print_Area" localSheetId="3">'1. CUTTING DOCKET (MKT)'!$A$1:$Q$134</definedName>
    <definedName name="_xlnm.Print_Area" localSheetId="4">'2. TRIM CARD'!$A$1:$E$36</definedName>
    <definedName name="_xlnm.Print_Area" localSheetId="10">'2. TRIM CARD (GREY)'!$A$1:$E$39</definedName>
    <definedName name="_xlnm.Print_Area" localSheetId="7">'DB103_LA VÀ DB103_CLOSET  '!$A$1:$Q$34</definedName>
    <definedName name="_xlnm.Print_Area" localSheetId="6">'DETAIL UPC CODE revised 9.5'!$A$1:$I$367</definedName>
    <definedName name="_xlnm.Print_Area" localSheetId="2">GREY!$A$1:$P$169</definedName>
    <definedName name="_xlnm.Print_Area" localSheetId="8">'MER.QT-04.BM4'!$A$1:$H$19</definedName>
    <definedName name="_xlnm.Print_Area" localSheetId="9">'MER.QT-04.BM4 (2)'!$A$1:$H$19</definedName>
    <definedName name="_xlnm.Print_Area" localSheetId="5">'UA FULL SIZE 260224'!$A$1:$Q$34</definedName>
    <definedName name="_xlnm.Print_Titles" localSheetId="1">'1. CUTTING DOCKET'!$1:$15</definedName>
    <definedName name="_xlnm.Print_Titles" localSheetId="0">'1. CUTTING DOCKET (B0279)'!$1:$15</definedName>
    <definedName name="_xlnm.Print_Titles" localSheetId="3">'1. CUTTING DOCKET (MKT)'!$1:$15</definedName>
    <definedName name="_xlnm.Print_Titles" localSheetId="4">'2. TRIM CARD'!$1:$5</definedName>
    <definedName name="_xlnm.Print_Titles" localSheetId="10">'2. TRIM CARD (GREY)'!$1:$5</definedName>
    <definedName name="_xlnm.Print_Titles" localSheetId="7">'DB103_LA VÀ DB103_CLOSET  '!$1:$15</definedName>
    <definedName name="_xlnm.Print_Titles" localSheetId="6">'DETAIL UPC CODE revised 9.5'!$2:$2</definedName>
    <definedName name="_xlnm.Print_Titles" localSheetId="2">GREY!$1:$15</definedName>
    <definedName name="_xlnm.Print_Titles" localSheetId="5">'UA FULL SIZE 260224'!$1:$5</definedName>
    <definedName name="SESEAM" localSheetId="5" hidden="1">#REF!</definedName>
    <definedName name="SESEAM" hidden="1">#REF!</definedName>
    <definedName name="style" localSheetId="6">#REF!</definedName>
    <definedName name="style" localSheetId="5">#REF!</definedName>
    <definedName name="style">#REF!</definedName>
    <definedName name="WAFORD" localSheetId="6">#REF!</definedName>
    <definedName name="WAFORD" localSheetId="5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5" l="1"/>
  <c r="D2" i="5"/>
  <c r="C3" i="5"/>
  <c r="D3" i="5"/>
  <c r="C4" i="5"/>
  <c r="D4" i="5"/>
  <c r="B4" i="5"/>
  <c r="B3" i="5"/>
  <c r="B2" i="5"/>
  <c r="S44" i="27"/>
  <c r="J44" i="27"/>
  <c r="S43" i="27"/>
  <c r="J43" i="27"/>
  <c r="F52" i="27"/>
  <c r="F47" i="27"/>
  <c r="E44" i="27"/>
  <c r="E43" i="27"/>
  <c r="I56" i="27" s="1"/>
  <c r="K56" i="27"/>
  <c r="K57" i="27"/>
  <c r="K58" i="27"/>
  <c r="K59" i="27"/>
  <c r="K60" i="27"/>
  <c r="K61" i="27"/>
  <c r="K55" i="27"/>
  <c r="H56" i="27"/>
  <c r="H57" i="27"/>
  <c r="H58" i="27"/>
  <c r="H59" i="27"/>
  <c r="H60" i="27"/>
  <c r="H61" i="27"/>
  <c r="H55" i="27"/>
  <c r="K48" i="27"/>
  <c r="K49" i="27"/>
  <c r="K50" i="27"/>
  <c r="K51" i="27"/>
  <c r="K52" i="27"/>
  <c r="H48" i="27"/>
  <c r="H49" i="27"/>
  <c r="H50" i="27"/>
  <c r="H51" i="27"/>
  <c r="H52" i="27"/>
  <c r="K47" i="27"/>
  <c r="H47" i="27"/>
  <c r="Q32" i="27"/>
  <c r="M31" i="27"/>
  <c r="M33" i="27" s="1"/>
  <c r="L31" i="27"/>
  <c r="L33" i="27" s="1"/>
  <c r="K31" i="27"/>
  <c r="K33" i="27" s="1"/>
  <c r="J31" i="27"/>
  <c r="J33" i="27" s="1"/>
  <c r="I31" i="27"/>
  <c r="I33" i="27" s="1"/>
  <c r="H31" i="27"/>
  <c r="H33" i="27" s="1"/>
  <c r="G31" i="27"/>
  <c r="Q30" i="27"/>
  <c r="M25" i="27"/>
  <c r="L25" i="27"/>
  <c r="L27" i="27" s="1"/>
  <c r="K25" i="27"/>
  <c r="J25" i="27"/>
  <c r="J27" i="27" s="1"/>
  <c r="I25" i="27"/>
  <c r="I27" i="27" s="1"/>
  <c r="H25" i="27"/>
  <c r="M19" i="27"/>
  <c r="M21" i="27" s="1"/>
  <c r="L19" i="27"/>
  <c r="L21" i="27" s="1"/>
  <c r="K19" i="27"/>
  <c r="K21" i="27" s="1"/>
  <c r="J19" i="27"/>
  <c r="J21" i="27" s="1"/>
  <c r="I19" i="27"/>
  <c r="H19" i="27"/>
  <c r="H21" i="27" s="1"/>
  <c r="K27" i="27"/>
  <c r="B82" i="27"/>
  <c r="B70" i="27"/>
  <c r="L60" i="27"/>
  <c r="L55" i="27" s="1"/>
  <c r="L59" i="27"/>
  <c r="L58" i="27"/>
  <c r="L57" i="27"/>
  <c r="L61" i="27" s="1"/>
  <c r="L47" i="27"/>
  <c r="B43" i="27"/>
  <c r="D31" i="27"/>
  <c r="D33" i="27" s="1"/>
  <c r="A42" i="27" s="1"/>
  <c r="C31" i="27"/>
  <c r="G27" i="27"/>
  <c r="Q26" i="27"/>
  <c r="M27" i="27"/>
  <c r="H27" i="27"/>
  <c r="D25" i="27"/>
  <c r="D27" i="27" s="1"/>
  <c r="C25" i="27"/>
  <c r="Q24" i="27"/>
  <c r="Q20" i="27"/>
  <c r="G21" i="27"/>
  <c r="D19" i="27"/>
  <c r="D21" i="27" s="1"/>
  <c r="C19" i="27"/>
  <c r="Q18" i="27"/>
  <c r="I59" i="27" l="1"/>
  <c r="I58" i="27"/>
  <c r="C92" i="27"/>
  <c r="I52" i="27"/>
  <c r="I48" i="27"/>
  <c r="I55" i="27"/>
  <c r="I50" i="27"/>
  <c r="I61" i="27"/>
  <c r="I57" i="27"/>
  <c r="I49" i="27"/>
  <c r="I51" i="27"/>
  <c r="I60" i="27"/>
  <c r="Q31" i="27"/>
  <c r="Q33" i="27" s="1"/>
  <c r="G33" i="27"/>
  <c r="G35" i="27" s="1"/>
  <c r="C99" i="27" s="1"/>
  <c r="K35" i="27"/>
  <c r="G99" i="27" s="1"/>
  <c r="I47" i="27"/>
  <c r="C67" i="27"/>
  <c r="C70" i="27"/>
  <c r="C81" i="27"/>
  <c r="M35" i="27"/>
  <c r="I99" i="27" s="1"/>
  <c r="J35" i="27"/>
  <c r="F99" i="27" s="1"/>
  <c r="Q19" i="27"/>
  <c r="Q21" i="27" s="1"/>
  <c r="H35" i="27"/>
  <c r="D99" i="27" s="1"/>
  <c r="B67" i="27"/>
  <c r="B90" i="27"/>
  <c r="B79" i="27"/>
  <c r="L35" i="27"/>
  <c r="H99" i="27" s="1"/>
  <c r="B81" i="27"/>
  <c r="B92" i="27"/>
  <c r="B69" i="27"/>
  <c r="B68" i="27"/>
  <c r="B80" i="27"/>
  <c r="B91" i="27"/>
  <c r="C69" i="27"/>
  <c r="Q25" i="27"/>
  <c r="Q27" i="27" s="1"/>
  <c r="C82" i="27"/>
  <c r="I21" i="27"/>
  <c r="I35" i="27" s="1"/>
  <c r="E99" i="27" s="1"/>
  <c r="C90" i="27"/>
  <c r="C79" i="27"/>
  <c r="G44" i="27" l="1"/>
  <c r="I44" i="27" s="1"/>
  <c r="G43" i="27"/>
  <c r="M59" i="27"/>
  <c r="O59" i="27" s="1"/>
  <c r="M47" i="27"/>
  <c r="O47" i="27" s="1"/>
  <c r="M48" i="27"/>
  <c r="O48" i="27" s="1"/>
  <c r="M52" i="27"/>
  <c r="O52" i="27" s="1"/>
  <c r="M55" i="27"/>
  <c r="O55" i="27" s="1"/>
  <c r="M58" i="27"/>
  <c r="O58" i="27" s="1"/>
  <c r="J99" i="27"/>
  <c r="M57" i="27"/>
  <c r="O57" i="27" s="1"/>
  <c r="M60" i="27"/>
  <c r="O60" i="27" s="1"/>
  <c r="I43" i="27"/>
  <c r="M50" i="27"/>
  <c r="O50" i="27" s="1"/>
  <c r="M61" i="27"/>
  <c r="O61" i="27" s="1"/>
  <c r="M56" i="27"/>
  <c r="O56" i="27" s="1"/>
  <c r="M51" i="27"/>
  <c r="O51" i="27" s="1"/>
  <c r="M49" i="27"/>
  <c r="O49" i="27" s="1"/>
  <c r="Q35" i="27"/>
  <c r="M44" i="27" l="1"/>
  <c r="M43" i="27"/>
  <c r="M25" i="1" l="1"/>
  <c r="M27" i="1" s="1"/>
  <c r="L25" i="1"/>
  <c r="L27" i="1" s="1"/>
  <c r="K25" i="1"/>
  <c r="J25" i="1"/>
  <c r="I25" i="1"/>
  <c r="I27" i="1" s="1"/>
  <c r="H25" i="1"/>
  <c r="H27" i="1" s="1"/>
  <c r="G25" i="1"/>
  <c r="H19" i="1"/>
  <c r="I19" i="1"/>
  <c r="J19" i="1"/>
  <c r="K19" i="1"/>
  <c r="L19" i="1"/>
  <c r="M19" i="1"/>
  <c r="G19" i="1"/>
  <c r="D33" i="1"/>
  <c r="Q32" i="1"/>
  <c r="K27" i="1"/>
  <c r="J27" i="1"/>
  <c r="G27" i="1"/>
  <c r="D27" i="1"/>
  <c r="Q26" i="1"/>
  <c r="D21" i="1"/>
  <c r="Q20" i="1"/>
  <c r="B116" i="26"/>
  <c r="B104" i="26"/>
  <c r="B103" i="26"/>
  <c r="L95" i="26"/>
  <c r="L89" i="26"/>
  <c r="L88" i="26"/>
  <c r="L87" i="26"/>
  <c r="L86" i="26"/>
  <c r="L85" i="26"/>
  <c r="L84" i="26"/>
  <c r="L83" i="26"/>
  <c r="L92" i="26" s="1"/>
  <c r="L77" i="26" s="1"/>
  <c r="L82" i="26"/>
  <c r="L94" i="26" s="1"/>
  <c r="L81" i="26"/>
  <c r="L93" i="26" s="1"/>
  <c r="F70" i="26"/>
  <c r="I63" i="26"/>
  <c r="L57" i="26"/>
  <c r="H57" i="26"/>
  <c r="L56" i="26"/>
  <c r="L55" i="26"/>
  <c r="E52" i="26"/>
  <c r="E51" i="26"/>
  <c r="F72" i="26" s="1"/>
  <c r="B51" i="26"/>
  <c r="A50" i="26"/>
  <c r="E49" i="26"/>
  <c r="E48" i="26"/>
  <c r="F71" i="26" s="1"/>
  <c r="B48" i="26"/>
  <c r="E44" i="26"/>
  <c r="E43" i="26"/>
  <c r="C126" i="26" s="1"/>
  <c r="B43" i="26"/>
  <c r="G33" i="26"/>
  <c r="D33" i="26"/>
  <c r="B115" i="26" s="1"/>
  <c r="Q32" i="26"/>
  <c r="M31" i="26"/>
  <c r="M33" i="26" s="1"/>
  <c r="L31" i="26"/>
  <c r="L33" i="26" s="1"/>
  <c r="K31" i="26"/>
  <c r="K33" i="26" s="1"/>
  <c r="J31" i="26"/>
  <c r="J33" i="26" s="1"/>
  <c r="I31" i="26"/>
  <c r="I33" i="26" s="1"/>
  <c r="H31" i="26"/>
  <c r="H33" i="26" s="1"/>
  <c r="G31" i="26"/>
  <c r="Q31" i="26" s="1"/>
  <c r="D31" i="26"/>
  <c r="C31" i="26"/>
  <c r="Q30" i="26"/>
  <c r="L27" i="26"/>
  <c r="K27" i="26"/>
  <c r="G27" i="26"/>
  <c r="Q26" i="26"/>
  <c r="Q25" i="26"/>
  <c r="Q27" i="26" s="1"/>
  <c r="M25" i="26"/>
  <c r="M27" i="26" s="1"/>
  <c r="L25" i="26"/>
  <c r="K25" i="26"/>
  <c r="J25" i="26"/>
  <c r="J27" i="26" s="1"/>
  <c r="I25" i="26"/>
  <c r="I27" i="26" s="1"/>
  <c r="H25" i="26"/>
  <c r="H27" i="26" s="1"/>
  <c r="G25" i="26"/>
  <c r="D25" i="26"/>
  <c r="D27" i="26" s="1"/>
  <c r="C25" i="26"/>
  <c r="Q24" i="26"/>
  <c r="I21" i="26"/>
  <c r="Q20" i="26"/>
  <c r="M19" i="26"/>
  <c r="M21" i="26" s="1"/>
  <c r="L19" i="26"/>
  <c r="L21" i="26" s="1"/>
  <c r="L35" i="26" s="1"/>
  <c r="H133" i="26" s="1"/>
  <c r="K19" i="26"/>
  <c r="K21" i="26" s="1"/>
  <c r="K35" i="26" s="1"/>
  <c r="G133" i="26" s="1"/>
  <c r="J19" i="26"/>
  <c r="J21" i="26" s="1"/>
  <c r="I19" i="26"/>
  <c r="H19" i="26"/>
  <c r="H21" i="26" s="1"/>
  <c r="G19" i="26"/>
  <c r="G21" i="26" s="1"/>
  <c r="G35" i="26" s="1"/>
  <c r="C133" i="26" s="1"/>
  <c r="D19" i="26"/>
  <c r="D21" i="26" s="1"/>
  <c r="C19" i="26"/>
  <c r="Q18" i="26"/>
  <c r="J35" i="26" l="1"/>
  <c r="F133" i="26" s="1"/>
  <c r="B102" i="26"/>
  <c r="H85" i="26"/>
  <c r="H79" i="26"/>
  <c r="H76" i="26"/>
  <c r="H71" i="26"/>
  <c r="H68" i="26"/>
  <c r="B114" i="26"/>
  <c r="H82" i="26"/>
  <c r="H94" i="26"/>
  <c r="B125" i="26"/>
  <c r="H59" i="26"/>
  <c r="H56" i="26"/>
  <c r="A47" i="26"/>
  <c r="H62" i="26"/>
  <c r="H91" i="26"/>
  <c r="H65" i="26"/>
  <c r="H88" i="26"/>
  <c r="K82" i="26"/>
  <c r="M82" i="26" s="1"/>
  <c r="O82" i="26" s="1"/>
  <c r="G48" i="26"/>
  <c r="I48" i="26" s="1"/>
  <c r="K71" i="26"/>
  <c r="M71" i="26" s="1"/>
  <c r="O71" i="26" s="1"/>
  <c r="K59" i="26"/>
  <c r="M59" i="26" s="1"/>
  <c r="O59" i="26" s="1"/>
  <c r="K56" i="26"/>
  <c r="M56" i="26" s="1"/>
  <c r="O56" i="26" s="1"/>
  <c r="K91" i="26"/>
  <c r="M91" i="26" s="1"/>
  <c r="O91" i="26" s="1"/>
  <c r="K62" i="26"/>
  <c r="M62" i="26" s="1"/>
  <c r="O62" i="26" s="1"/>
  <c r="G49" i="26"/>
  <c r="I49" i="26" s="1"/>
  <c r="K94" i="26"/>
  <c r="M94" i="26" s="1"/>
  <c r="O94" i="26" s="1"/>
  <c r="K65" i="26"/>
  <c r="M65" i="26" s="1"/>
  <c r="O65" i="26" s="1"/>
  <c r="K88" i="26"/>
  <c r="M88" i="26" s="1"/>
  <c r="O88" i="26" s="1"/>
  <c r="K85" i="26"/>
  <c r="M85" i="26" s="1"/>
  <c r="O85" i="26" s="1"/>
  <c r="K79" i="26"/>
  <c r="M79" i="26" s="1"/>
  <c r="O79" i="26" s="1"/>
  <c r="K76" i="26"/>
  <c r="M76" i="26" s="1"/>
  <c r="O76" i="26" s="1"/>
  <c r="K68" i="26"/>
  <c r="M68" i="26" s="1"/>
  <c r="O68" i="26" s="1"/>
  <c r="M35" i="26"/>
  <c r="I133" i="26" s="1"/>
  <c r="I35" i="26"/>
  <c r="E133" i="26" s="1"/>
  <c r="Q33" i="26"/>
  <c r="H61" i="26"/>
  <c r="A42" i="26"/>
  <c r="B101" i="26"/>
  <c r="H55" i="26"/>
  <c r="H87" i="26"/>
  <c r="H78" i="26"/>
  <c r="H67" i="26"/>
  <c r="B113" i="26"/>
  <c r="H93" i="26"/>
  <c r="H64" i="26"/>
  <c r="B124" i="26"/>
  <c r="H90" i="26"/>
  <c r="H58" i="26"/>
  <c r="H84" i="26"/>
  <c r="H75" i="26"/>
  <c r="H70" i="26"/>
  <c r="H81" i="26"/>
  <c r="H35" i="26"/>
  <c r="D133" i="26" s="1"/>
  <c r="J133" i="26" s="1"/>
  <c r="I95" i="26"/>
  <c r="C115" i="26"/>
  <c r="F57" i="26"/>
  <c r="I58" i="26"/>
  <c r="H60" i="26"/>
  <c r="I81" i="26"/>
  <c r="C103" i="26"/>
  <c r="I75" i="26"/>
  <c r="Q19" i="26"/>
  <c r="Q21" i="26" s="1"/>
  <c r="F56" i="26"/>
  <c r="I57" i="26"/>
  <c r="I67" i="26"/>
  <c r="H69" i="26"/>
  <c r="I78" i="26"/>
  <c r="H80" i="26"/>
  <c r="H83" i="26"/>
  <c r="I87" i="26"/>
  <c r="L91" i="26"/>
  <c r="L76" i="26" s="1"/>
  <c r="C104" i="26"/>
  <c r="F55" i="26"/>
  <c r="I69" i="26"/>
  <c r="H72" i="26"/>
  <c r="H77" i="26"/>
  <c r="I80" i="26"/>
  <c r="I83" i="26"/>
  <c r="H86" i="26"/>
  <c r="I90" i="26"/>
  <c r="C124" i="26"/>
  <c r="I60" i="26"/>
  <c r="I70" i="26"/>
  <c r="I84" i="26"/>
  <c r="I64" i="26"/>
  <c r="H66" i="26"/>
  <c r="I72" i="26"/>
  <c r="I77" i="26"/>
  <c r="I86" i="26"/>
  <c r="H89" i="26"/>
  <c r="I93" i="26"/>
  <c r="C113" i="26"/>
  <c r="I55" i="26"/>
  <c r="I66" i="26"/>
  <c r="I89" i="26"/>
  <c r="L90" i="26"/>
  <c r="L75" i="26" s="1"/>
  <c r="H92" i="26"/>
  <c r="C101" i="26"/>
  <c r="B126" i="26"/>
  <c r="C116" i="26"/>
  <c r="I61" i="26"/>
  <c r="H63" i="26"/>
  <c r="I92" i="26"/>
  <c r="H95" i="26"/>
  <c r="K55" i="26" l="1"/>
  <c r="M55" i="26" s="1"/>
  <c r="O55" i="26" s="1"/>
  <c r="Q35" i="26"/>
  <c r="K61" i="26"/>
  <c r="M61" i="26" s="1"/>
  <c r="O61" i="26" s="1"/>
  <c r="K93" i="26"/>
  <c r="M93" i="26" s="1"/>
  <c r="O93" i="26" s="1"/>
  <c r="K64" i="26"/>
  <c r="M64" i="26" s="1"/>
  <c r="O64" i="26" s="1"/>
  <c r="K90" i="26"/>
  <c r="M90" i="26" s="1"/>
  <c r="O90" i="26" s="1"/>
  <c r="K58" i="26"/>
  <c r="M58" i="26" s="1"/>
  <c r="O58" i="26" s="1"/>
  <c r="K87" i="26"/>
  <c r="M87" i="26" s="1"/>
  <c r="O87" i="26" s="1"/>
  <c r="K78" i="26"/>
  <c r="M78" i="26" s="1"/>
  <c r="O78" i="26" s="1"/>
  <c r="K67" i="26"/>
  <c r="M67" i="26" s="1"/>
  <c r="O67" i="26" s="1"/>
  <c r="K84" i="26"/>
  <c r="M84" i="26" s="1"/>
  <c r="O84" i="26" s="1"/>
  <c r="K75" i="26"/>
  <c r="M75" i="26" s="1"/>
  <c r="O75" i="26" s="1"/>
  <c r="K70" i="26"/>
  <c r="M70" i="26" s="1"/>
  <c r="O70" i="26" s="1"/>
  <c r="G43" i="26"/>
  <c r="I43" i="26" s="1"/>
  <c r="K81" i="26"/>
  <c r="M81" i="26" s="1"/>
  <c r="O81" i="26" s="1"/>
  <c r="G44" i="26"/>
  <c r="I44" i="26" s="1"/>
  <c r="K89" i="26"/>
  <c r="M89" i="26" s="1"/>
  <c r="O89" i="26" s="1"/>
  <c r="K66" i="26"/>
  <c r="M66" i="26" s="1"/>
  <c r="O66" i="26" s="1"/>
  <c r="K86" i="26"/>
  <c r="M86" i="26" s="1"/>
  <c r="O86" i="26" s="1"/>
  <c r="K77" i="26"/>
  <c r="M77" i="26" s="1"/>
  <c r="O77" i="26" s="1"/>
  <c r="K72" i="26"/>
  <c r="M72" i="26" s="1"/>
  <c r="O72" i="26" s="1"/>
  <c r="K83" i="26"/>
  <c r="M83" i="26" s="1"/>
  <c r="O83" i="26" s="1"/>
  <c r="K80" i="26"/>
  <c r="M80" i="26" s="1"/>
  <c r="O80" i="26" s="1"/>
  <c r="K69" i="26"/>
  <c r="M69" i="26" s="1"/>
  <c r="O69" i="26" s="1"/>
  <c r="G52" i="26"/>
  <c r="I52" i="26" s="1"/>
  <c r="K57" i="26"/>
  <c r="M57" i="26" s="1"/>
  <c r="O57" i="26" s="1"/>
  <c r="K60" i="26"/>
  <c r="M60" i="26" s="1"/>
  <c r="O60" i="26" s="1"/>
  <c r="G51" i="26"/>
  <c r="I51" i="26" s="1"/>
  <c r="K95" i="26"/>
  <c r="M95" i="26" s="1"/>
  <c r="O95" i="26" s="1"/>
  <c r="K63" i="26"/>
  <c r="M63" i="26" s="1"/>
  <c r="O63" i="26" s="1"/>
  <c r="K92" i="26"/>
  <c r="M92" i="26" s="1"/>
  <c r="O92" i="26" s="1"/>
  <c r="M48" i="26"/>
  <c r="J48" i="26"/>
  <c r="J49" i="26"/>
  <c r="M49" i="26" s="1"/>
  <c r="J43" i="26" l="1"/>
  <c r="M43" i="26" s="1"/>
  <c r="J44" i="26"/>
  <c r="M44" i="26"/>
  <c r="J51" i="26"/>
  <c r="M51" i="26" s="1"/>
  <c r="J52" i="26"/>
  <c r="M52" i="26"/>
  <c r="L86" i="1" l="1"/>
  <c r="L85" i="1"/>
  <c r="L84" i="1"/>
  <c r="L89" i="1"/>
  <c r="L88" i="1"/>
  <c r="L87" i="1"/>
  <c r="E52" i="1" l="1"/>
  <c r="E51" i="1"/>
  <c r="F72" i="1" s="1"/>
  <c r="E49" i="1"/>
  <c r="E48" i="1"/>
  <c r="F71" i="1" s="1"/>
  <c r="E44" i="1"/>
  <c r="E43" i="1"/>
  <c r="F70" i="1" s="1"/>
  <c r="B57" i="25"/>
  <c r="N33" i="25"/>
  <c r="O33" i="25" s="1"/>
  <c r="P33" i="25" s="1"/>
  <c r="L33" i="25"/>
  <c r="K33" i="25"/>
  <c r="J33" i="25"/>
  <c r="I33" i="25"/>
  <c r="N32" i="25"/>
  <c r="O32" i="25" s="1"/>
  <c r="P32" i="25" s="1"/>
  <c r="L32" i="25"/>
  <c r="K32" i="25" s="1"/>
  <c r="J32" i="25" s="1"/>
  <c r="I32" i="25" s="1"/>
  <c r="N31" i="25"/>
  <c r="O31" i="25" s="1"/>
  <c r="P31" i="25" s="1"/>
  <c r="L31" i="25"/>
  <c r="K31" i="25" s="1"/>
  <c r="J31" i="25" s="1"/>
  <c r="I31" i="25" s="1"/>
  <c r="O30" i="25"/>
  <c r="P30" i="25" s="1"/>
  <c r="N30" i="25"/>
  <c r="L30" i="25"/>
  <c r="K30" i="25" s="1"/>
  <c r="J30" i="25" s="1"/>
  <c r="I30" i="25" s="1"/>
  <c r="N29" i="25"/>
  <c r="O29" i="25" s="1"/>
  <c r="P29" i="25" s="1"/>
  <c r="L29" i="25"/>
  <c r="K29" i="25" s="1"/>
  <c r="J29" i="25" s="1"/>
  <c r="I29" i="25" s="1"/>
  <c r="N28" i="25"/>
  <c r="O28" i="25" s="1"/>
  <c r="P28" i="25" s="1"/>
  <c r="L28" i="25"/>
  <c r="K28" i="25" s="1"/>
  <c r="J28" i="25" s="1"/>
  <c r="I28" i="25" s="1"/>
  <c r="N27" i="25"/>
  <c r="O27" i="25" s="1"/>
  <c r="P27" i="25" s="1"/>
  <c r="L27" i="25"/>
  <c r="K27" i="25"/>
  <c r="J27" i="25" s="1"/>
  <c r="I27" i="25" s="1"/>
  <c r="N26" i="25"/>
  <c r="O26" i="25" s="1"/>
  <c r="P26" i="25" s="1"/>
  <c r="L26" i="25"/>
  <c r="K26" i="25"/>
  <c r="J26" i="25"/>
  <c r="I26" i="25" s="1"/>
  <c r="N25" i="25"/>
  <c r="O25" i="25" s="1"/>
  <c r="P25" i="25" s="1"/>
  <c r="L25" i="25"/>
  <c r="K25" i="25"/>
  <c r="J25" i="25"/>
  <c r="I25" i="25"/>
  <c r="N24" i="25"/>
  <c r="O24" i="25" s="1"/>
  <c r="P24" i="25" s="1"/>
  <c r="L24" i="25"/>
  <c r="K24" i="25" s="1"/>
  <c r="J24" i="25" s="1"/>
  <c r="I24" i="25" s="1"/>
  <c r="P23" i="25"/>
  <c r="O23" i="25"/>
  <c r="N23" i="25"/>
  <c r="L23" i="25"/>
  <c r="K23" i="25" s="1"/>
  <c r="J23" i="25" s="1"/>
  <c r="I23" i="25" s="1"/>
  <c r="O22" i="25"/>
  <c r="P22" i="25" s="1"/>
  <c r="N22" i="25"/>
  <c r="L22" i="25"/>
  <c r="K22" i="25" s="1"/>
  <c r="J22" i="25" s="1"/>
  <c r="I22" i="25" s="1"/>
  <c r="N21" i="25"/>
  <c r="O21" i="25" s="1"/>
  <c r="P21" i="25" s="1"/>
  <c r="L21" i="25"/>
  <c r="K21" i="25" s="1"/>
  <c r="J21" i="25" s="1"/>
  <c r="I21" i="25" s="1"/>
  <c r="N20" i="25"/>
  <c r="O20" i="25" s="1"/>
  <c r="P20" i="25" s="1"/>
  <c r="L20" i="25"/>
  <c r="K20" i="25" s="1"/>
  <c r="J20" i="25" s="1"/>
  <c r="I20" i="25" s="1"/>
  <c r="N19" i="25"/>
  <c r="O19" i="25" s="1"/>
  <c r="P19" i="25" s="1"/>
  <c r="L19" i="25"/>
  <c r="K19" i="25"/>
  <c r="J19" i="25" s="1"/>
  <c r="I19" i="25" s="1"/>
  <c r="N18" i="25"/>
  <c r="O18" i="25" s="1"/>
  <c r="P18" i="25" s="1"/>
  <c r="L18" i="25"/>
  <c r="K18" i="25"/>
  <c r="J18" i="25"/>
  <c r="I18" i="25" s="1"/>
  <c r="N17" i="25"/>
  <c r="O17" i="25" s="1"/>
  <c r="P17" i="25" s="1"/>
  <c r="L17" i="25"/>
  <c r="K17" i="25"/>
  <c r="J17" i="25"/>
  <c r="I17" i="25"/>
  <c r="N16" i="25"/>
  <c r="O16" i="25" s="1"/>
  <c r="P16" i="25" s="1"/>
  <c r="L16" i="25"/>
  <c r="K16" i="25" s="1"/>
  <c r="J16" i="25" s="1"/>
  <c r="I16" i="25" s="1"/>
  <c r="N15" i="25"/>
  <c r="O15" i="25" s="1"/>
  <c r="P15" i="25" s="1"/>
  <c r="L15" i="25"/>
  <c r="K15" i="25" s="1"/>
  <c r="J15" i="25" s="1"/>
  <c r="I15" i="25" s="1"/>
  <c r="O14" i="25"/>
  <c r="P14" i="25" s="1"/>
  <c r="N14" i="25"/>
  <c r="L14" i="25"/>
  <c r="K14" i="25"/>
  <c r="J14" i="25" s="1"/>
  <c r="I14" i="25" s="1"/>
  <c r="N13" i="25"/>
  <c r="O13" i="25" s="1"/>
  <c r="P13" i="25" s="1"/>
  <c r="L13" i="25"/>
  <c r="K13" i="25"/>
  <c r="J13" i="25"/>
  <c r="I13" i="25" s="1"/>
  <c r="N12" i="25"/>
  <c r="O12" i="25" s="1"/>
  <c r="P12" i="25" s="1"/>
  <c r="L12" i="25"/>
  <c r="K12" i="25" s="1"/>
  <c r="J12" i="25" s="1"/>
  <c r="I12" i="25" s="1"/>
  <c r="N11" i="25"/>
  <c r="O11" i="25" s="1"/>
  <c r="P11" i="25" s="1"/>
  <c r="L11" i="25"/>
  <c r="K11" i="25"/>
  <c r="J11" i="25" s="1"/>
  <c r="I11" i="25" s="1"/>
  <c r="N10" i="25"/>
  <c r="O10" i="25" s="1"/>
  <c r="P10" i="25" s="1"/>
  <c r="L10" i="25"/>
  <c r="K10" i="25"/>
  <c r="J10" i="25"/>
  <c r="I10" i="25" s="1"/>
  <c r="O9" i="25"/>
  <c r="P9" i="25" s="1"/>
  <c r="N9" i="25"/>
  <c r="L9" i="25"/>
  <c r="K9" i="25"/>
  <c r="J9" i="25"/>
  <c r="I9" i="25"/>
  <c r="N8" i="25"/>
  <c r="O8" i="25" s="1"/>
  <c r="P8" i="25" s="1"/>
  <c r="L8" i="25"/>
  <c r="K8" i="25" s="1"/>
  <c r="J8" i="25" s="1"/>
  <c r="I8" i="25" s="1"/>
  <c r="N7" i="25"/>
  <c r="O7" i="25" s="1"/>
  <c r="P7" i="25" s="1"/>
  <c r="L7" i="25"/>
  <c r="K7" i="25" s="1"/>
  <c r="J7" i="25" s="1"/>
  <c r="I7" i="25" s="1"/>
  <c r="O6" i="25"/>
  <c r="P6" i="25" s="1"/>
  <c r="N6" i="25"/>
  <c r="L6" i="25"/>
  <c r="K6" i="25"/>
  <c r="J6" i="25" s="1"/>
  <c r="I6" i="25" s="1"/>
  <c r="H3" i="25"/>
  <c r="F55" i="1" l="1"/>
  <c r="F56" i="1"/>
  <c r="F57" i="1"/>
  <c r="A23" i="5"/>
  <c r="D23" i="5"/>
  <c r="C23" i="5"/>
  <c r="B23" i="5"/>
  <c r="I72" i="1" l="1"/>
  <c r="I70" i="1"/>
  <c r="L57" i="1"/>
  <c r="L56" i="1"/>
  <c r="L55" i="1"/>
  <c r="M48" i="24" l="1"/>
  <c r="M46" i="24"/>
  <c r="M45" i="24"/>
  <c r="J44" i="24"/>
  <c r="M44" i="24" s="1"/>
  <c r="M43" i="24"/>
  <c r="J43" i="24"/>
  <c r="C15" i="24"/>
  <c r="C14" i="24"/>
  <c r="C13" i="24"/>
  <c r="G8" i="24"/>
  <c r="G6" i="24"/>
  <c r="D6" i="24"/>
  <c r="D4" i="24" a="1"/>
  <c r="D4" i="24" s="1"/>
  <c r="M367" i="22"/>
  <c r="J367" i="22"/>
  <c r="T366" i="22"/>
  <c r="L366" i="22"/>
  <c r="K366" i="22"/>
  <c r="T365" i="22"/>
  <c r="L365" i="22"/>
  <c r="K365" i="22"/>
  <c r="T364" i="22"/>
  <c r="L364" i="22"/>
  <c r="K364" i="22"/>
  <c r="T363" i="22"/>
  <c r="L363" i="22"/>
  <c r="K363" i="22"/>
  <c r="N363" i="22" s="1"/>
  <c r="T362" i="22"/>
  <c r="L362" i="22"/>
  <c r="K362" i="22"/>
  <c r="T361" i="22"/>
  <c r="L361" i="22"/>
  <c r="K361" i="22"/>
  <c r="T360" i="22"/>
  <c r="L360" i="22"/>
  <c r="K360" i="22"/>
  <c r="T359" i="22"/>
  <c r="L359" i="22"/>
  <c r="K359" i="22"/>
  <c r="T358" i="22"/>
  <c r="L358" i="22"/>
  <c r="K358" i="22"/>
  <c r="T357" i="22"/>
  <c r="L357" i="22"/>
  <c r="K357" i="22"/>
  <c r="T356" i="22"/>
  <c r="L356" i="22"/>
  <c r="K356" i="22"/>
  <c r="T355" i="22"/>
  <c r="L355" i="22"/>
  <c r="K355" i="22"/>
  <c r="N355" i="22" s="1"/>
  <c r="T354" i="22"/>
  <c r="L354" i="22"/>
  <c r="K354" i="22"/>
  <c r="T353" i="22"/>
  <c r="L353" i="22"/>
  <c r="K353" i="22"/>
  <c r="T352" i="22"/>
  <c r="L352" i="22"/>
  <c r="K352" i="22"/>
  <c r="T351" i="22"/>
  <c r="L351" i="22"/>
  <c r="K351" i="22"/>
  <c r="T350" i="22"/>
  <c r="L350" i="22"/>
  <c r="K350" i="22"/>
  <c r="T349" i="22"/>
  <c r="L349" i="22"/>
  <c r="K349" i="22"/>
  <c r="T348" i="22"/>
  <c r="L348" i="22"/>
  <c r="K348" i="22"/>
  <c r="T347" i="22"/>
  <c r="L347" i="22"/>
  <c r="K347" i="22"/>
  <c r="N347" i="22" s="1"/>
  <c r="T346" i="22"/>
  <c r="L346" i="22"/>
  <c r="K346" i="22"/>
  <c r="T345" i="22"/>
  <c r="L345" i="22"/>
  <c r="K345" i="22"/>
  <c r="T344" i="22"/>
  <c r="L344" i="22"/>
  <c r="K344" i="22"/>
  <c r="T343" i="22"/>
  <c r="L343" i="22"/>
  <c r="K343" i="22"/>
  <c r="T342" i="22"/>
  <c r="L342" i="22"/>
  <c r="K342" i="22"/>
  <c r="T341" i="22"/>
  <c r="L341" i="22"/>
  <c r="K341" i="22"/>
  <c r="T340" i="22"/>
  <c r="L340" i="22"/>
  <c r="K340" i="22"/>
  <c r="T339" i="22"/>
  <c r="L339" i="22"/>
  <c r="K339" i="22"/>
  <c r="N339" i="22" s="1"/>
  <c r="T338" i="22"/>
  <c r="L338" i="22"/>
  <c r="K338" i="22"/>
  <c r="T337" i="22"/>
  <c r="L337" i="22"/>
  <c r="K337" i="22"/>
  <c r="T336" i="22"/>
  <c r="L336" i="22"/>
  <c r="K336" i="22"/>
  <c r="T335" i="22"/>
  <c r="L335" i="22"/>
  <c r="K335" i="22"/>
  <c r="T334" i="22"/>
  <c r="L334" i="22"/>
  <c r="K334" i="22"/>
  <c r="T333" i="22"/>
  <c r="L333" i="22"/>
  <c r="K333" i="22"/>
  <c r="T332" i="22"/>
  <c r="L332" i="22"/>
  <c r="K332" i="22"/>
  <c r="T331" i="22"/>
  <c r="L331" i="22"/>
  <c r="K331" i="22"/>
  <c r="T330" i="22"/>
  <c r="L330" i="22"/>
  <c r="K330" i="22"/>
  <c r="T329" i="22"/>
  <c r="L329" i="22"/>
  <c r="K329" i="22"/>
  <c r="T328" i="22"/>
  <c r="L328" i="22"/>
  <c r="K328" i="22"/>
  <c r="T327" i="22"/>
  <c r="L327" i="22"/>
  <c r="K327" i="22"/>
  <c r="T326" i="22"/>
  <c r="L326" i="22"/>
  <c r="K326" i="22"/>
  <c r="T325" i="22"/>
  <c r="L325" i="22"/>
  <c r="K325" i="22"/>
  <c r="T324" i="22"/>
  <c r="L324" i="22"/>
  <c r="K324" i="22"/>
  <c r="T323" i="22"/>
  <c r="L323" i="22"/>
  <c r="K323" i="22"/>
  <c r="T322" i="22"/>
  <c r="L322" i="22"/>
  <c r="K322" i="22"/>
  <c r="T321" i="22"/>
  <c r="L321" i="22"/>
  <c r="K321" i="22"/>
  <c r="T320" i="22"/>
  <c r="L320" i="22"/>
  <c r="K320" i="22"/>
  <c r="T319" i="22"/>
  <c r="L319" i="22"/>
  <c r="K319" i="22"/>
  <c r="T318" i="22"/>
  <c r="L318" i="22"/>
  <c r="K318" i="22"/>
  <c r="T317" i="22"/>
  <c r="L317" i="22"/>
  <c r="K317" i="22"/>
  <c r="T316" i="22"/>
  <c r="L316" i="22"/>
  <c r="K316" i="22"/>
  <c r="T315" i="22"/>
  <c r="L315" i="22"/>
  <c r="K315" i="22"/>
  <c r="T314" i="22"/>
  <c r="L314" i="22"/>
  <c r="K314" i="22"/>
  <c r="T313" i="22"/>
  <c r="L313" i="22"/>
  <c r="K313" i="22"/>
  <c r="T312" i="22"/>
  <c r="L312" i="22"/>
  <c r="K312" i="22"/>
  <c r="T311" i="22"/>
  <c r="L311" i="22"/>
  <c r="K311" i="22"/>
  <c r="T310" i="22"/>
  <c r="L310" i="22"/>
  <c r="K310" i="22"/>
  <c r="T309" i="22"/>
  <c r="L309" i="22"/>
  <c r="K309" i="22"/>
  <c r="T308" i="22"/>
  <c r="L308" i="22"/>
  <c r="K308" i="22"/>
  <c r="T307" i="22"/>
  <c r="L307" i="22"/>
  <c r="K307" i="22"/>
  <c r="T306" i="22"/>
  <c r="L306" i="22"/>
  <c r="K306" i="22"/>
  <c r="N306" i="22" s="1"/>
  <c r="T305" i="22"/>
  <c r="L305" i="22"/>
  <c r="K305" i="22"/>
  <c r="T304" i="22"/>
  <c r="L304" i="22"/>
  <c r="K304" i="22"/>
  <c r="T303" i="22"/>
  <c r="L303" i="22"/>
  <c r="K303" i="22"/>
  <c r="T302" i="22"/>
  <c r="L302" i="22"/>
  <c r="K302" i="22"/>
  <c r="T301" i="22"/>
  <c r="L301" i="22"/>
  <c r="K301" i="22"/>
  <c r="T300" i="22"/>
  <c r="L300" i="22"/>
  <c r="K300" i="22"/>
  <c r="T299" i="22"/>
  <c r="L299" i="22"/>
  <c r="K299" i="22"/>
  <c r="T298" i="22"/>
  <c r="L298" i="22"/>
  <c r="K298" i="22"/>
  <c r="T297" i="22"/>
  <c r="L297" i="22"/>
  <c r="K297" i="22"/>
  <c r="T296" i="22"/>
  <c r="L296" i="22"/>
  <c r="K296" i="22"/>
  <c r="T295" i="22"/>
  <c r="L295" i="22"/>
  <c r="K295" i="22"/>
  <c r="T294" i="22"/>
  <c r="L294" i="22"/>
  <c r="K294" i="22"/>
  <c r="T293" i="22"/>
  <c r="L293" i="22"/>
  <c r="K293" i="22"/>
  <c r="T292" i="22"/>
  <c r="L292" i="22"/>
  <c r="K292" i="22"/>
  <c r="T291" i="22"/>
  <c r="L291" i="22"/>
  <c r="K291" i="22"/>
  <c r="T290" i="22"/>
  <c r="L290" i="22"/>
  <c r="K290" i="22"/>
  <c r="T289" i="22"/>
  <c r="L289" i="22"/>
  <c r="K289" i="22"/>
  <c r="T288" i="22"/>
  <c r="L288" i="22"/>
  <c r="K288" i="22"/>
  <c r="T287" i="22"/>
  <c r="L287" i="22"/>
  <c r="K287" i="22"/>
  <c r="T286" i="22"/>
  <c r="L286" i="22"/>
  <c r="K286" i="22"/>
  <c r="T285" i="22"/>
  <c r="L285" i="22"/>
  <c r="K285" i="22"/>
  <c r="T284" i="22"/>
  <c r="L284" i="22"/>
  <c r="K284" i="22"/>
  <c r="T283" i="22"/>
  <c r="L283" i="22"/>
  <c r="K283" i="22"/>
  <c r="T282" i="22"/>
  <c r="L282" i="22"/>
  <c r="K282" i="22"/>
  <c r="T281" i="22"/>
  <c r="L281" i="22"/>
  <c r="K281" i="22"/>
  <c r="T280" i="22"/>
  <c r="L280" i="22"/>
  <c r="K280" i="22"/>
  <c r="T279" i="22"/>
  <c r="L279" i="22"/>
  <c r="K279" i="22"/>
  <c r="T278" i="22"/>
  <c r="L278" i="22"/>
  <c r="K278" i="22"/>
  <c r="T277" i="22"/>
  <c r="L277" i="22"/>
  <c r="K277" i="22"/>
  <c r="T276" i="22"/>
  <c r="L276" i="22"/>
  <c r="K276" i="22"/>
  <c r="T275" i="22"/>
  <c r="L275" i="22"/>
  <c r="K275" i="22"/>
  <c r="T274" i="22"/>
  <c r="L274" i="22"/>
  <c r="K274" i="22"/>
  <c r="T273" i="22"/>
  <c r="L273" i="22"/>
  <c r="K273" i="22"/>
  <c r="T272" i="22"/>
  <c r="L272" i="22"/>
  <c r="K272" i="22"/>
  <c r="T271" i="22"/>
  <c r="L271" i="22"/>
  <c r="K271" i="22"/>
  <c r="T270" i="22"/>
  <c r="L270" i="22"/>
  <c r="K270" i="22"/>
  <c r="N270" i="22" s="1"/>
  <c r="T269" i="22"/>
  <c r="L269" i="22"/>
  <c r="K269" i="22"/>
  <c r="T268" i="22"/>
  <c r="L268" i="22"/>
  <c r="K268" i="22"/>
  <c r="T267" i="22"/>
  <c r="L267" i="22"/>
  <c r="K267" i="22"/>
  <c r="T266" i="22"/>
  <c r="L266" i="22"/>
  <c r="K266" i="22"/>
  <c r="T265" i="22"/>
  <c r="L265" i="22"/>
  <c r="K265" i="22"/>
  <c r="T264" i="22"/>
  <c r="L264" i="22"/>
  <c r="K264" i="22"/>
  <c r="T263" i="22"/>
  <c r="L263" i="22"/>
  <c r="K263" i="22"/>
  <c r="T262" i="22"/>
  <c r="L262" i="22"/>
  <c r="K262" i="22"/>
  <c r="T261" i="22"/>
  <c r="L261" i="22"/>
  <c r="K261" i="22"/>
  <c r="T260" i="22"/>
  <c r="L260" i="22"/>
  <c r="K260" i="22"/>
  <c r="T259" i="22"/>
  <c r="L259" i="22"/>
  <c r="K259" i="22"/>
  <c r="T258" i="22"/>
  <c r="L258" i="22"/>
  <c r="K258" i="22"/>
  <c r="T257" i="22"/>
  <c r="L257" i="22"/>
  <c r="K257" i="22"/>
  <c r="T256" i="22"/>
  <c r="L256" i="22"/>
  <c r="K256" i="22"/>
  <c r="T255" i="22"/>
  <c r="L255" i="22"/>
  <c r="K255" i="22"/>
  <c r="T254" i="22"/>
  <c r="L254" i="22"/>
  <c r="K254" i="22"/>
  <c r="T253" i="22"/>
  <c r="L253" i="22"/>
  <c r="K253" i="22"/>
  <c r="T252" i="22"/>
  <c r="L252" i="22"/>
  <c r="K252" i="22"/>
  <c r="T251" i="22"/>
  <c r="L251" i="22"/>
  <c r="K251" i="22"/>
  <c r="T250" i="22"/>
  <c r="L250" i="22"/>
  <c r="K250" i="22"/>
  <c r="T249" i="22"/>
  <c r="L249" i="22"/>
  <c r="K249" i="22"/>
  <c r="T248" i="22"/>
  <c r="L248" i="22"/>
  <c r="K248" i="22"/>
  <c r="T247" i="22"/>
  <c r="L247" i="22"/>
  <c r="K247" i="22"/>
  <c r="T246" i="22"/>
  <c r="L246" i="22"/>
  <c r="K246" i="22"/>
  <c r="T245" i="22"/>
  <c r="L245" i="22"/>
  <c r="K245" i="22"/>
  <c r="T244" i="22"/>
  <c r="L244" i="22"/>
  <c r="K244" i="22"/>
  <c r="T243" i="22"/>
  <c r="L243" i="22"/>
  <c r="K243" i="22"/>
  <c r="T242" i="22"/>
  <c r="L242" i="22"/>
  <c r="K242" i="22"/>
  <c r="T241" i="22"/>
  <c r="L241" i="22"/>
  <c r="K241" i="22"/>
  <c r="T240" i="22"/>
  <c r="L240" i="22"/>
  <c r="K240" i="22"/>
  <c r="T239" i="22"/>
  <c r="L239" i="22"/>
  <c r="K239" i="22"/>
  <c r="T238" i="22"/>
  <c r="L238" i="22"/>
  <c r="K238" i="22"/>
  <c r="T237" i="22"/>
  <c r="L237" i="22"/>
  <c r="K237" i="22"/>
  <c r="T236" i="22"/>
  <c r="L236" i="22"/>
  <c r="K236" i="22"/>
  <c r="T235" i="22"/>
  <c r="L235" i="22"/>
  <c r="K235" i="22"/>
  <c r="T234" i="22"/>
  <c r="L234" i="22"/>
  <c r="K234" i="22"/>
  <c r="T233" i="22"/>
  <c r="L233" i="22"/>
  <c r="K233" i="22"/>
  <c r="T232" i="22"/>
  <c r="L232" i="22"/>
  <c r="K232" i="22"/>
  <c r="N232" i="22" s="1"/>
  <c r="T231" i="22"/>
  <c r="L231" i="22"/>
  <c r="K231" i="22"/>
  <c r="T230" i="22"/>
  <c r="L230" i="22"/>
  <c r="K230" i="22"/>
  <c r="T229" i="22"/>
  <c r="L229" i="22"/>
  <c r="K229" i="22"/>
  <c r="T228" i="22"/>
  <c r="L228" i="22"/>
  <c r="K228" i="22"/>
  <c r="T227" i="22"/>
  <c r="L227" i="22"/>
  <c r="K227" i="22"/>
  <c r="T226" i="22"/>
  <c r="L226" i="22"/>
  <c r="K226" i="22"/>
  <c r="T225" i="22"/>
  <c r="L225" i="22"/>
  <c r="K225" i="22"/>
  <c r="T224" i="22"/>
  <c r="L224" i="22"/>
  <c r="K224" i="22"/>
  <c r="T223" i="22"/>
  <c r="L223" i="22"/>
  <c r="K223" i="22"/>
  <c r="T222" i="22"/>
  <c r="L222" i="22"/>
  <c r="K222" i="22"/>
  <c r="T221" i="22"/>
  <c r="L221" i="22"/>
  <c r="K221" i="22"/>
  <c r="T220" i="22"/>
  <c r="L220" i="22"/>
  <c r="K220" i="22"/>
  <c r="T219" i="22"/>
  <c r="L219" i="22"/>
  <c r="K219" i="22"/>
  <c r="T218" i="22"/>
  <c r="L218" i="22"/>
  <c r="K218" i="22"/>
  <c r="T217" i="22"/>
  <c r="L217" i="22"/>
  <c r="K217" i="22"/>
  <c r="T216" i="22"/>
  <c r="L216" i="22"/>
  <c r="K216" i="22"/>
  <c r="T215" i="22"/>
  <c r="L215" i="22"/>
  <c r="K215" i="22"/>
  <c r="T214" i="22"/>
  <c r="L214" i="22"/>
  <c r="K214" i="22"/>
  <c r="T213" i="22"/>
  <c r="L213" i="22"/>
  <c r="K213" i="22"/>
  <c r="T212" i="22"/>
  <c r="L212" i="22"/>
  <c r="K212" i="22"/>
  <c r="T211" i="22"/>
  <c r="L211" i="22"/>
  <c r="K211" i="22"/>
  <c r="T210" i="22"/>
  <c r="L210" i="22"/>
  <c r="K210" i="22"/>
  <c r="T209" i="22"/>
  <c r="L209" i="22"/>
  <c r="K209" i="22"/>
  <c r="T208" i="22"/>
  <c r="L208" i="22"/>
  <c r="K208" i="22"/>
  <c r="T207" i="22"/>
  <c r="L207" i="22"/>
  <c r="K207" i="22"/>
  <c r="T206" i="22"/>
  <c r="L206" i="22"/>
  <c r="K206" i="22"/>
  <c r="T205" i="22"/>
  <c r="L205" i="22"/>
  <c r="K205" i="22"/>
  <c r="T204" i="22"/>
  <c r="L204" i="22"/>
  <c r="K204" i="22"/>
  <c r="T203" i="22"/>
  <c r="L203" i="22"/>
  <c r="K203" i="22"/>
  <c r="T202" i="22"/>
  <c r="L202" i="22"/>
  <c r="K202" i="22"/>
  <c r="T201" i="22"/>
  <c r="L201" i="22"/>
  <c r="K201" i="22"/>
  <c r="T200" i="22"/>
  <c r="L200" i="22"/>
  <c r="K200" i="22"/>
  <c r="T199" i="22"/>
  <c r="L199" i="22"/>
  <c r="K199" i="22"/>
  <c r="T198" i="22"/>
  <c r="L198" i="22"/>
  <c r="K198" i="22"/>
  <c r="T197" i="22"/>
  <c r="L197" i="22"/>
  <c r="K197" i="22"/>
  <c r="T196" i="22"/>
  <c r="L196" i="22"/>
  <c r="K196" i="22"/>
  <c r="T195" i="22"/>
  <c r="L195" i="22"/>
  <c r="K195" i="22"/>
  <c r="T194" i="22"/>
  <c r="L194" i="22"/>
  <c r="K194" i="22"/>
  <c r="T193" i="22"/>
  <c r="L193" i="22"/>
  <c r="K193" i="22"/>
  <c r="T192" i="22"/>
  <c r="L192" i="22"/>
  <c r="K192" i="22"/>
  <c r="T191" i="22"/>
  <c r="L191" i="22"/>
  <c r="K191" i="22"/>
  <c r="N191" i="22" s="1"/>
  <c r="T190" i="22"/>
  <c r="L190" i="22"/>
  <c r="K190" i="22"/>
  <c r="T189" i="22"/>
  <c r="L189" i="22"/>
  <c r="K189" i="22"/>
  <c r="T188" i="22"/>
  <c r="L188" i="22"/>
  <c r="K188" i="22"/>
  <c r="T187" i="22"/>
  <c r="L187" i="22"/>
  <c r="K187" i="22"/>
  <c r="T186" i="22"/>
  <c r="L186" i="22"/>
  <c r="K186" i="22"/>
  <c r="T185" i="22"/>
  <c r="L185" i="22"/>
  <c r="K185" i="22"/>
  <c r="T184" i="22"/>
  <c r="L184" i="22"/>
  <c r="K184" i="22"/>
  <c r="T183" i="22"/>
  <c r="L183" i="22"/>
  <c r="K183" i="22"/>
  <c r="T182" i="22"/>
  <c r="L182" i="22"/>
  <c r="K182" i="22"/>
  <c r="T181" i="22"/>
  <c r="L181" i="22"/>
  <c r="K181" i="22"/>
  <c r="T180" i="22"/>
  <c r="L180" i="22"/>
  <c r="K180" i="22"/>
  <c r="T179" i="22"/>
  <c r="L179" i="22"/>
  <c r="K179" i="22"/>
  <c r="T178" i="22"/>
  <c r="L178" i="22"/>
  <c r="K178" i="22"/>
  <c r="T177" i="22"/>
  <c r="L177" i="22"/>
  <c r="K177" i="22"/>
  <c r="T176" i="22"/>
  <c r="L176" i="22"/>
  <c r="K176" i="22"/>
  <c r="T175" i="22"/>
  <c r="L175" i="22"/>
  <c r="K175" i="22"/>
  <c r="T174" i="22"/>
  <c r="L174" i="22"/>
  <c r="K174" i="22"/>
  <c r="T173" i="22"/>
  <c r="L173" i="22"/>
  <c r="K173" i="22"/>
  <c r="T172" i="22"/>
  <c r="L172" i="22"/>
  <c r="K172" i="22"/>
  <c r="T171" i="22"/>
  <c r="L171" i="22"/>
  <c r="K171" i="22"/>
  <c r="T170" i="22"/>
  <c r="L170" i="22"/>
  <c r="K170" i="22"/>
  <c r="N170" i="22" s="1"/>
  <c r="T169" i="22"/>
  <c r="L169" i="22"/>
  <c r="K169" i="22"/>
  <c r="T168" i="22"/>
  <c r="L168" i="22"/>
  <c r="K168" i="22"/>
  <c r="T167" i="22"/>
  <c r="L167" i="22"/>
  <c r="K167" i="22"/>
  <c r="T166" i="22"/>
  <c r="L166" i="22"/>
  <c r="K166" i="22"/>
  <c r="T165" i="22"/>
  <c r="L165" i="22"/>
  <c r="K165" i="22"/>
  <c r="T164" i="22"/>
  <c r="L164" i="22"/>
  <c r="K164" i="22"/>
  <c r="T163" i="22"/>
  <c r="L163" i="22"/>
  <c r="K163" i="22"/>
  <c r="T162" i="22"/>
  <c r="L162" i="22"/>
  <c r="K162" i="22"/>
  <c r="T161" i="22"/>
  <c r="L161" i="22"/>
  <c r="K161" i="22"/>
  <c r="T160" i="22"/>
  <c r="L160" i="22"/>
  <c r="K160" i="22"/>
  <c r="T159" i="22"/>
  <c r="L159" i="22"/>
  <c r="K159" i="22"/>
  <c r="T158" i="22"/>
  <c r="L158" i="22"/>
  <c r="K158" i="22"/>
  <c r="T157" i="22"/>
  <c r="L157" i="22"/>
  <c r="K157" i="22"/>
  <c r="T156" i="22"/>
  <c r="L156" i="22"/>
  <c r="K156" i="22"/>
  <c r="T155" i="22"/>
  <c r="L155" i="22"/>
  <c r="N155" i="22" s="1"/>
  <c r="K155" i="22"/>
  <c r="T154" i="22"/>
  <c r="L154" i="22"/>
  <c r="K154" i="22"/>
  <c r="T153" i="22"/>
  <c r="L153" i="22"/>
  <c r="K153" i="22"/>
  <c r="T152" i="22"/>
  <c r="L152" i="22"/>
  <c r="K152" i="22"/>
  <c r="N152" i="22" s="1"/>
  <c r="T151" i="22"/>
  <c r="L151" i="22"/>
  <c r="K151" i="22"/>
  <c r="T150" i="22"/>
  <c r="L150" i="22"/>
  <c r="K150" i="22"/>
  <c r="T149" i="22"/>
  <c r="L149" i="22"/>
  <c r="K149" i="22"/>
  <c r="T148" i="22"/>
  <c r="L148" i="22"/>
  <c r="K148" i="22"/>
  <c r="T147" i="22"/>
  <c r="L147" i="22"/>
  <c r="K147" i="22"/>
  <c r="T146" i="22"/>
  <c r="L146" i="22"/>
  <c r="K146" i="22"/>
  <c r="T145" i="22"/>
  <c r="L145" i="22"/>
  <c r="K145" i="22"/>
  <c r="T144" i="22"/>
  <c r="L144" i="22"/>
  <c r="K144" i="22"/>
  <c r="T143" i="22"/>
  <c r="L143" i="22"/>
  <c r="K143" i="22"/>
  <c r="N143" i="22" s="1"/>
  <c r="T142" i="22"/>
  <c r="L142" i="22"/>
  <c r="K142" i="22"/>
  <c r="T141" i="22"/>
  <c r="L141" i="22"/>
  <c r="K141" i="22"/>
  <c r="T140" i="22"/>
  <c r="L140" i="22"/>
  <c r="K140" i="22"/>
  <c r="T139" i="22"/>
  <c r="L139" i="22"/>
  <c r="K139" i="22"/>
  <c r="T138" i="22"/>
  <c r="L138" i="22"/>
  <c r="K138" i="22"/>
  <c r="T137" i="22"/>
  <c r="L137" i="22"/>
  <c r="K137" i="22"/>
  <c r="T136" i="22"/>
  <c r="L136" i="22"/>
  <c r="K136" i="22"/>
  <c r="T135" i="22"/>
  <c r="L135" i="22"/>
  <c r="K135" i="22"/>
  <c r="T134" i="22"/>
  <c r="L134" i="22"/>
  <c r="K134" i="22"/>
  <c r="T133" i="22"/>
  <c r="L133" i="22"/>
  <c r="K133" i="22"/>
  <c r="T132" i="22"/>
  <c r="L132" i="22"/>
  <c r="K132" i="22"/>
  <c r="T131" i="22"/>
  <c r="L131" i="22"/>
  <c r="K131" i="22"/>
  <c r="T130" i="22"/>
  <c r="L130" i="22"/>
  <c r="K130" i="22"/>
  <c r="T129" i="22"/>
  <c r="L129" i="22"/>
  <c r="K129" i="22"/>
  <c r="T128" i="22"/>
  <c r="L128" i="22"/>
  <c r="K128" i="22"/>
  <c r="T127" i="22"/>
  <c r="L127" i="22"/>
  <c r="K127" i="22"/>
  <c r="N127" i="22" s="1"/>
  <c r="T126" i="22"/>
  <c r="L126" i="22"/>
  <c r="K126" i="22"/>
  <c r="T125" i="22"/>
  <c r="L125" i="22"/>
  <c r="K125" i="22"/>
  <c r="T124" i="22"/>
  <c r="L124" i="22"/>
  <c r="K124" i="22"/>
  <c r="T123" i="22"/>
  <c r="L123" i="22"/>
  <c r="K123" i="22"/>
  <c r="T122" i="22"/>
  <c r="L122" i="22"/>
  <c r="K122" i="22"/>
  <c r="T121" i="22"/>
  <c r="L121" i="22"/>
  <c r="K121" i="22"/>
  <c r="T120" i="22"/>
  <c r="L120" i="22"/>
  <c r="K120" i="22"/>
  <c r="T119" i="22"/>
  <c r="L119" i="22"/>
  <c r="K119" i="22"/>
  <c r="T118" i="22"/>
  <c r="L118" i="22"/>
  <c r="K118" i="22"/>
  <c r="T117" i="22"/>
  <c r="L117" i="22"/>
  <c r="K117" i="22"/>
  <c r="T116" i="22"/>
  <c r="L116" i="22"/>
  <c r="K116" i="22"/>
  <c r="T115" i="22"/>
  <c r="L115" i="22"/>
  <c r="N115" i="22" s="1"/>
  <c r="K115" i="22"/>
  <c r="T114" i="22"/>
  <c r="L114" i="22"/>
  <c r="K114" i="22"/>
  <c r="T113" i="22"/>
  <c r="L113" i="22"/>
  <c r="K113" i="22"/>
  <c r="T112" i="22"/>
  <c r="L112" i="22"/>
  <c r="K112" i="22"/>
  <c r="T111" i="22"/>
  <c r="L111" i="22"/>
  <c r="K111" i="22"/>
  <c r="T110" i="22"/>
  <c r="L110" i="22"/>
  <c r="K110" i="22"/>
  <c r="T109" i="22"/>
  <c r="L109" i="22"/>
  <c r="K109" i="22"/>
  <c r="T108" i="22"/>
  <c r="L108" i="22"/>
  <c r="K108" i="22"/>
  <c r="T107" i="22"/>
  <c r="L107" i="22"/>
  <c r="K107" i="22"/>
  <c r="T106" i="22"/>
  <c r="L106" i="22"/>
  <c r="K106" i="22"/>
  <c r="N106" i="22" s="1"/>
  <c r="T105" i="22"/>
  <c r="L105" i="22"/>
  <c r="K105" i="22"/>
  <c r="T104" i="22"/>
  <c r="L104" i="22"/>
  <c r="K104" i="22"/>
  <c r="N104" i="22" s="1"/>
  <c r="T103" i="22"/>
  <c r="L103" i="22"/>
  <c r="K103" i="22"/>
  <c r="T102" i="22"/>
  <c r="L102" i="22"/>
  <c r="K102" i="22"/>
  <c r="T101" i="22"/>
  <c r="L101" i="22"/>
  <c r="K101" i="22"/>
  <c r="T100" i="22"/>
  <c r="L100" i="22"/>
  <c r="K100" i="22"/>
  <c r="T99" i="22"/>
  <c r="L99" i="22"/>
  <c r="K99" i="22"/>
  <c r="T98" i="22"/>
  <c r="L98" i="22"/>
  <c r="K98" i="22"/>
  <c r="T97" i="22"/>
  <c r="L97" i="22"/>
  <c r="K97" i="22"/>
  <c r="T96" i="22"/>
  <c r="L96" i="22"/>
  <c r="K96" i="22"/>
  <c r="T95" i="22"/>
  <c r="L95" i="22"/>
  <c r="K95" i="22"/>
  <c r="T94" i="22"/>
  <c r="L94" i="22"/>
  <c r="K94" i="22"/>
  <c r="T93" i="22"/>
  <c r="L93" i="22"/>
  <c r="K93" i="22"/>
  <c r="T92" i="22"/>
  <c r="L92" i="22"/>
  <c r="K92" i="22"/>
  <c r="T91" i="22"/>
  <c r="L91" i="22"/>
  <c r="N91" i="22" s="1"/>
  <c r="K91" i="22"/>
  <c r="T90" i="22"/>
  <c r="L90" i="22"/>
  <c r="K90" i="22"/>
  <c r="T89" i="22"/>
  <c r="L89" i="22"/>
  <c r="K89" i="22"/>
  <c r="T88" i="22"/>
  <c r="L88" i="22"/>
  <c r="K88" i="22"/>
  <c r="T87" i="22"/>
  <c r="L87" i="22"/>
  <c r="K87" i="22"/>
  <c r="T86" i="22"/>
  <c r="L86" i="22"/>
  <c r="K86" i="22"/>
  <c r="T85" i="22"/>
  <c r="L85" i="22"/>
  <c r="K85" i="22"/>
  <c r="T84" i="22"/>
  <c r="L84" i="22"/>
  <c r="K84" i="22"/>
  <c r="T83" i="22"/>
  <c r="L83" i="22"/>
  <c r="K83" i="22"/>
  <c r="N83" i="22" s="1"/>
  <c r="T82" i="22"/>
  <c r="L82" i="22"/>
  <c r="K82" i="22"/>
  <c r="T81" i="22"/>
  <c r="L81" i="22"/>
  <c r="K81" i="22"/>
  <c r="T80" i="22"/>
  <c r="L80" i="22"/>
  <c r="K80" i="22"/>
  <c r="T79" i="22"/>
  <c r="L79" i="22"/>
  <c r="K79" i="22"/>
  <c r="N79" i="22" s="1"/>
  <c r="T78" i="22"/>
  <c r="L78" i="22"/>
  <c r="K78" i="22"/>
  <c r="T77" i="22"/>
  <c r="L77" i="22"/>
  <c r="K77" i="22"/>
  <c r="T76" i="22"/>
  <c r="L76" i="22"/>
  <c r="K76" i="22"/>
  <c r="T75" i="22"/>
  <c r="L75" i="22"/>
  <c r="K75" i="22"/>
  <c r="T74" i="22"/>
  <c r="L74" i="22"/>
  <c r="K74" i="22"/>
  <c r="T73" i="22"/>
  <c r="L73" i="22"/>
  <c r="K73" i="22"/>
  <c r="T72" i="22"/>
  <c r="L72" i="22"/>
  <c r="K72" i="22"/>
  <c r="T71" i="22"/>
  <c r="L71" i="22"/>
  <c r="K71" i="22"/>
  <c r="T70" i="22"/>
  <c r="L70" i="22"/>
  <c r="K70" i="22"/>
  <c r="T69" i="22"/>
  <c r="L69" i="22"/>
  <c r="K69" i="22"/>
  <c r="T68" i="22"/>
  <c r="L68" i="22"/>
  <c r="K68" i="22"/>
  <c r="T67" i="22"/>
  <c r="L67" i="22"/>
  <c r="K67" i="22"/>
  <c r="N67" i="22" s="1"/>
  <c r="T66" i="22"/>
  <c r="L66" i="22"/>
  <c r="K66" i="22"/>
  <c r="T65" i="22"/>
  <c r="L65" i="22"/>
  <c r="K65" i="22"/>
  <c r="T64" i="22"/>
  <c r="L64" i="22"/>
  <c r="K64" i="22"/>
  <c r="T63" i="22"/>
  <c r="L63" i="22"/>
  <c r="K63" i="22"/>
  <c r="T62" i="22"/>
  <c r="L62" i="22"/>
  <c r="K62" i="22"/>
  <c r="T61" i="22"/>
  <c r="L61" i="22"/>
  <c r="K61" i="22"/>
  <c r="T60" i="22"/>
  <c r="L60" i="22"/>
  <c r="K60" i="22"/>
  <c r="T59" i="22"/>
  <c r="L59" i="22"/>
  <c r="K59" i="22"/>
  <c r="T58" i="22"/>
  <c r="L58" i="22"/>
  <c r="K58" i="22"/>
  <c r="T57" i="22"/>
  <c r="L57" i="22"/>
  <c r="K57" i="22"/>
  <c r="T56" i="22"/>
  <c r="L56" i="22"/>
  <c r="K56" i="22"/>
  <c r="T55" i="22"/>
  <c r="L55" i="22"/>
  <c r="K55" i="22"/>
  <c r="T54" i="22"/>
  <c r="L54" i="22"/>
  <c r="K54" i="22"/>
  <c r="T53" i="22"/>
  <c r="L53" i="22"/>
  <c r="K53" i="22"/>
  <c r="T52" i="22"/>
  <c r="L52" i="22"/>
  <c r="K52" i="22"/>
  <c r="T51" i="22"/>
  <c r="O51" i="22"/>
  <c r="L51" i="22"/>
  <c r="K51" i="22"/>
  <c r="T50" i="22"/>
  <c r="O50" i="22"/>
  <c r="L50" i="22"/>
  <c r="K50" i="22"/>
  <c r="T49" i="22"/>
  <c r="O49" i="22"/>
  <c r="L49" i="22"/>
  <c r="K49" i="22"/>
  <c r="T48" i="22"/>
  <c r="O48" i="22"/>
  <c r="L48" i="22"/>
  <c r="K48" i="22"/>
  <c r="T47" i="22"/>
  <c r="O47" i="22"/>
  <c r="L47" i="22"/>
  <c r="K47" i="22"/>
  <c r="T46" i="22"/>
  <c r="O46" i="22"/>
  <c r="L46" i="22"/>
  <c r="K46" i="22"/>
  <c r="T45" i="22"/>
  <c r="O45" i="22"/>
  <c r="L45" i="22"/>
  <c r="K45" i="22"/>
  <c r="T44" i="22"/>
  <c r="O44" i="22"/>
  <c r="L44" i="22"/>
  <c r="K44" i="22"/>
  <c r="T43" i="22"/>
  <c r="O43" i="22"/>
  <c r="L43" i="22"/>
  <c r="K43" i="22"/>
  <c r="T42" i="22"/>
  <c r="O42" i="22"/>
  <c r="L42" i="22"/>
  <c r="K42" i="22"/>
  <c r="T41" i="22"/>
  <c r="O41" i="22"/>
  <c r="L41" i="22"/>
  <c r="K41" i="22"/>
  <c r="T40" i="22"/>
  <c r="O40" i="22"/>
  <c r="L40" i="22"/>
  <c r="K40" i="22"/>
  <c r="T39" i="22"/>
  <c r="O39" i="22"/>
  <c r="L39" i="22"/>
  <c r="K39" i="22"/>
  <c r="T38" i="22"/>
  <c r="O38" i="22"/>
  <c r="L38" i="22"/>
  <c r="K38" i="22"/>
  <c r="T37" i="22"/>
  <c r="O37" i="22"/>
  <c r="L37" i="22"/>
  <c r="K37" i="22"/>
  <c r="T36" i="22"/>
  <c r="O36" i="22"/>
  <c r="L36" i="22"/>
  <c r="K36" i="22"/>
  <c r="T35" i="22"/>
  <c r="O35" i="22"/>
  <c r="L35" i="22"/>
  <c r="K35" i="22"/>
  <c r="T34" i="22"/>
  <c r="O34" i="22"/>
  <c r="L34" i="22"/>
  <c r="K34" i="22"/>
  <c r="T33" i="22"/>
  <c r="O33" i="22"/>
  <c r="L33" i="22"/>
  <c r="K33" i="22"/>
  <c r="T32" i="22"/>
  <c r="O32" i="22"/>
  <c r="L32" i="22"/>
  <c r="K32" i="22"/>
  <c r="T31" i="22"/>
  <c r="O31" i="22"/>
  <c r="L31" i="22"/>
  <c r="K31" i="22"/>
  <c r="T30" i="22"/>
  <c r="O30" i="22"/>
  <c r="L30" i="22"/>
  <c r="K30" i="22"/>
  <c r="T29" i="22"/>
  <c r="O29" i="22"/>
  <c r="L29" i="22"/>
  <c r="K29" i="22"/>
  <c r="N29" i="22" s="1"/>
  <c r="T28" i="22"/>
  <c r="O28" i="22"/>
  <c r="L28" i="22"/>
  <c r="K28" i="22"/>
  <c r="T27" i="22"/>
  <c r="O27" i="22"/>
  <c r="L27" i="22"/>
  <c r="K27" i="22"/>
  <c r="T26" i="22"/>
  <c r="O26" i="22"/>
  <c r="L26" i="22"/>
  <c r="K26" i="22"/>
  <c r="T25" i="22"/>
  <c r="O25" i="22"/>
  <c r="L25" i="22"/>
  <c r="K25" i="22"/>
  <c r="T24" i="22"/>
  <c r="O24" i="22"/>
  <c r="L24" i="22"/>
  <c r="K24" i="22"/>
  <c r="T23" i="22"/>
  <c r="O23" i="22"/>
  <c r="L23" i="22"/>
  <c r="K23" i="22"/>
  <c r="T22" i="22"/>
  <c r="O22" i="22"/>
  <c r="L22" i="22"/>
  <c r="K22" i="22"/>
  <c r="T21" i="22"/>
  <c r="O21" i="22"/>
  <c r="L21" i="22"/>
  <c r="K21" i="22"/>
  <c r="T20" i="22"/>
  <c r="O20" i="22"/>
  <c r="L20" i="22"/>
  <c r="K20" i="22"/>
  <c r="T19" i="22"/>
  <c r="O19" i="22"/>
  <c r="L19" i="22"/>
  <c r="K19" i="22"/>
  <c r="T18" i="22"/>
  <c r="O18" i="22"/>
  <c r="L18" i="22"/>
  <c r="K18" i="22"/>
  <c r="T17" i="22"/>
  <c r="O17" i="22"/>
  <c r="L17" i="22"/>
  <c r="K17" i="22"/>
  <c r="T16" i="22"/>
  <c r="O16" i="22"/>
  <c r="L16" i="22"/>
  <c r="K16" i="22"/>
  <c r="T15" i="22"/>
  <c r="O15" i="22"/>
  <c r="L15" i="22"/>
  <c r="K15" i="22"/>
  <c r="T14" i="22"/>
  <c r="O14" i="22"/>
  <c r="L14" i="22"/>
  <c r="K14" i="22"/>
  <c r="T13" i="22"/>
  <c r="O13" i="22"/>
  <c r="L13" i="22"/>
  <c r="K13" i="22"/>
  <c r="T12" i="22"/>
  <c r="O12" i="22"/>
  <c r="L12" i="22"/>
  <c r="K12" i="22"/>
  <c r="T11" i="22"/>
  <c r="O11" i="22"/>
  <c r="L11" i="22"/>
  <c r="K11" i="22"/>
  <c r="T10" i="22"/>
  <c r="O10" i="22"/>
  <c r="L10" i="22"/>
  <c r="K10" i="22"/>
  <c r="T9" i="22"/>
  <c r="O9" i="22"/>
  <c r="L9" i="22"/>
  <c r="K9" i="22"/>
  <c r="T8" i="22"/>
  <c r="O8" i="22"/>
  <c r="L8" i="22"/>
  <c r="K8" i="22"/>
  <c r="T7" i="22"/>
  <c r="O7" i="22"/>
  <c r="L7" i="22"/>
  <c r="K7" i="22"/>
  <c r="T6" i="22"/>
  <c r="O6" i="22"/>
  <c r="L6" i="22"/>
  <c r="K6" i="22"/>
  <c r="T5" i="22"/>
  <c r="O5" i="22"/>
  <c r="L5" i="22"/>
  <c r="K5" i="22"/>
  <c r="T4" i="22"/>
  <c r="O4" i="22"/>
  <c r="L4" i="22"/>
  <c r="K4" i="22"/>
  <c r="T3" i="22"/>
  <c r="O3" i="22"/>
  <c r="L3" i="22"/>
  <c r="K3" i="22"/>
  <c r="A10" i="5"/>
  <c r="A9" i="5"/>
  <c r="N84" i="22" l="1"/>
  <c r="N100" i="22"/>
  <c r="N148" i="22"/>
  <c r="N164" i="22"/>
  <c r="N268" i="22"/>
  <c r="N88" i="22"/>
  <c r="N168" i="22"/>
  <c r="N264" i="22"/>
  <c r="N278" i="22"/>
  <c r="N151" i="22"/>
  <c r="N87" i="22"/>
  <c r="N5" i="22"/>
  <c r="N7" i="22"/>
  <c r="N11" i="22"/>
  <c r="N13" i="22"/>
  <c r="N19" i="22"/>
  <c r="N25" i="22"/>
  <c r="N27" i="22"/>
  <c r="N61" i="22"/>
  <c r="N125" i="22"/>
  <c r="N189" i="22"/>
  <c r="N325" i="22"/>
  <c r="N333" i="22"/>
  <c r="N341" i="22"/>
  <c r="N349" i="22"/>
  <c r="N357" i="22"/>
  <c r="N365" i="22"/>
  <c r="N30" i="22"/>
  <c r="N131" i="22"/>
  <c r="N147" i="22"/>
  <c r="N179" i="22"/>
  <c r="N195" i="22"/>
  <c r="N203" i="22"/>
  <c r="N211" i="22"/>
  <c r="N219" i="22"/>
  <c r="N102" i="22"/>
  <c r="N166" i="22"/>
  <c r="N222" i="22"/>
  <c r="N286" i="22"/>
  <c r="N6" i="22"/>
  <c r="N8" i="22"/>
  <c r="N12" i="22"/>
  <c r="N14" i="22"/>
  <c r="N20" i="22"/>
  <c r="N24" i="22"/>
  <c r="N26" i="22"/>
  <c r="N28" i="22"/>
  <c r="N121" i="22"/>
  <c r="N70" i="22"/>
  <c r="N99" i="22"/>
  <c r="N117" i="22"/>
  <c r="N120" i="22"/>
  <c r="N136" i="22"/>
  <c r="N141" i="22"/>
  <c r="N157" i="22"/>
  <c r="N173" i="22"/>
  <c r="N210" i="22"/>
  <c r="N218" i="22"/>
  <c r="N223" i="22"/>
  <c r="N231" i="22"/>
  <c r="N239" i="22"/>
  <c r="N247" i="22"/>
  <c r="N252" i="22"/>
  <c r="N255" i="22"/>
  <c r="N263" i="22"/>
  <c r="N287" i="22"/>
  <c r="N295" i="22"/>
  <c r="N303" i="22"/>
  <c r="N311" i="22"/>
  <c r="N319" i="22"/>
  <c r="N327" i="22"/>
  <c r="N335" i="22"/>
  <c r="N343" i="22"/>
  <c r="N351" i="22"/>
  <c r="N18" i="22"/>
  <c r="N34" i="22"/>
  <c r="N40" i="22"/>
  <c r="N42" i="22"/>
  <c r="N48" i="22"/>
  <c r="N50" i="22"/>
  <c r="N60" i="22"/>
  <c r="N68" i="22"/>
  <c r="N123" i="22"/>
  <c r="N126" i="22"/>
  <c r="N134" i="22"/>
  <c r="N163" i="22"/>
  <c r="N184" i="22"/>
  <c r="N234" i="22"/>
  <c r="N266" i="22"/>
  <c r="N317" i="22"/>
  <c r="N55" i="22"/>
  <c r="N71" i="22"/>
  <c r="N74" i="22"/>
  <c r="N95" i="22"/>
  <c r="N111" i="22"/>
  <c r="N116" i="22"/>
  <c r="N132" i="22"/>
  <c r="N182" i="22"/>
  <c r="N187" i="22"/>
  <c r="N198" i="22"/>
  <c r="N206" i="22"/>
  <c r="N214" i="22"/>
  <c r="N227" i="22"/>
  <c r="N251" i="22"/>
  <c r="N299" i="22"/>
  <c r="N304" i="22"/>
  <c r="N307" i="22"/>
  <c r="N315" i="22"/>
  <c r="N323" i="22"/>
  <c r="N331" i="22"/>
  <c r="N31" i="22"/>
  <c r="N33" i="22"/>
  <c r="N35" i="22"/>
  <c r="N37" i="22"/>
  <c r="N39" i="22"/>
  <c r="N41" i="22"/>
  <c r="N47" i="22"/>
  <c r="N72" i="22"/>
  <c r="N77" i="22"/>
  <c r="N93" i="22"/>
  <c r="N109" i="22"/>
  <c r="N119" i="22"/>
  <c r="N135" i="22"/>
  <c r="N138" i="22"/>
  <c r="N159" i="22"/>
  <c r="N175" i="22"/>
  <c r="N180" i="22"/>
  <c r="N196" i="22"/>
  <c r="N212" i="22"/>
  <c r="N225" i="22"/>
  <c r="N241" i="22"/>
  <c r="N313" i="22"/>
  <c r="N321" i="22"/>
  <c r="N329" i="22"/>
  <c r="N177" i="22"/>
  <c r="N282" i="22"/>
  <c r="N3" i="22"/>
  <c r="N17" i="22"/>
  <c r="N46" i="22"/>
  <c r="N85" i="22"/>
  <c r="N103" i="22"/>
  <c r="N149" i="22"/>
  <c r="N167" i="22"/>
  <c r="N185" i="22"/>
  <c r="N240" i="22"/>
  <c r="N32" i="22"/>
  <c r="N113" i="22"/>
  <c r="N23" i="22"/>
  <c r="N73" i="22"/>
  <c r="N78" i="22"/>
  <c r="N96" i="22"/>
  <c r="N137" i="22"/>
  <c r="N142" i="22"/>
  <c r="N160" i="22"/>
  <c r="N183" i="22"/>
  <c r="N188" i="22"/>
  <c r="N193" i="22"/>
  <c r="N238" i="22"/>
  <c r="N254" i="22"/>
  <c r="N262" i="22"/>
  <c r="N267" i="22"/>
  <c r="N272" i="22"/>
  <c r="N283" i="22"/>
  <c r="N81" i="22"/>
  <c r="N89" i="22"/>
  <c r="N94" i="22"/>
  <c r="N153" i="22"/>
  <c r="N158" i="22"/>
  <c r="N181" i="22"/>
  <c r="N199" i="22"/>
  <c r="N204" i="22"/>
  <c r="N260" i="22"/>
  <c r="N302" i="22"/>
  <c r="N59" i="22"/>
  <c r="N105" i="22"/>
  <c r="N110" i="22"/>
  <c r="N128" i="22"/>
  <c r="N169" i="22"/>
  <c r="N174" i="22"/>
  <c r="N192" i="22"/>
  <c r="N197" i="22"/>
  <c r="N242" i="22"/>
  <c r="N250" i="22"/>
  <c r="N258" i="22"/>
  <c r="N271" i="22"/>
  <c r="N279" i="22"/>
  <c r="N284" i="22"/>
  <c r="N300" i="22"/>
  <c r="N10" i="22"/>
  <c r="N38" i="22"/>
  <c r="N69" i="22"/>
  <c r="N101" i="22"/>
  <c r="N133" i="22"/>
  <c r="N165" i="22"/>
  <c r="N224" i="22"/>
  <c r="N288" i="22"/>
  <c r="N16" i="22"/>
  <c r="N44" i="22"/>
  <c r="N57" i="22"/>
  <c r="N62" i="22"/>
  <c r="N82" i="22"/>
  <c r="N92" i="22"/>
  <c r="N114" i="22"/>
  <c r="N124" i="22"/>
  <c r="N146" i="22"/>
  <c r="N156" i="22"/>
  <c r="N178" i="22"/>
  <c r="N194" i="22"/>
  <c r="N209" i="22"/>
  <c r="N230" i="22"/>
  <c r="N235" i="22"/>
  <c r="N248" i="22"/>
  <c r="N276" i="22"/>
  <c r="N294" i="22"/>
  <c r="N22" i="22"/>
  <c r="N65" i="22"/>
  <c r="N75" i="22"/>
  <c r="N80" i="22"/>
  <c r="N90" i="22"/>
  <c r="N97" i="22"/>
  <c r="N107" i="22"/>
  <c r="N112" i="22"/>
  <c r="N122" i="22"/>
  <c r="N129" i="22"/>
  <c r="N139" i="22"/>
  <c r="N144" i="22"/>
  <c r="N154" i="22"/>
  <c r="N161" i="22"/>
  <c r="N171" i="22"/>
  <c r="N176" i="22"/>
  <c r="N190" i="22"/>
  <c r="N202" i="22"/>
  <c r="N207" i="22"/>
  <c r="N215" i="22"/>
  <c r="N220" i="22"/>
  <c r="N228" i="22"/>
  <c r="N246" i="22"/>
  <c r="N256" i="22"/>
  <c r="N274" i="22"/>
  <c r="N292" i="22"/>
  <c r="N310" i="22"/>
  <c r="N9" i="22"/>
  <c r="N63" i="22"/>
  <c r="N337" i="22"/>
  <c r="N345" i="22"/>
  <c r="N353" i="22"/>
  <c r="N361" i="22"/>
  <c r="N15" i="22"/>
  <c r="N43" i="22"/>
  <c r="N45" i="22"/>
  <c r="N53" i="22"/>
  <c r="N66" i="22"/>
  <c r="N76" i="22"/>
  <c r="N98" i="22"/>
  <c r="N108" i="22"/>
  <c r="N130" i="22"/>
  <c r="N140" i="22"/>
  <c r="N162" i="22"/>
  <c r="N172" i="22"/>
  <c r="N186" i="22"/>
  <c r="N226" i="22"/>
  <c r="N236" i="22"/>
  <c r="N244" i="22"/>
  <c r="N257" i="22"/>
  <c r="N280" i="22"/>
  <c r="N290" i="22"/>
  <c r="N298" i="22"/>
  <c r="N308" i="22"/>
  <c r="N356" i="22"/>
  <c r="N364" i="22"/>
  <c r="N4" i="22"/>
  <c r="N21" i="22"/>
  <c r="N49" i="22"/>
  <c r="N51" i="22"/>
  <c r="N56" i="22"/>
  <c r="N86" i="22"/>
  <c r="N118" i="22"/>
  <c r="N150" i="22"/>
  <c r="N359" i="22"/>
  <c r="N145" i="22"/>
  <c r="N208" i="22"/>
  <c r="N36" i="22"/>
  <c r="N64" i="22"/>
  <c r="N259" i="22"/>
  <c r="N289" i="22"/>
  <c r="N312" i="22"/>
  <c r="N320" i="22"/>
  <c r="N328" i="22"/>
  <c r="N336" i="22"/>
  <c r="N344" i="22"/>
  <c r="N352" i="22"/>
  <c r="N360" i="22"/>
  <c r="N58" i="22"/>
  <c r="N200" i="22"/>
  <c r="N275" i="22"/>
  <c r="N305" i="22"/>
  <c r="K367" i="22"/>
  <c r="N54" i="22"/>
  <c r="N243" i="22"/>
  <c r="N273" i="22"/>
  <c r="N296" i="22"/>
  <c r="L367" i="22"/>
  <c r="N52" i="22"/>
  <c r="N216" i="22"/>
  <c r="N291" i="22"/>
  <c r="N205" i="22"/>
  <c r="N221" i="22"/>
  <c r="N237" i="22"/>
  <c r="N253" i="22"/>
  <c r="N269" i="22"/>
  <c r="N285" i="22"/>
  <c r="N301" i="22"/>
  <c r="N318" i="22"/>
  <c r="N326" i="22"/>
  <c r="N334" i="22"/>
  <c r="N342" i="22"/>
  <c r="N350" i="22"/>
  <c r="N358" i="22"/>
  <c r="N366" i="22"/>
  <c r="N201" i="22"/>
  <c r="N217" i="22"/>
  <c r="N233" i="22"/>
  <c r="N249" i="22"/>
  <c r="N265" i="22"/>
  <c r="N281" i="22"/>
  <c r="N297" i="22"/>
  <c r="N316" i="22"/>
  <c r="N324" i="22"/>
  <c r="N332" i="22"/>
  <c r="N340" i="22"/>
  <c r="N348" i="22"/>
  <c r="N213" i="22"/>
  <c r="N229" i="22"/>
  <c r="N245" i="22"/>
  <c r="N261" i="22"/>
  <c r="N277" i="22"/>
  <c r="N293" i="22"/>
  <c r="N309" i="22"/>
  <c r="N314" i="22"/>
  <c r="N322" i="22"/>
  <c r="N330" i="22"/>
  <c r="N338" i="22"/>
  <c r="N346" i="22"/>
  <c r="N354" i="22"/>
  <c r="N362" i="22"/>
  <c r="N367" i="22" l="1"/>
  <c r="J44" i="18" l="1"/>
  <c r="M44" i="18" s="1"/>
  <c r="J31" i="1" l="1"/>
  <c r="J33" i="1" s="1"/>
  <c r="J21" i="1"/>
  <c r="G21" i="1"/>
  <c r="H21" i="1"/>
  <c r="I21" i="1"/>
  <c r="L21" i="1"/>
  <c r="M21" i="1"/>
  <c r="B35" i="5"/>
  <c r="A35" i="5"/>
  <c r="B33" i="5"/>
  <c r="A33" i="5"/>
  <c r="B31" i="5"/>
  <c r="A31" i="5"/>
  <c r="B29" i="5"/>
  <c r="B27" i="5"/>
  <c r="A27" i="5"/>
  <c r="I89" i="1"/>
  <c r="I87" i="1"/>
  <c r="I86" i="1"/>
  <c r="I84" i="1"/>
  <c r="A25" i="5"/>
  <c r="A19" i="5"/>
  <c r="B21" i="5"/>
  <c r="A21" i="5"/>
  <c r="B19" i="5"/>
  <c r="I66" i="1"/>
  <c r="I64" i="1"/>
  <c r="L83" i="1"/>
  <c r="L82" i="1"/>
  <c r="L81" i="1"/>
  <c r="L90" i="1" s="1"/>
  <c r="L75" i="1" s="1"/>
  <c r="J35" i="1" l="1"/>
  <c r="F133" i="1" s="1"/>
  <c r="M30" i="20" l="1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19" i="20"/>
  <c r="D20" i="20" s="1"/>
  <c r="C19" i="20"/>
  <c r="Q18" i="20"/>
  <c r="J38" i="5"/>
  <c r="M38" i="5" s="1"/>
  <c r="J43" i="18"/>
  <c r="M43" i="5"/>
  <c r="M48" i="18"/>
  <c r="M42" i="5"/>
  <c r="M46" i="18"/>
  <c r="M39" i="5"/>
  <c r="M45" i="18"/>
  <c r="M43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51" i="5" l="1"/>
  <c r="A49" i="5"/>
  <c r="A50" i="1"/>
  <c r="A47" i="5"/>
  <c r="A44" i="5"/>
  <c r="G52" i="5"/>
  <c r="E52" i="5"/>
  <c r="E50" i="5"/>
  <c r="E48" i="5"/>
  <c r="G48" i="5"/>
  <c r="E46" i="5"/>
  <c r="M31" i="1" l="1"/>
  <c r="M33" i="1" s="1"/>
  <c r="L31" i="1"/>
  <c r="L33" i="1" s="1"/>
  <c r="K31" i="1"/>
  <c r="K33" i="1" s="1"/>
  <c r="I31" i="1"/>
  <c r="I33" i="1" s="1"/>
  <c r="H31" i="1"/>
  <c r="H33" i="1" s="1"/>
  <c r="G31" i="1"/>
  <c r="G33" i="1" s="1"/>
  <c r="K21" i="1"/>
  <c r="C31" i="1"/>
  <c r="C25" i="1"/>
  <c r="C19" i="1"/>
  <c r="G35" i="1" l="1"/>
  <c r="I35" i="1"/>
  <c r="E133" i="1" s="1"/>
  <c r="K35" i="1"/>
  <c r="G133" i="1" s="1"/>
  <c r="H35" i="1"/>
  <c r="D133" i="1" s="1"/>
  <c r="L35" i="1"/>
  <c r="H133" i="1" s="1"/>
  <c r="M35" i="1"/>
  <c r="I133" i="1" s="1"/>
  <c r="C15" i="18" l="1"/>
  <c r="C14" i="18"/>
  <c r="C13" i="18"/>
  <c r="C12" i="18"/>
  <c r="G8" i="18"/>
  <c r="G6" i="18"/>
  <c r="D8" i="18"/>
  <c r="D6" i="18"/>
  <c r="D4" i="18" a="1"/>
  <c r="D4" i="18" s="1"/>
  <c r="D25" i="1" l="1"/>
  <c r="H71" i="1" s="1"/>
  <c r="Q24" i="1"/>
  <c r="D5" i="5"/>
  <c r="D6" i="5"/>
  <c r="D9" i="5" s="1"/>
  <c r="D14" i="5"/>
  <c r="J51" i="16"/>
  <c r="B48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H88" i="1" l="1"/>
  <c r="H65" i="1"/>
  <c r="H85" i="1"/>
  <c r="A47" i="1"/>
  <c r="C5" i="5"/>
  <c r="B125" i="1"/>
  <c r="B102" i="1"/>
  <c r="B114" i="1"/>
  <c r="H79" i="1"/>
  <c r="H62" i="1"/>
  <c r="H68" i="1"/>
  <c r="H94" i="1"/>
  <c r="H59" i="1"/>
  <c r="H82" i="1"/>
  <c r="H56" i="1"/>
  <c r="H76" i="1"/>
  <c r="H91" i="1"/>
  <c r="Q25" i="1"/>
  <c r="Q27" i="1" s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4" i="5"/>
  <c r="C14" i="5"/>
  <c r="B14" i="5"/>
  <c r="K85" i="1" l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G49" i="1" l="1"/>
  <c r="I49" i="1" s="1"/>
  <c r="K71" i="1"/>
  <c r="M71" i="1" s="1"/>
  <c r="O71" i="1" s="1"/>
  <c r="K88" i="1"/>
  <c r="M88" i="1" s="1"/>
  <c r="O88" i="1" s="1"/>
  <c r="K76" i="1"/>
  <c r="K79" i="1"/>
  <c r="G48" i="1"/>
  <c r="I48" i="1" s="1"/>
  <c r="K91" i="1"/>
  <c r="K59" i="1"/>
  <c r="K94" i="1"/>
  <c r="K65" i="1"/>
  <c r="M65" i="1" s="1"/>
  <c r="O65" i="1" s="1"/>
  <c r="K62" i="1"/>
  <c r="K68" i="1"/>
  <c r="K82" i="1"/>
  <c r="K56" i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51" i="1"/>
  <c r="B43" i="1"/>
  <c r="C133" i="1"/>
  <c r="J133" i="1" s="1"/>
  <c r="D6" i="17" l="1"/>
  <c r="E6" i="17"/>
  <c r="E6" i="5"/>
  <c r="C15" i="17"/>
  <c r="C13" i="5"/>
  <c r="L92" i="1"/>
  <c r="L77" i="1" s="1"/>
  <c r="L95" i="1"/>
  <c r="D9" i="17" l="1"/>
  <c r="E9" i="17"/>
  <c r="E9" i="5"/>
  <c r="D11" i="17" l="1"/>
  <c r="E11" i="17"/>
  <c r="B7" i="5" l="1"/>
  <c r="B9" i="17" l="1"/>
  <c r="Q31" i="1"/>
  <c r="D31" i="1"/>
  <c r="H72" i="1" s="1"/>
  <c r="Q30" i="1"/>
  <c r="Q33" i="1" s="1"/>
  <c r="K86" i="1" l="1"/>
  <c r="H89" i="1"/>
  <c r="H66" i="1"/>
  <c r="H86" i="1"/>
  <c r="B126" i="1"/>
  <c r="B116" i="1"/>
  <c r="B104" i="1"/>
  <c r="B115" i="1"/>
  <c r="B103" i="1"/>
  <c r="H83" i="1"/>
  <c r="H95" i="1"/>
  <c r="H69" i="1"/>
  <c r="H60" i="1"/>
  <c r="H80" i="1"/>
  <c r="H63" i="1"/>
  <c r="H57" i="1"/>
  <c r="H77" i="1"/>
  <c r="H92" i="1"/>
  <c r="B11" i="17"/>
  <c r="G52" i="1" l="1"/>
  <c r="I52" i="1" s="1"/>
  <c r="J52" i="1" s="1"/>
  <c r="M52" i="1" s="1"/>
  <c r="K72" i="1"/>
  <c r="M72" i="1" s="1"/>
  <c r="O72" i="1" s="1"/>
  <c r="K89" i="1"/>
  <c r="M89" i="1" s="1"/>
  <c r="O89" i="1" s="1"/>
  <c r="K66" i="1"/>
  <c r="M66" i="1" s="1"/>
  <c r="O66" i="1" s="1"/>
  <c r="M86" i="1"/>
  <c r="O86" i="1" s="1"/>
  <c r="E15" i="17"/>
  <c r="E13" i="5"/>
  <c r="D13" i="5"/>
  <c r="D15" i="17"/>
  <c r="K63" i="1"/>
  <c r="K95" i="1"/>
  <c r="M95" i="1" s="1"/>
  <c r="O95" i="1" s="1"/>
  <c r="K69" i="1"/>
  <c r="K80" i="1"/>
  <c r="M80" i="1" s="1"/>
  <c r="O80" i="1" s="1"/>
  <c r="K83" i="1"/>
  <c r="M83" i="1" s="1"/>
  <c r="O83" i="1" s="1"/>
  <c r="K77" i="1"/>
  <c r="M77" i="1" s="1"/>
  <c r="O77" i="1" s="1"/>
  <c r="K60" i="1"/>
  <c r="K57" i="1"/>
  <c r="K92" i="1"/>
  <c r="M92" i="1" s="1"/>
  <c r="O92" i="1" s="1"/>
  <c r="G51" i="1"/>
  <c r="I51" i="1" s="1"/>
  <c r="A12" i="5"/>
  <c r="A11" i="5"/>
  <c r="E11" i="5" l="1"/>
  <c r="B11" i="5"/>
  <c r="C6" i="17" l="1"/>
  <c r="C6" i="5"/>
  <c r="C9" i="5" s="1"/>
  <c r="C9" i="17" l="1"/>
  <c r="L91" i="1"/>
  <c r="L76" i="1" s="1"/>
  <c r="L93" i="1"/>
  <c r="C11" i="17" l="1"/>
  <c r="L94" i="1"/>
  <c r="M85" i="1" s="1"/>
  <c r="O85" i="1" s="1"/>
  <c r="B15" i="5" l="1"/>
  <c r="B17" i="5" l="1"/>
  <c r="B25" i="5"/>
  <c r="A17" i="5"/>
  <c r="A15" i="5"/>
  <c r="D19" i="1"/>
  <c r="H70" i="1" s="1"/>
  <c r="A8" i="5"/>
  <c r="Q18" i="1"/>
  <c r="A4" i="5"/>
  <c r="A3" i="5"/>
  <c r="A2" i="5"/>
  <c r="Q19" i="1"/>
  <c r="Q21" i="1" l="1"/>
  <c r="K84" i="1" s="1"/>
  <c r="H87" i="1"/>
  <c r="H64" i="1"/>
  <c r="H84" i="1"/>
  <c r="B124" i="1"/>
  <c r="A42" i="1"/>
  <c r="B113" i="1"/>
  <c r="B101" i="1"/>
  <c r="H93" i="1"/>
  <c r="H67" i="1"/>
  <c r="H78" i="1"/>
  <c r="H61" i="1"/>
  <c r="H75" i="1"/>
  <c r="H90" i="1"/>
  <c r="H81" i="1"/>
  <c r="H58" i="1"/>
  <c r="H55" i="1"/>
  <c r="B5" i="17"/>
  <c r="M82" i="1"/>
  <c r="O82" i="1" s="1"/>
  <c r="M94" i="1"/>
  <c r="O94" i="1" s="1"/>
  <c r="M76" i="1"/>
  <c r="O76" i="1" s="1"/>
  <c r="M69" i="1"/>
  <c r="O69" i="1" s="1"/>
  <c r="M57" i="1"/>
  <c r="O57" i="1" s="1"/>
  <c r="M60" i="1"/>
  <c r="O60" i="1" s="1"/>
  <c r="M63" i="1"/>
  <c r="O63" i="1" s="1"/>
  <c r="M91" i="1"/>
  <c r="O91" i="1" s="1"/>
  <c r="M79" i="1"/>
  <c r="O79" i="1" s="1"/>
  <c r="B5" i="5"/>
  <c r="K70" i="1" l="1"/>
  <c r="M70" i="1" s="1"/>
  <c r="O70" i="1" s="1"/>
  <c r="G44" i="1"/>
  <c r="I44" i="1" s="1"/>
  <c r="J44" i="1" s="1"/>
  <c r="K78" i="1"/>
  <c r="M78" i="1" s="1"/>
  <c r="O78" i="1" s="1"/>
  <c r="M84" i="1"/>
  <c r="O84" i="1" s="1"/>
  <c r="K87" i="1"/>
  <c r="M87" i="1" s="1"/>
  <c r="O87" i="1" s="1"/>
  <c r="Q35" i="1"/>
  <c r="K64" i="1"/>
  <c r="M64" i="1" s="1"/>
  <c r="O64" i="1" s="1"/>
  <c r="C101" i="1"/>
  <c r="C116" i="1"/>
  <c r="I60" i="1"/>
  <c r="I69" i="1"/>
  <c r="C126" i="1"/>
  <c r="I93" i="1"/>
  <c r="I80" i="1"/>
  <c r="I67" i="1"/>
  <c r="I77" i="1"/>
  <c r="C104" i="1"/>
  <c r="I92" i="1"/>
  <c r="I75" i="1"/>
  <c r="I58" i="1"/>
  <c r="C113" i="1"/>
  <c r="C124" i="1"/>
  <c r="I78" i="1"/>
  <c r="I63" i="1"/>
  <c r="I81" i="1"/>
  <c r="C103" i="1"/>
  <c r="I90" i="1"/>
  <c r="I61" i="1"/>
  <c r="I83" i="1"/>
  <c r="C115" i="1"/>
  <c r="I95" i="1"/>
  <c r="B6" i="17"/>
  <c r="B6" i="5"/>
  <c r="B9" i="5" s="1"/>
  <c r="I57" i="1"/>
  <c r="I55" i="1"/>
  <c r="B15" i="17"/>
  <c r="B13" i="5"/>
  <c r="K75" i="1"/>
  <c r="M75" i="1" s="1"/>
  <c r="O75" i="1" s="1"/>
  <c r="K90" i="1"/>
  <c r="M90" i="1" s="1"/>
  <c r="O90" i="1" s="1"/>
  <c r="K61" i="1"/>
  <c r="M61" i="1" s="1"/>
  <c r="O61" i="1" s="1"/>
  <c r="K81" i="1"/>
  <c r="M81" i="1" s="1"/>
  <c r="O81" i="1" s="1"/>
  <c r="K58" i="1"/>
  <c r="M58" i="1" s="1"/>
  <c r="O58" i="1" s="1"/>
  <c r="K55" i="1"/>
  <c r="M55" i="1" s="1"/>
  <c r="O55" i="1" s="1"/>
  <c r="K93" i="1"/>
  <c r="M93" i="1" s="1"/>
  <c r="O93" i="1" s="1"/>
  <c r="K67" i="1"/>
  <c r="M67" i="1" s="1"/>
  <c r="O67" i="1" s="1"/>
  <c r="J48" i="1"/>
  <c r="J51" i="1"/>
  <c r="M56" i="1"/>
  <c r="O56" i="1" s="1"/>
  <c r="G43" i="1"/>
  <c r="I43" i="1" s="1"/>
  <c r="J43" i="1" s="1"/>
  <c r="M62" i="1"/>
  <c r="O62" i="1" s="1"/>
  <c r="M59" i="1"/>
  <c r="O59" i="1" s="1"/>
  <c r="M68" i="1"/>
  <c r="O68" i="1" s="1"/>
  <c r="M44" i="1" l="1"/>
  <c r="J49" i="1"/>
  <c r="M49" i="1" s="1"/>
  <c r="M43" i="1"/>
  <c r="M48" i="1"/>
  <c r="M51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<sst xmlns="http://schemas.openxmlformats.org/spreadsheetml/2006/main" count="3936" uniqueCount="893">
  <si>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</si>
  <si>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</si>
  <si>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</si>
  <si>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</si>
  <si>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</si>
  <si>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</si>
  <si>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</si>
  <si>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</si>
  <si>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</si>
  <si>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</si>
  <si>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</si>
  <si>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</si>
  <si>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</si>
  <si>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</si>
  <si>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</si>
  <si>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</si>
  <si>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</si>
  <si>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</si>
  <si>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</si>
  <si>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</si>
  <si>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</si>
  <si>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</si>
  <si>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</si>
  <si>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</si>
  <si>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</si>
  <si>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</si>
  <si>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</si>
  <si>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</si>
  <si>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</si>
  <si>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</si>
  <si>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</si>
  <si>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</si>
  <si>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</si>
  <si>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</si>
  <si>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</si>
  <si>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</si>
  <si>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</si>
  <si>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</si>
  <si>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</si>
  <si>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</si>
  <si>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</si>
  <si>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</si>
  <si>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</si>
  <si>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</si>
  <si>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</si>
  <si>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</si>
  <si>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</si>
  <si>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</si>
  <si>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</si>
  <si>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</si>
  <si>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</si>
  <si>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</si>
  <si>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</si>
  <si>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</si>
  <si>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</si>
  <si>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</si>
  <si>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</si>
  <si>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</si>
  <si>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</si>
  <si>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</si>
  <si>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</si>
  <si>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</si>
  <si>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</si>
  <si>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</si>
  <si>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</si>
  <si>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</si>
  <si>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</si>
  <si>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</si>
  <si>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</si>
  <si>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</si>
  <si>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</si>
  <si>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</si>
  <si>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</si>
  <si>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</si>
  <si>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</si>
  <si>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</si>
  <si>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</si>
  <si>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</si>
  <si>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</si>
  <si>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</si>
  <si>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</si>
  <si>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</si>
  <si>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</si>
  <si>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</si>
  <si>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</si>
  <si>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</si>
  <si>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</si>
  <si>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</si>
  <si>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</si>
  <si>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</si>
  <si>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</si>
  <si>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</si>
  <si>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</si>
  <si>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</si>
  <si>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</si>
  <si>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</si>
  <si>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</si>
  <si>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</si>
  <si>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</si>
  <si>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</si>
  <si>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</si>
  <si>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</si>
  <si>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</si>
  <si>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</si>
  <si>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</si>
  <si>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</si>
  <si>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</si>
  <si>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</si>
  <si>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</si>
  <si>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</si>
  <si>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</si>
  <si>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</si>
  <si>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</si>
  <si>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</si>
  <si>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</si>
  <si>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</si>
  <si>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</si>
  <si>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</si>
  <si>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</si>
  <si>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</si>
  <si>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</si>
  <si>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</si>
  <si>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</si>
  <si>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</si>
  <si>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</si>
  <si>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</si>
  <si>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</si>
  <si>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</si>
  <si>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</si>
  <si>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</si>
  <si>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</si>
  <si>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</si>
  <si>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</si>
  <si>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</si>
  <si>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</si>
  <si>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</si>
  <si>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</si>
  <si>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</si>
  <si>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</si>
  <si>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</si>
  <si>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</si>
  <si>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</si>
  <si>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</si>
  <si>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</si>
  <si>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</si>
  <si>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</si>
  <si>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</si>
  <si>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</si>
  <si>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</si>
  <si>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</si>
  <si>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</si>
  <si>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</si>
  <si>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</si>
  <si>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</si>
  <si>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</si>
  <si>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</si>
  <si>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</si>
  <si>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</si>
  <si>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</si>
  <si>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</si>
  <si>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</si>
  <si>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</si>
  <si>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</si>
  <si>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</si>
  <si>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</si>
  <si>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</si>
  <si>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</si>
  <si>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</si>
  <si>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</si>
  <si>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</si>
  <si>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</si>
  <si>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</si>
  <si>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</si>
  <si>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</si>
  <si>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</si>
  <si>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</si>
  <si>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</si>
  <si>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</si>
  <si>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</si>
  <si>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</si>
  <si>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</si>
  <si>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</si>
  <si>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</si>
  <si>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</si>
  <si>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</si>
  <si>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</si>
  <si>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</si>
  <si>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</si>
  <si>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</si>
  <si>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</si>
  <si>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</si>
  <si>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</si>
  <si>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</si>
  <si>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</si>
  <si>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</si>
  <si>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</si>
  <si>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</si>
  <si>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</si>
  <si>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</si>
  <si>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</si>
  <si>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</si>
  <si>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</si>
  <si>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</si>
  <si>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</si>
  <si>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</si>
  <si>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</si>
  <si>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</si>
  <si>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</si>
  <si>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</si>
  <si>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</si>
  <si>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</si>
  <si>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</si>
  <si>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</si>
  <si>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</si>
  <si>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</si>
  <si>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</si>
  <si>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</si>
  <si>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</si>
  <si>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</si>
  <si>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</si>
  <si>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</si>
  <si>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</si>
  <si>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</si>
  <si>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</si>
  <si>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</si>
  <si>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</si>
  <si>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</si>
  <si>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</si>
  <si>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</si>
  <si>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</si>
  <si>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</si>
  <si>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</si>
  <si>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</si>
  <si>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</si>
  <si>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</si>
  <si>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</si>
  <si>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</si>
  <si>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</si>
  <si>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</si>
  <si>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</si>
  <si>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</si>
  <si>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</si>
  <si>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</si>
  <si>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</si>
  <si>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</si>
  <si>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</si>
  <si>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</si>
  <si>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</si>
  <si>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</si>
  <si>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</si>
  <si>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</si>
  <si>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</si>
  <si>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</si>
  <si>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</si>
  <si>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</si>
  <si>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</si>
  <si>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</si>
  <si>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</si>
  <si>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</si>
  <si>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</si>
  <si>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</si>
  <si>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</si>
  <si>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</si>
  <si>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</si>
  <si>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</si>
  <si>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</si>
  <si>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</si>
  <si>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</si>
  <si>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</si>
  <si>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</si>
  <si>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</si>
  <si>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</si>
  <si>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</si>
  <si>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</si>
  <si>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</si>
  <si>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</si>
  <si>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</si>
  <si>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</si>
  <si>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</si>
  <si>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</si>
  <si>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</si>
  <si>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</si>
  <si>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</si>
  <si>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</si>
  <si>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</si>
  <si>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</si>
  <si>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</si>
  <si>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</si>
  <si>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</si>
  <si>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</si>
  <si>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</si>
  <si>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</si>
  <si>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</si>
  <si>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</si>
  <si>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</si>
  <si>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</si>
  <si>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</si>
  <si>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</si>
  <si>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</si>
  <si>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</si>
  <si>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</si>
  <si>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</si>
  <si>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</si>
  <si>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</si>
  <si>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</si>
  <si>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</si>
  <si>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</si>
  <si>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</si>
  <si>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</si>
  <si>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</si>
  <si>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</si>
  <si>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</si>
  <si>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</si>
  <si>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</si>
  <si>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</si>
  <si>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</si>
  <si>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</si>
  <si>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</si>
  <si>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</si>
  <si>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</si>
  <si>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</si>
  <si>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</si>
  <si>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</si>
  <si>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</si>
  <si>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</si>
  <si>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</si>
  <si>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</si>
  <si>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</si>
  <si>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</si>
  <si>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</si>
  <si>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</si>
  <si>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</si>
  <si>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</si>
  <si>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</si>
  <si>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</si>
  <si>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</si>
  <si>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</si>
  <si>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</si>
  <si>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</si>
  <si>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</si>
  <si>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</si>
  <si>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</si>
  <si>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</si>
  <si>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</si>
  <si>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</si>
  <si>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</si>
  <si>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</si>
  <si>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</si>
  <si>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</si>
  <si>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</si>
  <si>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</si>
  <si>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</si>
  <si>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</si>
  <si>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</si>
  <si>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</si>
  <si>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</si>
  <si>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</si>
  <si>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</si>
  <si>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</si>
  <si>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</si>
  <si>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</si>
  <si>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</si>
  <si>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</si>
  <si>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</si>
  <si>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</si>
  <si>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</si>
  <si>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</si>
  <si>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</si>
  <si>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</si>
  <si>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</si>
  <si>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</si>
  <si>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</si>
  <si>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</si>
  <si>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</si>
  <si>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</si>
  <si>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</si>
  <si>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</si>
  <si>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</si>
  <si>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</si>
  <si>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</si>
  <si>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</si>
  <si>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</si>
  <si>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</si>
  <si>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</si>
  <si>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</si>
  <si>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</si>
  <si>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</si>
  <si>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</si>
  <si>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</si>
  <si>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</si>
  <si>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</si>
  <si>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</si>
  <si>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</si>
  <si>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</si>
  <si>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</si>
  <si>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</si>
  <si>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</si>
  <si>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</si>
  <si>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</si>
  <si>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</si>
  <si>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</si>
  <si>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</si>
  <si>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</si>
  <si>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</si>
  <si>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</si>
  <si>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</si>
  <si>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</si>
  <si>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</si>
  <si>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</si>
  <si>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</si>
  <si>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</si>
  <si>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</si>
  <si>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</si>
  <si>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</si>
  <si>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</si>
  <si>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</si>
  <si>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</si>
  <si>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</si>
  <si>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</si>
  <si>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</si>
  <si>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</si>
  <si>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</si>
  <si>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</si>
  <si>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</si>
  <si>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</si>
  <si>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</si>
  <si>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</si>
  <si>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</si>
  <si>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</si>
  <si>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</si>
  <si>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</si>
  <si>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</si>
  <si>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</si>
  <si>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</si>
  <si>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</si>
  <si>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</si>
  <si>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</si>
  <si>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</si>
  <si>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</si>
  <si>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</si>
  <si>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</si>
  <si>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</si>
  <si>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</si>
  <si>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</si>
  <si>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</si>
  <si>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</si>
  <si>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</si>
  <si>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</si>
  <si>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</si>
  <si>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</si>
  <si>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</si>
  <si>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</si>
  <si>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</si>
  <si>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</si>
  <si>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</si>
  <si>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</si>
  <si>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</si>
  <si>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</si>
  <si>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</si>
  <si>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</si>
  <si>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</si>
  <si>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</si>
  <si>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</si>
  <si>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</si>
  <si>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</si>
  <si>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</si>
  <si>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</si>
  <si>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</si>
  <si>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</si>
  <si>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</si>
  <si>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</si>
  <si>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</si>
  <si>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</si>
  <si>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</si>
  <si>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</si>
  <si>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</si>
  <si>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</si>
  <si>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</si>
  <si>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</si>
  <si>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</si>
  <si>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</si>
  <si>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</si>
  <si>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</si>
  <si>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</si>
  <si>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</si>
  <si>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</si>
  <si>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</si>
  <si>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</si>
  <si>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</si>
  <si>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</si>
  <si>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</si>
  <si>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</si>
  <si>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</si>
  <si>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</si>
  <si>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</si>
  <si>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</si>
  <si>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</si>
  <si>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</si>
  <si>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</si>
  <si>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</si>
  <si>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</si>
  <si>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</si>
  <si>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</si>
  <si>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</si>
  <si>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</si>
  <si>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</si>
  <si>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</si>
  <si>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</si>
  <si>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</si>
  <si>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</si>
  <si>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</si>
  <si>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</si>
  <si>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</si>
  <si>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</si>
  <si>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</si>
  <si>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</si>
  <si>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</si>
  <si>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</si>
  <si>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</si>
  <si>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</si>
  <si>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</si>
  <si>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</si>
  <si>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</si>
  <si>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</si>
  <si>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</si>
  <si>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</si>
  <si>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</si>
  <si>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</si>
  <si>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</si>
  <si>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</si>
  <si>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</si>
  <si>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</si>
  <si>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</si>
  <si>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</si>
  <si>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</si>
  <si>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</si>
  <si>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</si>
  <si>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</si>
  <si>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</si>
  <si>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</si>
  <si>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</si>
  <si>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</si>
  <si>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</si>
  <si>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</si>
  <si>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</si>
  <si>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</si>
  <si>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</si>
  <si>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</si>
  <si>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</si>
  <si>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</si>
  <si>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</si>
  <si>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</si>
  <si>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</si>
  <si>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</si>
  <si>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</si>
  <si>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</si>
  <si>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</si>
  <si>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</si>
  <si>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</si>
  <si>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</si>
  <si>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</si>
  <si>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</si>
  <si>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</si>
  <si>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</si>
  <si>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</si>
  <si>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</si>
  <si>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</si>
  <si>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</si>
  <si>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</si>
  <si>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</si>
  <si>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</si>
  <si>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</si>
  <si>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</si>
  <si>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</si>
  <si>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</si>
  <si>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</si>
  <si>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</si>
  <si>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</si>
  <si>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</si>
  <si>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</si>
  <si>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</si>
  <si>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</si>
  <si>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</si>
  <si>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</si>
  <si>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</si>
  <si>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</si>
  <si>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</si>
  <si>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</si>
  <si>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</si>
  <si>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</si>
  <si>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</si>
  <si>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</si>
  <si>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</si>
  <si>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</si>
  <si>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</si>
  <si>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</si>
  <si>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</si>
  <si>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</si>
  <si>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</si>
  <si>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</si>
  <si>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</si>
  <si>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</si>
  <si>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</si>
  <si>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</si>
  <si>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</si>
  <si>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</si>
  <si>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</si>
  <si>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</si>
  <si>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</si>
  <si>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</si>
  <si>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</si>
  <si>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</si>
  <si>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</si>
  <si>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</si>
  <si>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</si>
  <si>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</si>
  <si>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</si>
  <si>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</si>
  <si>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</si>
  <si>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</si>
  <si>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</si>
  <si>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</si>
  <si>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</si>
  <si>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</si>
  <si>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</si>
  <si>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</si>
  <si>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</si>
  <si>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</si>
  <si>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</si>
  <si>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</si>
  <si>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</si>
  <si>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</si>
  <si>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</si>
  <si>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</si>
  <si>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</si>
  <si>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</si>
  <si>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</si>
  <si>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</si>
  <si>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</si>
  <si>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</si>
  <si>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</si>
  <si>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</si>
  <si>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</si>
  <si>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</si>
  <si>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</si>
  <si>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</si>
  <si>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</si>
  <si>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</si>
  <si>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</si>
  <si>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</si>
  <si>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</si>
  <si>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</si>
  <si>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</si>
  <si>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</si>
  <si>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</si>
  <si>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</si>
  <si>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</si>
  <si>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</si>
  <si>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</si>
  <si>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</si>
  <si>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</si>
  <si>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</si>
  <si>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</si>
  <si>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</si>
  <si>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</si>
  <si>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</si>
  <si>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</si>
  <si>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</si>
  <si>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</si>
  <si>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</si>
  <si>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</si>
  <si>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</si>
  <si>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</si>
  <si>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</si>
  <si>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</si>
  <si>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</si>
  <si>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</si>
  <si>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</si>
  <si>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</si>
  <si>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</si>
  <si>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</si>
  <si>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</si>
  <si>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</si>
  <si>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</si>
  <si>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</si>
  <si>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</si>
  <si>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</si>
  <si>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</si>
  <si>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</si>
  <si>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</si>
  <si>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</si>
  <si>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</si>
  <si>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</si>
  <si>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</si>
  <si>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</si>
  <si>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</si>
  <si>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</si>
  <si>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</si>
  <si>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</si>
  <si>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</si>
  <si>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</si>
  <si>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</si>
  <si>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</si>
  <si>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</si>
  <si>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</si>
  <si>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</si>
  <si>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</si>
  <si>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</si>
  <si>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</si>
  <si>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</si>
  <si>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</si>
  <si>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</si>
  <si>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</si>
  <si>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</si>
  <si>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</si>
  <si>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</si>
  <si>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</si>
  <si>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</si>
  <si>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</si>
  <si>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</si>
  <si>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</si>
  <si>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</si>
  <si>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</si>
  <si>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</si>
  <si>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PFD</t>
  </si>
  <si>
    <t>D15-1578</t>
  </si>
  <si>
    <t>CHỈ 40/2 SỬA HÀNG SAU NHUỘM</t>
  </si>
  <si>
    <t>JOGGERS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</si>
  <si>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</si>
  <si>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</si>
  <si>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</si>
  <si>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</si>
  <si>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</si>
  <si>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</si>
  <si>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</si>
  <si>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</si>
  <si>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</si>
  <si>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</si>
  <si>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</si>
  <si>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</si>
  <si>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</si>
  <si>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</si>
  <si>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</si>
  <si>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</si>
  <si>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D15-1580</t>
  </si>
  <si>
    <t>D15-1581</t>
  </si>
  <si>
    <t>STICKER POLY BAG + 2 MẶT THÙNG CARTON 
6.5CM W x 2.5CM H</t>
  </si>
  <si>
    <t>D15-1586</t>
  </si>
  <si>
    <t>POLYBAG REGULAR (XXS-M) BAO NHỎ 343MM x 406MM
POLYBAG LARGE (L-XXL) BAO LỚN 400MMx 500MM</t>
  </si>
  <si>
    <t>PB-002RG-2024 (NHỎ)
PB-003LA-2024 (LỚN)</t>
  </si>
  <si>
    <t>NHÃN THÀNH PHẦN 100% COTTON 1 LÁ</t>
  </si>
  <si>
    <t>D15-1587</t>
  </si>
  <si>
    <t>KHÔNG THÊU</t>
  </si>
  <si>
    <t>NHÃN COUNTRY OF ORIGIN- made in vietnam</t>
  </si>
  <si>
    <t>LB-24C001-VN</t>
  </si>
  <si>
    <t>THÙNG CARTON BOX 60X40X30CM</t>
  </si>
  <si>
    <t>DÁN LÊN POLYBAG VÀ GÓC PHẢI THÙNG CARTON</t>
  </si>
  <si>
    <t>STICKER DÁN THÙNG MÀU CAM</t>
  </si>
  <si>
    <t>CHỈ DÁN CỬA HÀNG ĐI DB103_CLOSET</t>
  </si>
  <si>
    <t>BAO GỒM 2 KÍCH BAO
ĐÓNG TRONG MỖI SẢN PHẨM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</si>
  <si>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</si>
  <si>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</si>
  <si>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</si>
  <si>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</si>
  <si>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</si>
  <si>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t>SỐ LƯỢNG HAI CỬA HÀNG DB103_LA VÀ DB103_CLOSET</t>
  </si>
  <si>
    <t>DRFW24P1577003T00K- LOT 772/5 CẤP ĐỦ SỐ LƯỢNG</t>
  </si>
  <si>
    <t>CHUYỂN MOCK UP CHO DYE NHUỘM THEO EMAIL CỦA WASHING TEAM</t>
  </si>
  <si>
    <t>BO LAI/
BO TAY/ BO CỔ</t>
  </si>
  <si>
    <t>RIB_1X1 100% COTTON_PFD_ 400GSM_CM20/2</t>
  </si>
  <si>
    <t>VIỀN CỔ</t>
  </si>
  <si>
    <t>NHÃN CHÍNH CHO ÁO</t>
  </si>
  <si>
    <t>LB-24M001-DB</t>
  </si>
  <si>
    <t>NHÃN SIZE CHO ÁO</t>
  </si>
  <si>
    <t>LB-24S001-ALPTOP FOR TOP</t>
  </si>
  <si>
    <t>GẬP ĐÔI
GẮN BÊN DƯỚI, GIỮA NHÃN  CHÍNH</t>
  </si>
  <si>
    <t>GẮN BÊN DƯỚI NHÃN SIZE
LƯU Ý-KHI MAY NHÃN COO PHẢI DÀI HƠN NHÃN SIZE (NHƯNG KHÔNG LÒI CHỮ CỦA NHÃN COO)
NHƯ HÌNH ĐÍNH KÈM</t>
  </si>
  <si>
    <t xml:space="preserve">BO LAI/
BO TAY </t>
  </si>
  <si>
    <t>BO LAI/
BO TAY</t>
  </si>
  <si>
    <t>HOODIE</t>
  </si>
  <si>
    <t>MAY 2 CẠNH NHÃN TẠI GIỮA CỔ SAU
1/4" TỪ ĐƯỜNG MAY TRA CỔ SAU XUỐNG CẠNH NHÃN</t>
  </si>
  <si>
    <t>D15-SHD136V3A1M</t>
  </si>
  <si>
    <t>FOUNDATION ZIP-UP HOODIE</t>
  </si>
  <si>
    <r>
      <t xml:space="preserve">DÂY KÉO ZIPPER PULL - EMBOSSED #5-ZP-24Z002
ZIPPER NICKEL SILVER AF12 IN LOGO DREW
</t>
    </r>
    <r>
      <rPr>
        <b/>
        <sz val="22"/>
        <rFont val="Muli"/>
      </rPr>
      <t>XXS 19 3/4"/ XS 20 1/2"/ S 21 1/4"/ M 22"/ L 22 3/4"/ XL 23 1/2"/ 2XL 24 1/4"</t>
    </r>
  </si>
  <si>
    <t>YKK 030</t>
  </si>
  <si>
    <t>D15-1584</t>
  </si>
  <si>
    <t>GẮN BÊN TRÁI NGƯỜI MẶC
TỪ TRA BO LAI LÊN 2INCH</t>
  </si>
  <si>
    <t>GIỮA THÂN TRƯỚC</t>
  </si>
  <si>
    <t xml:space="preserve">SEASON </t>
  </si>
  <si>
    <t xml:space="preserve">ITEM DESCRIPTION </t>
  </si>
  <si>
    <t xml:space="preserve">100% COTTON </t>
  </si>
  <si>
    <t xml:space="preserve">STYLE NAME </t>
  </si>
  <si>
    <t xml:space="preserve"> ZIP UP HOODIE</t>
  </si>
  <si>
    <t xml:space="preserve">FABRIC </t>
  </si>
  <si>
    <t xml:space="preserve">STYLE # </t>
  </si>
  <si>
    <t xml:space="preserve">COLORWAYS </t>
  </si>
  <si>
    <t>MER : MY /HIỆP TRẦN/  - 252</t>
  </si>
  <si>
    <t>Point</t>
  </si>
  <si>
    <t>Tol</t>
  </si>
  <si>
    <t>2XL</t>
  </si>
  <si>
    <t>3XL</t>
  </si>
  <si>
    <t>GRADING</t>
  </si>
  <si>
    <t>FRONT HPS LENGTH</t>
  </si>
  <si>
    <t>Dài áo từ đỉnh vai</t>
  </si>
  <si>
    <t>CHEST (1” BELOW AH)</t>
  </si>
  <si>
    <t>ngang ngực (dưới nách 1")</t>
  </si>
  <si>
    <t>ACROSS FRONT (8 1/2" DOWN FROM HPS)</t>
  </si>
  <si>
    <t>ngang trước (8 1/2" từ đỉnh vai )</t>
  </si>
  <si>
    <t>ACROSS BACK (9" DOWN FROM CB)</t>
  </si>
  <si>
    <t>ngang sau (9" xuống từ giữa cổ sau )</t>
  </si>
  <si>
    <t>BOTTOM SWEEP (3/8 UP FROM RIB SEAM )</t>
  </si>
  <si>
    <t>Ngang lai (3/8 " từ đường tra rib lên )</t>
  </si>
  <si>
    <t>BOTTOM SWEEP 
(AT OPENING )</t>
  </si>
  <si>
    <t>ngang lai (tại cạnh lai )</t>
  </si>
  <si>
    <t xml:space="preserve">SHOULDER SLOPE </t>
  </si>
  <si>
    <t>vai con</t>
  </si>
  <si>
    <t>ACROSS SHOULDER
(SEAM TO SEAM)</t>
  </si>
  <si>
    <t>Ngang vai (đường may đến đường may )</t>
  </si>
  <si>
    <t>Vòng nách ( đo thẳng )</t>
  </si>
  <si>
    <t>BICEP (1" FROM ARMPIT)</t>
  </si>
  <si>
    <t>bắp tay (1 " dưới nách)</t>
  </si>
  <si>
    <t>ELBOW 
(10" FROM SHOULDER)</t>
  </si>
  <si>
    <t>khủy tay ( 10" từ vai )</t>
  </si>
  <si>
    <t>SLEEVE OVERARM LENGTH (INC. RIB)</t>
  </si>
  <si>
    <t>Dà̀i tay (gồm rib)</t>
  </si>
  <si>
    <t>SLEEVE WIDTH 
(1" UP FROM RIB SEAM)</t>
  </si>
  <si>
    <t>rộng cửa tay ( 1" từ đường tra rib )</t>
  </si>
  <si>
    <t>SLEEVE OPENING (RELAXED)</t>
  </si>
  <si>
    <t>Rộng cửa tay ( đo êm)</t>
  </si>
  <si>
    <t>BACK NECK WIDTH 
(SEAM TO SEAM)</t>
  </si>
  <si>
    <t>Rộng cổ sau (từ đường may đến đường may)</t>
  </si>
  <si>
    <t>FRONT NECK DROP</t>
  </si>
  <si>
    <t>Hạ cổ trước</t>
  </si>
  <si>
    <t>BACK NECK DROP</t>
  </si>
  <si>
    <t>Hạ cổ sau</t>
  </si>
  <si>
    <t>SLEEVE RIB HEIGHT</t>
  </si>
  <si>
    <t xml:space="preserve">To bản rib tay </t>
  </si>
  <si>
    <t>BOTTOM RIB HEIGHT</t>
  </si>
  <si>
    <t>To bản rib lai</t>
  </si>
  <si>
    <t>CF HOOD HEIGHT</t>
  </si>
  <si>
    <t>Cao nón ( cạnh trước)</t>
  </si>
  <si>
    <t>HOOD WIDTH (5 1/2" DOWN FROM TOP EDGE)</t>
  </si>
  <si>
    <t>Rộng nón 5 1/2' từ đỉnh</t>
  </si>
  <si>
    <t>FRONT POCKET TOP WIDTH (each side)</t>
  </si>
  <si>
    <t>Rộng  túi cạnh trên cùng</t>
  </si>
  <si>
    <t>FRONT POCKET BOTTOM WIDTH (each side)</t>
  </si>
  <si>
    <t>Rộng  túi cạnh dưới cùng</t>
  </si>
  <si>
    <t>FRONT POCKET OPENING WIDTH</t>
  </si>
  <si>
    <t>Rộng túi áo</t>
  </si>
  <si>
    <t>FRONT POCKET SIDE HEIGHT</t>
  </si>
  <si>
    <t>Cao cạnh sườn túi</t>
  </si>
  <si>
    <t>CENTER FRONT POCKET HEIGHT</t>
  </si>
  <si>
    <t>Cao giữa túi trước</t>
  </si>
  <si>
    <t>Dài dây kéo giữa trước ko wash</t>
  </si>
  <si>
    <t>Dài dây kéo giữa trước có wash</t>
  </si>
  <si>
    <t xml:space="preserve">WASH: GARMENT DYE+SILICONE WASH MÀU WASHED BLACK
19-0508 TCX </t>
  </si>
  <si>
    <t>DUYỆT  HAND FEEL + HIỆU ỨNG + MẶT LÔNG THEO  MẪU PP D15-SHD94 OFF WHITE CHUYỂN CÙNG TÁC NGHIỆP</t>
  </si>
  <si>
    <t>TRIỂN KHAI SẢN XUẤT
THAM KHẢO CÁCH MAY: MẪU SIZE SET MÃ D15-SHD136V3A1  MÀU OFF WHITE CHUYỂN CÙNG TÁC NGHIỆP NGÀY 10/6/24</t>
  </si>
  <si>
    <t>TRIỂN KHAI MẪU MARKETING SAMPLE
THAM KHẢO CÁCH MAY: MẪU SIZE SET MÃ D15-SHD136V3A1  MÀU OFF WHITE CHUYỂN CÙNG TÁC NGHIỆP D15-SHD136V3A1M NGÀY 10/6/24</t>
  </si>
  <si>
    <t>LƯU Ý- THÔNG SỐ SẢN XUẤT CẦN CHÍNH XÁC 100%.
ĐẶC BIỆT HÀNG XUẤT CHO HAI CỬA HÀNG DB103_LA VÀ DB103_CLOSET (HÀNG MARKETING) LÀ HÀNG ƯU TIÊN, VÀ SỬ DỤNG BAO POLYBAG ĐÃ LỰA THEO PO LỰA BAO D15-1591</t>
  </si>
  <si>
    <t>FABRIC</t>
  </si>
  <si>
    <t>ASH - BC01</t>
  </si>
  <si>
    <t>OATLMEAL - BC0279</t>
  </si>
  <si>
    <t>HEATHER GREY - BC06</t>
  </si>
  <si>
    <t>DOVE</t>
  </si>
  <si>
    <t>HEATHER GREY</t>
  </si>
  <si>
    <t>SANDSTONE</t>
  </si>
  <si>
    <t>DRFW24P1577004T00K-LOT '1559/5 ÁNH A- CẤP ĐỦ SỐ LƯỢNG</t>
  </si>
  <si>
    <t>DRFW24P1577005T00K-LOT 'T1553/5 ÁNH A- CẤP ĐỦ SỐ LƯỢNG</t>
  </si>
  <si>
    <t>DRFW24P1577007T00K-LOT '1536/5 ÁNH A- CẤP ĐỦ SỐ LƯỢNG</t>
  </si>
  <si>
    <t>DRFW24P1577008T00K-LOT 'T1536/5 ÁNH A- CẤP ĐỦ SỐ LƯỢNG</t>
  </si>
  <si>
    <t>DRFW24P1577010T00K
CHƯA VẢI DK 18.6</t>
  </si>
  <si>
    <t>DRFW24P1577011T00K
CHƯA VẢI DK 18.6</t>
  </si>
  <si>
    <t>WH1672</t>
  </si>
  <si>
    <t>GY6995</t>
  </si>
  <si>
    <t>BE7499</t>
  </si>
  <si>
    <t>D15-1579</t>
  </si>
  <si>
    <t>YKK 336</t>
  </si>
  <si>
    <t>YKK 841</t>
  </si>
  <si>
    <t xml:space="preserve">GARMENT WASH </t>
  </si>
  <si>
    <t>DUYỆT HÀNG SẢN XUẤT</t>
  </si>
  <si>
    <t>DUYỆT HANDFEEL THEO ỐNG DUYỆT MÀU WASHED BLACK (MOON LIGHT) CHUYỂN 17.6.24</t>
  </si>
  <si>
    <t>LƯU Ý: CẦN BỌC ĐẦU DÂY KÉO CẨN THẬN TRƯỚC KHI DYE ĐỂ TRÁCH XƯỚC DÂY KÉO</t>
  </si>
  <si>
    <t>GẮN SAU WASH</t>
  </si>
  <si>
    <t>GẮN TRƯỚC WASH</t>
  </si>
  <si>
    <t>MARKETING SAMPLE SHIP DB103_LA, DB103_CLOSET (THEO TN D15-SHD130V3A2M)</t>
  </si>
  <si>
    <t>LƯU Ý- THÔNG SỐ SẢN XUẤT CẦN CHÍNH XÁC 100%.
SỐ LƯỢNG TRÊN ĐÃ TRỪ HÀNG MARKETING CHO HAI CỬA HÀNG DB103_LA VÀ DB103_CLOSET THEO TN D15-SHD130V3A2M CHUYỂN NGÀY 17.6.24</t>
  </si>
  <si>
    <t>MARKETING SAMPLE SHIP DB103_LA, DB103_CLOSET (THEO TN D15-SHD136V3A2M)</t>
  </si>
  <si>
    <t>LƯU Ý- THÔNG SỐ SẢN XUẤT CẦN CHÍNH XÁC 100%.
SỐ LƯỢNG TRÊN ĐÃ TRỪ HÀNG MARKETING CHO HAI CỬA HÀNG DB103_LA VÀ DB103_CLOSET THEO TN D15-SHD136V3A2M CHUYỂN NGÀY 17.6.24</t>
  </si>
  <si>
    <t>ĐÃ XUỐNG TN19.6</t>
  </si>
  <si>
    <t>TRIỂN KHAI SẢN XUẤT
THAM KHẢO CÁCH MAY: MẪU SIZE SET MÃ D15-SHD136V3A1  MÀU OFF WHITE CHUYỂN CÙNG TÁC NGHIỆP D15-SHD136V3A1M NGÀY 10/6/24</t>
  </si>
  <si>
    <t>DRFW24P1577010T00K-LOT '1563/5 ÁNH A- CẤP TT 813M
LOT '1561/5 ÁNH A- CẤP ĐỦ 526M
LOT '1573/5 ÁNH A- CẤP ĐỦ 33M</t>
  </si>
  <si>
    <t>DRFW24P1577011T00K-LOT 'T1561/5 ÁNH A- CẤP TT 51M
LOT 'T1563/5 ÁNH A- CẤP TT 98M
LOT 'T1572/5 ÁNH A- CẤP ĐỦ 25M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</si>
</sst>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</numFmts>
  <fonts count="1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sz val="24"/>
      <color rgb="FFFF0000"/>
      <name val="Muli"/>
    </font>
    <font>
      <sz val="36"/>
      <color theme="1"/>
      <name val="Muli"/>
    </font>
    <font>
      <sz val="28"/>
      <color theme="1"/>
      <name val="Muli"/>
    </font>
    <font>
      <b/>
      <sz val="12"/>
      <color theme="1"/>
      <name val="Muli"/>
    </font>
    <font>
      <sz val="12"/>
      <color theme="1"/>
      <name val="Muli"/>
    </font>
    <font>
      <sz val="12"/>
      <color rgb="FF000000"/>
      <name val="Muli"/>
    </font>
    <font>
      <b/>
      <sz val="12"/>
      <color indexed="8"/>
      <name val="Muli"/>
    </font>
    <font>
      <sz val="12"/>
      <color indexed="8"/>
      <name val="Muli"/>
    </font>
    <font>
      <sz val="12"/>
      <color rgb="FF242021"/>
      <name val="Muli"/>
    </font>
  </fonts>
  <fills count="5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9" tint="0.79998168889431442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hair">
        <color indexed="55"/>
      </top>
      <bottom style="hair">
        <color indexed="55"/>
      </bottom>
      <diagonal/>
    </border>
  </borders>
  <cellStyleXfs count="13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</cellStyleXfs>
  <cellXfs count="707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53" fillId="15" borderId="0" xfId="0" applyFont="1" applyFill="1"/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77" fontId="31" fillId="2" borderId="50" xfId="0" applyNumberFormat="1" applyFont="1" applyFill="1" applyBorder="1" applyAlignment="1">
      <alignment horizontal="center" vertical="center"/>
    </xf>
    <xf numFmtId="1" fontId="50" fillId="5" borderId="67" xfId="2" applyNumberFormat="1" applyFont="1" applyFill="1" applyBorder="1" applyAlignment="1">
      <alignment vertical="center" wrapText="1"/>
    </xf>
    <xf numFmtId="0" fontId="50" fillId="0" borderId="67" xfId="2" applyFont="1" applyBorder="1"/>
    <xf numFmtId="0" fontId="51" fillId="0" borderId="67" xfId="2" quotePrefix="1" applyFont="1" applyBorder="1" applyAlignment="1">
      <alignment horizontal="center" vertical="center" wrapText="1"/>
    </xf>
    <xf numFmtId="0" fontId="49" fillId="2" borderId="67" xfId="0" applyFont="1" applyFill="1" applyBorder="1" applyAlignment="1">
      <alignment horizontal="center" vertical="center"/>
    </xf>
    <xf numFmtId="0" fontId="115" fillId="2" borderId="0" xfId="0" applyFont="1" applyFill="1" applyAlignment="1">
      <alignment vertical="center"/>
    </xf>
    <xf numFmtId="0" fontId="115" fillId="47" borderId="50" xfId="0" applyFont="1" applyFill="1" applyBorder="1" applyAlignment="1">
      <alignment horizontal="center" vertical="center"/>
    </xf>
    <xf numFmtId="3" fontId="53" fillId="5" borderId="1" xfId="0" quotePrefix="1" applyNumberFormat="1" applyFont="1" applyFill="1" applyBorder="1" applyAlignment="1">
      <alignment horizontal="center" vertical="center"/>
    </xf>
    <xf numFmtId="0" fontId="37" fillId="0" borderId="0" xfId="59" applyFont="1" applyAlignment="1">
      <alignment vertical="center" wrapText="1"/>
    </xf>
    <xf numFmtId="1" fontId="60" fillId="0" borderId="67" xfId="1" applyNumberFormat="1" applyFont="1" applyBorder="1" applyAlignment="1">
      <alignment vertical="center" wrapText="1"/>
    </xf>
    <xf numFmtId="0" fontId="117" fillId="0" borderId="0" xfId="0" applyFont="1" applyAlignment="1">
      <alignment vertical="center"/>
    </xf>
    <xf numFmtId="1" fontId="50" fillId="5" borderId="67" xfId="2" applyNumberFormat="1" applyFont="1" applyFill="1" applyBorder="1" applyAlignment="1">
      <alignment horizontal="center" vertical="center" wrapText="1"/>
    </xf>
    <xf numFmtId="0" fontId="26" fillId="5" borderId="50" xfId="2" applyFont="1" applyFill="1" applyBorder="1" applyAlignment="1">
      <alignment horizontal="center" vertical="center" wrapText="1"/>
    </xf>
    <xf numFmtId="0" fontId="119" fillId="2" borderId="73" xfId="0" applyFont="1" applyFill="1" applyBorder="1" applyAlignment="1">
      <alignment wrapText="1"/>
    </xf>
    <xf numFmtId="0" fontId="119" fillId="2" borderId="74" xfId="0" applyFont="1" applyFill="1" applyBorder="1" applyAlignment="1">
      <alignment wrapText="1"/>
    </xf>
    <xf numFmtId="0" fontId="119" fillId="2" borderId="67" xfId="0" applyFont="1" applyFill="1" applyBorder="1" applyAlignment="1">
      <alignment wrapText="1"/>
    </xf>
    <xf numFmtId="0" fontId="118" fillId="2" borderId="67" xfId="0" applyFont="1" applyFill="1" applyBorder="1" applyAlignment="1">
      <alignment horizontal="left"/>
    </xf>
    <xf numFmtId="14" fontId="120" fillId="52" borderId="67" xfId="0" applyNumberFormat="1" applyFont="1" applyFill="1" applyBorder="1" applyAlignment="1">
      <alignment horizontal="center"/>
    </xf>
    <xf numFmtId="0" fontId="119" fillId="2" borderId="0" xfId="0" applyFont="1" applyFill="1"/>
    <xf numFmtId="0" fontId="118" fillId="0" borderId="67" xfId="0" applyFont="1" applyBorder="1" applyAlignment="1">
      <alignment horizontal="left" wrapText="1"/>
    </xf>
    <xf numFmtId="0" fontId="120" fillId="52" borderId="67" xfId="0" applyFont="1" applyFill="1" applyBorder="1" applyAlignment="1">
      <alignment horizontal="center"/>
    </xf>
    <xf numFmtId="0" fontId="119" fillId="2" borderId="69" xfId="0" applyFont="1" applyFill="1" applyBorder="1" applyAlignment="1">
      <alignment wrapText="1"/>
    </xf>
    <xf numFmtId="0" fontId="119" fillId="2" borderId="75" xfId="0" applyFont="1" applyFill="1" applyBorder="1" applyAlignment="1">
      <alignment wrapText="1"/>
    </xf>
    <xf numFmtId="0" fontId="121" fillId="2" borderId="67" xfId="0" applyFont="1" applyFill="1" applyBorder="1" applyAlignment="1">
      <alignment horizontal="left"/>
    </xf>
    <xf numFmtId="0" fontId="119" fillId="2" borderId="69" xfId="0" applyFont="1" applyFill="1" applyBorder="1"/>
    <xf numFmtId="0" fontId="121" fillId="2" borderId="75" xfId="0" applyFont="1" applyFill="1" applyBorder="1" applyAlignment="1">
      <alignment wrapText="1"/>
    </xf>
    <xf numFmtId="0" fontId="120" fillId="2" borderId="75" xfId="0" applyFont="1" applyFill="1" applyBorder="1" applyAlignment="1">
      <alignment wrapText="1"/>
    </xf>
    <xf numFmtId="0" fontId="122" fillId="2" borderId="75" xfId="0" applyFont="1" applyFill="1" applyBorder="1" applyAlignment="1">
      <alignment wrapText="1"/>
    </xf>
    <xf numFmtId="0" fontId="119" fillId="2" borderId="75" xfId="0" applyFont="1" applyFill="1" applyBorder="1"/>
    <xf numFmtId="0" fontId="119" fillId="2" borderId="75" xfId="0" applyFont="1" applyFill="1" applyBorder="1" applyAlignment="1">
      <alignment horizontal="center"/>
    </xf>
    <xf numFmtId="0" fontId="119" fillId="2" borderId="0" xfId="0" applyFont="1" applyFill="1" applyAlignment="1">
      <alignment horizontal="center"/>
    </xf>
    <xf numFmtId="0" fontId="121" fillId="2" borderId="67" xfId="0" applyFont="1" applyFill="1" applyBorder="1" applyAlignment="1">
      <alignment horizontal="left" vertical="top"/>
    </xf>
    <xf numFmtId="0" fontId="121" fillId="2" borderId="67" xfId="0" applyFont="1" applyFill="1" applyBorder="1" applyAlignment="1">
      <alignment horizontal="left" vertical="top" wrapText="1"/>
    </xf>
    <xf numFmtId="0" fontId="121" fillId="2" borderId="67" xfId="0" applyFont="1" applyFill="1" applyBorder="1" applyAlignment="1">
      <alignment horizontal="center" vertical="center"/>
    </xf>
    <xf numFmtId="0" fontId="121" fillId="0" borderId="67" xfId="0" applyFont="1" applyBorder="1" applyAlignment="1">
      <alignment horizontal="center" vertical="center"/>
    </xf>
    <xf numFmtId="0" fontId="121" fillId="47" borderId="67" xfId="0" applyFont="1" applyFill="1" applyBorder="1" applyAlignment="1">
      <alignment horizontal="center" vertical="center"/>
    </xf>
    <xf numFmtId="0" fontId="100" fillId="0" borderId="67" xfId="0" applyFont="1" applyBorder="1" applyAlignment="1">
      <alignment horizontal="center" vertical="center"/>
    </xf>
    <xf numFmtId="14" fontId="121" fillId="2" borderId="67" xfId="0" applyNumberFormat="1" applyFont="1" applyFill="1" applyBorder="1" applyAlignment="1">
      <alignment horizontal="center" vertical="center"/>
    </xf>
    <xf numFmtId="0" fontId="121" fillId="47" borderId="67" xfId="0" applyFont="1" applyFill="1" applyBorder="1" applyAlignment="1">
      <alignment horizontal="center" vertical="center" wrapText="1"/>
    </xf>
    <xf numFmtId="0" fontId="121" fillId="2" borderId="0" xfId="0" applyFont="1" applyFill="1" applyAlignment="1">
      <alignment horizontal="center"/>
    </xf>
    <xf numFmtId="0" fontId="119" fillId="2" borderId="9" xfId="0" applyFont="1" applyFill="1" applyBorder="1" applyAlignment="1">
      <alignment horizontal="center"/>
    </xf>
    <xf numFmtId="0" fontId="119" fillId="2" borderId="67" xfId="0" applyFont="1" applyFill="1" applyBorder="1" applyAlignment="1">
      <alignment horizontal="left" vertical="center" wrapText="1"/>
    </xf>
    <xf numFmtId="12" fontId="120" fillId="0" borderId="67" xfId="0" applyNumberFormat="1" applyFont="1" applyBorder="1" applyAlignment="1">
      <alignment horizontal="center"/>
    </xf>
    <xf numFmtId="12" fontId="122" fillId="0" borderId="54" xfId="0" applyNumberFormat="1" applyFont="1" applyBorder="1" applyAlignment="1">
      <alignment horizontal="center"/>
    </xf>
    <xf numFmtId="12" fontId="100" fillId="0" borderId="67" xfId="0" applyNumberFormat="1" applyFont="1" applyBorder="1" applyAlignment="1">
      <alignment horizontal="center"/>
    </xf>
    <xf numFmtId="12" fontId="122" fillId="0" borderId="9" xfId="0" applyNumberFormat="1" applyFont="1" applyBorder="1" applyAlignment="1">
      <alignment horizontal="center"/>
    </xf>
    <xf numFmtId="12" fontId="119" fillId="2" borderId="67" xfId="0" applyNumberFormat="1" applyFont="1" applyFill="1" applyBorder="1" applyAlignment="1">
      <alignment horizontal="center" vertical="center"/>
    </xf>
    <xf numFmtId="0" fontId="119" fillId="2" borderId="67" xfId="0" applyFont="1" applyFill="1" applyBorder="1" applyAlignment="1">
      <alignment horizontal="left" wrapText="1"/>
    </xf>
    <xf numFmtId="0" fontId="123" fillId="0" borderId="67" xfId="0" applyFont="1" applyBorder="1" applyAlignment="1">
      <alignment wrapText="1"/>
    </xf>
    <xf numFmtId="0" fontId="119" fillId="0" borderId="67" xfId="0" applyFont="1" applyBorder="1" applyAlignment="1">
      <alignment horizontal="left" wrapText="1"/>
    </xf>
    <xf numFmtId="0" fontId="119" fillId="47" borderId="0" xfId="0" applyFont="1" applyFill="1" applyAlignment="1">
      <alignment horizontal="left" vertical="top" wrapText="1"/>
    </xf>
    <xf numFmtId="0" fontId="119" fillId="47" borderId="0" xfId="0" applyFont="1" applyFill="1"/>
    <xf numFmtId="12" fontId="100" fillId="10" borderId="67" xfId="0" applyNumberFormat="1" applyFont="1" applyFill="1" applyBorder="1" applyAlignment="1">
      <alignment horizontal="center"/>
    </xf>
    <xf numFmtId="0" fontId="119" fillId="0" borderId="67" xfId="0" applyFont="1" applyBorder="1" applyAlignment="1">
      <alignment horizontal="left" vertical="top" wrapText="1"/>
    </xf>
    <xf numFmtId="12" fontId="120" fillId="0" borderId="67" xfId="0" quotePrefix="1" applyNumberFormat="1" applyFont="1" applyBorder="1" applyAlignment="1">
      <alignment horizontal="center"/>
    </xf>
    <xf numFmtId="0" fontId="119" fillId="0" borderId="67" xfId="0" applyFont="1" applyBorder="1" applyAlignment="1">
      <alignment wrapText="1"/>
    </xf>
    <xf numFmtId="12" fontId="122" fillId="0" borderId="67" xfId="0" quotePrefix="1" applyNumberFormat="1" applyFont="1" applyBorder="1" applyAlignment="1">
      <alignment horizontal="center"/>
    </xf>
    <xf numFmtId="12" fontId="119" fillId="3" borderId="67" xfId="0" applyNumberFormat="1" applyFont="1" applyFill="1" applyBorder="1" applyAlignment="1">
      <alignment horizontal="center" vertical="center"/>
    </xf>
    <xf numFmtId="0" fontId="119" fillId="3" borderId="0" xfId="0" applyFont="1" applyFill="1"/>
    <xf numFmtId="12" fontId="100" fillId="10" borderId="67" xfId="0" quotePrefix="1" applyNumberFormat="1" applyFont="1" applyFill="1" applyBorder="1" applyAlignment="1">
      <alignment horizontal="center"/>
    </xf>
    <xf numFmtId="12" fontId="122" fillId="0" borderId="67" xfId="0" applyNumberFormat="1" applyFont="1" applyBorder="1" applyAlignment="1">
      <alignment horizontal="center"/>
    </xf>
    <xf numFmtId="12" fontId="100" fillId="0" borderId="67" xfId="0" quotePrefix="1" applyNumberFormat="1" applyFont="1" applyBorder="1" applyAlignment="1">
      <alignment horizontal="center"/>
    </xf>
    <xf numFmtId="0" fontId="119" fillId="0" borderId="67" xfId="0" applyFont="1" applyBorder="1" applyAlignment="1">
      <alignment horizontal="left" vertical="center" wrapText="1"/>
    </xf>
    <xf numFmtId="12" fontId="119" fillId="47" borderId="67" xfId="0" applyNumberFormat="1" applyFont="1" applyFill="1" applyBorder="1" applyAlignment="1">
      <alignment horizontal="center" vertical="center"/>
    </xf>
    <xf numFmtId="0" fontId="119" fillId="2" borderId="9" xfId="0" applyFont="1" applyFill="1" applyBorder="1" applyAlignment="1">
      <alignment horizontal="center" wrapText="1"/>
    </xf>
    <xf numFmtId="12" fontId="120" fillId="0" borderId="67" xfId="0" applyNumberFormat="1" applyFont="1" applyBorder="1" applyAlignment="1">
      <alignment horizontal="center" wrapText="1"/>
    </xf>
    <xf numFmtId="12" fontId="119" fillId="2" borderId="67" xfId="0" applyNumberFormat="1" applyFont="1" applyFill="1" applyBorder="1" applyAlignment="1">
      <alignment horizontal="center" vertical="center" wrapText="1"/>
    </xf>
    <xf numFmtId="0" fontId="119" fillId="2" borderId="0" xfId="0" applyFont="1" applyFill="1" applyAlignment="1">
      <alignment wrapText="1"/>
    </xf>
    <xf numFmtId="0" fontId="119" fillId="10" borderId="0" xfId="0" applyFont="1" applyFill="1" applyAlignment="1">
      <alignment wrapText="1"/>
    </xf>
    <xf numFmtId="12" fontId="120" fillId="10" borderId="67" xfId="0" applyNumberFormat="1" applyFont="1" applyFill="1" applyBorder="1" applyAlignment="1">
      <alignment horizontal="center"/>
    </xf>
    <xf numFmtId="12" fontId="122" fillId="10" borderId="54" xfId="0" applyNumberFormat="1" applyFont="1" applyFill="1" applyBorder="1" applyAlignment="1">
      <alignment horizontal="center"/>
    </xf>
    <xf numFmtId="12" fontId="119" fillId="10" borderId="0" xfId="0" applyNumberFormat="1" applyFont="1" applyFill="1"/>
    <xf numFmtId="12" fontId="119" fillId="2" borderId="0" xfId="0" applyNumberFormat="1" applyFont="1" applyFill="1" applyAlignment="1">
      <alignment horizontal="center"/>
    </xf>
    <xf numFmtId="0" fontId="119" fillId="2" borderId="0" xfId="0" quotePrefix="1" applyFont="1" applyFill="1" applyAlignment="1">
      <alignment wrapText="1"/>
    </xf>
    <xf numFmtId="1" fontId="57" fillId="0" borderId="67" xfId="1" applyNumberFormat="1" applyFont="1" applyBorder="1" applyAlignment="1">
      <alignment horizontal="center" vertical="center" wrapText="1"/>
    </xf>
    <xf numFmtId="1" fontId="32" fillId="0" borderId="67" xfId="1" applyNumberFormat="1" applyFont="1" applyBorder="1" applyAlignment="1">
      <alignment horizontal="center" vertical="center" wrapText="1"/>
    </xf>
    <xf numFmtId="0" fontId="31" fillId="53" borderId="50" xfId="0" applyFont="1" applyFill="1" applyBorder="1" applyAlignment="1">
      <alignment horizontal="center" vertical="center"/>
    </xf>
    <xf numFmtId="1" fontId="31" fillId="53" borderId="50" xfId="0" applyNumberFormat="1" applyFont="1" applyFill="1" applyBorder="1" applyAlignment="1">
      <alignment horizontal="center" vertical="center"/>
    </xf>
    <xf numFmtId="177" fontId="31" fillId="53" borderId="50" xfId="0" applyNumberFormat="1" applyFont="1" applyFill="1" applyBorder="1" applyAlignment="1">
      <alignment horizontal="center" vertical="center"/>
    </xf>
    <xf numFmtId="165" fontId="31" fillId="53" borderId="50" xfId="0" applyNumberFormat="1" applyFont="1" applyFill="1" applyBorder="1" applyAlignment="1">
      <alignment horizontal="center" vertical="center"/>
    </xf>
    <xf numFmtId="1" fontId="32" fillId="53" borderId="50" xfId="0" applyNumberFormat="1" applyFont="1" applyFill="1" applyBorder="1" applyAlignment="1">
      <alignment horizontal="center" vertical="center"/>
    </xf>
    <xf numFmtId="0" fontId="52" fillId="0" borderId="67" xfId="2" applyFont="1" applyBorder="1" applyAlignment="1">
      <alignment vertical="center" wrapText="1"/>
    </xf>
    <xf numFmtId="1" fontId="57" fillId="53" borderId="50" xfId="1" applyNumberFormat="1" applyFont="1" applyFill="1" applyBorder="1" applyAlignment="1">
      <alignment horizontal="center" vertical="center" wrapText="1"/>
    </xf>
    <xf numFmtId="1" fontId="60" fillId="53" borderId="50" xfId="1" applyNumberFormat="1" applyFont="1" applyFill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57" fillId="0" borderId="70" xfId="1" applyNumberFormat="1" applyFont="1" applyBorder="1" applyAlignment="1">
      <alignment horizontal="center" vertical="center" wrapText="1"/>
    </xf>
    <xf numFmtId="0" fontId="52" fillId="2" borderId="0" xfId="0" applyFont="1" applyFill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53" fillId="2" borderId="67" xfId="0" applyFont="1" applyFill="1" applyBorder="1" applyAlignment="1">
      <alignment horizontal="center" vertical="center"/>
    </xf>
    <xf numFmtId="0" fontId="96" fillId="48" borderId="2" xfId="0" applyFont="1" applyFill="1" applyBorder="1" applyAlignment="1">
      <alignment horizontal="left" vertical="center" wrapText="1"/>
    </xf>
    <xf numFmtId="0" fontId="50" fillId="4" borderId="53" xfId="0" quotePrefix="1" applyFont="1" applyFill="1" applyBorder="1" applyAlignment="1">
      <alignment horizontal="center" vertical="center" wrapText="1"/>
    </xf>
    <xf numFmtId="0" fontId="53" fillId="2" borderId="69" xfId="0" applyFont="1" applyFill="1" applyBorder="1" applyAlignment="1">
      <alignment horizontal="center" vertical="center" wrapText="1"/>
    </xf>
    <xf numFmtId="0" fontId="53" fillId="2" borderId="75" xfId="0" applyFont="1" applyFill="1" applyBorder="1" applyAlignment="1">
      <alignment horizontal="center" vertical="center" wrapText="1"/>
    </xf>
    <xf numFmtId="0" fontId="53" fillId="2" borderId="71" xfId="0" applyFont="1" applyFill="1" applyBorder="1" applyAlignment="1">
      <alignment horizontal="center" vertical="center" wrapText="1"/>
    </xf>
    <xf numFmtId="0" fontId="53" fillId="2" borderId="54" xfId="0" applyFont="1" applyFill="1" applyBorder="1" applyAlignment="1">
      <alignment horizontal="center" vertical="center" wrapText="1"/>
    </xf>
    <xf numFmtId="0" fontId="53" fillId="2" borderId="53" xfId="0" applyFont="1" applyFill="1" applyBorder="1" applyAlignment="1">
      <alignment horizontal="center" vertical="center" wrapText="1"/>
    </xf>
    <xf numFmtId="0" fontId="53" fillId="2" borderId="55" xfId="0" applyFont="1" applyFill="1" applyBorder="1" applyAlignment="1">
      <alignment horizontal="center" vertical="center" wrapText="1"/>
    </xf>
    <xf numFmtId="0" fontId="50" fillId="4" borderId="0" xfId="0" quotePrefix="1" applyFont="1" applyFill="1" applyAlignment="1">
      <alignment horizontal="center" vertical="center" wrapText="1"/>
    </xf>
    <xf numFmtId="0" fontId="53" fillId="2" borderId="2" xfId="0" applyFont="1" applyFill="1" applyBorder="1" applyAlignment="1">
      <alignment horizontal="center" vertical="center"/>
    </xf>
    <xf numFmtId="0" fontId="53" fillId="2" borderId="76" xfId="0" applyFont="1" applyFill="1" applyBorder="1" applyAlignment="1">
      <alignment horizontal="center" vertical="center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53" fillId="10" borderId="50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67" xfId="0" applyNumberFormat="1" applyFont="1" applyBorder="1" applyAlignment="1">
      <alignment horizontal="center" vertical="center" wrapText="1"/>
    </xf>
    <xf numFmtId="0" fontId="53" fillId="2" borderId="67" xfId="0" applyFont="1" applyFill="1" applyBorder="1" applyAlignment="1">
      <alignment horizontal="center" vertical="center" wrapText="1"/>
    </xf>
    <xf numFmtId="0" fontId="35" fillId="15" borderId="0" xfId="0" applyFont="1" applyFill="1" applyAlignment="1">
      <alignment horizontal="left" vertical="center" wrapText="1"/>
    </xf>
    <xf numFmtId="0" fontId="53" fillId="15" borderId="0" xfId="0" applyFont="1" applyFill="1" applyAlignment="1">
      <alignment horizontal="left" vertical="center" wrapText="1"/>
    </xf>
    <xf numFmtId="0" fontId="27" fillId="5" borderId="50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1" fontId="32" fillId="2" borderId="73" xfId="0" applyNumberFormat="1" applyFont="1" applyFill="1" applyBorder="1" applyAlignment="1">
      <alignment horizontal="center" vertical="center"/>
    </xf>
    <xf numFmtId="1" fontId="32" fillId="2" borderId="72" xfId="0" applyNumberFormat="1" applyFont="1" applyFill="1" applyBorder="1" applyAlignment="1">
      <alignment horizontal="center" vertical="center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0" fontId="62" fillId="2" borderId="50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1" fontId="32" fillId="53" borderId="69" xfId="0" applyNumberFormat="1" applyFont="1" applyFill="1" applyBorder="1" applyAlignment="1">
      <alignment horizontal="center" vertical="center" wrapText="1"/>
    </xf>
    <xf numFmtId="1" fontId="32" fillId="53" borderId="71" xfId="0" applyNumberFormat="1" applyFont="1" applyFill="1" applyBorder="1" applyAlignment="1">
      <alignment horizontal="center" vertical="center" wrapText="1"/>
    </xf>
    <xf numFmtId="0" fontId="31" fillId="53" borderId="50" xfId="0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69" xfId="0" quotePrefix="1" applyFont="1" applyFill="1" applyBorder="1" applyAlignment="1">
      <alignment horizontal="center" vertical="center" wrapText="1"/>
    </xf>
    <xf numFmtId="0" fontId="31" fillId="2" borderId="75" xfId="0" quotePrefix="1" applyFont="1" applyFill="1" applyBorder="1" applyAlignment="1">
      <alignment horizontal="center" vertical="center" wrapText="1"/>
    </xf>
    <xf numFmtId="0" fontId="31" fillId="2" borderId="71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0" fontId="32" fillId="10" borderId="50" xfId="0" applyFont="1" applyFill="1" applyBorder="1" applyAlignment="1">
      <alignment horizontal="center" vertical="center"/>
    </xf>
    <xf numFmtId="1" fontId="69" fillId="47" borderId="67" xfId="0" applyNumberFormat="1" applyFont="1" applyFill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1" fillId="53" borderId="50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1" fontId="57" fillId="53" borderId="50" xfId="1" applyNumberFormat="1" applyFont="1" applyFill="1" applyBorder="1" applyAlignment="1">
      <alignment horizontal="center" vertical="center" wrapText="1"/>
    </xf>
    <xf numFmtId="1" fontId="60" fillId="53" borderId="50" xfId="1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1" fontId="32" fillId="53" borderId="57" xfId="0" applyNumberFormat="1" applyFont="1" applyFill="1" applyBorder="1" applyAlignment="1">
      <alignment horizontal="center" vertical="center" wrapText="1"/>
    </xf>
    <xf numFmtId="1" fontId="32" fillId="53" borderId="45" xfId="0" applyNumberFormat="1" applyFont="1" applyFill="1" applyBorder="1" applyAlignment="1">
      <alignment horizontal="center" vertical="center" wrapText="1"/>
    </xf>
    <xf numFmtId="1" fontId="32" fillId="53" borderId="54" xfId="0" applyNumberFormat="1" applyFont="1" applyFill="1" applyBorder="1" applyAlignment="1">
      <alignment horizontal="center" vertical="center" wrapText="1"/>
    </xf>
    <xf numFmtId="1" fontId="32" fillId="53" borderId="55" xfId="0" applyNumberFormat="1" applyFont="1" applyFill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53" fillId="13" borderId="2" xfId="0" applyFont="1" applyFill="1" applyBorder="1" applyAlignment="1">
      <alignment horizontal="left" vertical="center" wrapText="1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0" fontId="50" fillId="5" borderId="50" xfId="2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0" fontId="53" fillId="0" borderId="50" xfId="2" quotePrefix="1" applyFont="1" applyBorder="1" applyAlignment="1">
      <alignment horizontal="center"/>
    </xf>
    <xf numFmtId="0" fontId="53" fillId="0" borderId="50" xfId="2" applyFont="1" applyBorder="1" applyAlignment="1">
      <alignment horizontal="center"/>
    </xf>
    <xf numFmtId="0" fontId="119" fillId="2" borderId="67" xfId="0" applyFont="1" applyFill="1" applyBorder="1" applyAlignment="1">
      <alignment horizontal="left" wrapText="1"/>
    </xf>
    <xf numFmtId="0" fontId="119" fillId="0" borderId="67" xfId="0" applyFont="1" applyBorder="1" applyAlignment="1">
      <alignment horizontal="left" wrapText="1"/>
    </xf>
    <xf numFmtId="0" fontId="119" fillId="0" borderId="73" xfId="0" applyFont="1" applyBorder="1" applyAlignment="1">
      <alignment horizontal="left" wrapText="1"/>
    </xf>
    <xf numFmtId="0" fontId="119" fillId="0" borderId="74" xfId="0" applyFont="1" applyBorder="1" applyAlignment="1">
      <alignment horizontal="left" wrapText="1"/>
    </xf>
    <xf numFmtId="0" fontId="119" fillId="0" borderId="72" xfId="0" applyFont="1" applyBorder="1" applyAlignment="1">
      <alignment horizontal="left" wrapText="1"/>
    </xf>
    <xf numFmtId="0" fontId="121" fillId="2" borderId="67" xfId="0" applyFont="1" applyFill="1" applyBorder="1" applyAlignment="1">
      <alignment horizontal="left" vertical="top" wrapText="1"/>
    </xf>
    <xf numFmtId="0" fontId="119" fillId="47" borderId="57" xfId="0" applyFont="1" applyFill="1" applyBorder="1" applyAlignment="1">
      <alignment horizontal="left" vertical="top" wrapText="1"/>
    </xf>
    <xf numFmtId="0" fontId="119" fillId="47" borderId="0" xfId="0" applyFont="1" applyFill="1" applyAlignment="1">
      <alignment horizontal="left" vertical="top" wrapText="1"/>
    </xf>
    <xf numFmtId="0" fontId="119" fillId="2" borderId="9" xfId="0" applyFont="1" applyFill="1" applyBorder="1" applyAlignment="1">
      <alignment horizontal="left" vertical="center" wrapText="1"/>
    </xf>
    <xf numFmtId="0" fontId="118" fillId="2" borderId="69" xfId="0" applyFont="1" applyFill="1" applyBorder="1" applyAlignment="1">
      <alignment horizontal="left"/>
    </xf>
    <xf numFmtId="0" fontId="118" fillId="2" borderId="75" xfId="0" applyFont="1" applyFill="1" applyBorder="1" applyAlignment="1">
      <alignment horizontal="left"/>
    </xf>
    <xf numFmtId="0" fontId="118" fillId="2" borderId="71" xfId="0" applyFont="1" applyFill="1" applyBorder="1" applyAlignment="1">
      <alignment horizontal="left"/>
    </xf>
    <xf numFmtId="0" fontId="119" fillId="2" borderId="73" xfId="0" applyFont="1" applyFill="1" applyBorder="1" applyAlignment="1">
      <alignment horizontal="left" vertical="center" wrapText="1"/>
    </xf>
    <xf numFmtId="0" fontId="119" fillId="2" borderId="74" xfId="0" applyFont="1" applyFill="1" applyBorder="1" applyAlignment="1">
      <alignment horizontal="left" vertical="center" wrapText="1"/>
    </xf>
    <xf numFmtId="0" fontId="119" fillId="2" borderId="74" xfId="0" applyFont="1" applyFill="1" applyBorder="1" applyAlignment="1">
      <alignment horizontal="left" vertical="center"/>
    </xf>
    <xf numFmtId="0" fontId="119" fillId="2" borderId="72" xfId="0" applyFont="1" applyFill="1" applyBorder="1" applyAlignment="1">
      <alignment horizontal="left" vertical="center"/>
    </xf>
    <xf numFmtId="0" fontId="118" fillId="2" borderId="67" xfId="0" applyFont="1" applyFill="1" applyBorder="1" applyAlignment="1">
      <alignment horizontal="left"/>
    </xf>
    <xf numFmtId="0" fontId="121" fillId="2" borderId="67" xfId="0" applyFont="1" applyFill="1" applyBorder="1" applyAlignment="1">
      <alignment horizontal="left"/>
    </xf>
    <xf numFmtId="0" fontId="120" fillId="52" borderId="67" xfId="0" applyFont="1" applyFill="1" applyBorder="1" applyAlignment="1">
      <alignment horizontal="center"/>
    </xf>
    <xf numFmtId="14" fontId="120" fillId="52" borderId="67" xfId="0" applyNumberFormat="1" applyFont="1" applyFill="1" applyBorder="1" applyAlignment="1">
      <alignment horizontal="center"/>
    </xf>
    <xf numFmtId="0" fontId="121" fillId="2" borderId="73" xfId="0" applyFont="1" applyFill="1" applyBorder="1" applyAlignment="1">
      <alignment horizontal="left"/>
    </xf>
    <xf numFmtId="0" fontId="121" fillId="2" borderId="74" xfId="0" applyFont="1" applyFill="1" applyBorder="1" applyAlignment="1">
      <alignment horizontal="left"/>
    </xf>
    <xf numFmtId="0" fontId="119" fillId="2" borderId="73" xfId="0" applyFont="1" applyFill="1" applyBorder="1" applyAlignment="1">
      <alignment horizontal="left" wrapText="1"/>
    </xf>
    <xf numFmtId="0" fontId="119" fillId="2" borderId="74" xfId="0" applyFont="1" applyFill="1" applyBorder="1" applyAlignment="1">
      <alignment horizontal="left" wrapText="1"/>
    </xf>
    <xf numFmtId="0" fontId="119" fillId="2" borderId="72" xfId="0" applyFont="1" applyFill="1" applyBorder="1" applyAlignment="1">
      <alignment horizontal="left" wrapText="1"/>
    </xf>
    <xf numFmtId="0" fontId="118" fillId="0" borderId="67" xfId="0" applyFont="1" applyBorder="1" applyAlignment="1">
      <alignment horizontal="left" wrapText="1"/>
    </xf>
    <xf numFmtId="0" fontId="120" fillId="52" borderId="67" xfId="0" applyFont="1" applyFill="1" applyBorder="1" applyAlignment="1">
      <alignment horizontal="left" wrapText="1"/>
    </xf>
    <xf numFmtId="0" fontId="118" fillId="2" borderId="73" xfId="0" applyFont="1" applyFill="1" applyBorder="1"/>
    <xf numFmtId="0" fontId="118" fillId="2" borderId="74" xfId="0" applyFont="1" applyFill="1" applyBorder="1"/>
    <xf numFmtId="0" fontId="118" fillId="2" borderId="72" xfId="0" applyFont="1" applyFill="1" applyBorder="1"/>
    <xf numFmtId="0" fontId="119" fillId="2" borderId="73" xfId="0" applyFont="1" applyFill="1" applyBorder="1" applyAlignment="1">
      <alignment horizontal="left"/>
    </xf>
    <xf numFmtId="0" fontId="119" fillId="2" borderId="74" xfId="0" applyFont="1" applyFill="1" applyBorder="1" applyAlignment="1">
      <alignment horizontal="left"/>
    </xf>
    <xf numFmtId="0" fontId="119" fillId="2" borderId="72" xfId="0" applyFont="1" applyFill="1" applyBorder="1" applyAlignment="1">
      <alignment horizontal="left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center" vertical="center" wrapText="1"/>
    </xf>
    <xf numFmtId="0" fontId="116" fillId="0" borderId="0" xfId="0" applyFont="1" applyAlignment="1">
      <alignment horizontal="left" vertical="center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0" fontId="52" fillId="0" borderId="0" xfId="59" applyFont="1" applyAlignment="1">
      <alignment horizontal="left" vertical="center" wrapText="1"/>
    </xf>
    <xf numFmtId="0" fontId="37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customXml" Target="../customXml/item1.xml"/><Relationship Id="rId21" Type="http://schemas.openxmlformats.org/officeDocument/2006/relationships/externalLink" Target="externalLinks/externalLink8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sheetMetadata" Target="metadata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3" Type="http://schemas.openxmlformats.org/officeDocument/2006/relationships/image" Target="../media/image10.png"/><Relationship Id="rId21" Type="http://schemas.openxmlformats.org/officeDocument/2006/relationships/image" Target="../media/image1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7.png"/><Relationship Id="rId1" Type="http://schemas.openxmlformats.org/officeDocument/2006/relationships/image" Target="../media/image8.emf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19" Type="http://schemas.openxmlformats.org/officeDocument/2006/relationships/image" Target="../media/image26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32.png"/><Relationship Id="rId7" Type="http://schemas.openxmlformats.org/officeDocument/2006/relationships/image" Target="../media/image35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1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Relationship Id="rId9" Type="http://schemas.openxmlformats.org/officeDocument/2006/relationships/image" Target="../media/image3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8.emf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12" Type="http://schemas.openxmlformats.org/officeDocument/2006/relationships/image" Target="../media/image48.emf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11" Type="http://schemas.openxmlformats.org/officeDocument/2006/relationships/image" Target="../media/image5.emf"/><Relationship Id="rId5" Type="http://schemas.openxmlformats.org/officeDocument/2006/relationships/image" Target="../media/image42.png"/><Relationship Id="rId10" Type="http://schemas.openxmlformats.org/officeDocument/2006/relationships/image" Target="../media/image47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571500</xdr:colOff>
      <xdr:row>4</xdr:row>
      <xdr:rowOff>285750</xdr:rowOff>
    </xdr:from>
    <xdr:to>
      <xdr:col>16</xdr:col>
      <xdr:colOff>114300</xdr:colOff>
      <xdr:row>7</xdr:row>
      <xdr:rowOff>342900</xdr:rowOff>
    </xdr:to>
    <xdr:pic>
      <xdr:nvPicPr>
        <xdr:cNvPr id="2" name="image19.png">
          <a:extLst>
            <a:ext uri="{FF2B5EF4-FFF2-40B4-BE49-F238E27FC236}">
              <a16:creationId xmlns:a16="http://schemas.microsoft.com/office/drawing/2014/main" id="{6304F1A5-C30D-4607-A63C-7F07BDB0B1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669125" y="2219325"/>
          <a:ext cx="2047875" cy="2257425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762000</xdr:colOff>
      <xdr:row>75</xdr:row>
      <xdr:rowOff>38100</xdr:rowOff>
    </xdr:from>
    <xdr:to>
      <xdr:col>15</xdr:col>
      <xdr:colOff>762000</xdr:colOff>
      <xdr:row>91</xdr:row>
      <xdr:rowOff>838200</xdr:rowOff>
    </xdr:to>
    <xdr:pic>
      <xdr:nvPicPr>
        <xdr:cNvPr id="3" name="image19.png">
          <a:extLst>
            <a:ext uri="{FF2B5EF4-FFF2-40B4-BE49-F238E27FC236}">
              <a16:creationId xmlns:a16="http://schemas.microsoft.com/office/drawing/2014/main" id="{C9410D03-67A6-41B6-9464-3D5E04A68F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618200" y="40081200"/>
          <a:ext cx="3124200" cy="2946400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571500</xdr:colOff>
      <xdr:row>4</xdr:row>
      <xdr:rowOff>285750</xdr:rowOff>
    </xdr:from>
    <xdr:to>
      <xdr:col>16</xdr:col>
      <xdr:colOff>114300</xdr:colOff>
      <xdr:row>7</xdr:row>
      <xdr:rowOff>342900</xdr:rowOff>
    </xdr:to>
    <xdr:pic>
      <xdr:nvPicPr>
        <xdr:cNvPr id="3" name="image19.png">
          <a:extLst>
            <a:ext uri="{FF2B5EF4-FFF2-40B4-BE49-F238E27FC236}">
              <a16:creationId xmlns:a16="http://schemas.microsoft.com/office/drawing/2014/main" id="{7EEADB97-C4B9-48C4-B502-8019D75409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735800" y="2247900"/>
          <a:ext cx="2057400" cy="2286000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762000</xdr:colOff>
      <xdr:row>109</xdr:row>
      <xdr:rowOff>38100</xdr:rowOff>
    </xdr:from>
    <xdr:to>
      <xdr:col>15</xdr:col>
      <xdr:colOff>762000</xdr:colOff>
      <xdr:row>123</xdr:row>
      <xdr:rowOff>876300</xdr:rowOff>
    </xdr:to>
    <xdr:pic>
      <xdr:nvPicPr>
        <xdr:cNvPr id="5" name="image19.png">
          <a:extLst>
            <a:ext uri="{FF2B5EF4-FFF2-40B4-BE49-F238E27FC236}">
              <a16:creationId xmlns:a16="http://schemas.microsoft.com/office/drawing/2014/main" id="{20C00D73-FAF5-4500-A716-F0CA2BDF67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849850" y="80676750"/>
          <a:ext cx="2971800" cy="2933700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571500</xdr:colOff>
      <xdr:row>4</xdr:row>
      <xdr:rowOff>285750</xdr:rowOff>
    </xdr:from>
    <xdr:to>
      <xdr:col>16</xdr:col>
      <xdr:colOff>114300</xdr:colOff>
      <xdr:row>7</xdr:row>
      <xdr:rowOff>342900</xdr:rowOff>
    </xdr:to>
    <xdr:pic>
      <xdr:nvPicPr>
        <xdr:cNvPr id="2" name="image19.png">
          <a:extLst>
            <a:ext uri="{FF2B5EF4-FFF2-40B4-BE49-F238E27FC236}">
              <a16:creationId xmlns:a16="http://schemas.microsoft.com/office/drawing/2014/main" id="{48F4BDB3-B6A5-4930-B4EF-B7C3A764DF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669125" y="2219325"/>
          <a:ext cx="2047875" cy="2257425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762000</xdr:colOff>
      <xdr:row>109</xdr:row>
      <xdr:rowOff>38100</xdr:rowOff>
    </xdr:from>
    <xdr:to>
      <xdr:col>15</xdr:col>
      <xdr:colOff>762000</xdr:colOff>
      <xdr:row>123</xdr:row>
      <xdr:rowOff>876300</xdr:rowOff>
    </xdr:to>
    <xdr:pic>
      <xdr:nvPicPr>
        <xdr:cNvPr id="3" name="image19.png">
          <a:extLst>
            <a:ext uri="{FF2B5EF4-FFF2-40B4-BE49-F238E27FC236}">
              <a16:creationId xmlns:a16="http://schemas.microsoft.com/office/drawing/2014/main" id="{B2DB092C-F0DF-4431-99B7-0D4C64B628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783175" y="70761225"/>
          <a:ext cx="2971800" cy="2933700"/>
        </a:xfrm>
        <a:prstGeom prst="rect">
          <a:avLst/>
        </a:prstGeom>
        <a:noFill/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25</xdr:row>
      <xdr:rowOff>1738314</xdr:rowOff>
    </xdr:from>
    <xdr:to>
      <xdr:col>28</xdr:col>
      <xdr:colOff>131872</xdr:colOff>
      <xdr:row>25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18</xdr:col>
      <xdr:colOff>190500</xdr:colOff>
      <xdr:row>15</xdr:row>
      <xdr:rowOff>3505200</xdr:rowOff>
    </xdr:from>
    <xdr:ext cx="8305800" cy="3352800"/>
    <xdr:pic>
      <xdr:nvPicPr>
        <xdr:cNvPr id="8" name="image9.png">
          <a:extLst>
            <a:ext uri="{FF2B5EF4-FFF2-40B4-BE49-F238E27FC236}">
              <a16:creationId xmlns:a16="http://schemas.microsoft.com/office/drawing/2014/main" id="{CF124742-6EE7-4AA1-A1CF-90D40B6B69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75600" y="27012900"/>
          <a:ext cx="8305800" cy="3352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2159000</xdr:colOff>
      <xdr:row>19</xdr:row>
      <xdr:rowOff>825500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54800" y="349631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1320800</xdr:colOff>
      <xdr:row>21</xdr:row>
      <xdr:rowOff>342903</xdr:rowOff>
    </xdr:from>
    <xdr:to>
      <xdr:col>3</xdr:col>
      <xdr:colOff>11349531</xdr:colOff>
      <xdr:row>21</xdr:row>
      <xdr:rowOff>3766775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9119030" y="37248673"/>
          <a:ext cx="3423872" cy="10028731"/>
        </a:xfrm>
        <a:prstGeom prst="rect">
          <a:avLst/>
        </a:prstGeom>
      </xdr:spPr>
    </xdr:pic>
    <xdr:clientData/>
  </xdr:twoCellAnchor>
  <xdr:twoCellAnchor editAs="oneCell">
    <xdr:from>
      <xdr:col>3</xdr:col>
      <xdr:colOff>1320800</xdr:colOff>
      <xdr:row>25</xdr:row>
      <xdr:rowOff>1117600</xdr:rowOff>
    </xdr:from>
    <xdr:to>
      <xdr:col>3</xdr:col>
      <xdr:colOff>7879105</xdr:colOff>
      <xdr:row>25</xdr:row>
      <xdr:rowOff>4127500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16600" y="57378600"/>
          <a:ext cx="6558305" cy="3009900"/>
        </a:xfrm>
        <a:prstGeom prst="rect">
          <a:avLst/>
        </a:prstGeom>
      </xdr:spPr>
    </xdr:pic>
    <xdr:clientData/>
  </xdr:twoCellAnchor>
  <xdr:twoCellAnchor editAs="oneCell">
    <xdr:from>
      <xdr:col>3</xdr:col>
      <xdr:colOff>8305800</xdr:colOff>
      <xdr:row>25</xdr:row>
      <xdr:rowOff>749300</xdr:rowOff>
    </xdr:from>
    <xdr:to>
      <xdr:col>3</xdr:col>
      <xdr:colOff>11696700</xdr:colOff>
      <xdr:row>25</xdr:row>
      <xdr:rowOff>4002562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801600" y="570103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25</xdr:row>
      <xdr:rowOff>4648200</xdr:rowOff>
    </xdr:from>
    <xdr:to>
      <xdr:col>12</xdr:col>
      <xdr:colOff>713800</xdr:colOff>
      <xdr:row>26</xdr:row>
      <xdr:rowOff>2809452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3</xdr:col>
      <xdr:colOff>685800</xdr:colOff>
      <xdr:row>27</xdr:row>
      <xdr:rowOff>417512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181600" y="653653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6502400</xdr:colOff>
      <xdr:row>27</xdr:row>
      <xdr:rowOff>355600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998200" y="653034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1397000</xdr:colOff>
      <xdr:row>29</xdr:row>
      <xdr:rowOff>584200</xdr:rowOff>
    </xdr:from>
    <xdr:to>
      <xdr:col>3</xdr:col>
      <xdr:colOff>10985500</xdr:colOff>
      <xdr:row>29</xdr:row>
      <xdr:rowOff>3914685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892800" y="70231000"/>
          <a:ext cx="9588500" cy="333048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31</xdr:row>
      <xdr:rowOff>495300</xdr:rowOff>
    </xdr:from>
    <xdr:to>
      <xdr:col>3</xdr:col>
      <xdr:colOff>8788400</xdr:colOff>
      <xdr:row>31</xdr:row>
      <xdr:rowOff>3271183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57800" y="760095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2</xdr:col>
      <xdr:colOff>2628900</xdr:colOff>
      <xdr:row>31</xdr:row>
      <xdr:rowOff>685800</xdr:rowOff>
    </xdr:from>
    <xdr:to>
      <xdr:col>3</xdr:col>
      <xdr:colOff>3333568</xdr:colOff>
      <xdr:row>31</xdr:row>
      <xdr:rowOff>3467100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525500" y="762000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4610100</xdr:colOff>
      <xdr:row>33</xdr:row>
      <xdr:rowOff>190500</xdr:rowOff>
    </xdr:from>
    <xdr:to>
      <xdr:col>3</xdr:col>
      <xdr:colOff>4968290</xdr:colOff>
      <xdr:row>33</xdr:row>
      <xdr:rowOff>3580976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915400" y="89001600"/>
          <a:ext cx="4676190" cy="33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15</xdr:row>
      <xdr:rowOff>419100</xdr:rowOff>
    </xdr:from>
    <xdr:to>
      <xdr:col>32</xdr:col>
      <xdr:colOff>598838</xdr:colOff>
      <xdr:row>15</xdr:row>
      <xdr:rowOff>3666719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0C3191-B1FC-AE40-753E-528E447D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423100" y="23926800"/>
          <a:ext cx="9895238" cy="3247619"/>
        </a:xfrm>
        <a:prstGeom prst="rect">
          <a:avLst/>
        </a:prstGeom>
      </xdr:spPr>
    </xdr:pic>
    <xdr:clientData/>
  </xdr:twoCellAnchor>
  <xdr:oneCellAnchor>
    <xdr:from>
      <xdr:col>3</xdr:col>
      <xdr:colOff>228600</xdr:colOff>
      <xdr:row>15</xdr:row>
      <xdr:rowOff>698500</xdr:rowOff>
    </xdr:from>
    <xdr:ext cx="3467100" cy="2552700"/>
    <xdr:pic>
      <xdr:nvPicPr>
        <xdr:cNvPr id="12" name="image12.png">
          <a:extLst>
            <a:ext uri="{FF2B5EF4-FFF2-40B4-BE49-F238E27FC236}">
              <a16:creationId xmlns:a16="http://schemas.microsoft.com/office/drawing/2014/main" id="{7A8B0233-7F66-40CA-BE07-C5C64B57669A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724400" y="22644100"/>
          <a:ext cx="3467100" cy="25527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1422400</xdr:colOff>
      <xdr:row>17</xdr:row>
      <xdr:rowOff>546100</xdr:rowOff>
    </xdr:from>
    <xdr:to>
      <xdr:col>3</xdr:col>
      <xdr:colOff>10887528</xdr:colOff>
      <xdr:row>17</xdr:row>
      <xdr:rowOff>3556000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E1C05E1-2BC3-4AFB-B6DE-CBEAA4285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918200" y="28714700"/>
          <a:ext cx="9465128" cy="3009900"/>
        </a:xfrm>
        <a:prstGeom prst="rect">
          <a:avLst/>
        </a:prstGeom>
      </xdr:spPr>
    </xdr:pic>
    <xdr:clientData/>
  </xdr:twoCellAnchor>
  <xdr:twoCellAnchor editAs="oneCell">
    <xdr:from>
      <xdr:col>3</xdr:col>
      <xdr:colOff>8636000</xdr:colOff>
      <xdr:row>19</xdr:row>
      <xdr:rowOff>457200</xdr:rowOff>
    </xdr:from>
    <xdr:to>
      <xdr:col>3</xdr:col>
      <xdr:colOff>12035375</xdr:colOff>
      <xdr:row>19</xdr:row>
      <xdr:rowOff>3695700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332716F-DE0A-4959-9446-D116ED08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131800" y="34594800"/>
          <a:ext cx="3399375" cy="3238500"/>
        </a:xfrm>
        <a:prstGeom prst="rect">
          <a:avLst/>
        </a:prstGeom>
      </xdr:spPr>
    </xdr:pic>
    <xdr:clientData/>
  </xdr:twoCellAnchor>
  <xdr:twoCellAnchor editAs="oneCell">
    <xdr:from>
      <xdr:col>3</xdr:col>
      <xdr:colOff>3657600</xdr:colOff>
      <xdr:row>15</xdr:row>
      <xdr:rowOff>469900</xdr:rowOff>
    </xdr:from>
    <xdr:to>
      <xdr:col>3</xdr:col>
      <xdr:colOff>11921128</xdr:colOff>
      <xdr:row>15</xdr:row>
      <xdr:rowOff>3327043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14EA51-5301-897D-2FD7-93E31187E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153400" y="22415500"/>
          <a:ext cx="8263528" cy="2857143"/>
        </a:xfrm>
        <a:prstGeom prst="rect">
          <a:avLst/>
        </a:prstGeom>
      </xdr:spPr>
    </xdr:pic>
    <xdr:clientData/>
  </xdr:twoCellAnchor>
  <xdr:twoCellAnchor editAs="oneCell">
    <xdr:from>
      <xdr:col>17</xdr:col>
      <xdr:colOff>342900</xdr:colOff>
      <xdr:row>23</xdr:row>
      <xdr:rowOff>457200</xdr:rowOff>
    </xdr:from>
    <xdr:to>
      <xdr:col>33</xdr:col>
      <xdr:colOff>160728</xdr:colOff>
      <xdr:row>23</xdr:row>
      <xdr:rowOff>2409581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1FDD76C-9271-06AD-69E9-D7C0934CE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2918400" y="49682400"/>
          <a:ext cx="9571428" cy="19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23</xdr:row>
      <xdr:rowOff>1028700</xdr:rowOff>
    </xdr:from>
    <xdr:to>
      <xdr:col>3</xdr:col>
      <xdr:colOff>11988800</xdr:colOff>
      <xdr:row>23</xdr:row>
      <xdr:rowOff>3385086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97D8146-EEA9-67B8-7F4E-CC8F1B066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953000" y="50050700"/>
          <a:ext cx="11531600" cy="2356386"/>
        </a:xfrm>
        <a:prstGeom prst="rect">
          <a:avLst/>
        </a:prstGeom>
      </xdr:spPr>
    </xdr:pic>
    <xdr:clientData/>
  </xdr:twoCellAnchor>
  <xdr:twoCellAnchor>
    <xdr:from>
      <xdr:col>3</xdr:col>
      <xdr:colOff>10350500</xdr:colOff>
      <xdr:row>0</xdr:row>
      <xdr:rowOff>508000</xdr:rowOff>
    </xdr:from>
    <xdr:to>
      <xdr:col>3</xdr:col>
      <xdr:colOff>12725400</xdr:colOff>
      <xdr:row>3</xdr:row>
      <xdr:rowOff>88900</xdr:rowOff>
    </xdr:to>
    <xdr:pic>
      <xdr:nvPicPr>
        <xdr:cNvPr id="9" name="image19.png">
          <a:extLst>
            <a:ext uri="{FF2B5EF4-FFF2-40B4-BE49-F238E27FC236}">
              <a16:creationId xmlns:a16="http://schemas.microsoft.com/office/drawing/2014/main" id="{4E6F635D-4CBD-47CC-94CA-9354F66FAFC1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4846300" y="508000"/>
          <a:ext cx="2374900" cy="2247900"/>
        </a:xfrm>
        <a:prstGeom prst="rect">
          <a:avLst/>
        </a:prstGeom>
        <a:noFill/>
      </xdr:spPr>
    </xdr:pic>
    <xdr:clientData fLocksWithSheet="0"/>
  </xdr:twoCellAnchor>
  <xdr:oneCellAnchor>
    <xdr:from>
      <xdr:col>5</xdr:col>
      <xdr:colOff>3200400</xdr:colOff>
      <xdr:row>22</xdr:row>
      <xdr:rowOff>0</xdr:rowOff>
    </xdr:from>
    <xdr:ext cx="9571428" cy="1952381"/>
    <xdr:pic>
      <xdr:nvPicPr>
        <xdr:cNvPr id="10" name="Picture 9">
          <a:extLst>
            <a:ext uri="{FF2B5EF4-FFF2-40B4-BE49-F238E27FC236}">
              <a16:creationId xmlns:a16="http://schemas.microsoft.com/office/drawing/2014/main" id="{14236C9F-7CE7-4444-8F32-B04EADA5C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221700" y="46101000"/>
          <a:ext cx="9571428" cy="1952381"/>
        </a:xfrm>
        <a:prstGeom prst="rect">
          <a:avLst/>
        </a:prstGeom>
      </xdr:spPr>
    </xdr:pic>
    <xdr:clientData/>
  </xdr:oneCellAnchor>
  <xdr:oneCellAnchor>
    <xdr:from>
      <xdr:col>7</xdr:col>
      <xdr:colOff>266699</xdr:colOff>
      <xdr:row>21</xdr:row>
      <xdr:rowOff>3543300</xdr:rowOff>
    </xdr:from>
    <xdr:ext cx="34976155" cy="7467600"/>
    <xdr:pic>
      <xdr:nvPicPr>
        <xdr:cNvPr id="14" name="Picture 13">
          <a:extLst>
            <a:ext uri="{FF2B5EF4-FFF2-40B4-BE49-F238E27FC236}">
              <a16:creationId xmlns:a16="http://schemas.microsoft.com/office/drawing/2014/main" id="{F0E305EB-8A28-4EE1-916A-A8D4F78D3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6174699" y="43929300"/>
          <a:ext cx="34976155" cy="74676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95</xdr:row>
      <xdr:rowOff>73601</xdr:rowOff>
    </xdr:from>
    <xdr:ext cx="676275" cy="1428750"/>
    <xdr:pic>
      <xdr:nvPicPr>
        <xdr:cNvPr id="2" name="image471.png">
          <a:extLst>
            <a:ext uri="{FF2B5EF4-FFF2-40B4-BE49-F238E27FC236}">
              <a16:creationId xmlns:a16="http://schemas.microsoft.com/office/drawing/2014/main" id="{F4BFEC61-8B4F-4DEF-B0EC-3FEDCB4253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049000" y="26867426"/>
          <a:ext cx="676275" cy="14287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47625</xdr:colOff>
      <xdr:row>0</xdr:row>
      <xdr:rowOff>85725</xdr:rowOff>
    </xdr:from>
    <xdr:to>
      <xdr:col>4</xdr:col>
      <xdr:colOff>352151</xdr:colOff>
      <xdr:row>2</xdr:row>
      <xdr:rowOff>104718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34B909-7981-47B4-B09D-58021FC5B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85725"/>
          <a:ext cx="2190476" cy="4190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6982E546-9F65-40B3-AE21-DBDBF56487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F9161100-C600-4B1D-B5A7-5AFBE6065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0058400"/>
          <a:ext cx="10287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72</xdr:row>
      <xdr:rowOff>207818</xdr:rowOff>
    </xdr:from>
    <xdr:to>
      <xdr:col>6</xdr:col>
      <xdr:colOff>1690254</xdr:colOff>
      <xdr:row>76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4A06122A-2B91-481A-A498-DBBA3B61E47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10058400"/>
          <a:ext cx="8763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114</xdr:row>
      <xdr:rowOff>207818</xdr:rowOff>
    </xdr:from>
    <xdr:to>
      <xdr:col>6</xdr:col>
      <xdr:colOff>1640032</xdr:colOff>
      <xdr:row>118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040BA63C-6C1D-4D4B-8ADF-4ED271F97B9B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10058400"/>
          <a:ext cx="8953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157</xdr:row>
      <xdr:rowOff>51954</xdr:rowOff>
    </xdr:from>
    <xdr:to>
      <xdr:col>6</xdr:col>
      <xdr:colOff>1770784</xdr:colOff>
      <xdr:row>160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B0955894-DE88-4F9A-A330-E89230781FB5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10058400"/>
          <a:ext cx="904875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198</xdr:row>
      <xdr:rowOff>259773</xdr:rowOff>
    </xdr:from>
    <xdr:to>
      <xdr:col>6</xdr:col>
      <xdr:colOff>1515341</xdr:colOff>
      <xdr:row>202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B71F4C39-D22E-49BC-AF07-D19B0EA6343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10058400"/>
          <a:ext cx="8572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240</xdr:row>
      <xdr:rowOff>173182</xdr:rowOff>
    </xdr:from>
    <xdr:to>
      <xdr:col>6</xdr:col>
      <xdr:colOff>1516686</xdr:colOff>
      <xdr:row>246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E26644D-0DA2-4E52-804A-698EABD3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10058400"/>
          <a:ext cx="702732" cy="0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282</xdr:row>
      <xdr:rowOff>138545</xdr:rowOff>
    </xdr:from>
    <xdr:to>
      <xdr:col>6</xdr:col>
      <xdr:colOff>1745746</xdr:colOff>
      <xdr:row>285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2C7F97-0BF3-4477-904E-74575DB7E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10058400"/>
          <a:ext cx="914473" cy="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324</xdr:row>
      <xdr:rowOff>173182</xdr:rowOff>
    </xdr:from>
    <xdr:to>
      <xdr:col>6</xdr:col>
      <xdr:colOff>1837651</xdr:colOff>
      <xdr:row>328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849BD0-E96C-4A55-B47B-DF517470B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10058400"/>
          <a:ext cx="1058333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DAEE59-7D65-44C4-86B5-1FBA34D7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DREW%20HOUSE/2-FW24/2-PRODUCTION/2-STYLE-FILE/2.%20SPEC/FINAL%20SPEC/ZIP%20UP%20HOODIE%20UPDATE%2026-02-2024.xlsx" TargetMode="External"/><Relationship Id="rId1" Type="http://schemas.openxmlformats.org/officeDocument/2006/relationships/externalLinkPath" Target="/sites/COMMERCIAL/Shared%20Documents/General/2-CUSTOMER-FOLDER/DREW%20HOUSE/2-FW24/2-PRODUCTION/2-STYLE-FILE/2.%20SPEC/FINAL%20SPEC/ZIP%20UP%20HOODIE%20UPDATE%2026-02-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A FULL SIZE 260224"/>
      <sheetName val="TRUOC WASH"/>
      <sheetName val="UA FULL SIZE 110124"/>
      <sheetName val="UA CHINH SUA 101123"/>
      <sheetName val="1. CUTTING DOCKET"/>
      <sheetName val="2. TRIM CARD"/>
      <sheetName val="SPEC"/>
      <sheetName val="PP MEETING "/>
      <sheetName val="STICKER "/>
    </sheetNames>
    <sheetDataSet>
      <sheetData sheetId="0"/>
      <sheetData sheetId="1"/>
      <sheetData sheetId="2"/>
      <sheetData sheetId="3"/>
      <sheetData sheetId="4">
        <row r="7">
          <cell r="D7" t="str">
            <v>D15-SHD136V3A2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5D33E-2136-457B-935D-D9882127188D}">
  <sheetPr>
    <pageSetUpPr fitToPage="1"/>
  </sheetPr>
  <dimension ref="A1:S121"/>
  <sheetViews>
    <sheetView tabSelected="1" view="pageBreakPreview" topLeftCell="A41" zoomScale="40" zoomScaleNormal="10" zoomScaleSheetLayoutView="40" zoomScalePageLayoutView="25" workbookViewId="0">
      <selection activeCell="H43" sqref="H43:H44"/>
    </sheetView>
  </sheetViews>
  <sheetFormatPr defaultColWidth="9.1796875" defaultRowHeight="16.5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8" width="9.1796875" style="38"/>
    <col min="19" max="19" width="12.7265625" style="38" bestFit="1" customWidth="1"/>
    <col min="20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43" t="s">
        <v>0</v>
      </c>
      <c r="O1" s="443" t="s">
        <v>0</v>
      </c>
      <c r="P1" s="444" t="s">
        <v>1</v>
      </c>
      <c r="Q1" s="444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43" t="s">
        <v>2</v>
      </c>
      <c r="O2" s="443" t="s">
        <v>2</v>
      </c>
      <c r="P2" s="445" t="s">
        <v>3</v>
      </c>
      <c r="Q2" s="445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43" t="s">
        <v>4</v>
      </c>
      <c r="O3" s="443" t="s">
        <v>4</v>
      </c>
      <c r="P3" s="446" t="s">
        <v>5</v>
      </c>
      <c r="Q3" s="444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59" t="s">
        <v>890</v>
      </c>
      <c r="H5" s="460"/>
      <c r="I5" s="460"/>
      <c r="J5" s="460"/>
      <c r="K5" s="460"/>
      <c r="L5" s="460"/>
      <c r="M5" s="461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62"/>
      <c r="H6" s="463"/>
      <c r="I6" s="463"/>
      <c r="J6" s="463"/>
      <c r="K6" s="463"/>
      <c r="L6" s="463"/>
      <c r="M6" s="464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541</v>
      </c>
      <c r="E7" s="12"/>
      <c r="F7" s="11"/>
      <c r="G7" s="462"/>
      <c r="H7" s="463"/>
      <c r="I7" s="463"/>
      <c r="J7" s="463"/>
      <c r="K7" s="463"/>
      <c r="L7" s="463"/>
      <c r="M7" s="464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68" t="s">
        <v>782</v>
      </c>
      <c r="E8" s="468"/>
      <c r="F8" s="468"/>
      <c r="G8" s="465"/>
      <c r="H8" s="466"/>
      <c r="I8" s="466"/>
      <c r="J8" s="466"/>
      <c r="K8" s="466"/>
      <c r="L8" s="466"/>
      <c r="M8" s="467"/>
      <c r="N8" s="13"/>
      <c r="O8" s="13"/>
      <c r="P8" s="13"/>
      <c r="Q8" s="13"/>
    </row>
    <row r="9" spans="1:17" s="15" customFormat="1" ht="32.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2.5">
      <c r="B10" s="236" t="s">
        <v>15</v>
      </c>
      <c r="C10" s="236"/>
      <c r="D10" s="136" t="s">
        <v>779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69">
        <v>45467</v>
      </c>
      <c r="E11" s="470"/>
      <c r="F11" s="470"/>
      <c r="G11" s="241"/>
      <c r="H11" s="240"/>
      <c r="I11" s="186"/>
      <c r="J11" s="238" t="s">
        <v>20</v>
      </c>
      <c r="K11" s="186"/>
      <c r="L11" s="186"/>
      <c r="M11" s="471" t="s">
        <v>730</v>
      </c>
      <c r="N11" s="471"/>
      <c r="O11" s="471"/>
      <c r="P11" s="471"/>
      <c r="Q11" s="471"/>
    </row>
    <row r="12" spans="1:17" s="15" customFormat="1" ht="32.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32.5">
      <c r="B13" s="472"/>
      <c r="C13" s="472"/>
      <c r="D13" s="472"/>
      <c r="E13" s="472"/>
      <c r="F13" s="472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32.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56" t="s">
        <v>860</v>
      </c>
      <c r="O17" s="456"/>
      <c r="P17" s="456"/>
      <c r="Q17" s="333" t="s">
        <v>40</v>
      </c>
    </row>
    <row r="18" spans="2:17" s="204" customFormat="1" ht="78">
      <c r="B18" s="330" t="s">
        <v>41</v>
      </c>
      <c r="C18" s="331" t="s">
        <v>542</v>
      </c>
      <c r="D18" s="205" t="s">
        <v>864</v>
      </c>
      <c r="E18" s="206"/>
      <c r="F18" s="207"/>
      <c r="G18" s="457" t="s">
        <v>889</v>
      </c>
      <c r="H18" s="457"/>
      <c r="I18" s="457"/>
      <c r="J18" s="457"/>
      <c r="K18" s="457"/>
      <c r="L18" s="457"/>
      <c r="M18" s="458"/>
      <c r="N18" s="447" t="s">
        <v>861</v>
      </c>
      <c r="O18" s="447"/>
      <c r="P18" s="447"/>
      <c r="Q18" s="208">
        <f>SUM(E18:P18)</f>
        <v>0</v>
      </c>
    </row>
    <row r="19" spans="2:17" s="204" customFormat="1" ht="78" hidden="1">
      <c r="B19" s="330" t="s">
        <v>43</v>
      </c>
      <c r="C19" s="331" t="str">
        <f>C18</f>
        <v>DB-SS016</v>
      </c>
      <c r="D19" s="206" t="str">
        <f>+D18</f>
        <v>DOVE</v>
      </c>
      <c r="E19" s="206"/>
      <c r="F19" s="207"/>
      <c r="G19" s="209"/>
      <c r="H19" s="209">
        <f t="shared" ref="H19:M19" si="0">ROUNDUP(H18*5%,0)</f>
        <v>0</v>
      </c>
      <c r="I19" s="209">
        <f t="shared" si="0"/>
        <v>0</v>
      </c>
      <c r="J19" s="209">
        <f t="shared" si="0"/>
        <v>0</v>
      </c>
      <c r="K19" s="209">
        <f t="shared" si="0"/>
        <v>0</v>
      </c>
      <c r="L19" s="209">
        <f t="shared" si="0"/>
        <v>0</v>
      </c>
      <c r="M19" s="209">
        <f t="shared" si="0"/>
        <v>0</v>
      </c>
      <c r="N19" s="447"/>
      <c r="O19" s="447"/>
      <c r="P19" s="447"/>
      <c r="Q19" s="208">
        <f>SUM(E19:P19)</f>
        <v>0</v>
      </c>
    </row>
    <row r="20" spans="2:17" s="215" customFormat="1" ht="149.25" hidden="1" customHeight="1">
      <c r="B20" s="448" t="s">
        <v>887</v>
      </c>
      <c r="C20" s="448"/>
      <c r="D20" s="448"/>
      <c r="E20" s="448"/>
      <c r="F20" s="448"/>
      <c r="G20" s="233"/>
      <c r="H20" s="233"/>
      <c r="I20" s="233"/>
      <c r="J20" s="233"/>
      <c r="K20" s="233"/>
      <c r="L20" s="233"/>
      <c r="M20" s="233"/>
      <c r="N20" s="234"/>
      <c r="O20" s="234"/>
      <c r="P20" s="234"/>
      <c r="Q20" s="235">
        <f>SUM(G20:P20)</f>
        <v>0</v>
      </c>
    </row>
    <row r="21" spans="2:17" s="215" customFormat="1" ht="53.5" hidden="1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0</v>
      </c>
      <c r="H21" s="214">
        <f t="shared" ref="H21:M21" si="1">SUM(H18:H19)-H20</f>
        <v>0</v>
      </c>
      <c r="I21" s="214">
        <f t="shared" si="1"/>
        <v>0</v>
      </c>
      <c r="J21" s="214">
        <f t="shared" si="1"/>
        <v>0</v>
      </c>
      <c r="K21" s="214">
        <f t="shared" si="1"/>
        <v>0</v>
      </c>
      <c r="L21" s="214">
        <f t="shared" si="1"/>
        <v>0</v>
      </c>
      <c r="M21" s="214">
        <f t="shared" si="1"/>
        <v>0</v>
      </c>
      <c r="N21" s="334"/>
      <c r="O21" s="334"/>
      <c r="P21" s="334"/>
      <c r="Q21" s="214">
        <f t="shared" ref="Q21" si="2">SUM(Q18:Q19)-Q20</f>
        <v>0</v>
      </c>
    </row>
    <row r="22" spans="2:17" s="204" customFormat="1" ht="53.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49" t="s">
        <v>860</v>
      </c>
      <c r="O23" s="449"/>
      <c r="P23" s="449"/>
      <c r="Q23" s="333" t="s">
        <v>40</v>
      </c>
    </row>
    <row r="24" spans="2:17" s="204" customFormat="1" ht="78">
      <c r="B24" s="330" t="s">
        <v>41</v>
      </c>
      <c r="C24" s="331" t="s">
        <v>550</v>
      </c>
      <c r="D24" s="205" t="s">
        <v>865</v>
      </c>
      <c r="E24" s="206"/>
      <c r="F24" s="207"/>
      <c r="G24" s="457" t="s">
        <v>889</v>
      </c>
      <c r="H24" s="457"/>
      <c r="I24" s="457"/>
      <c r="J24" s="457"/>
      <c r="K24" s="457"/>
      <c r="L24" s="457"/>
      <c r="M24" s="458"/>
      <c r="N24" s="450" t="s">
        <v>863</v>
      </c>
      <c r="O24" s="451"/>
      <c r="P24" s="452"/>
      <c r="Q24" s="208">
        <f>SUM(E24:P24)</f>
        <v>0</v>
      </c>
    </row>
    <row r="25" spans="2:17" s="204" customFormat="1" ht="78" hidden="1">
      <c r="B25" s="330" t="s">
        <v>43</v>
      </c>
      <c r="C25" s="331" t="str">
        <f>C24</f>
        <v>DB-SS017</v>
      </c>
      <c r="D25" s="206" t="str">
        <f>+D24</f>
        <v>HEATHER GREY</v>
      </c>
      <c r="E25" s="206"/>
      <c r="F25" s="207"/>
      <c r="G25" s="209"/>
      <c r="H25" s="209">
        <f t="shared" ref="H25:M25" si="3">ROUNDUP(H24*5%,0)</f>
        <v>0</v>
      </c>
      <c r="I25" s="209">
        <f t="shared" si="3"/>
        <v>0</v>
      </c>
      <c r="J25" s="209">
        <f t="shared" si="3"/>
        <v>0</v>
      </c>
      <c r="K25" s="209">
        <f t="shared" si="3"/>
        <v>0</v>
      </c>
      <c r="L25" s="209">
        <f t="shared" si="3"/>
        <v>0</v>
      </c>
      <c r="M25" s="209">
        <f t="shared" si="3"/>
        <v>0</v>
      </c>
      <c r="N25" s="453"/>
      <c r="O25" s="454"/>
      <c r="P25" s="455"/>
      <c r="Q25" s="208">
        <f>SUM(E25:P25)</f>
        <v>0</v>
      </c>
    </row>
    <row r="26" spans="2:17" s="215" customFormat="1" ht="149.25" hidden="1" customHeight="1">
      <c r="B26" s="448" t="s">
        <v>887</v>
      </c>
      <c r="C26" s="448"/>
      <c r="D26" s="448"/>
      <c r="E26" s="448"/>
      <c r="F26" s="448"/>
      <c r="G26" s="233"/>
      <c r="H26" s="233"/>
      <c r="I26" s="233"/>
      <c r="J26" s="233"/>
      <c r="K26" s="233"/>
      <c r="L26" s="233"/>
      <c r="M26" s="233"/>
      <c r="N26" s="234"/>
      <c r="O26" s="234"/>
      <c r="P26" s="234"/>
      <c r="Q26" s="235">
        <f>SUM(G26:P26)</f>
        <v>0</v>
      </c>
    </row>
    <row r="27" spans="2:17" s="215" customFormat="1" ht="53.5" hidden="1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0</v>
      </c>
      <c r="H27" s="214">
        <f t="shared" ref="H27:M27" si="4">SUM(H24:H25)-H26</f>
        <v>0</v>
      </c>
      <c r="I27" s="214">
        <f t="shared" si="4"/>
        <v>0</v>
      </c>
      <c r="J27" s="214">
        <f t="shared" si="4"/>
        <v>0</v>
      </c>
      <c r="K27" s="214">
        <f t="shared" si="4"/>
        <v>0</v>
      </c>
      <c r="L27" s="214">
        <f t="shared" si="4"/>
        <v>0</v>
      </c>
      <c r="M27" s="214">
        <f t="shared" si="4"/>
        <v>0</v>
      </c>
      <c r="N27" s="334"/>
      <c r="O27" s="334"/>
      <c r="P27" s="334"/>
      <c r="Q27" s="214">
        <f t="shared" ref="Q27" si="5">SUM(Q24:Q25)-Q26</f>
        <v>0</v>
      </c>
    </row>
    <row r="28" spans="2:17" s="204" customFormat="1" ht="53.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56" t="s">
        <v>860</v>
      </c>
      <c r="O29" s="456"/>
      <c r="P29" s="456"/>
      <c r="Q29" s="333" t="s">
        <v>40</v>
      </c>
    </row>
    <row r="30" spans="2:17" s="204" customFormat="1" ht="67.5" customHeight="1">
      <c r="B30" s="330" t="s">
        <v>41</v>
      </c>
      <c r="C30" s="331" t="s">
        <v>558</v>
      </c>
      <c r="D30" s="205" t="s">
        <v>866</v>
      </c>
      <c r="E30" s="206"/>
      <c r="F30" s="207"/>
      <c r="G30" s="207">
        <v>20</v>
      </c>
      <c r="H30" s="207">
        <v>70</v>
      </c>
      <c r="I30" s="207">
        <v>179</v>
      </c>
      <c r="J30" s="207">
        <v>230</v>
      </c>
      <c r="K30" s="207">
        <v>183</v>
      </c>
      <c r="L30" s="207">
        <v>86</v>
      </c>
      <c r="M30" s="207">
        <v>25</v>
      </c>
      <c r="N30" s="476" t="s">
        <v>862</v>
      </c>
      <c r="O30" s="476"/>
      <c r="P30" s="476"/>
      <c r="Q30" s="208">
        <f>SUM(E30:P30)</f>
        <v>793</v>
      </c>
    </row>
    <row r="31" spans="2:17" s="204" customFormat="1" ht="78">
      <c r="B31" s="330" t="s">
        <v>43</v>
      </c>
      <c r="C31" s="331" t="str">
        <f>C30</f>
        <v>DB-SS018</v>
      </c>
      <c r="D31" s="206" t="str">
        <f>+D30</f>
        <v>SANDSTONE</v>
      </c>
      <c r="E31" s="332"/>
      <c r="F31" s="332"/>
      <c r="G31" s="209">
        <f>ROUNDUP(G30*5%,0)</f>
        <v>1</v>
      </c>
      <c r="H31" s="209">
        <f t="shared" ref="H31:M31" si="6">ROUNDUP(H30*5%,0)</f>
        <v>4</v>
      </c>
      <c r="I31" s="209">
        <f t="shared" si="6"/>
        <v>9</v>
      </c>
      <c r="J31" s="209">
        <f t="shared" si="6"/>
        <v>12</v>
      </c>
      <c r="K31" s="209">
        <f t="shared" si="6"/>
        <v>10</v>
      </c>
      <c r="L31" s="209">
        <f t="shared" si="6"/>
        <v>5</v>
      </c>
      <c r="M31" s="209">
        <f t="shared" si="6"/>
        <v>2</v>
      </c>
      <c r="N31" s="476"/>
      <c r="O31" s="476"/>
      <c r="P31" s="476"/>
      <c r="Q31" s="208">
        <f>SUM(E31:P31)</f>
        <v>43</v>
      </c>
    </row>
    <row r="32" spans="2:17" s="215" customFormat="1" ht="149.25" customHeight="1">
      <c r="B32" s="448" t="s">
        <v>885</v>
      </c>
      <c r="C32" s="448"/>
      <c r="D32" s="448"/>
      <c r="E32" s="448"/>
      <c r="F32" s="448"/>
      <c r="G32" s="233">
        <v>2</v>
      </c>
      <c r="H32" s="233">
        <v>5</v>
      </c>
      <c r="I32" s="233">
        <v>6</v>
      </c>
      <c r="J32" s="233">
        <v>9</v>
      </c>
      <c r="K32" s="233">
        <v>6</v>
      </c>
      <c r="L32" s="233">
        <v>5</v>
      </c>
      <c r="M32" s="233">
        <v>2</v>
      </c>
      <c r="N32" s="234"/>
      <c r="O32" s="234"/>
      <c r="P32" s="234"/>
      <c r="Q32" s="235">
        <f>SUM(G32:P32)</f>
        <v>35</v>
      </c>
    </row>
    <row r="33" spans="1:19" s="215" customFormat="1" ht="53.5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19</v>
      </c>
      <c r="H33" s="214">
        <f t="shared" ref="H33:M33" si="7">SUM(H30:H31)-H32</f>
        <v>69</v>
      </c>
      <c r="I33" s="214">
        <f t="shared" si="7"/>
        <v>182</v>
      </c>
      <c r="J33" s="214">
        <f t="shared" si="7"/>
        <v>233</v>
      </c>
      <c r="K33" s="214">
        <f t="shared" si="7"/>
        <v>187</v>
      </c>
      <c r="L33" s="214">
        <f t="shared" si="7"/>
        <v>86</v>
      </c>
      <c r="M33" s="214">
        <f t="shared" si="7"/>
        <v>25</v>
      </c>
      <c r="N33" s="334"/>
      <c r="O33" s="334"/>
      <c r="P33" s="334"/>
      <c r="Q33" s="214">
        <f t="shared" ref="Q33" si="8">SUM(Q30:Q31)-Q32</f>
        <v>801</v>
      </c>
    </row>
    <row r="34" spans="1:19" s="204" customFormat="1" ht="53.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53.5">
      <c r="B35" s="225" t="s">
        <v>49</v>
      </c>
      <c r="C35" s="226"/>
      <c r="D35" s="225"/>
      <c r="E35" s="227"/>
      <c r="F35" s="228"/>
      <c r="G35" s="228">
        <f>G21++G33+G27</f>
        <v>19</v>
      </c>
      <c r="H35" s="228">
        <f t="shared" ref="H35:M35" si="9">H21++H33+H27</f>
        <v>69</v>
      </c>
      <c r="I35" s="228">
        <f t="shared" si="9"/>
        <v>182</v>
      </c>
      <c r="J35" s="228">
        <f t="shared" si="9"/>
        <v>233</v>
      </c>
      <c r="K35" s="228">
        <f t="shared" si="9"/>
        <v>187</v>
      </c>
      <c r="L35" s="228">
        <f t="shared" si="9"/>
        <v>86</v>
      </c>
      <c r="M35" s="228">
        <f t="shared" si="9"/>
        <v>25</v>
      </c>
      <c r="N35" s="228"/>
      <c r="O35" s="228"/>
      <c r="P35" s="228"/>
      <c r="Q35" s="228">
        <f>Q21++Q33+Q27</f>
        <v>801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477" t="s">
        <v>888</v>
      </c>
      <c r="C37" s="477"/>
      <c r="D37" s="477"/>
      <c r="E37" s="477"/>
      <c r="F37" s="477"/>
      <c r="G37" s="477"/>
      <c r="H37" s="477"/>
      <c r="I37" s="477"/>
      <c r="J37" s="477"/>
      <c r="K37" s="477"/>
      <c r="L37" s="477"/>
      <c r="M37" s="477"/>
      <c r="N37" s="477"/>
      <c r="O37" s="477"/>
      <c r="P37" s="477"/>
      <c r="Q37" s="477"/>
    </row>
    <row r="38" spans="1:19" s="99" customFormat="1" ht="72.75" hidden="1" customHeight="1">
      <c r="B38" s="477" t="s">
        <v>743</v>
      </c>
      <c r="C38" s="477"/>
      <c r="D38" s="477"/>
      <c r="E38" s="477"/>
      <c r="F38" s="477"/>
      <c r="G38" s="477"/>
      <c r="H38" s="477"/>
      <c r="I38" s="477"/>
      <c r="J38" s="477"/>
      <c r="K38" s="477"/>
      <c r="L38" s="477"/>
      <c r="M38" s="477"/>
      <c r="N38" s="477"/>
      <c r="O38" s="477"/>
      <c r="P38" s="477"/>
      <c r="Q38" s="477"/>
    </row>
    <row r="39" spans="1:19" s="99" customFormat="1" ht="72.75" hidden="1" customHeight="1">
      <c r="B39" s="478" t="s">
        <v>767</v>
      </c>
      <c r="C39" s="478"/>
      <c r="D39" s="478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8"/>
      <c r="Q39" s="478"/>
    </row>
    <row r="40" spans="1:19" s="4" customFormat="1" ht="59.15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44">
      <c r="A41" s="479" t="s">
        <v>52</v>
      </c>
      <c r="B41" s="479"/>
      <c r="C41" s="479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80" t="s">
        <v>63</v>
      </c>
      <c r="O41" s="480"/>
      <c r="P41" s="480"/>
      <c r="Q41" s="480"/>
    </row>
    <row r="42" spans="1:19" s="442" customFormat="1" ht="69.5" customHeight="1">
      <c r="A42" s="473" t="str">
        <f>UPPER(D33)</f>
        <v>SANDSTONE</v>
      </c>
      <c r="B42" s="473"/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  <c r="N42" s="473"/>
      <c r="O42" s="473"/>
      <c r="P42" s="473"/>
      <c r="Q42" s="473"/>
    </row>
    <row r="43" spans="1:19" s="128" customFormat="1" ht="204" customHeight="1">
      <c r="A43" s="129">
        <v>1</v>
      </c>
      <c r="B43" s="474" t="str">
        <f>$M$11</f>
        <v>100%COTTON SEMI BRUSHED (20/1+20/1+10/2) washing_ 14GG _460GSM</v>
      </c>
      <c r="C43" s="474"/>
      <c r="D43" s="195" t="s">
        <v>64</v>
      </c>
      <c r="E43" s="195" t="str">
        <f>$N$30</f>
        <v>OATLMEAL - BC0279</v>
      </c>
      <c r="F43" s="129" t="s">
        <v>36</v>
      </c>
      <c r="G43" s="196">
        <f>$Q$33</f>
        <v>801</v>
      </c>
      <c r="H43" s="253">
        <v>1.65</v>
      </c>
      <c r="I43" s="179">
        <f>H43*G43</f>
        <v>1321.6499999999999</v>
      </c>
      <c r="J43" s="188">
        <f>I43*2.5%+(I43/40)*0.5+1</f>
        <v>50.561875000000001</v>
      </c>
      <c r="K43" s="188">
        <v>0</v>
      </c>
      <c r="L43" s="188">
        <v>0</v>
      </c>
      <c r="M43" s="338">
        <f>ROUND(I43+J43,0)</f>
        <v>1372</v>
      </c>
      <c r="N43" s="475" t="s">
        <v>891</v>
      </c>
      <c r="O43" s="475"/>
      <c r="P43" s="475"/>
      <c r="Q43" s="475"/>
      <c r="S43" s="358">
        <f>813+526+33</f>
        <v>1372</v>
      </c>
    </row>
    <row r="44" spans="1:19" s="128" customFormat="1" ht="204" customHeight="1">
      <c r="A44" s="129">
        <v>2</v>
      </c>
      <c r="B44" s="474" t="s">
        <v>769</v>
      </c>
      <c r="C44" s="474"/>
      <c r="D44" s="195" t="s">
        <v>777</v>
      </c>
      <c r="E44" s="195" t="str">
        <f>$N$30</f>
        <v>OATLMEAL - BC0279</v>
      </c>
      <c r="F44" s="129" t="s">
        <v>36</v>
      </c>
      <c r="G44" s="196">
        <f>$Q$33</f>
        <v>801</v>
      </c>
      <c r="H44" s="253">
        <v>0.21</v>
      </c>
      <c r="I44" s="179">
        <f>H44*G44</f>
        <v>168.21</v>
      </c>
      <c r="J44" s="188">
        <f>I44*2.1%+(I44/40)*0.5+1</f>
        <v>6.6350350000000002</v>
      </c>
      <c r="K44" s="188">
        <v>0</v>
      </c>
      <c r="L44" s="188">
        <v>0</v>
      </c>
      <c r="M44" s="338">
        <f>ROUND(I44+J44,0)</f>
        <v>175</v>
      </c>
      <c r="N44" s="475" t="s">
        <v>892</v>
      </c>
      <c r="O44" s="475"/>
      <c r="P44" s="475"/>
      <c r="Q44" s="475"/>
      <c r="S44" s="358">
        <f>51+98+25</f>
        <v>174</v>
      </c>
    </row>
    <row r="45" spans="1:19" s="26" customFormat="1" ht="37" customHeight="1" thickBot="1">
      <c r="B45" s="87" t="s">
        <v>69</v>
      </c>
      <c r="C45" s="27"/>
      <c r="D45" s="27"/>
      <c r="E45" s="27"/>
      <c r="G45" s="28"/>
      <c r="Q45" s="29"/>
    </row>
    <row r="46" spans="1:19" s="40" customFormat="1" ht="55.5" customHeight="1">
      <c r="A46" s="488" t="s">
        <v>70</v>
      </c>
      <c r="B46" s="489"/>
      <c r="C46" s="489"/>
      <c r="D46" s="489"/>
      <c r="E46" s="490"/>
      <c r="F46" s="84" t="s">
        <v>71</v>
      </c>
      <c r="G46" s="84" t="s">
        <v>72</v>
      </c>
      <c r="H46" s="491" t="s">
        <v>73</v>
      </c>
      <c r="I46" s="492"/>
      <c r="J46" s="85" t="s">
        <v>55</v>
      </c>
      <c r="K46" s="84" t="s">
        <v>74</v>
      </c>
      <c r="L46" s="84" t="s">
        <v>75</v>
      </c>
      <c r="M46" s="86" t="s">
        <v>76</v>
      </c>
      <c r="N46" s="86" t="s">
        <v>77</v>
      </c>
      <c r="O46" s="86" t="s">
        <v>78</v>
      </c>
      <c r="P46" s="493" t="s">
        <v>79</v>
      </c>
      <c r="Q46" s="494"/>
    </row>
    <row r="47" spans="1:19" s="15" customFormat="1" ht="102" customHeight="1">
      <c r="A47" s="192">
        <v>1</v>
      </c>
      <c r="B47" s="487" t="s">
        <v>80</v>
      </c>
      <c r="C47" s="487"/>
      <c r="D47" s="487"/>
      <c r="E47" s="487"/>
      <c r="F47" s="427" t="str">
        <f>$E$43</f>
        <v>OATLMEAL - BC0279</v>
      </c>
      <c r="G47" s="428" t="s">
        <v>875</v>
      </c>
      <c r="H47" s="483" t="str">
        <f>$D$33</f>
        <v>SANDSTONE</v>
      </c>
      <c r="I47" s="484" t="str">
        <f t="shared" ref="I47:I52" si="10">$E$43</f>
        <v>OATLMEAL - BC0279</v>
      </c>
      <c r="J47" s="187" t="s">
        <v>81</v>
      </c>
      <c r="K47" s="187">
        <f>$Q$33</f>
        <v>801</v>
      </c>
      <c r="L47" s="352">
        <f>340/4500</f>
        <v>7.5555555555555556E-2</v>
      </c>
      <c r="M47" s="193">
        <f t="shared" ref="M47" si="11">K47*L47</f>
        <v>60.52</v>
      </c>
      <c r="N47" s="193"/>
      <c r="O47" s="189">
        <f t="shared" ref="O47:O52" si="12">ROUNDUP(N47+M47,0)</f>
        <v>61</v>
      </c>
      <c r="P47" s="485" t="s">
        <v>876</v>
      </c>
      <c r="Q47" s="486"/>
    </row>
    <row r="48" spans="1:19" s="15" customFormat="1" ht="102" customHeight="1">
      <c r="A48" s="192">
        <v>2</v>
      </c>
      <c r="B48" s="481" t="s">
        <v>771</v>
      </c>
      <c r="C48" s="482"/>
      <c r="D48" s="482"/>
      <c r="E48" s="482"/>
      <c r="F48" s="441" t="s">
        <v>91</v>
      </c>
      <c r="G48" s="440" t="s">
        <v>772</v>
      </c>
      <c r="H48" s="483" t="str">
        <f t="shared" ref="H48:H52" si="13">$D$33</f>
        <v>SANDSTONE</v>
      </c>
      <c r="I48" s="484" t="str">
        <f t="shared" si="10"/>
        <v>OATLMEAL - BC0279</v>
      </c>
      <c r="J48" s="187" t="s">
        <v>87</v>
      </c>
      <c r="K48" s="187">
        <f t="shared" ref="K48:K52" si="14">$Q$33</f>
        <v>801</v>
      </c>
      <c r="L48" s="187">
        <v>1</v>
      </c>
      <c r="M48" s="187">
        <f t="shared" ref="M48:M51" si="15">L48*K48</f>
        <v>801</v>
      </c>
      <c r="N48" s="193"/>
      <c r="O48" s="189">
        <f t="shared" si="12"/>
        <v>801</v>
      </c>
      <c r="P48" s="485" t="s">
        <v>744</v>
      </c>
      <c r="Q48" s="486"/>
    </row>
    <row r="49" spans="1:17" s="15" customFormat="1" ht="102" customHeight="1">
      <c r="A49" s="192">
        <v>3</v>
      </c>
      <c r="B49" s="481" t="s">
        <v>773</v>
      </c>
      <c r="C49" s="482"/>
      <c r="D49" s="482"/>
      <c r="E49" s="482"/>
      <c r="F49" s="441" t="s">
        <v>91</v>
      </c>
      <c r="G49" s="440" t="s">
        <v>774</v>
      </c>
      <c r="H49" s="483" t="str">
        <f t="shared" si="13"/>
        <v>SANDSTONE</v>
      </c>
      <c r="I49" s="484" t="str">
        <f t="shared" si="10"/>
        <v>OATLMEAL - BC0279</v>
      </c>
      <c r="J49" s="187" t="s">
        <v>87</v>
      </c>
      <c r="K49" s="187">
        <f t="shared" si="14"/>
        <v>801</v>
      </c>
      <c r="L49" s="187">
        <v>1</v>
      </c>
      <c r="M49" s="187">
        <f t="shared" si="15"/>
        <v>801</v>
      </c>
      <c r="N49" s="193"/>
      <c r="O49" s="189">
        <f t="shared" si="12"/>
        <v>801</v>
      </c>
      <c r="P49" s="485" t="s">
        <v>744</v>
      </c>
      <c r="Q49" s="486"/>
    </row>
    <row r="50" spans="1:17" s="15" customFormat="1" ht="102" customHeight="1">
      <c r="A50" s="192">
        <v>4</v>
      </c>
      <c r="B50" s="495" t="s">
        <v>753</v>
      </c>
      <c r="C50" s="487"/>
      <c r="D50" s="487"/>
      <c r="E50" s="487"/>
      <c r="F50" s="441" t="s">
        <v>91</v>
      </c>
      <c r="G50" s="440" t="s">
        <v>754</v>
      </c>
      <c r="H50" s="483" t="str">
        <f t="shared" si="13"/>
        <v>SANDSTONE</v>
      </c>
      <c r="I50" s="484" t="str">
        <f t="shared" si="10"/>
        <v>OATLMEAL - BC0279</v>
      </c>
      <c r="J50" s="187" t="s">
        <v>87</v>
      </c>
      <c r="K50" s="187">
        <f t="shared" si="14"/>
        <v>801</v>
      </c>
      <c r="L50" s="187">
        <v>1</v>
      </c>
      <c r="M50" s="187">
        <f t="shared" si="15"/>
        <v>801</v>
      </c>
      <c r="N50" s="193"/>
      <c r="O50" s="189">
        <f t="shared" si="12"/>
        <v>801</v>
      </c>
      <c r="P50" s="485" t="s">
        <v>744</v>
      </c>
      <c r="Q50" s="486"/>
    </row>
    <row r="51" spans="1:17" s="15" customFormat="1" ht="102" customHeight="1">
      <c r="A51" s="192">
        <v>5</v>
      </c>
      <c r="B51" s="495" t="s">
        <v>750</v>
      </c>
      <c r="C51" s="487"/>
      <c r="D51" s="487"/>
      <c r="E51" s="487"/>
      <c r="F51" s="439" t="s">
        <v>91</v>
      </c>
      <c r="G51" s="440"/>
      <c r="H51" s="483" t="str">
        <f t="shared" si="13"/>
        <v>SANDSTONE</v>
      </c>
      <c r="I51" s="484" t="str">
        <f t="shared" si="10"/>
        <v>OATLMEAL - BC0279</v>
      </c>
      <c r="J51" s="187" t="s">
        <v>87</v>
      </c>
      <c r="K51" s="187">
        <f t="shared" si="14"/>
        <v>801</v>
      </c>
      <c r="L51" s="187">
        <v>1</v>
      </c>
      <c r="M51" s="187">
        <f t="shared" si="15"/>
        <v>801</v>
      </c>
      <c r="N51" s="193"/>
      <c r="O51" s="189">
        <f t="shared" si="12"/>
        <v>801</v>
      </c>
      <c r="P51" s="485" t="s">
        <v>745</v>
      </c>
      <c r="Q51" s="486"/>
    </row>
    <row r="52" spans="1:17" s="15" customFormat="1" ht="102" customHeight="1">
      <c r="A52" s="192">
        <v>6</v>
      </c>
      <c r="B52" s="495" t="s">
        <v>783</v>
      </c>
      <c r="C52" s="487"/>
      <c r="D52" s="487"/>
      <c r="E52" s="487"/>
      <c r="F52" s="427" t="str">
        <f>$E$43</f>
        <v>OATLMEAL - BC0279</v>
      </c>
      <c r="G52" s="362" t="s">
        <v>878</v>
      </c>
      <c r="H52" s="483" t="str">
        <f t="shared" si="13"/>
        <v>SANDSTONE</v>
      </c>
      <c r="I52" s="484" t="str">
        <f t="shared" si="10"/>
        <v>OATLMEAL - BC0279</v>
      </c>
      <c r="J52" s="187" t="s">
        <v>87</v>
      </c>
      <c r="K52" s="187">
        <f t="shared" si="14"/>
        <v>801</v>
      </c>
      <c r="L52" s="194">
        <v>1</v>
      </c>
      <c r="M52" s="193">
        <f t="shared" ref="M52" si="16">K52*L52</f>
        <v>801</v>
      </c>
      <c r="N52" s="193"/>
      <c r="O52" s="189">
        <f t="shared" si="12"/>
        <v>801</v>
      </c>
      <c r="P52" s="496" t="s">
        <v>785</v>
      </c>
      <c r="Q52" s="497"/>
    </row>
    <row r="53" spans="1:17" s="26" customFormat="1" ht="39" customHeight="1">
      <c r="B53" s="91" t="s">
        <v>95</v>
      </c>
      <c r="C53" s="27"/>
      <c r="D53" s="27"/>
      <c r="E53" s="27"/>
      <c r="G53" s="28"/>
      <c r="H53" s="30"/>
      <c r="I53" s="30"/>
      <c r="J53" s="30"/>
      <c r="K53" s="30"/>
      <c r="L53" s="30"/>
      <c r="M53" s="30"/>
      <c r="N53" s="30"/>
      <c r="O53" s="30"/>
      <c r="Q53" s="29"/>
    </row>
    <row r="54" spans="1:17" s="40" customFormat="1" ht="72">
      <c r="A54" s="479" t="s">
        <v>70</v>
      </c>
      <c r="B54" s="479"/>
      <c r="C54" s="479"/>
      <c r="D54" s="479"/>
      <c r="E54" s="479"/>
      <c r="F54" s="190" t="s">
        <v>71</v>
      </c>
      <c r="G54" s="190" t="s">
        <v>72</v>
      </c>
      <c r="H54" s="480" t="s">
        <v>73</v>
      </c>
      <c r="I54" s="480"/>
      <c r="J54" s="191" t="s">
        <v>55</v>
      </c>
      <c r="K54" s="190" t="s">
        <v>74</v>
      </c>
      <c r="L54" s="190" t="s">
        <v>75</v>
      </c>
      <c r="M54" s="190" t="s">
        <v>76</v>
      </c>
      <c r="N54" s="190" t="s">
        <v>77</v>
      </c>
      <c r="O54" s="190" t="s">
        <v>78</v>
      </c>
      <c r="P54" s="480" t="s">
        <v>79</v>
      </c>
      <c r="Q54" s="480"/>
    </row>
    <row r="55" spans="1:17" s="34" customFormat="1" ht="102" customHeight="1">
      <c r="A55" s="192">
        <v>1</v>
      </c>
      <c r="B55" s="495" t="s">
        <v>746</v>
      </c>
      <c r="C55" s="495"/>
      <c r="D55" s="495"/>
      <c r="E55" s="495"/>
      <c r="F55" s="183" t="s">
        <v>91</v>
      </c>
      <c r="G55" s="437"/>
      <c r="H55" s="483" t="str">
        <f t="shared" ref="H55:H61" si="17">$D$33</f>
        <v>SANDSTONE</v>
      </c>
      <c r="I55" s="484" t="str">
        <f t="shared" ref="I55:I61" si="18">$E$43</f>
        <v>OATLMEAL - BC0279</v>
      </c>
      <c r="J55" s="187" t="s">
        <v>87</v>
      </c>
      <c r="K55" s="187">
        <f t="shared" ref="K55:K61" si="19">$Q$33</f>
        <v>801</v>
      </c>
      <c r="L55" s="353">
        <f>1+L60</f>
        <v>1.1666666666666667</v>
      </c>
      <c r="M55" s="187">
        <f t="shared" ref="M55:M61" si="20">K55*L55</f>
        <v>934.50000000000011</v>
      </c>
      <c r="N55" s="193"/>
      <c r="O55" s="189">
        <f t="shared" ref="O55:O61" si="21">ROUNDUP(N55+M55,0)</f>
        <v>935</v>
      </c>
      <c r="P55" s="485" t="s">
        <v>751</v>
      </c>
      <c r="Q55" s="486"/>
    </row>
    <row r="56" spans="1:17" s="34" customFormat="1" ht="102" customHeight="1">
      <c r="A56" s="192">
        <v>2</v>
      </c>
      <c r="B56" s="501" t="s">
        <v>748</v>
      </c>
      <c r="C56" s="501"/>
      <c r="D56" s="501"/>
      <c r="E56" s="501"/>
      <c r="F56" s="183" t="s">
        <v>103</v>
      </c>
      <c r="G56" s="438" t="s">
        <v>749</v>
      </c>
      <c r="H56" s="483" t="str">
        <f t="shared" si="17"/>
        <v>SANDSTONE</v>
      </c>
      <c r="I56" s="484" t="str">
        <f t="shared" si="18"/>
        <v>OATLMEAL - BC0279</v>
      </c>
      <c r="J56" s="187" t="s">
        <v>87</v>
      </c>
      <c r="K56" s="187">
        <f t="shared" si="19"/>
        <v>801</v>
      </c>
      <c r="L56" s="187">
        <v>1</v>
      </c>
      <c r="M56" s="187">
        <f t="shared" si="20"/>
        <v>801</v>
      </c>
      <c r="N56" s="193"/>
      <c r="O56" s="189">
        <f t="shared" si="21"/>
        <v>801</v>
      </c>
      <c r="P56" s="485" t="s">
        <v>747</v>
      </c>
      <c r="Q56" s="486"/>
    </row>
    <row r="57" spans="1:17" s="34" customFormat="1" ht="102" customHeight="1">
      <c r="A57" s="192">
        <v>3</v>
      </c>
      <c r="B57" s="495" t="s">
        <v>755</v>
      </c>
      <c r="C57" s="487"/>
      <c r="D57" s="487"/>
      <c r="E57" s="487"/>
      <c r="F57" s="183" t="s">
        <v>105</v>
      </c>
      <c r="G57" s="183"/>
      <c r="H57" s="483" t="str">
        <f t="shared" si="17"/>
        <v>SANDSTONE</v>
      </c>
      <c r="I57" s="484" t="str">
        <f t="shared" si="18"/>
        <v>OATLMEAL - BC0279</v>
      </c>
      <c r="J57" s="187" t="s">
        <v>87</v>
      </c>
      <c r="K57" s="187">
        <f t="shared" si="19"/>
        <v>801</v>
      </c>
      <c r="L57" s="194">
        <f>1/12</f>
        <v>8.3333333333333329E-2</v>
      </c>
      <c r="M57" s="187">
        <f t="shared" si="20"/>
        <v>66.75</v>
      </c>
      <c r="N57" s="193"/>
      <c r="O57" s="189">
        <f t="shared" si="21"/>
        <v>67</v>
      </c>
      <c r="P57" s="500"/>
      <c r="Q57" s="500"/>
    </row>
    <row r="58" spans="1:17" s="34" customFormat="1" ht="102" customHeight="1">
      <c r="A58" s="192">
        <v>4</v>
      </c>
      <c r="B58" s="495" t="s">
        <v>145</v>
      </c>
      <c r="C58" s="495"/>
      <c r="D58" s="495"/>
      <c r="E58" s="495"/>
      <c r="F58" s="183" t="s">
        <v>91</v>
      </c>
      <c r="G58" s="437"/>
      <c r="H58" s="483" t="str">
        <f t="shared" si="17"/>
        <v>SANDSTONE</v>
      </c>
      <c r="I58" s="484" t="str">
        <f t="shared" si="18"/>
        <v>OATLMEAL - BC0279</v>
      </c>
      <c r="J58" s="187" t="s">
        <v>87</v>
      </c>
      <c r="K58" s="187">
        <f t="shared" si="19"/>
        <v>801</v>
      </c>
      <c r="L58" s="353">
        <f t="shared" ref="L58:L59" si="22">1/12*2</f>
        <v>0.16666666666666666</v>
      </c>
      <c r="M58" s="187">
        <f t="shared" si="20"/>
        <v>133.5</v>
      </c>
      <c r="N58" s="193"/>
      <c r="O58" s="189">
        <f>ROUNDUP(N58+M58,0)</f>
        <v>134</v>
      </c>
      <c r="P58" s="498"/>
      <c r="Q58" s="499"/>
    </row>
    <row r="59" spans="1:17" s="34" customFormat="1" ht="102" hidden="1" customHeight="1">
      <c r="A59" s="192">
        <v>5</v>
      </c>
      <c r="B59" s="513" t="s">
        <v>757</v>
      </c>
      <c r="C59" s="513"/>
      <c r="D59" s="513"/>
      <c r="E59" s="513"/>
      <c r="F59" s="435" t="s">
        <v>170</v>
      </c>
      <c r="G59" s="436"/>
      <c r="H59" s="483" t="str">
        <f t="shared" si="17"/>
        <v>SANDSTONE</v>
      </c>
      <c r="I59" s="484" t="str">
        <f t="shared" si="18"/>
        <v>OATLMEAL - BC0279</v>
      </c>
      <c r="J59" s="430" t="s">
        <v>87</v>
      </c>
      <c r="K59" s="187">
        <f t="shared" si="19"/>
        <v>801</v>
      </c>
      <c r="L59" s="431">
        <f t="shared" si="22"/>
        <v>0.16666666666666666</v>
      </c>
      <c r="M59" s="430">
        <f t="shared" si="20"/>
        <v>133.5</v>
      </c>
      <c r="N59" s="432"/>
      <c r="O59" s="433">
        <f>ROUNDUP(N59+M59,0)</f>
        <v>134</v>
      </c>
      <c r="P59" s="511" t="s">
        <v>758</v>
      </c>
      <c r="Q59" s="512"/>
    </row>
    <row r="60" spans="1:17" s="34" customFormat="1" ht="102" customHeight="1">
      <c r="A60" s="192">
        <v>6</v>
      </c>
      <c r="B60" s="495" t="s">
        <v>106</v>
      </c>
      <c r="C60" s="487"/>
      <c r="D60" s="487"/>
      <c r="E60" s="487"/>
      <c r="F60" s="183" t="s">
        <v>105</v>
      </c>
      <c r="G60" s="183"/>
      <c r="H60" s="483" t="str">
        <f t="shared" si="17"/>
        <v>SANDSTONE</v>
      </c>
      <c r="I60" s="484" t="str">
        <f t="shared" si="18"/>
        <v>OATLMEAL - BC0279</v>
      </c>
      <c r="J60" s="187" t="s">
        <v>87</v>
      </c>
      <c r="K60" s="187">
        <f t="shared" si="19"/>
        <v>801</v>
      </c>
      <c r="L60" s="194">
        <f>L57*2</f>
        <v>0.16666666666666666</v>
      </c>
      <c r="M60" s="187">
        <f t="shared" si="20"/>
        <v>133.5</v>
      </c>
      <c r="N60" s="193"/>
      <c r="O60" s="189">
        <f t="shared" si="21"/>
        <v>134</v>
      </c>
      <c r="P60" s="500"/>
      <c r="Q60" s="500"/>
    </row>
    <row r="61" spans="1:17" s="34" customFormat="1" ht="102" customHeight="1">
      <c r="A61" s="192">
        <v>7</v>
      </c>
      <c r="B61" s="495" t="s">
        <v>107</v>
      </c>
      <c r="C61" s="487"/>
      <c r="D61" s="487"/>
      <c r="E61" s="487"/>
      <c r="F61" s="183" t="s">
        <v>103</v>
      </c>
      <c r="G61" s="183"/>
      <c r="H61" s="483" t="str">
        <f t="shared" si="17"/>
        <v>SANDSTONE</v>
      </c>
      <c r="I61" s="484" t="str">
        <f t="shared" si="18"/>
        <v>OATLMEAL - BC0279</v>
      </c>
      <c r="J61" s="187" t="s">
        <v>87</v>
      </c>
      <c r="K61" s="187">
        <f t="shared" si="19"/>
        <v>801</v>
      </c>
      <c r="L61" s="194">
        <f>L57</f>
        <v>8.3333333333333329E-2</v>
      </c>
      <c r="M61" s="187">
        <f t="shared" si="20"/>
        <v>66.75</v>
      </c>
      <c r="N61" s="193"/>
      <c r="O61" s="189">
        <f t="shared" si="21"/>
        <v>67</v>
      </c>
      <c r="P61" s="500"/>
      <c r="Q61" s="500"/>
    </row>
    <row r="62" spans="1:17" s="15" customFormat="1" ht="32.5">
      <c r="A62" s="92"/>
      <c r="B62" s="92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</row>
    <row r="63" spans="1:17" s="15" customFormat="1" ht="33" customHeight="1">
      <c r="B63" s="87" t="s">
        <v>111</v>
      </c>
      <c r="C63" s="88"/>
      <c r="D63" s="89"/>
      <c r="E63" s="89"/>
      <c r="F63" s="89"/>
      <c r="G63" s="90"/>
      <c r="H63" s="89"/>
      <c r="I63" s="89"/>
      <c r="J63" s="502" t="s">
        <v>112</v>
      </c>
      <c r="K63" s="502"/>
      <c r="L63" s="502"/>
      <c r="M63" s="502"/>
      <c r="N63" s="502"/>
      <c r="O63" s="33"/>
      <c r="P63" s="33"/>
      <c r="Q63" s="34"/>
    </row>
    <row r="64" spans="1:17" s="92" customFormat="1" ht="54.65" customHeight="1">
      <c r="A64" s="92">
        <v>1</v>
      </c>
      <c r="B64" s="94" t="s">
        <v>113</v>
      </c>
      <c r="C64" s="98" t="s">
        <v>114</v>
      </c>
      <c r="D64" s="15"/>
      <c r="E64" s="15"/>
      <c r="F64" s="15"/>
      <c r="G64" s="35"/>
      <c r="H64" s="35"/>
      <c r="I64" s="35"/>
      <c r="J64" s="35"/>
      <c r="K64" s="19"/>
      <c r="L64" s="19"/>
      <c r="M64" s="35"/>
      <c r="N64" s="35"/>
      <c r="O64" s="35"/>
      <c r="P64" s="35"/>
      <c r="Q64" s="35"/>
    </row>
    <row r="65" spans="1:17" s="15" customFormat="1" ht="34.5" hidden="1" customHeight="1">
      <c r="A65" s="92"/>
      <c r="B65" s="503" t="s">
        <v>115</v>
      </c>
      <c r="C65" s="504"/>
      <c r="D65" s="504"/>
      <c r="E65" s="504"/>
      <c r="F65" s="504"/>
      <c r="G65" s="504"/>
      <c r="H65" s="504"/>
      <c r="I65" s="505"/>
      <c r="J65" s="35"/>
      <c r="K65" s="19"/>
      <c r="L65" s="19"/>
      <c r="M65" s="35"/>
      <c r="N65" s="35"/>
      <c r="O65" s="35"/>
      <c r="P65" s="35"/>
      <c r="Q65" s="35"/>
    </row>
    <row r="66" spans="1:17" s="15" customFormat="1" ht="59.25" hidden="1" customHeight="1">
      <c r="A66" s="92"/>
      <c r="B66" s="506" t="s">
        <v>73</v>
      </c>
      <c r="C66" s="507"/>
      <c r="D66" s="508" t="s">
        <v>116</v>
      </c>
      <c r="E66" s="509"/>
      <c r="F66" s="509"/>
      <c r="G66" s="509"/>
      <c r="H66" s="509"/>
      <c r="I66" s="510"/>
      <c r="J66" s="35"/>
      <c r="K66" s="35"/>
      <c r="L66" s="35"/>
      <c r="M66" s="35"/>
      <c r="N66" s="35"/>
      <c r="O66" s="35"/>
      <c r="P66" s="35"/>
      <c r="Q66" s="35"/>
    </row>
    <row r="67" spans="1:17" s="15" customFormat="1" ht="78.650000000000006" hidden="1" customHeight="1">
      <c r="A67" s="92"/>
      <c r="B67" s="514" t="str">
        <f>$D$21</f>
        <v>DOVE</v>
      </c>
      <c r="C67" s="514" t="str">
        <f t="shared" ref="C67:C70" si="23">$E$43</f>
        <v>OATLMEAL - BC0279</v>
      </c>
      <c r="D67" s="515"/>
      <c r="E67" s="516"/>
      <c r="F67" s="516"/>
      <c r="G67" s="516"/>
      <c r="H67" s="516"/>
      <c r="I67" s="517"/>
      <c r="J67" s="35"/>
      <c r="K67" s="35"/>
      <c r="L67" s="35"/>
      <c r="M67" s="35"/>
      <c r="N67" s="35"/>
      <c r="O67" s="35"/>
    </row>
    <row r="68" spans="1:17" s="15" customFormat="1" ht="78.75" hidden="1" customHeight="1">
      <c r="A68" s="92"/>
      <c r="B68" s="514" t="str">
        <f t="shared" ref="B68" si="24">$D$27</f>
        <v>HEATHER GREY</v>
      </c>
      <c r="C68" s="514"/>
      <c r="D68" s="515"/>
      <c r="E68" s="516"/>
      <c r="F68" s="516"/>
      <c r="G68" s="516"/>
      <c r="H68" s="516"/>
      <c r="I68" s="517"/>
      <c r="J68" s="35"/>
      <c r="K68" s="35"/>
      <c r="L68" s="35"/>
      <c r="M68" s="35"/>
      <c r="N68" s="35"/>
      <c r="O68" s="35"/>
    </row>
    <row r="69" spans="1:17" s="15" customFormat="1" ht="78.75" hidden="1" customHeight="1">
      <c r="A69" s="92"/>
      <c r="B69" s="514" t="str">
        <f>$D$33</f>
        <v>SANDSTONE</v>
      </c>
      <c r="C69" s="514" t="str">
        <f t="shared" si="23"/>
        <v>OATLMEAL - BC0279</v>
      </c>
      <c r="D69" s="515"/>
      <c r="E69" s="516"/>
      <c r="F69" s="516"/>
      <c r="G69" s="516"/>
      <c r="H69" s="516"/>
      <c r="I69" s="517"/>
      <c r="J69" s="35"/>
      <c r="K69" s="35"/>
      <c r="L69" s="35"/>
      <c r="M69" s="35"/>
      <c r="N69" s="35"/>
      <c r="O69" s="35"/>
    </row>
    <row r="70" spans="1:17" s="15" customFormat="1" ht="78.75" hidden="1" customHeight="1">
      <c r="A70" s="92"/>
      <c r="B70" s="514" t="e">
        <f>#REF!</f>
        <v>#REF!</v>
      </c>
      <c r="C70" s="514" t="str">
        <f t="shared" si="23"/>
        <v>OATLMEAL - BC0279</v>
      </c>
      <c r="D70" s="515"/>
      <c r="E70" s="516"/>
      <c r="F70" s="516"/>
      <c r="G70" s="516"/>
      <c r="H70" s="516"/>
      <c r="I70" s="517"/>
      <c r="J70" s="35"/>
      <c r="K70" s="35"/>
      <c r="L70" s="35"/>
      <c r="M70" s="35"/>
      <c r="N70" s="35"/>
      <c r="O70" s="35"/>
    </row>
    <row r="71" spans="1:17" s="15" customFormat="1" ht="32.5" hidden="1"/>
    <row r="72" spans="1:17" s="15" customFormat="1" ht="32.5" hidden="1">
      <c r="A72" s="92"/>
      <c r="B72" s="503"/>
      <c r="C72" s="504"/>
      <c r="D72" s="518"/>
      <c r="E72" s="518"/>
      <c r="F72" s="518"/>
      <c r="G72" s="518"/>
      <c r="H72" s="518"/>
      <c r="I72" s="519"/>
      <c r="J72" s="35"/>
      <c r="K72" s="35"/>
      <c r="L72" s="35"/>
    </row>
    <row r="73" spans="1:17" s="15" customFormat="1" ht="40.5" hidden="1" customHeight="1">
      <c r="A73" s="92"/>
      <c r="B73" s="520"/>
      <c r="C73" s="521"/>
      <c r="D73" s="249" t="s">
        <v>117</v>
      </c>
      <c r="E73" s="249" t="s">
        <v>35</v>
      </c>
      <c r="F73" s="249" t="s">
        <v>36</v>
      </c>
      <c r="G73" s="249" t="s">
        <v>37</v>
      </c>
      <c r="H73" s="249" t="s">
        <v>38</v>
      </c>
      <c r="I73" s="249" t="s">
        <v>39</v>
      </c>
      <c r="J73" s="35"/>
    </row>
    <row r="74" spans="1:17" s="15" customFormat="1" ht="178.5" hidden="1" customHeight="1">
      <c r="A74" s="92"/>
      <c r="B74" s="522" t="s">
        <v>118</v>
      </c>
      <c r="C74" s="522"/>
      <c r="D74" s="523">
        <v>2.2000000000000002</v>
      </c>
      <c r="E74" s="524"/>
      <c r="F74" s="524"/>
      <c r="G74" s="524"/>
      <c r="H74" s="524"/>
      <c r="I74" s="525"/>
      <c r="J74" s="35"/>
    </row>
    <row r="75" spans="1:17" s="15" customFormat="1" ht="12.75" customHeight="1">
      <c r="A75" s="92"/>
      <c r="B75" s="92"/>
      <c r="C75" s="92"/>
      <c r="D75" s="92"/>
      <c r="E75" s="92"/>
      <c r="F75" s="92"/>
      <c r="G75" s="92"/>
      <c r="H75" s="92"/>
      <c r="I75" s="92"/>
      <c r="J75" s="35"/>
      <c r="K75" s="35"/>
      <c r="L75" s="35"/>
      <c r="M75" s="35"/>
      <c r="N75" s="35"/>
      <c r="O75" s="35"/>
      <c r="P75" s="35"/>
      <c r="Q75" s="35"/>
    </row>
    <row r="76" spans="1:17" s="92" customFormat="1" ht="54.65" customHeight="1">
      <c r="A76" s="16">
        <v>2</v>
      </c>
      <c r="B76" s="94" t="s">
        <v>119</v>
      </c>
      <c r="C76" s="526" t="s">
        <v>752</v>
      </c>
      <c r="D76" s="526"/>
      <c r="E76" s="526"/>
      <c r="F76" s="526"/>
      <c r="G76" s="35"/>
      <c r="H76" s="35"/>
      <c r="I76" s="35"/>
      <c r="J76" s="35"/>
      <c r="K76" s="19"/>
      <c r="L76" s="19"/>
      <c r="M76" s="35"/>
      <c r="N76" s="35"/>
      <c r="O76" s="35"/>
      <c r="P76" s="35"/>
      <c r="Q76" s="35"/>
    </row>
    <row r="77" spans="1:17" s="15" customFormat="1" ht="32.5" hidden="1">
      <c r="A77" s="92"/>
      <c r="B77" s="503" t="s">
        <v>115</v>
      </c>
      <c r="C77" s="504"/>
      <c r="D77" s="504"/>
      <c r="E77" s="504"/>
      <c r="F77" s="504"/>
      <c r="G77" s="504"/>
      <c r="H77" s="504"/>
      <c r="I77" s="505"/>
      <c r="J77" s="35"/>
      <c r="K77" s="19"/>
      <c r="L77" s="19"/>
      <c r="M77" s="35"/>
      <c r="N77" s="35"/>
      <c r="O77" s="35"/>
      <c r="P77" s="35"/>
      <c r="Q77" s="35"/>
    </row>
    <row r="78" spans="1:17" s="15" customFormat="1" ht="63" hidden="1" customHeight="1">
      <c r="A78" s="92"/>
      <c r="B78" s="506" t="s">
        <v>73</v>
      </c>
      <c r="C78" s="507"/>
      <c r="D78" s="508" t="s">
        <v>116</v>
      </c>
      <c r="E78" s="509"/>
      <c r="F78" s="509"/>
      <c r="G78" s="509"/>
      <c r="H78" s="509"/>
      <c r="I78" s="510"/>
      <c r="J78" s="35"/>
      <c r="K78" s="35"/>
      <c r="L78" s="35"/>
      <c r="M78" s="35"/>
      <c r="N78" s="35"/>
      <c r="O78" s="35"/>
      <c r="P78" s="35"/>
      <c r="Q78" s="35"/>
    </row>
    <row r="79" spans="1:17" s="15" customFormat="1" ht="72" hidden="1" customHeight="1">
      <c r="A79" s="92"/>
      <c r="B79" s="514" t="str">
        <f>$D$21</f>
        <v>DOVE</v>
      </c>
      <c r="C79" s="514" t="str">
        <f t="shared" ref="C79:C82" si="25">$E$43</f>
        <v>OATLMEAL - BC0279</v>
      </c>
      <c r="D79" s="515" t="s">
        <v>121</v>
      </c>
      <c r="E79" s="516"/>
      <c r="F79" s="516"/>
      <c r="G79" s="516"/>
      <c r="H79" s="516"/>
      <c r="I79" s="517"/>
      <c r="J79" s="35"/>
      <c r="K79" s="35"/>
      <c r="L79" s="35"/>
      <c r="M79" s="35"/>
      <c r="N79" s="35"/>
      <c r="O79" s="35"/>
    </row>
    <row r="80" spans="1:17" s="15" customFormat="1" ht="54" hidden="1" customHeight="1">
      <c r="A80" s="92"/>
      <c r="B80" s="514" t="str">
        <f t="shared" ref="B80" si="26">$D$27</f>
        <v>HEATHER GREY</v>
      </c>
      <c r="C80" s="514"/>
      <c r="D80" s="515" t="s">
        <v>122</v>
      </c>
      <c r="E80" s="516"/>
      <c r="F80" s="516"/>
      <c r="G80" s="516"/>
      <c r="H80" s="516"/>
      <c r="I80" s="517"/>
      <c r="J80" s="35"/>
      <c r="K80" s="35"/>
      <c r="L80" s="35"/>
      <c r="M80" s="35"/>
      <c r="N80" s="35"/>
      <c r="O80" s="35"/>
    </row>
    <row r="81" spans="1:17" s="15" customFormat="1" ht="78.75" hidden="1" customHeight="1">
      <c r="A81" s="92"/>
      <c r="B81" s="514" t="str">
        <f>$D$33</f>
        <v>SANDSTONE</v>
      </c>
      <c r="C81" s="514" t="str">
        <f t="shared" si="25"/>
        <v>OATLMEAL - BC0279</v>
      </c>
      <c r="D81" s="515" t="s">
        <v>121</v>
      </c>
      <c r="E81" s="516"/>
      <c r="F81" s="516"/>
      <c r="G81" s="516"/>
      <c r="H81" s="516"/>
      <c r="I81" s="517"/>
      <c r="J81" s="35"/>
      <c r="K81" s="35"/>
      <c r="L81" s="35"/>
      <c r="M81" s="35"/>
      <c r="N81" s="35"/>
      <c r="O81" s="35"/>
    </row>
    <row r="82" spans="1:17" s="15" customFormat="1" ht="54" hidden="1" customHeight="1">
      <c r="A82" s="92"/>
      <c r="B82" s="514" t="e">
        <f>#REF!</f>
        <v>#REF!</v>
      </c>
      <c r="C82" s="514" t="str">
        <f t="shared" si="25"/>
        <v>OATLMEAL - BC0279</v>
      </c>
      <c r="D82" s="515" t="s">
        <v>122</v>
      </c>
      <c r="E82" s="516"/>
      <c r="F82" s="516"/>
      <c r="G82" s="516"/>
      <c r="H82" s="516"/>
      <c r="I82" s="517"/>
      <c r="J82" s="35"/>
      <c r="K82" s="35"/>
      <c r="L82" s="35"/>
      <c r="M82" s="35"/>
      <c r="N82" s="35"/>
      <c r="O82" s="35"/>
    </row>
    <row r="83" spans="1:17" s="15" customFormat="1" ht="54" hidden="1" customHeight="1">
      <c r="A83" s="92"/>
      <c r="B83" s="198"/>
      <c r="C83" s="199"/>
      <c r="D83" s="200"/>
      <c r="E83" s="184"/>
      <c r="F83" s="184"/>
      <c r="G83" s="184"/>
      <c r="H83" s="184"/>
      <c r="I83" s="185"/>
      <c r="J83" s="35"/>
      <c r="K83" s="35"/>
      <c r="L83" s="35"/>
      <c r="M83" s="35"/>
      <c r="N83" s="35"/>
      <c r="O83" s="35"/>
    </row>
    <row r="84" spans="1:17" s="15" customFormat="1" ht="32.5" hidden="1">
      <c r="A84" s="92"/>
      <c r="B84" s="503" t="s">
        <v>123</v>
      </c>
      <c r="C84" s="504"/>
      <c r="D84" s="518"/>
      <c r="E84" s="518"/>
      <c r="F84" s="518"/>
      <c r="G84" s="518"/>
      <c r="H84" s="518"/>
      <c r="I84" s="519"/>
      <c r="J84" s="35"/>
      <c r="K84" s="35"/>
      <c r="L84" s="35"/>
    </row>
    <row r="85" spans="1:17" s="15" customFormat="1" ht="56.25" hidden="1" customHeight="1">
      <c r="A85" s="92"/>
      <c r="B85" s="520"/>
      <c r="C85" s="521"/>
      <c r="D85" s="249" t="s">
        <v>117</v>
      </c>
      <c r="E85" s="249" t="s">
        <v>35</v>
      </c>
      <c r="F85" s="249" t="s">
        <v>36</v>
      </c>
      <c r="G85" s="249" t="s">
        <v>37</v>
      </c>
      <c r="H85" s="249" t="s">
        <v>38</v>
      </c>
      <c r="I85" s="249" t="s">
        <v>39</v>
      </c>
      <c r="J85" s="35"/>
    </row>
    <row r="86" spans="1:17" s="15" customFormat="1" ht="151.5" hidden="1" customHeight="1">
      <c r="A86" s="92"/>
      <c r="B86" s="522" t="s">
        <v>124</v>
      </c>
      <c r="C86" s="522"/>
      <c r="D86" s="177"/>
      <c r="E86" s="178"/>
      <c r="F86" s="178"/>
      <c r="G86" s="178"/>
      <c r="H86" s="178"/>
      <c r="I86" s="178"/>
      <c r="J86" s="35"/>
    </row>
    <row r="87" spans="1:17" s="15" customFormat="1" ht="32.5">
      <c r="A87" s="92"/>
      <c r="B87" s="92"/>
      <c r="C87" s="92"/>
      <c r="D87" s="92"/>
      <c r="E87" s="92"/>
      <c r="F87" s="92"/>
      <c r="G87" s="92"/>
      <c r="H87" s="92"/>
      <c r="I87" s="92"/>
      <c r="J87" s="35"/>
      <c r="K87" s="35"/>
      <c r="L87" s="35"/>
      <c r="M87" s="35"/>
      <c r="N87" s="35"/>
      <c r="O87" s="35"/>
      <c r="P87" s="35"/>
      <c r="Q87" s="35"/>
    </row>
    <row r="88" spans="1:17" s="92" customFormat="1" ht="48.65" customHeight="1">
      <c r="A88" s="16">
        <v>3</v>
      </c>
      <c r="B88" s="94" t="s">
        <v>125</v>
      </c>
      <c r="C88" s="18" t="s">
        <v>879</v>
      </c>
      <c r="D88" s="18"/>
      <c r="E88" s="18"/>
      <c r="F88" s="18"/>
      <c r="G88" s="35"/>
      <c r="H88" s="35"/>
      <c r="I88" s="35"/>
      <c r="J88" s="35"/>
      <c r="K88" s="19"/>
      <c r="L88" s="19"/>
      <c r="M88" s="35"/>
      <c r="N88" s="35"/>
      <c r="O88" s="35"/>
      <c r="P88" s="35"/>
      <c r="Q88" s="35"/>
    </row>
    <row r="89" spans="1:17" s="15" customFormat="1" ht="36.65" customHeight="1">
      <c r="A89" s="92"/>
      <c r="B89" s="506" t="s">
        <v>73</v>
      </c>
      <c r="C89" s="507"/>
      <c r="D89" s="508" t="s">
        <v>880</v>
      </c>
      <c r="E89" s="509"/>
      <c r="F89" s="509"/>
      <c r="G89" s="509"/>
      <c r="H89" s="509"/>
      <c r="I89" s="510"/>
      <c r="J89" s="35"/>
      <c r="K89" s="35"/>
      <c r="L89" s="35"/>
      <c r="M89" s="35"/>
      <c r="N89" s="35"/>
      <c r="O89" s="35"/>
      <c r="P89" s="35"/>
      <c r="Q89" s="35"/>
    </row>
    <row r="90" spans="1:17" s="15" customFormat="1" ht="77.150000000000006" hidden="1" customHeight="1">
      <c r="A90" s="92"/>
      <c r="B90" s="514" t="str">
        <f>$D$21</f>
        <v>DOVE</v>
      </c>
      <c r="C90" s="514" t="str">
        <f t="shared" ref="C90:C92" si="27">$E$43</f>
        <v>OATLMEAL - BC0279</v>
      </c>
      <c r="D90" s="527" t="s">
        <v>881</v>
      </c>
      <c r="E90" s="528"/>
      <c r="F90" s="528"/>
      <c r="G90" s="528"/>
      <c r="H90" s="528"/>
      <c r="I90" s="529"/>
      <c r="J90" s="35"/>
      <c r="K90" s="35"/>
      <c r="L90" s="35"/>
      <c r="M90" s="35"/>
      <c r="N90" s="35"/>
      <c r="O90" s="35"/>
    </row>
    <row r="91" spans="1:17" s="15" customFormat="1" ht="77.150000000000006" hidden="1" customHeight="1">
      <c r="A91" s="92"/>
      <c r="B91" s="514" t="str">
        <f t="shared" ref="B91" si="28">$D$27</f>
        <v>HEATHER GREY</v>
      </c>
      <c r="C91" s="514"/>
      <c r="D91" s="530"/>
      <c r="E91" s="531"/>
      <c r="F91" s="531"/>
      <c r="G91" s="531"/>
      <c r="H91" s="531"/>
      <c r="I91" s="532"/>
      <c r="J91" s="35"/>
      <c r="K91" s="35"/>
      <c r="L91" s="35"/>
      <c r="M91" s="35"/>
      <c r="N91" s="35"/>
      <c r="O91" s="35"/>
    </row>
    <row r="92" spans="1:17" s="15" customFormat="1" ht="77.150000000000006" customHeight="1">
      <c r="A92" s="92"/>
      <c r="B92" s="514" t="str">
        <f>$D$33</f>
        <v>SANDSTONE</v>
      </c>
      <c r="C92" s="514" t="str">
        <f t="shared" si="27"/>
        <v>OATLMEAL - BC0279</v>
      </c>
      <c r="D92" s="533"/>
      <c r="E92" s="534"/>
      <c r="F92" s="534"/>
      <c r="G92" s="534"/>
      <c r="H92" s="534"/>
      <c r="I92" s="535"/>
      <c r="J92" s="35"/>
      <c r="K92" s="35"/>
      <c r="L92" s="35"/>
      <c r="M92" s="35"/>
      <c r="N92" s="35"/>
      <c r="O92" s="35"/>
    </row>
    <row r="93" spans="1:17" s="15" customFormat="1" ht="32.5">
      <c r="A93" s="92"/>
      <c r="B93" s="92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</row>
    <row r="94" spans="1:17" s="15" customFormat="1" ht="29.25" customHeight="1">
      <c r="B94" s="502" t="s">
        <v>127</v>
      </c>
      <c r="C94" s="502"/>
      <c r="D94" s="502"/>
      <c r="E94" s="502"/>
      <c r="G94" s="35"/>
      <c r="N94" s="34"/>
      <c r="O94" s="33"/>
      <c r="P94" s="33"/>
      <c r="Q94" s="34"/>
    </row>
    <row r="95" spans="1:17" s="15" customFormat="1" ht="35.25" customHeight="1">
      <c r="A95" s="92">
        <v>1</v>
      </c>
      <c r="B95" s="95" t="s">
        <v>128</v>
      </c>
      <c r="C95" s="92"/>
      <c r="D95" s="92"/>
      <c r="G95" s="35"/>
      <c r="N95" s="34"/>
      <c r="O95" s="33"/>
      <c r="P95" s="33"/>
      <c r="Q95" s="34"/>
    </row>
    <row r="96" spans="1:17" s="15" customFormat="1" ht="35.25" customHeight="1">
      <c r="A96" s="92">
        <v>2</v>
      </c>
      <c r="B96" s="95" t="s">
        <v>129</v>
      </c>
      <c r="C96" s="92"/>
      <c r="D96" s="92"/>
      <c r="G96" s="35"/>
      <c r="N96" s="34"/>
      <c r="O96" s="33"/>
      <c r="P96" s="33"/>
      <c r="Q96" s="34"/>
    </row>
    <row r="97" spans="1:17" s="15" customFormat="1" ht="35.25" customHeight="1">
      <c r="A97" s="92">
        <v>3</v>
      </c>
      <c r="B97" s="95" t="s">
        <v>130</v>
      </c>
      <c r="C97" s="92"/>
      <c r="D97" s="92"/>
      <c r="G97" s="35"/>
      <c r="N97" s="34"/>
      <c r="O97" s="33"/>
      <c r="P97" s="33"/>
      <c r="Q97" s="34"/>
    </row>
    <row r="98" spans="1:17" s="18" customFormat="1" ht="32.5">
      <c r="A98" s="16"/>
      <c r="B98" s="250" t="s">
        <v>131</v>
      </c>
      <c r="C98" s="251" t="s">
        <v>723</v>
      </c>
      <c r="D98" s="251" t="s">
        <v>117</v>
      </c>
      <c r="E98" s="251" t="s">
        <v>35</v>
      </c>
      <c r="F98" s="251" t="s">
        <v>36</v>
      </c>
      <c r="G98" s="251" t="s">
        <v>37</v>
      </c>
      <c r="H98" s="251" t="s">
        <v>38</v>
      </c>
      <c r="I98" s="251" t="s">
        <v>39</v>
      </c>
      <c r="J98" s="251" t="s">
        <v>40</v>
      </c>
      <c r="M98" s="36"/>
      <c r="N98" s="37"/>
      <c r="O98" s="37"/>
      <c r="P98" s="36"/>
    </row>
    <row r="99" spans="1:17" s="18" customFormat="1" ht="50.15" customHeight="1">
      <c r="A99" s="16"/>
      <c r="B99" s="250" t="s">
        <v>132</v>
      </c>
      <c r="C99" s="189">
        <f>G35</f>
        <v>19</v>
      </c>
      <c r="D99" s="189">
        <f t="shared" ref="D99:I99" si="29">H35</f>
        <v>69</v>
      </c>
      <c r="E99" s="189">
        <f t="shared" si="29"/>
        <v>182</v>
      </c>
      <c r="F99" s="189">
        <f t="shared" si="29"/>
        <v>233</v>
      </c>
      <c r="G99" s="189">
        <f t="shared" si="29"/>
        <v>187</v>
      </c>
      <c r="H99" s="189">
        <f t="shared" si="29"/>
        <v>86</v>
      </c>
      <c r="I99" s="189">
        <f t="shared" si="29"/>
        <v>25</v>
      </c>
      <c r="J99" s="189">
        <f>SUM(C99:I99)</f>
        <v>801</v>
      </c>
      <c r="M99" s="36"/>
      <c r="N99" s="37"/>
      <c r="O99" s="37"/>
      <c r="P99" s="36"/>
    </row>
    <row r="100" spans="1:17" s="96" customFormat="1" ht="98.25" customHeight="1">
      <c r="B100" s="363" t="s">
        <v>882</v>
      </c>
      <c r="G100" s="97"/>
    </row>
    <row r="101" spans="1:17" s="96" customFormat="1" ht="32.5">
      <c r="G101" s="97"/>
    </row>
    <row r="102" spans="1:17" s="96" customFormat="1" ht="32.5">
      <c r="G102" s="97"/>
    </row>
    <row r="103" spans="1:17" s="96" customFormat="1" ht="32.5">
      <c r="G103" s="97"/>
    </row>
    <row r="104" spans="1:17" s="96" customFormat="1" ht="32.5">
      <c r="G104" s="97"/>
    </row>
    <row r="105" spans="1:17" s="96" customFormat="1" ht="32.5">
      <c r="G105" s="97"/>
    </row>
    <row r="106" spans="1:17" s="96" customFormat="1" ht="32.5">
      <c r="G106" s="97"/>
    </row>
    <row r="107" spans="1:17" s="96" customFormat="1" ht="32.5">
      <c r="G107" s="97"/>
    </row>
    <row r="108" spans="1:17" s="96" customFormat="1" ht="32.5">
      <c r="G108" s="97"/>
    </row>
    <row r="109" spans="1:17" s="96" customFormat="1" ht="32.5">
      <c r="G109" s="97"/>
    </row>
    <row r="110" spans="1:17" s="96" customFormat="1" ht="32.5">
      <c r="G110" s="97"/>
    </row>
    <row r="111" spans="1:17" s="96" customFormat="1" ht="32.5">
      <c r="G111" s="97"/>
    </row>
    <row r="112" spans="1:17" s="96" customFormat="1" ht="32.5">
      <c r="G112" s="97"/>
    </row>
    <row r="113" spans="7:7" s="96" customFormat="1" ht="32.5">
      <c r="G113" s="97"/>
    </row>
    <row r="114" spans="7:7" s="96" customFormat="1" ht="32.5">
      <c r="G114" s="97"/>
    </row>
    <row r="115" spans="7:7" s="96" customFormat="1" ht="32.5">
      <c r="G115" s="97"/>
    </row>
    <row r="116" spans="7:7" s="96" customFormat="1" ht="32.5">
      <c r="G116" s="97"/>
    </row>
    <row r="117" spans="7:7" s="96" customFormat="1" ht="32.5">
      <c r="G117" s="97"/>
    </row>
    <row r="118" spans="7:7" s="96" customFormat="1" ht="32.5">
      <c r="G118" s="97"/>
    </row>
    <row r="119" spans="7:7" s="96" customFormat="1" ht="32.5">
      <c r="G119" s="97"/>
    </row>
    <row r="120" spans="7:7" s="96" customFormat="1" ht="32.5">
      <c r="G120" s="97"/>
    </row>
    <row r="121" spans="7:7" s="96" customFormat="1" ht="32.5">
      <c r="G121" s="97"/>
    </row>
  </sheetData>
  <mergeCells count="115">
    <mergeCell ref="B94:E94"/>
    <mergeCell ref="B84:I84"/>
    <mergeCell ref="B85:C85"/>
    <mergeCell ref="B86:C86"/>
    <mergeCell ref="B89:C89"/>
    <mergeCell ref="D89:I89"/>
    <mergeCell ref="B90:C90"/>
    <mergeCell ref="D90:I92"/>
    <mergeCell ref="B91:C91"/>
    <mergeCell ref="B92:C92"/>
    <mergeCell ref="B80:C80"/>
    <mergeCell ref="D80:I80"/>
    <mergeCell ref="B81:C81"/>
    <mergeCell ref="D81:I81"/>
    <mergeCell ref="B82:C82"/>
    <mergeCell ref="D82:I82"/>
    <mergeCell ref="C76:F76"/>
    <mergeCell ref="B77:I77"/>
    <mergeCell ref="B78:C78"/>
    <mergeCell ref="D78:I78"/>
    <mergeCell ref="B79:C79"/>
    <mergeCell ref="D79:I79"/>
    <mergeCell ref="B70:C70"/>
    <mergeCell ref="D70:I70"/>
    <mergeCell ref="B72:I72"/>
    <mergeCell ref="B73:C73"/>
    <mergeCell ref="B74:C74"/>
    <mergeCell ref="D74:I74"/>
    <mergeCell ref="B67:C67"/>
    <mergeCell ref="D67:I67"/>
    <mergeCell ref="B68:C68"/>
    <mergeCell ref="D68:I68"/>
    <mergeCell ref="B69:C69"/>
    <mergeCell ref="D69:I69"/>
    <mergeCell ref="J63:N63"/>
    <mergeCell ref="B65:I65"/>
    <mergeCell ref="B66:C66"/>
    <mergeCell ref="D66:I66"/>
    <mergeCell ref="B61:E61"/>
    <mergeCell ref="H61:I61"/>
    <mergeCell ref="P61:Q61"/>
    <mergeCell ref="P59:Q59"/>
    <mergeCell ref="B60:E60"/>
    <mergeCell ref="H60:I60"/>
    <mergeCell ref="P60:Q60"/>
    <mergeCell ref="B59:E59"/>
    <mergeCell ref="H59:I59"/>
    <mergeCell ref="B58:E58"/>
    <mergeCell ref="H58:I58"/>
    <mergeCell ref="P58:Q58"/>
    <mergeCell ref="B57:E57"/>
    <mergeCell ref="H57:I57"/>
    <mergeCell ref="P57:Q57"/>
    <mergeCell ref="B56:E56"/>
    <mergeCell ref="H56:I56"/>
    <mergeCell ref="P56:Q56"/>
    <mergeCell ref="A54:E54"/>
    <mergeCell ref="H54:I54"/>
    <mergeCell ref="P54:Q54"/>
    <mergeCell ref="B55:E55"/>
    <mergeCell ref="H55:I55"/>
    <mergeCell ref="P55:Q55"/>
    <mergeCell ref="B52:E52"/>
    <mergeCell ref="H52:I52"/>
    <mergeCell ref="P52:Q52"/>
    <mergeCell ref="B51:E51"/>
    <mergeCell ref="H51:I51"/>
    <mergeCell ref="P51:Q51"/>
    <mergeCell ref="B50:E50"/>
    <mergeCell ref="H50:I50"/>
    <mergeCell ref="P50:Q50"/>
    <mergeCell ref="B49:E49"/>
    <mergeCell ref="H49:I49"/>
    <mergeCell ref="P49:Q49"/>
    <mergeCell ref="B48:E48"/>
    <mergeCell ref="H48:I48"/>
    <mergeCell ref="P48:Q48"/>
    <mergeCell ref="B47:E47"/>
    <mergeCell ref="H47:I47"/>
    <mergeCell ref="P47:Q47"/>
    <mergeCell ref="A46:E46"/>
    <mergeCell ref="H46:I46"/>
    <mergeCell ref="P46:Q46"/>
    <mergeCell ref="A42:Q42"/>
    <mergeCell ref="B43:C43"/>
    <mergeCell ref="N43:Q43"/>
    <mergeCell ref="B44:C44"/>
    <mergeCell ref="N44:Q44"/>
    <mergeCell ref="N30:P31"/>
    <mergeCell ref="B32:F32"/>
    <mergeCell ref="B37:Q37"/>
    <mergeCell ref="B38:Q38"/>
    <mergeCell ref="B39:Q39"/>
    <mergeCell ref="A41:C41"/>
    <mergeCell ref="N41:Q41"/>
    <mergeCell ref="N24:P25"/>
    <mergeCell ref="B26:F26"/>
    <mergeCell ref="N29:P29"/>
    <mergeCell ref="G18:M18"/>
    <mergeCell ref="G24:M24"/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  <mergeCell ref="N18:P19"/>
    <mergeCell ref="B20:F20"/>
    <mergeCell ref="N23:P2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61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4337-B859-4B88-AF64-1DF7544B177D}">
  <sheetPr>
    <pageSetUpPr fitToPage="1"/>
  </sheetPr>
  <dimension ref="A1:Q67"/>
  <sheetViews>
    <sheetView topLeftCell="A13" zoomScale="85" zoomScaleNormal="85" zoomScaleSheetLayoutView="85" zoomScalePageLayoutView="70" workbookViewId="0">
      <selection activeCell="C13" sqref="C13:F13"/>
    </sheetView>
  </sheetViews>
  <sheetFormatPr defaultColWidth="9.81640625" defaultRowHeight="18"/>
  <cols>
    <col min="1" max="1" width="5.453125" style="284" bestFit="1" customWidth="1"/>
    <col min="2" max="2" width="19.7265625" style="284" customWidth="1"/>
    <col min="3" max="3" width="10.54296875" style="284" customWidth="1"/>
    <col min="4" max="4" width="20.81640625" style="284" customWidth="1"/>
    <col min="5" max="5" width="2.26953125" style="284" customWidth="1"/>
    <col min="6" max="6" width="15.81640625" style="284" customWidth="1"/>
    <col min="7" max="7" width="22.453125" style="284" customWidth="1"/>
    <col min="8" max="8" width="45.54296875" style="284" customWidth="1"/>
    <col min="9" max="254" width="9.81640625" style="284"/>
    <col min="255" max="255" width="3.81640625" style="284" customWidth="1"/>
    <col min="256" max="257" width="9.54296875" style="284" customWidth="1"/>
    <col min="258" max="259" width="14.7265625" style="284" customWidth="1"/>
    <col min="260" max="260" width="0" style="284" hidden="1" customWidth="1"/>
    <col min="261" max="267" width="9.54296875" style="284" customWidth="1"/>
    <col min="268" max="510" width="9.81640625" style="284"/>
    <col min="511" max="511" width="3.81640625" style="284" customWidth="1"/>
    <col min="512" max="513" width="9.54296875" style="284" customWidth="1"/>
    <col min="514" max="515" width="14.7265625" style="284" customWidth="1"/>
    <col min="516" max="516" width="0" style="284" hidden="1" customWidth="1"/>
    <col min="517" max="523" width="9.54296875" style="284" customWidth="1"/>
    <col min="524" max="766" width="9.81640625" style="284"/>
    <col min="767" max="767" width="3.81640625" style="284" customWidth="1"/>
    <col min="768" max="769" width="9.54296875" style="284" customWidth="1"/>
    <col min="770" max="771" width="14.7265625" style="284" customWidth="1"/>
    <col min="772" max="772" width="0" style="284" hidden="1" customWidth="1"/>
    <col min="773" max="779" width="9.54296875" style="284" customWidth="1"/>
    <col min="780" max="1022" width="9.81640625" style="284"/>
    <col min="1023" max="1023" width="3.81640625" style="284" customWidth="1"/>
    <col min="1024" max="1025" width="9.54296875" style="284" customWidth="1"/>
    <col min="1026" max="1027" width="14.7265625" style="284" customWidth="1"/>
    <col min="1028" max="1028" width="0" style="284" hidden="1" customWidth="1"/>
    <col min="1029" max="1035" width="9.54296875" style="284" customWidth="1"/>
    <col min="1036" max="1278" width="9.81640625" style="284"/>
    <col min="1279" max="1279" width="3.81640625" style="284" customWidth="1"/>
    <col min="1280" max="1281" width="9.54296875" style="284" customWidth="1"/>
    <col min="1282" max="1283" width="14.7265625" style="284" customWidth="1"/>
    <col min="1284" max="1284" width="0" style="284" hidden="1" customWidth="1"/>
    <col min="1285" max="1291" width="9.54296875" style="284" customWidth="1"/>
    <col min="1292" max="1534" width="9.81640625" style="284"/>
    <col min="1535" max="1535" width="3.81640625" style="284" customWidth="1"/>
    <col min="1536" max="1537" width="9.54296875" style="284" customWidth="1"/>
    <col min="1538" max="1539" width="14.7265625" style="284" customWidth="1"/>
    <col min="1540" max="1540" width="0" style="284" hidden="1" customWidth="1"/>
    <col min="1541" max="1547" width="9.54296875" style="284" customWidth="1"/>
    <col min="1548" max="1790" width="9.81640625" style="284"/>
    <col min="1791" max="1791" width="3.81640625" style="284" customWidth="1"/>
    <col min="1792" max="1793" width="9.54296875" style="284" customWidth="1"/>
    <col min="1794" max="1795" width="14.7265625" style="284" customWidth="1"/>
    <col min="1796" max="1796" width="0" style="284" hidden="1" customWidth="1"/>
    <col min="1797" max="1803" width="9.54296875" style="284" customWidth="1"/>
    <col min="1804" max="2046" width="9.81640625" style="284"/>
    <col min="2047" max="2047" width="3.81640625" style="284" customWidth="1"/>
    <col min="2048" max="2049" width="9.54296875" style="284" customWidth="1"/>
    <col min="2050" max="2051" width="14.7265625" style="284" customWidth="1"/>
    <col min="2052" max="2052" width="0" style="284" hidden="1" customWidth="1"/>
    <col min="2053" max="2059" width="9.54296875" style="284" customWidth="1"/>
    <col min="2060" max="2302" width="9.81640625" style="284"/>
    <col min="2303" max="2303" width="3.81640625" style="284" customWidth="1"/>
    <col min="2304" max="2305" width="9.54296875" style="284" customWidth="1"/>
    <col min="2306" max="2307" width="14.7265625" style="284" customWidth="1"/>
    <col min="2308" max="2308" width="0" style="284" hidden="1" customWidth="1"/>
    <col min="2309" max="2315" width="9.54296875" style="284" customWidth="1"/>
    <col min="2316" max="2558" width="9.81640625" style="284"/>
    <col min="2559" max="2559" width="3.81640625" style="284" customWidth="1"/>
    <col min="2560" max="2561" width="9.54296875" style="284" customWidth="1"/>
    <col min="2562" max="2563" width="14.7265625" style="284" customWidth="1"/>
    <col min="2564" max="2564" width="0" style="284" hidden="1" customWidth="1"/>
    <col min="2565" max="2571" width="9.54296875" style="284" customWidth="1"/>
    <col min="2572" max="2814" width="9.81640625" style="284"/>
    <col min="2815" max="2815" width="3.81640625" style="284" customWidth="1"/>
    <col min="2816" max="2817" width="9.54296875" style="284" customWidth="1"/>
    <col min="2818" max="2819" width="14.7265625" style="284" customWidth="1"/>
    <col min="2820" max="2820" width="0" style="284" hidden="1" customWidth="1"/>
    <col min="2821" max="2827" width="9.54296875" style="284" customWidth="1"/>
    <col min="2828" max="3070" width="9.81640625" style="284"/>
    <col min="3071" max="3071" width="3.81640625" style="284" customWidth="1"/>
    <col min="3072" max="3073" width="9.54296875" style="284" customWidth="1"/>
    <col min="3074" max="3075" width="14.7265625" style="284" customWidth="1"/>
    <col min="3076" max="3076" width="0" style="284" hidden="1" customWidth="1"/>
    <col min="3077" max="3083" width="9.54296875" style="284" customWidth="1"/>
    <col min="3084" max="3326" width="9.81640625" style="284"/>
    <col min="3327" max="3327" width="3.81640625" style="284" customWidth="1"/>
    <col min="3328" max="3329" width="9.54296875" style="284" customWidth="1"/>
    <col min="3330" max="3331" width="14.7265625" style="284" customWidth="1"/>
    <col min="3332" max="3332" width="0" style="284" hidden="1" customWidth="1"/>
    <col min="3333" max="3339" width="9.54296875" style="284" customWidth="1"/>
    <col min="3340" max="3582" width="9.81640625" style="284"/>
    <col min="3583" max="3583" width="3.81640625" style="284" customWidth="1"/>
    <col min="3584" max="3585" width="9.54296875" style="284" customWidth="1"/>
    <col min="3586" max="3587" width="14.7265625" style="284" customWidth="1"/>
    <col min="3588" max="3588" width="0" style="284" hidden="1" customWidth="1"/>
    <col min="3589" max="3595" width="9.54296875" style="284" customWidth="1"/>
    <col min="3596" max="3838" width="9.81640625" style="284"/>
    <col min="3839" max="3839" width="3.81640625" style="284" customWidth="1"/>
    <col min="3840" max="3841" width="9.54296875" style="284" customWidth="1"/>
    <col min="3842" max="3843" width="14.7265625" style="284" customWidth="1"/>
    <col min="3844" max="3844" width="0" style="284" hidden="1" customWidth="1"/>
    <col min="3845" max="3851" width="9.54296875" style="284" customWidth="1"/>
    <col min="3852" max="4094" width="9.81640625" style="284"/>
    <col min="4095" max="4095" width="3.81640625" style="284" customWidth="1"/>
    <col min="4096" max="4097" width="9.54296875" style="284" customWidth="1"/>
    <col min="4098" max="4099" width="14.7265625" style="284" customWidth="1"/>
    <col min="4100" max="4100" width="0" style="284" hidden="1" customWidth="1"/>
    <col min="4101" max="4107" width="9.54296875" style="284" customWidth="1"/>
    <col min="4108" max="4350" width="9.81640625" style="284"/>
    <col min="4351" max="4351" width="3.81640625" style="284" customWidth="1"/>
    <col min="4352" max="4353" width="9.54296875" style="284" customWidth="1"/>
    <col min="4354" max="4355" width="14.7265625" style="284" customWidth="1"/>
    <col min="4356" max="4356" width="0" style="284" hidden="1" customWidth="1"/>
    <col min="4357" max="4363" width="9.54296875" style="284" customWidth="1"/>
    <col min="4364" max="4606" width="9.81640625" style="284"/>
    <col min="4607" max="4607" width="3.81640625" style="284" customWidth="1"/>
    <col min="4608" max="4609" width="9.54296875" style="284" customWidth="1"/>
    <col min="4610" max="4611" width="14.7265625" style="284" customWidth="1"/>
    <col min="4612" max="4612" width="0" style="284" hidden="1" customWidth="1"/>
    <col min="4613" max="4619" width="9.54296875" style="284" customWidth="1"/>
    <col min="4620" max="4862" width="9.81640625" style="284"/>
    <col min="4863" max="4863" width="3.81640625" style="284" customWidth="1"/>
    <col min="4864" max="4865" width="9.54296875" style="284" customWidth="1"/>
    <col min="4866" max="4867" width="14.7265625" style="284" customWidth="1"/>
    <col min="4868" max="4868" width="0" style="284" hidden="1" customWidth="1"/>
    <col min="4869" max="4875" width="9.54296875" style="284" customWidth="1"/>
    <col min="4876" max="5118" width="9.81640625" style="284"/>
    <col min="5119" max="5119" width="3.81640625" style="284" customWidth="1"/>
    <col min="5120" max="5121" width="9.54296875" style="284" customWidth="1"/>
    <col min="5122" max="5123" width="14.7265625" style="284" customWidth="1"/>
    <col min="5124" max="5124" width="0" style="284" hidden="1" customWidth="1"/>
    <col min="5125" max="5131" width="9.54296875" style="284" customWidth="1"/>
    <col min="5132" max="5374" width="9.81640625" style="284"/>
    <col min="5375" max="5375" width="3.81640625" style="284" customWidth="1"/>
    <col min="5376" max="5377" width="9.54296875" style="284" customWidth="1"/>
    <col min="5378" max="5379" width="14.7265625" style="284" customWidth="1"/>
    <col min="5380" max="5380" width="0" style="284" hidden="1" customWidth="1"/>
    <col min="5381" max="5387" width="9.54296875" style="284" customWidth="1"/>
    <col min="5388" max="5630" width="9.81640625" style="284"/>
    <col min="5631" max="5631" width="3.81640625" style="284" customWidth="1"/>
    <col min="5632" max="5633" width="9.54296875" style="284" customWidth="1"/>
    <col min="5634" max="5635" width="14.7265625" style="284" customWidth="1"/>
    <col min="5636" max="5636" width="0" style="284" hidden="1" customWidth="1"/>
    <col min="5637" max="5643" width="9.54296875" style="284" customWidth="1"/>
    <col min="5644" max="5886" width="9.81640625" style="284"/>
    <col min="5887" max="5887" width="3.81640625" style="284" customWidth="1"/>
    <col min="5888" max="5889" width="9.54296875" style="284" customWidth="1"/>
    <col min="5890" max="5891" width="14.7265625" style="284" customWidth="1"/>
    <col min="5892" max="5892" width="0" style="284" hidden="1" customWidth="1"/>
    <col min="5893" max="5899" width="9.54296875" style="284" customWidth="1"/>
    <col min="5900" max="6142" width="9.81640625" style="284"/>
    <col min="6143" max="6143" width="3.81640625" style="284" customWidth="1"/>
    <col min="6144" max="6145" width="9.54296875" style="284" customWidth="1"/>
    <col min="6146" max="6147" width="14.7265625" style="284" customWidth="1"/>
    <col min="6148" max="6148" width="0" style="284" hidden="1" customWidth="1"/>
    <col min="6149" max="6155" width="9.54296875" style="284" customWidth="1"/>
    <col min="6156" max="6398" width="9.81640625" style="284"/>
    <col min="6399" max="6399" width="3.81640625" style="284" customWidth="1"/>
    <col min="6400" max="6401" width="9.54296875" style="284" customWidth="1"/>
    <col min="6402" max="6403" width="14.7265625" style="284" customWidth="1"/>
    <col min="6404" max="6404" width="0" style="284" hidden="1" customWidth="1"/>
    <col min="6405" max="6411" width="9.54296875" style="284" customWidth="1"/>
    <col min="6412" max="6654" width="9.81640625" style="284"/>
    <col min="6655" max="6655" width="3.81640625" style="284" customWidth="1"/>
    <col min="6656" max="6657" width="9.54296875" style="284" customWidth="1"/>
    <col min="6658" max="6659" width="14.7265625" style="284" customWidth="1"/>
    <col min="6660" max="6660" width="0" style="284" hidden="1" customWidth="1"/>
    <col min="6661" max="6667" width="9.54296875" style="284" customWidth="1"/>
    <col min="6668" max="6910" width="9.81640625" style="284"/>
    <col min="6911" max="6911" width="3.81640625" style="284" customWidth="1"/>
    <col min="6912" max="6913" width="9.54296875" style="284" customWidth="1"/>
    <col min="6914" max="6915" width="14.7265625" style="284" customWidth="1"/>
    <col min="6916" max="6916" width="0" style="284" hidden="1" customWidth="1"/>
    <col min="6917" max="6923" width="9.54296875" style="284" customWidth="1"/>
    <col min="6924" max="7166" width="9.81640625" style="284"/>
    <col min="7167" max="7167" width="3.81640625" style="284" customWidth="1"/>
    <col min="7168" max="7169" width="9.54296875" style="284" customWidth="1"/>
    <col min="7170" max="7171" width="14.7265625" style="284" customWidth="1"/>
    <col min="7172" max="7172" width="0" style="284" hidden="1" customWidth="1"/>
    <col min="7173" max="7179" width="9.54296875" style="284" customWidth="1"/>
    <col min="7180" max="7422" width="9.81640625" style="284"/>
    <col min="7423" max="7423" width="3.81640625" style="284" customWidth="1"/>
    <col min="7424" max="7425" width="9.54296875" style="284" customWidth="1"/>
    <col min="7426" max="7427" width="14.7265625" style="284" customWidth="1"/>
    <col min="7428" max="7428" width="0" style="284" hidden="1" customWidth="1"/>
    <col min="7429" max="7435" width="9.54296875" style="284" customWidth="1"/>
    <col min="7436" max="7678" width="9.81640625" style="284"/>
    <col min="7679" max="7679" width="3.81640625" style="284" customWidth="1"/>
    <col min="7680" max="7681" width="9.54296875" style="284" customWidth="1"/>
    <col min="7682" max="7683" width="14.7265625" style="284" customWidth="1"/>
    <col min="7684" max="7684" width="0" style="284" hidden="1" customWidth="1"/>
    <col min="7685" max="7691" width="9.54296875" style="284" customWidth="1"/>
    <col min="7692" max="7934" width="9.81640625" style="284"/>
    <col min="7935" max="7935" width="3.81640625" style="284" customWidth="1"/>
    <col min="7936" max="7937" width="9.54296875" style="284" customWidth="1"/>
    <col min="7938" max="7939" width="14.7265625" style="284" customWidth="1"/>
    <col min="7940" max="7940" width="0" style="284" hidden="1" customWidth="1"/>
    <col min="7941" max="7947" width="9.54296875" style="284" customWidth="1"/>
    <col min="7948" max="8190" width="9.81640625" style="284"/>
    <col min="8191" max="8191" width="3.81640625" style="284" customWidth="1"/>
    <col min="8192" max="8193" width="9.54296875" style="284" customWidth="1"/>
    <col min="8194" max="8195" width="14.7265625" style="284" customWidth="1"/>
    <col min="8196" max="8196" width="0" style="284" hidden="1" customWidth="1"/>
    <col min="8197" max="8203" width="9.54296875" style="284" customWidth="1"/>
    <col min="8204" max="8446" width="9.81640625" style="284"/>
    <col min="8447" max="8447" width="3.81640625" style="284" customWidth="1"/>
    <col min="8448" max="8449" width="9.54296875" style="284" customWidth="1"/>
    <col min="8450" max="8451" width="14.7265625" style="284" customWidth="1"/>
    <col min="8452" max="8452" width="0" style="284" hidden="1" customWidth="1"/>
    <col min="8453" max="8459" width="9.54296875" style="284" customWidth="1"/>
    <col min="8460" max="8702" width="9.81640625" style="284"/>
    <col min="8703" max="8703" width="3.81640625" style="284" customWidth="1"/>
    <col min="8704" max="8705" width="9.54296875" style="284" customWidth="1"/>
    <col min="8706" max="8707" width="14.7265625" style="284" customWidth="1"/>
    <col min="8708" max="8708" width="0" style="284" hidden="1" customWidth="1"/>
    <col min="8709" max="8715" width="9.54296875" style="284" customWidth="1"/>
    <col min="8716" max="8958" width="9.81640625" style="284"/>
    <col min="8959" max="8959" width="3.81640625" style="284" customWidth="1"/>
    <col min="8960" max="8961" width="9.54296875" style="284" customWidth="1"/>
    <col min="8962" max="8963" width="14.7265625" style="284" customWidth="1"/>
    <col min="8964" max="8964" width="0" style="284" hidden="1" customWidth="1"/>
    <col min="8965" max="8971" width="9.54296875" style="284" customWidth="1"/>
    <col min="8972" max="9214" width="9.81640625" style="284"/>
    <col min="9215" max="9215" width="3.81640625" style="284" customWidth="1"/>
    <col min="9216" max="9217" width="9.54296875" style="284" customWidth="1"/>
    <col min="9218" max="9219" width="14.7265625" style="284" customWidth="1"/>
    <col min="9220" max="9220" width="0" style="284" hidden="1" customWidth="1"/>
    <col min="9221" max="9227" width="9.54296875" style="284" customWidth="1"/>
    <col min="9228" max="9470" width="9.81640625" style="284"/>
    <col min="9471" max="9471" width="3.81640625" style="284" customWidth="1"/>
    <col min="9472" max="9473" width="9.54296875" style="284" customWidth="1"/>
    <col min="9474" max="9475" width="14.7265625" style="284" customWidth="1"/>
    <col min="9476" max="9476" width="0" style="284" hidden="1" customWidth="1"/>
    <col min="9477" max="9483" width="9.54296875" style="284" customWidth="1"/>
    <col min="9484" max="9726" width="9.81640625" style="284"/>
    <col min="9727" max="9727" width="3.81640625" style="284" customWidth="1"/>
    <col min="9728" max="9729" width="9.54296875" style="284" customWidth="1"/>
    <col min="9730" max="9731" width="14.7265625" style="284" customWidth="1"/>
    <col min="9732" max="9732" width="0" style="284" hidden="1" customWidth="1"/>
    <col min="9733" max="9739" width="9.54296875" style="284" customWidth="1"/>
    <col min="9740" max="9982" width="9.81640625" style="284"/>
    <col min="9983" max="9983" width="3.81640625" style="284" customWidth="1"/>
    <col min="9984" max="9985" width="9.54296875" style="284" customWidth="1"/>
    <col min="9986" max="9987" width="14.7265625" style="284" customWidth="1"/>
    <col min="9988" max="9988" width="0" style="284" hidden="1" customWidth="1"/>
    <col min="9989" max="9995" width="9.54296875" style="284" customWidth="1"/>
    <col min="9996" max="10238" width="9.81640625" style="284"/>
    <col min="10239" max="10239" width="3.81640625" style="284" customWidth="1"/>
    <col min="10240" max="10241" width="9.54296875" style="284" customWidth="1"/>
    <col min="10242" max="10243" width="14.7265625" style="284" customWidth="1"/>
    <col min="10244" max="10244" width="0" style="284" hidden="1" customWidth="1"/>
    <col min="10245" max="10251" width="9.54296875" style="284" customWidth="1"/>
    <col min="10252" max="10494" width="9.81640625" style="284"/>
    <col min="10495" max="10495" width="3.81640625" style="284" customWidth="1"/>
    <col min="10496" max="10497" width="9.54296875" style="284" customWidth="1"/>
    <col min="10498" max="10499" width="14.7265625" style="284" customWidth="1"/>
    <col min="10500" max="10500" width="0" style="284" hidden="1" customWidth="1"/>
    <col min="10501" max="10507" width="9.54296875" style="284" customWidth="1"/>
    <col min="10508" max="10750" width="9.81640625" style="284"/>
    <col min="10751" max="10751" width="3.81640625" style="284" customWidth="1"/>
    <col min="10752" max="10753" width="9.54296875" style="284" customWidth="1"/>
    <col min="10754" max="10755" width="14.7265625" style="284" customWidth="1"/>
    <col min="10756" max="10756" width="0" style="284" hidden="1" customWidth="1"/>
    <col min="10757" max="10763" width="9.54296875" style="284" customWidth="1"/>
    <col min="10764" max="11006" width="9.81640625" style="284"/>
    <col min="11007" max="11007" width="3.81640625" style="284" customWidth="1"/>
    <col min="11008" max="11009" width="9.54296875" style="284" customWidth="1"/>
    <col min="11010" max="11011" width="14.7265625" style="284" customWidth="1"/>
    <col min="11012" max="11012" width="0" style="284" hidden="1" customWidth="1"/>
    <col min="11013" max="11019" width="9.54296875" style="284" customWidth="1"/>
    <col min="11020" max="11262" width="9.81640625" style="284"/>
    <col min="11263" max="11263" width="3.81640625" style="284" customWidth="1"/>
    <col min="11264" max="11265" width="9.54296875" style="284" customWidth="1"/>
    <col min="11266" max="11267" width="14.7265625" style="284" customWidth="1"/>
    <col min="11268" max="11268" width="0" style="284" hidden="1" customWidth="1"/>
    <col min="11269" max="11275" width="9.54296875" style="284" customWidth="1"/>
    <col min="11276" max="11518" width="9.81640625" style="284"/>
    <col min="11519" max="11519" width="3.81640625" style="284" customWidth="1"/>
    <col min="11520" max="11521" width="9.54296875" style="284" customWidth="1"/>
    <col min="11522" max="11523" width="14.7265625" style="284" customWidth="1"/>
    <col min="11524" max="11524" width="0" style="284" hidden="1" customWidth="1"/>
    <col min="11525" max="11531" width="9.54296875" style="284" customWidth="1"/>
    <col min="11532" max="11774" width="9.81640625" style="284"/>
    <col min="11775" max="11775" width="3.81640625" style="284" customWidth="1"/>
    <col min="11776" max="11777" width="9.54296875" style="284" customWidth="1"/>
    <col min="11778" max="11779" width="14.7265625" style="284" customWidth="1"/>
    <col min="11780" max="11780" width="0" style="284" hidden="1" customWidth="1"/>
    <col min="11781" max="11787" width="9.54296875" style="284" customWidth="1"/>
    <col min="11788" max="12030" width="9.81640625" style="284"/>
    <col min="12031" max="12031" width="3.81640625" style="284" customWidth="1"/>
    <col min="12032" max="12033" width="9.54296875" style="284" customWidth="1"/>
    <col min="12034" max="12035" width="14.7265625" style="284" customWidth="1"/>
    <col min="12036" max="12036" width="0" style="284" hidden="1" customWidth="1"/>
    <col min="12037" max="12043" width="9.54296875" style="284" customWidth="1"/>
    <col min="12044" max="12286" width="9.81640625" style="284"/>
    <col min="12287" max="12287" width="3.81640625" style="284" customWidth="1"/>
    <col min="12288" max="12289" width="9.54296875" style="284" customWidth="1"/>
    <col min="12290" max="12291" width="14.7265625" style="284" customWidth="1"/>
    <col min="12292" max="12292" width="0" style="284" hidden="1" customWidth="1"/>
    <col min="12293" max="12299" width="9.54296875" style="284" customWidth="1"/>
    <col min="12300" max="12542" width="9.81640625" style="284"/>
    <col min="12543" max="12543" width="3.81640625" style="284" customWidth="1"/>
    <col min="12544" max="12545" width="9.54296875" style="284" customWidth="1"/>
    <col min="12546" max="12547" width="14.7265625" style="284" customWidth="1"/>
    <col min="12548" max="12548" width="0" style="284" hidden="1" customWidth="1"/>
    <col min="12549" max="12555" width="9.54296875" style="284" customWidth="1"/>
    <col min="12556" max="12798" width="9.81640625" style="284"/>
    <col min="12799" max="12799" width="3.81640625" style="284" customWidth="1"/>
    <col min="12800" max="12801" width="9.54296875" style="284" customWidth="1"/>
    <col min="12802" max="12803" width="14.7265625" style="284" customWidth="1"/>
    <col min="12804" max="12804" width="0" style="284" hidden="1" customWidth="1"/>
    <col min="12805" max="12811" width="9.54296875" style="284" customWidth="1"/>
    <col min="12812" max="13054" width="9.81640625" style="284"/>
    <col min="13055" max="13055" width="3.81640625" style="284" customWidth="1"/>
    <col min="13056" max="13057" width="9.54296875" style="284" customWidth="1"/>
    <col min="13058" max="13059" width="14.7265625" style="284" customWidth="1"/>
    <col min="13060" max="13060" width="0" style="284" hidden="1" customWidth="1"/>
    <col min="13061" max="13067" width="9.54296875" style="284" customWidth="1"/>
    <col min="13068" max="13310" width="9.81640625" style="284"/>
    <col min="13311" max="13311" width="3.81640625" style="284" customWidth="1"/>
    <col min="13312" max="13313" width="9.54296875" style="284" customWidth="1"/>
    <col min="13314" max="13315" width="14.7265625" style="284" customWidth="1"/>
    <col min="13316" max="13316" width="0" style="284" hidden="1" customWidth="1"/>
    <col min="13317" max="13323" width="9.54296875" style="284" customWidth="1"/>
    <col min="13324" max="13566" width="9.81640625" style="284"/>
    <col min="13567" max="13567" width="3.81640625" style="284" customWidth="1"/>
    <col min="13568" max="13569" width="9.54296875" style="284" customWidth="1"/>
    <col min="13570" max="13571" width="14.7265625" style="284" customWidth="1"/>
    <col min="13572" max="13572" width="0" style="284" hidden="1" customWidth="1"/>
    <col min="13573" max="13579" width="9.54296875" style="284" customWidth="1"/>
    <col min="13580" max="13822" width="9.81640625" style="284"/>
    <col min="13823" max="13823" width="3.81640625" style="284" customWidth="1"/>
    <col min="13824" max="13825" width="9.54296875" style="284" customWidth="1"/>
    <col min="13826" max="13827" width="14.7265625" style="284" customWidth="1"/>
    <col min="13828" max="13828" width="0" style="284" hidden="1" customWidth="1"/>
    <col min="13829" max="13835" width="9.54296875" style="284" customWidth="1"/>
    <col min="13836" max="14078" width="9.81640625" style="284"/>
    <col min="14079" max="14079" width="3.81640625" style="284" customWidth="1"/>
    <col min="14080" max="14081" width="9.54296875" style="284" customWidth="1"/>
    <col min="14082" max="14083" width="14.7265625" style="284" customWidth="1"/>
    <col min="14084" max="14084" width="0" style="284" hidden="1" customWidth="1"/>
    <col min="14085" max="14091" width="9.54296875" style="284" customWidth="1"/>
    <col min="14092" max="14334" width="9.81640625" style="284"/>
    <col min="14335" max="14335" width="3.81640625" style="284" customWidth="1"/>
    <col min="14336" max="14337" width="9.54296875" style="284" customWidth="1"/>
    <col min="14338" max="14339" width="14.7265625" style="284" customWidth="1"/>
    <col min="14340" max="14340" width="0" style="284" hidden="1" customWidth="1"/>
    <col min="14341" max="14347" width="9.54296875" style="284" customWidth="1"/>
    <col min="14348" max="14590" width="9.81640625" style="284"/>
    <col min="14591" max="14591" width="3.81640625" style="284" customWidth="1"/>
    <col min="14592" max="14593" width="9.54296875" style="284" customWidth="1"/>
    <col min="14594" max="14595" width="14.7265625" style="284" customWidth="1"/>
    <col min="14596" max="14596" width="0" style="284" hidden="1" customWidth="1"/>
    <col min="14597" max="14603" width="9.54296875" style="284" customWidth="1"/>
    <col min="14604" max="14846" width="9.81640625" style="284"/>
    <col min="14847" max="14847" width="3.81640625" style="284" customWidth="1"/>
    <col min="14848" max="14849" width="9.54296875" style="284" customWidth="1"/>
    <col min="14850" max="14851" width="14.7265625" style="284" customWidth="1"/>
    <col min="14852" max="14852" width="0" style="284" hidden="1" customWidth="1"/>
    <col min="14853" max="14859" width="9.54296875" style="284" customWidth="1"/>
    <col min="14860" max="15102" width="9.81640625" style="284"/>
    <col min="15103" max="15103" width="3.81640625" style="284" customWidth="1"/>
    <col min="15104" max="15105" width="9.54296875" style="284" customWidth="1"/>
    <col min="15106" max="15107" width="14.7265625" style="284" customWidth="1"/>
    <col min="15108" max="15108" width="0" style="284" hidden="1" customWidth="1"/>
    <col min="15109" max="15115" width="9.54296875" style="284" customWidth="1"/>
    <col min="15116" max="15358" width="9.81640625" style="284"/>
    <col min="15359" max="15359" width="3.81640625" style="284" customWidth="1"/>
    <col min="15360" max="15361" width="9.54296875" style="284" customWidth="1"/>
    <col min="15362" max="15363" width="14.7265625" style="284" customWidth="1"/>
    <col min="15364" max="15364" width="0" style="284" hidden="1" customWidth="1"/>
    <col min="15365" max="15371" width="9.54296875" style="284" customWidth="1"/>
    <col min="15372" max="15614" width="9.81640625" style="284"/>
    <col min="15615" max="15615" width="3.81640625" style="284" customWidth="1"/>
    <col min="15616" max="15617" width="9.54296875" style="284" customWidth="1"/>
    <col min="15618" max="15619" width="14.7265625" style="284" customWidth="1"/>
    <col min="15620" max="15620" width="0" style="284" hidden="1" customWidth="1"/>
    <col min="15621" max="15627" width="9.54296875" style="284" customWidth="1"/>
    <col min="15628" max="15870" width="9.81640625" style="284"/>
    <col min="15871" max="15871" width="3.81640625" style="284" customWidth="1"/>
    <col min="15872" max="15873" width="9.54296875" style="284" customWidth="1"/>
    <col min="15874" max="15875" width="14.7265625" style="284" customWidth="1"/>
    <col min="15876" max="15876" width="0" style="284" hidden="1" customWidth="1"/>
    <col min="15877" max="15883" width="9.54296875" style="284" customWidth="1"/>
    <col min="15884" max="16126" width="9.81640625" style="284"/>
    <col min="16127" max="16127" width="3.81640625" style="284" customWidth="1"/>
    <col min="16128" max="16129" width="9.54296875" style="284" customWidth="1"/>
    <col min="16130" max="16131" width="14.7265625" style="284" customWidth="1"/>
    <col min="16132" max="16132" width="0" style="284" hidden="1" customWidth="1"/>
    <col min="16133" max="16139" width="9.54296875" style="284" customWidth="1"/>
    <col min="16140" max="16384" width="9.8164062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76" t="s">
        <v>235</v>
      </c>
      <c r="C4" s="676"/>
      <c r="D4" s="272" cm="1">
        <f t="array" ref="D4:F4">'1. CUTTING DOCKET'!D11:F11</f>
        <v>45462</v>
      </c>
      <c r="E4">
        <v>0</v>
      </c>
      <c r="F4">
        <v>0</v>
      </c>
      <c r="G4"/>
      <c r="H4"/>
    </row>
    <row r="5" spans="1:8" s="265" customFormat="1" ht="4" customHeight="1" thickBot="1">
      <c r="A5" s="270"/>
      <c r="B5" s="677"/>
      <c r="C5" s="677"/>
      <c r="D5" s="273"/>
      <c r="E5"/>
      <c r="F5" s="270"/>
      <c r="G5" s="270"/>
      <c r="H5"/>
    </row>
    <row r="6" spans="1:8" s="265" customFormat="1" ht="17.25" customHeight="1" thickBot="1">
      <c r="A6" s="270"/>
      <c r="B6" s="676" t="s">
        <v>236</v>
      </c>
      <c r="C6" s="676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4" customHeight="1" thickBot="1">
      <c r="A7" s="270"/>
      <c r="B7" s="678"/>
      <c r="C7" s="678"/>
      <c r="D7" s="273"/>
      <c r="E7"/>
      <c r="F7" s="275"/>
      <c r="G7" s="276"/>
      <c r="H7"/>
    </row>
    <row r="8" spans="1:8" s="265" customFormat="1" ht="17.25" customHeight="1" thickBot="1">
      <c r="A8" s="270"/>
      <c r="B8" s="676" t="s">
        <v>238</v>
      </c>
      <c r="C8" s="676"/>
      <c r="D8" s="274" t="s">
        <v>515</v>
      </c>
      <c r="E8" s="277"/>
      <c r="F8" s="271" t="s">
        <v>239</v>
      </c>
      <c r="G8" s="274" t="str">
        <f>'1. CUTTING DOCKET'!D10</f>
        <v>HOODIE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75" t="s">
        <v>242</v>
      </c>
      <c r="D10" s="675"/>
      <c r="E10" s="675"/>
      <c r="F10" s="675"/>
      <c r="G10" s="280" t="s">
        <v>243</v>
      </c>
      <c r="H10" s="280" t="s">
        <v>244</v>
      </c>
    </row>
    <row r="11" spans="1:8" s="265" customFormat="1" ht="106.9" customHeight="1" thickBot="1">
      <c r="A11" s="672">
        <v>1</v>
      </c>
      <c r="B11" s="282" t="s">
        <v>245</v>
      </c>
      <c r="C11" s="673" t="s">
        <v>253</v>
      </c>
      <c r="D11" s="673"/>
      <c r="E11" s="673"/>
      <c r="F11" s="673"/>
      <c r="G11" s="672"/>
      <c r="H11" s="281"/>
    </row>
    <row r="12" spans="1:8" s="265" customFormat="1" ht="117.75" customHeight="1" thickBot="1">
      <c r="A12" s="672"/>
      <c r="B12" s="282" t="s">
        <v>246</v>
      </c>
      <c r="C12" s="674" t="s">
        <v>857</v>
      </c>
      <c r="D12" s="674"/>
      <c r="E12" s="674"/>
      <c r="F12" s="674"/>
      <c r="G12" s="672"/>
      <c r="H12" s="281"/>
    </row>
    <row r="13" spans="1:8" s="265" customFormat="1" ht="106.9" customHeight="1" thickBot="1">
      <c r="A13" s="281">
        <v>2</v>
      </c>
      <c r="B13" s="282" t="s">
        <v>247</v>
      </c>
      <c r="C13" s="670" t="str">
        <f>'1. CUTTING DOCKET'!C98</f>
        <v>KHÔNG IN</v>
      </c>
      <c r="D13" s="670"/>
      <c r="E13" s="670"/>
      <c r="F13" s="670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70" t="str">
        <f>'1. CUTTING DOCKET'!C110</f>
        <v>KHÔNG THÊU</v>
      </c>
      <c r="D14" s="670"/>
      <c r="E14" s="670"/>
      <c r="F14" s="670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70" t="str">
        <f>'1. CUTTING DOCKET'!C122</f>
        <v xml:space="preserve">GARMENT WASH </v>
      </c>
      <c r="D15" s="670"/>
      <c r="E15" s="670"/>
      <c r="F15" s="670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70"/>
      <c r="D16" s="670"/>
      <c r="E16" s="670"/>
      <c r="F16" s="670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71" t="s">
        <v>251</v>
      </c>
      <c r="C18" s="671"/>
      <c r="D18" s="671"/>
      <c r="E18" s="283"/>
      <c r="F18" s="283"/>
      <c r="G18" s="671" t="s">
        <v>252</v>
      </c>
      <c r="H18" s="671"/>
    </row>
    <row r="19" spans="1:8" ht="40" customHeight="1">
      <c r="A19" s="276"/>
      <c r="B19" s="285"/>
      <c r="C19" s="285"/>
      <c r="D19" s="285"/>
      <c r="E19" s="285"/>
      <c r="F19" s="265"/>
      <c r="G19" s="285"/>
      <c r="H19" s="285"/>
    </row>
    <row r="20" spans="1:8" ht="40" customHeight="1">
      <c r="A20" s="270"/>
      <c r="B20" s="286"/>
      <c r="C20" s="286"/>
      <c r="D20" s="286"/>
      <c r="E20" s="286"/>
      <c r="F20" s="286"/>
      <c r="G20" s="286"/>
      <c r="H20" s="286"/>
    </row>
    <row r="21" spans="1:8" ht="40" customHeight="1">
      <c r="A21" s="270"/>
      <c r="B21" s="286"/>
      <c r="C21" s="286"/>
      <c r="D21" s="286"/>
      <c r="E21" s="286"/>
      <c r="F21" s="286"/>
      <c r="G21" s="286"/>
      <c r="H21" s="286"/>
    </row>
    <row r="22" spans="1:8" ht="40" customHeight="1">
      <c r="A22" s="270"/>
      <c r="B22" s="286"/>
      <c r="C22" s="286"/>
      <c r="D22" s="286"/>
      <c r="E22" s="286"/>
      <c r="F22" s="286"/>
      <c r="G22" s="286"/>
      <c r="H22" s="286"/>
    </row>
    <row r="23" spans="1:8" ht="40" customHeight="1">
      <c r="A23" s="270"/>
      <c r="B23" s="286"/>
      <c r="C23" s="286"/>
      <c r="D23" s="286"/>
      <c r="E23" s="286"/>
      <c r="F23" s="286"/>
      <c r="G23" s="286"/>
      <c r="H23" s="286"/>
    </row>
    <row r="24" spans="1:8" ht="40" customHeight="1">
      <c r="A24" s="270"/>
      <c r="B24" s="286"/>
      <c r="C24" s="286"/>
      <c r="D24" s="286"/>
      <c r="E24" s="286"/>
      <c r="F24" s="286"/>
      <c r="G24" s="286"/>
      <c r="H24" s="286"/>
    </row>
    <row r="25" spans="1:8" ht="40" customHeight="1">
      <c r="A25" s="270"/>
      <c r="B25" s="286"/>
      <c r="C25" s="286"/>
      <c r="D25" s="286"/>
      <c r="E25" s="286"/>
      <c r="F25" s="286"/>
      <c r="G25" s="286"/>
      <c r="H25" s="286"/>
    </row>
    <row r="26" spans="1:8" ht="40" customHeight="1">
      <c r="A26" s="270"/>
      <c r="B26" s="286"/>
      <c r="C26" s="286"/>
      <c r="D26" s="286"/>
      <c r="E26" s="286"/>
      <c r="F26" s="286"/>
      <c r="G26" s="286"/>
      <c r="H26" s="286"/>
    </row>
    <row r="27" spans="1:8" ht="40" customHeight="1">
      <c r="A27" s="270"/>
      <c r="B27" s="286"/>
      <c r="C27" s="286"/>
      <c r="D27" s="286"/>
      <c r="E27" s="286"/>
      <c r="F27" s="286"/>
      <c r="G27" s="286"/>
      <c r="H27" s="286"/>
    </row>
    <row r="28" spans="1:8" ht="40" customHeight="1">
      <c r="A28" s="270"/>
      <c r="B28" s="286"/>
      <c r="C28" s="286"/>
      <c r="D28" s="286"/>
      <c r="E28" s="286"/>
      <c r="F28" s="286"/>
      <c r="G28" s="286"/>
      <c r="H28" s="286"/>
    </row>
    <row r="29" spans="1:8" ht="40" customHeight="1">
      <c r="A29" s="270"/>
      <c r="B29" s="286"/>
      <c r="C29" s="286"/>
      <c r="D29" s="286"/>
      <c r="E29" s="286"/>
      <c r="F29" s="286"/>
      <c r="G29" s="286"/>
      <c r="H29" s="286"/>
    </row>
    <row r="30" spans="1:8" ht="40" customHeight="1">
      <c r="A30" s="270"/>
      <c r="B30" s="286"/>
      <c r="C30" s="286"/>
      <c r="D30" s="286"/>
      <c r="E30" s="286"/>
      <c r="F30" s="286"/>
      <c r="G30" s="286"/>
      <c r="H30" s="286"/>
    </row>
    <row r="31" spans="1:8" ht="40" customHeight="1">
      <c r="A31" s="270"/>
      <c r="B31" s="286"/>
      <c r="C31" s="286"/>
      <c r="D31" s="286"/>
      <c r="E31" s="286"/>
      <c r="F31" s="286"/>
      <c r="G31" s="286"/>
      <c r="H31" s="286"/>
    </row>
    <row r="32" spans="1:8" ht="40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40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40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40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40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69" t="s">
        <v>738</v>
      </c>
      <c r="C37" s="669"/>
      <c r="D37" s="669"/>
      <c r="E37" s="669"/>
      <c r="F37" s="669"/>
      <c r="G37" s="669"/>
      <c r="H37" s="669"/>
      <c r="I37" s="669"/>
      <c r="J37" s="669"/>
      <c r="K37" s="669"/>
      <c r="L37" s="669"/>
      <c r="M37" s="669"/>
      <c r="N37" s="669"/>
      <c r="O37" s="669"/>
      <c r="P37" s="669"/>
      <c r="Q37" s="669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68" t="s">
        <v>767</v>
      </c>
      <c r="C39" s="668"/>
      <c r="D39" s="668"/>
      <c r="E39" s="668"/>
      <c r="F39" s="668"/>
      <c r="G39" s="668"/>
      <c r="H39" s="668"/>
      <c r="I39" s="668"/>
      <c r="J39" s="668"/>
      <c r="K39" s="668"/>
      <c r="L39" s="668"/>
      <c r="M39" s="668"/>
      <c r="N39" s="668"/>
      <c r="O39" s="668"/>
      <c r="P39" s="668"/>
      <c r="Q39" s="668"/>
    </row>
    <row r="40" spans="1:17" ht="40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40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40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40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40" customHeight="1">
      <c r="A44" s="270"/>
      <c r="B44" s="286" t="s">
        <v>769</v>
      </c>
      <c r="C44" s="286"/>
      <c r="D44" s="361" t="s">
        <v>768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40" customHeight="1">
      <c r="A45" s="270"/>
      <c r="B45" s="286" t="s">
        <v>735</v>
      </c>
      <c r="C45" s="286"/>
      <c r="D45" s="286" t="s">
        <v>770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40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40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40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40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40" customHeight="1">
      <c r="A50" s="270"/>
      <c r="B50" s="286" t="s">
        <v>769</v>
      </c>
      <c r="C50" s="286"/>
      <c r="D50" s="361" t="s">
        <v>768</v>
      </c>
      <c r="E50" s="286" t="s">
        <v>724</v>
      </c>
      <c r="F50" s="286"/>
      <c r="G50" s="286"/>
      <c r="H50" s="286">
        <v>0.28000000000000003</v>
      </c>
    </row>
    <row r="51" spans="1:14" ht="40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40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40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40" customHeight="1">
      <c r="A54" s="270"/>
      <c r="B54" s="286" t="s">
        <v>769</v>
      </c>
      <c r="C54" s="286"/>
      <c r="D54" s="361" t="s">
        <v>768</v>
      </c>
      <c r="E54" s="286" t="s">
        <v>724</v>
      </c>
      <c r="F54" s="286"/>
      <c r="G54" s="286"/>
      <c r="H54" s="286">
        <v>0.28000000000000003</v>
      </c>
    </row>
    <row r="55" spans="1:14" ht="40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766</v>
      </c>
    </row>
    <row r="56" spans="1:14" ht="40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40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40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40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40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40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40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40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40" customHeight="1">
      <c r="A64" s="270"/>
      <c r="B64" s="286"/>
      <c r="C64" s="286"/>
      <c r="D64" s="286"/>
      <c r="E64" s="286"/>
      <c r="F64" s="286"/>
      <c r="G64" s="286"/>
      <c r="H64" s="286"/>
    </row>
    <row r="65" spans="1:8" ht="40" customHeight="1">
      <c r="A65" s="270"/>
      <c r="B65" s="286"/>
      <c r="C65" s="286"/>
      <c r="D65" s="286"/>
      <c r="E65" s="286"/>
      <c r="F65" s="286"/>
      <c r="G65" s="286"/>
      <c r="H65" s="286"/>
    </row>
    <row r="66" spans="1:8" ht="40" customHeight="1">
      <c r="A66" s="270"/>
      <c r="B66" s="286"/>
      <c r="C66" s="286"/>
      <c r="D66" s="286"/>
      <c r="E66" s="286"/>
      <c r="F66" s="286"/>
      <c r="G66" s="286"/>
      <c r="H66" s="286"/>
    </row>
    <row r="67" spans="1:8" ht="40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C10:F10"/>
    <mergeCell ref="B4:C4"/>
    <mergeCell ref="B5:C5"/>
    <mergeCell ref="B6:C6"/>
    <mergeCell ref="B7:C7"/>
    <mergeCell ref="B8:C8"/>
    <mergeCell ref="B39:Q39"/>
    <mergeCell ref="A11:A12"/>
    <mergeCell ref="C11:F11"/>
    <mergeCell ref="G11:G12"/>
    <mergeCell ref="C12:F12"/>
    <mergeCell ref="C13:F13"/>
    <mergeCell ref="C14:F14"/>
    <mergeCell ref="C15:F15"/>
    <mergeCell ref="C16:F16"/>
    <mergeCell ref="B18:D18"/>
    <mergeCell ref="G18:H18"/>
    <mergeCell ref="B37:Q37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4"/>
  <cols>
    <col min="1" max="1" width="64.453125" style="79" customWidth="1"/>
    <col min="2" max="2" width="81.26953125" style="80" hidden="1" customWidth="1"/>
    <col min="3" max="3" width="206" style="80" customWidth="1"/>
    <col min="4" max="4" width="70.7265625" style="80" hidden="1" customWidth="1"/>
    <col min="5" max="5" width="74.81640625" style="80" hidden="1" customWidth="1"/>
    <col min="6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D15-SHD136V3A2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FOUNDATION ZIP-UP HOODIE</v>
      </c>
      <c r="C4" s="75" t="s">
        <v>13</v>
      </c>
      <c r="D4" s="75"/>
      <c r="E4" s="75"/>
    </row>
    <row r="5" spans="1:12" s="74" customFormat="1" ht="76" customHeight="1">
      <c r="A5" s="76"/>
      <c r="B5" s="142" t="str">
        <f>'1. CUTTING DOCKET'!$D$21</f>
        <v>DOVE</v>
      </c>
      <c r="C5" s="142" t="e">
        <f>'1. CUTTING DOCKET'!#REF!</f>
        <v>#REF!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DOCKET'!$E$43</f>
        <v>ASH - BC01</v>
      </c>
      <c r="C6" s="144" t="str">
        <f>'1. CUTTING DOCKET'!$E$48</f>
        <v>HEATHER GREY - BC06</v>
      </c>
      <c r="D6" s="144" t="str">
        <f>'1. CUTTING DOCKET'!$E$51</f>
        <v>OATLMEAL - BC0279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79" t="str">
        <f>'1. CUTTING DOCKET'!M11</f>
        <v>100%COTTON SEMI BRUSHED (20/1+20/1+10/2) washing_ 14GG _460GSM</v>
      </c>
      <c r="C7" s="680"/>
      <c r="D7" s="680"/>
      <c r="E7" s="681"/>
    </row>
    <row r="8" spans="1:12" s="77" customFormat="1" ht="409.6" customHeight="1">
      <c r="A8" s="145" t="str">
        <f>'1. CUTTING DOCKET'!D43</f>
        <v>VẢI CHÍNH</v>
      </c>
      <c r="B8" s="682"/>
      <c r="C8" s="683"/>
      <c r="D8" s="683"/>
      <c r="E8" s="684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79" t="e">
        <f>'1. CUTTING DOCKET'!#REF!</f>
        <v>#REF!</v>
      </c>
      <c r="C13" s="680"/>
      <c r="D13" s="681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82"/>
      <c r="C14" s="683"/>
      <c r="D14" s="683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DOCKET'!$F$55</f>
        <v>ASH - BC01</v>
      </c>
      <c r="C15" s="148" t="str">
        <f>'1. CUTTING DOCKET'!$F$56</f>
        <v>HEATHER GREY - BC06</v>
      </c>
      <c r="D15" s="148" t="str">
        <f>'1. CUTTING DOCKET'!$F$57</f>
        <v>OATLMEAL - BC0279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DOCKET'!$G$55</f>
        <v>WH1672</v>
      </c>
      <c r="C16" s="143" t="str">
        <f>'1. CUTTING DOCKET'!$G$56</f>
        <v>GY6995</v>
      </c>
      <c r="D16" s="143" t="str">
        <f>'1. CUTTING DOCKET'!$G$57</f>
        <v>BE7499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685" t="e">
        <f>'1. CUTTING DOCKET'!#REF!</f>
        <v>#REF!</v>
      </c>
      <c r="C17" s="686"/>
      <c r="D17" s="686"/>
      <c r="E17" s="687"/>
    </row>
    <row r="18" spans="1:5" s="77" customFormat="1" ht="90" customHeight="1">
      <c r="A18" s="144" t="str">
        <f>'1. CUTTING DOCKET'!B58</f>
        <v>NHÃN CHÍNH CHO ÁO</v>
      </c>
      <c r="B18" s="609" t="str">
        <f>'1. CUTTING DOCKET'!F58</f>
        <v>NỀN TRẮNG CHỮ ĐEN</v>
      </c>
      <c r="C18" s="610"/>
      <c r="D18" s="610"/>
      <c r="E18" s="611"/>
    </row>
    <row r="19" spans="1:5" s="77" customFormat="1" ht="409.6" customHeight="1">
      <c r="A19" s="149" t="s">
        <v>174</v>
      </c>
      <c r="B19" s="688"/>
      <c r="C19" s="689"/>
      <c r="D19" s="689"/>
      <c r="E19" s="689"/>
    </row>
    <row r="20" spans="1:5" s="77" customFormat="1" ht="79.5" customHeight="1">
      <c r="A20" s="144" t="str">
        <f>'1. CUTTING DOCKET'!B61</f>
        <v>NHÃN SIZE CHO ÁO</v>
      </c>
      <c r="B20" s="609" t="str">
        <f>'1. CUTTING DOCKET'!F61</f>
        <v>NỀN TRẮNG CHỮ ĐEN</v>
      </c>
      <c r="C20" s="610"/>
      <c r="D20" s="610"/>
      <c r="E20" s="611"/>
    </row>
    <row r="21" spans="1:5" s="77" customFormat="1" ht="346.5" customHeight="1">
      <c r="A21" s="145" t="s">
        <v>175</v>
      </c>
      <c r="B21" s="690"/>
      <c r="C21" s="691"/>
      <c r="D21" s="691"/>
      <c r="E21" s="692"/>
    </row>
    <row r="22" spans="1:5" s="77" customFormat="1" ht="41.5">
      <c r="A22" s="144" t="e">
        <f>'1. CUTTING DOCKET'!#REF!</f>
        <v>#REF!</v>
      </c>
      <c r="B22" s="609" t="e">
        <f>'1. CUTTING DOCKET'!#REF!</f>
        <v>#REF!</v>
      </c>
      <c r="C22" s="610"/>
      <c r="D22" s="610"/>
      <c r="E22" s="259"/>
    </row>
    <row r="23" spans="1:5" s="77" customFormat="1" ht="299.25" customHeight="1">
      <c r="A23" s="149" t="s">
        <v>176</v>
      </c>
      <c r="B23" s="693"/>
      <c r="C23" s="694"/>
      <c r="D23" s="694"/>
      <c r="E23" s="694"/>
    </row>
    <row r="24" spans="1:5" s="77" customFormat="1" ht="101.5" customHeight="1">
      <c r="A24" s="144" t="str">
        <f>'1. CUTTING DOCKET'!B67</f>
        <v>NHÃN THÀNH PHẦN 100% COTTON 1 LÁ</v>
      </c>
      <c r="B24" s="609" t="str">
        <f>'1. CUTTING DOCKET'!F67</f>
        <v>NỀN TRẮNG CHỮ ĐEN</v>
      </c>
      <c r="C24" s="610"/>
      <c r="D24" s="610"/>
      <c r="E24" s="259"/>
    </row>
    <row r="25" spans="1:5" s="77" customFormat="1" ht="362.25" customHeight="1">
      <c r="A25" s="149" t="s">
        <v>177</v>
      </c>
      <c r="B25" s="695" t="s">
        <v>185</v>
      </c>
      <c r="C25" s="696"/>
      <c r="D25" s="696"/>
      <c r="E25" s="260"/>
    </row>
    <row r="26" spans="1:5" s="77" customFormat="1" ht="109.5" customHeight="1">
      <c r="A26" s="144" t="s">
        <v>178</v>
      </c>
      <c r="B26" s="609" t="str">
        <f>'1. CUTTING DOCKET'!F75</f>
        <v>NỀN TRẮNG CHỮ ĐEN</v>
      </c>
      <c r="C26" s="610"/>
      <c r="D26" s="610"/>
      <c r="E26" s="261"/>
    </row>
    <row r="27" spans="1:5" s="77" customFormat="1" ht="282" customHeight="1">
      <c r="A27" s="149" t="s">
        <v>179</v>
      </c>
      <c r="B27" s="697" t="s">
        <v>180</v>
      </c>
      <c r="C27" s="698"/>
      <c r="D27" s="698"/>
      <c r="E27" s="698"/>
    </row>
    <row r="28" spans="1:5" s="77" customFormat="1" ht="93.65" customHeight="1">
      <c r="A28" s="144" t="e">
        <f>'1. CUTTING DOCKET'!#REF!</f>
        <v>#REF!</v>
      </c>
      <c r="B28" s="609" t="e">
        <f>'1. CUTTING DOCKET'!#REF!</f>
        <v>#REF!</v>
      </c>
      <c r="C28" s="610"/>
      <c r="D28" s="610"/>
      <c r="E28" s="261"/>
    </row>
    <row r="29" spans="1:5" s="77" customFormat="1" ht="273" customHeight="1">
      <c r="A29" s="145" t="s">
        <v>181</v>
      </c>
      <c r="B29" s="699"/>
      <c r="C29" s="700"/>
      <c r="D29" s="700"/>
      <c r="E29" s="700"/>
    </row>
    <row r="30" spans="1:5" s="77" customFormat="1" ht="95.25" customHeight="1">
      <c r="A30" s="144" t="str">
        <f>'1. CUTTING DOCKET'!B78</f>
        <v>POLYBAG REGULAR (XXS-M) BAO NHỎ 343MM x 406MM
POLYBAG LARGE (L-XXL) BAO LỚN 400MMx 500MM</v>
      </c>
      <c r="B30" s="609" t="str">
        <f>'1. CUTTING DOCKET'!F78</f>
        <v>CLEAR</v>
      </c>
      <c r="C30" s="610"/>
      <c r="D30" s="610"/>
      <c r="E30" s="261"/>
    </row>
    <row r="31" spans="1:5" s="77" customFormat="1" ht="324.75" customHeight="1">
      <c r="A31" s="145"/>
      <c r="B31" s="699"/>
      <c r="C31" s="700"/>
      <c r="D31" s="700"/>
      <c r="E31" s="700"/>
    </row>
    <row r="32" spans="1:5" s="77" customFormat="1" ht="119.5" customHeight="1">
      <c r="A32" s="144" t="s">
        <v>182</v>
      </c>
      <c r="B32" s="609" t="str">
        <f>'1. CUTTING DOCKET'!F81</f>
        <v>NATURAL</v>
      </c>
      <c r="C32" s="610"/>
      <c r="D32" s="610"/>
      <c r="E32" s="261"/>
    </row>
    <row r="33" spans="1:9" s="77" customFormat="1" ht="287.25" customHeight="1">
      <c r="A33" s="145" t="s">
        <v>183</v>
      </c>
      <c r="B33" s="699"/>
      <c r="C33" s="700"/>
      <c r="D33" s="700"/>
      <c r="E33" s="700"/>
    </row>
    <row r="34" spans="1:9" s="77" customFormat="1" ht="71.5" customHeight="1">
      <c r="A34" s="144" t="s">
        <v>108</v>
      </c>
      <c r="B34" s="609" t="s">
        <v>109</v>
      </c>
      <c r="C34" s="610"/>
      <c r="D34" s="610"/>
      <c r="E34" s="261"/>
    </row>
    <row r="35" spans="1:9" s="77" customFormat="1" ht="87" customHeight="1">
      <c r="A35" s="145" t="s">
        <v>184</v>
      </c>
      <c r="B35" s="699"/>
      <c r="C35" s="700"/>
      <c r="D35" s="700"/>
      <c r="E35" s="700"/>
    </row>
    <row r="36" spans="1:9" s="77" customFormat="1" ht="63.65" customHeight="1">
      <c r="A36" s="144" t="s">
        <v>110</v>
      </c>
      <c r="B36" s="609" t="s">
        <v>103</v>
      </c>
      <c r="C36" s="610"/>
      <c r="D36" s="610"/>
      <c r="E36" s="261"/>
    </row>
    <row r="37" spans="1:9" s="77" customFormat="1" ht="97.5" customHeight="1">
      <c r="A37" s="145" t="s">
        <v>184</v>
      </c>
      <c r="B37" s="699"/>
      <c r="C37" s="700"/>
      <c r="D37" s="700"/>
      <c r="E37" s="700"/>
    </row>
    <row r="38" spans="1:9" s="77" customFormat="1" ht="97.5" customHeight="1">
      <c r="A38" s="262" t="e">
        <f>'1. CUTTING DOCKET'!#REF!</f>
        <v>#REF!</v>
      </c>
      <c r="B38" s="701" t="e">
        <f>'1. CUTTING DOCKET'!#REF!</f>
        <v>#REF!</v>
      </c>
      <c r="C38" s="702"/>
      <c r="D38" s="703"/>
      <c r="E38" s="263"/>
    </row>
    <row r="39" spans="1:9" s="77" customFormat="1" ht="221.5" customHeight="1">
      <c r="A39" s="145"/>
      <c r="B39" s="615"/>
      <c r="C39" s="615"/>
      <c r="D39" s="615"/>
      <c r="E39" s="615"/>
    </row>
    <row r="43" spans="1:9">
      <c r="I43" s="80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41"/>
    <col min="18" max="18" width="80.26953125" style="41" customWidth="1"/>
    <col min="19" max="16384" width="9.17968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704" t="s">
        <v>188</v>
      </c>
      <c r="E1" s="704"/>
      <c r="F1" s="704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705" t="s">
        <v>191</v>
      </c>
      <c r="E2" s="705"/>
      <c r="F2" s="705"/>
      <c r="G2" s="705"/>
      <c r="H2" s="705"/>
      <c r="I2" s="70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55"/>
  <sheetViews>
    <sheetView view="pageBreakPreview" topLeftCell="A67" zoomScale="50" zoomScaleNormal="10" zoomScaleSheetLayoutView="50" zoomScalePageLayoutView="25" workbookViewId="0">
      <selection activeCell="G72" sqref="G72"/>
    </sheetView>
  </sheetViews>
  <sheetFormatPr defaultColWidth="9.1796875" defaultRowHeight="16.5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43" t="s">
        <v>0</v>
      </c>
      <c r="O1" s="443" t="s">
        <v>0</v>
      </c>
      <c r="P1" s="444" t="s">
        <v>1</v>
      </c>
      <c r="Q1" s="444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43" t="s">
        <v>2</v>
      </c>
      <c r="O2" s="443" t="s">
        <v>2</v>
      </c>
      <c r="P2" s="445" t="s">
        <v>3</v>
      </c>
      <c r="Q2" s="445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43" t="s">
        <v>4</v>
      </c>
      <c r="O3" s="443" t="s">
        <v>4</v>
      </c>
      <c r="P3" s="446" t="s">
        <v>5</v>
      </c>
      <c r="Q3" s="444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59" t="s">
        <v>858</v>
      </c>
      <c r="H5" s="460"/>
      <c r="I5" s="460"/>
      <c r="J5" s="460"/>
      <c r="K5" s="460"/>
      <c r="L5" s="460"/>
      <c r="M5" s="461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62"/>
      <c r="H6" s="463"/>
      <c r="I6" s="463"/>
      <c r="J6" s="463"/>
      <c r="K6" s="463"/>
      <c r="L6" s="463"/>
      <c r="M6" s="464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541</v>
      </c>
      <c r="E7" s="12"/>
      <c r="F7" s="11"/>
      <c r="G7" s="462"/>
      <c r="H7" s="463"/>
      <c r="I7" s="463"/>
      <c r="J7" s="463"/>
      <c r="K7" s="463"/>
      <c r="L7" s="463"/>
      <c r="M7" s="464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68" t="s">
        <v>782</v>
      </c>
      <c r="E8" s="468"/>
      <c r="F8" s="468"/>
      <c r="G8" s="465"/>
      <c r="H8" s="466"/>
      <c r="I8" s="466"/>
      <c r="J8" s="466"/>
      <c r="K8" s="466"/>
      <c r="L8" s="466"/>
      <c r="M8" s="467"/>
      <c r="N8" s="13"/>
      <c r="O8" s="13"/>
      <c r="P8" s="13"/>
      <c r="Q8" s="13"/>
    </row>
    <row r="9" spans="1:17" s="15" customFormat="1" ht="32.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2.5">
      <c r="B10" s="236" t="s">
        <v>15</v>
      </c>
      <c r="C10" s="236"/>
      <c r="D10" s="136" t="s">
        <v>779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69">
        <v>45462</v>
      </c>
      <c r="E11" s="470"/>
      <c r="F11" s="470"/>
      <c r="G11" s="241"/>
      <c r="H11" s="240"/>
      <c r="I11" s="186"/>
      <c r="J11" s="238" t="s">
        <v>20</v>
      </c>
      <c r="K11" s="186"/>
      <c r="L11" s="186"/>
      <c r="M11" s="471" t="s">
        <v>730</v>
      </c>
      <c r="N11" s="471"/>
      <c r="O11" s="471"/>
      <c r="P11" s="471"/>
      <c r="Q11" s="471"/>
    </row>
    <row r="12" spans="1:17" s="15" customFormat="1" ht="32.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32.5">
      <c r="B13" s="472"/>
      <c r="C13" s="472"/>
      <c r="D13" s="472"/>
      <c r="E13" s="472"/>
      <c r="F13" s="472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32.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56" t="s">
        <v>860</v>
      </c>
      <c r="O17" s="456"/>
      <c r="P17" s="456"/>
      <c r="Q17" s="333" t="s">
        <v>40</v>
      </c>
    </row>
    <row r="18" spans="2:17" s="204" customFormat="1" ht="78">
      <c r="B18" s="330" t="s">
        <v>41</v>
      </c>
      <c r="C18" s="331" t="s">
        <v>542</v>
      </c>
      <c r="D18" s="205" t="s">
        <v>864</v>
      </c>
      <c r="E18" s="206"/>
      <c r="F18" s="207"/>
      <c r="G18" s="207">
        <v>21</v>
      </c>
      <c r="H18" s="207">
        <v>70</v>
      </c>
      <c r="I18" s="207">
        <v>179</v>
      </c>
      <c r="J18" s="207">
        <v>230</v>
      </c>
      <c r="K18" s="207">
        <v>183</v>
      </c>
      <c r="L18" s="207">
        <v>86</v>
      </c>
      <c r="M18" s="207">
        <v>25</v>
      </c>
      <c r="N18" s="447" t="s">
        <v>861</v>
      </c>
      <c r="O18" s="447"/>
      <c r="P18" s="447"/>
      <c r="Q18" s="208">
        <f>SUM(E18:P18)</f>
        <v>794</v>
      </c>
    </row>
    <row r="19" spans="2:17" s="204" customFormat="1" ht="78">
      <c r="B19" s="330" t="s">
        <v>43</v>
      </c>
      <c r="C19" s="331" t="str">
        <f>C18</f>
        <v>DB-SS016</v>
      </c>
      <c r="D19" s="206" t="str">
        <f>+D18</f>
        <v>DOVE</v>
      </c>
      <c r="E19" s="206"/>
      <c r="F19" s="207"/>
      <c r="G19" s="209">
        <f>ROUNDUP(G18*3%,0)</f>
        <v>1</v>
      </c>
      <c r="H19" s="209">
        <f t="shared" ref="H19:M19" si="0">ROUNDUP(H18*3%,0)</f>
        <v>3</v>
      </c>
      <c r="I19" s="209">
        <f t="shared" si="0"/>
        <v>6</v>
      </c>
      <c r="J19" s="209">
        <f t="shared" si="0"/>
        <v>7</v>
      </c>
      <c r="K19" s="209">
        <f t="shared" si="0"/>
        <v>6</v>
      </c>
      <c r="L19" s="209">
        <f t="shared" si="0"/>
        <v>3</v>
      </c>
      <c r="M19" s="209">
        <f t="shared" si="0"/>
        <v>1</v>
      </c>
      <c r="N19" s="447"/>
      <c r="O19" s="447"/>
      <c r="P19" s="447"/>
      <c r="Q19" s="208">
        <f>SUM(E19:P19)</f>
        <v>27</v>
      </c>
    </row>
    <row r="20" spans="2:17" s="215" customFormat="1" ht="149.25" customHeight="1">
      <c r="B20" s="448" t="s">
        <v>885</v>
      </c>
      <c r="C20" s="448"/>
      <c r="D20" s="448"/>
      <c r="E20" s="448"/>
      <c r="F20" s="448"/>
      <c r="G20" s="233">
        <v>2</v>
      </c>
      <c r="H20" s="233">
        <v>5</v>
      </c>
      <c r="I20" s="233">
        <v>6</v>
      </c>
      <c r="J20" s="233">
        <v>9</v>
      </c>
      <c r="K20" s="233">
        <v>6</v>
      </c>
      <c r="L20" s="233">
        <v>5</v>
      </c>
      <c r="M20" s="233">
        <v>2</v>
      </c>
      <c r="N20" s="234"/>
      <c r="O20" s="234"/>
      <c r="P20" s="234"/>
      <c r="Q20" s="235">
        <f>SUM(G20:P20)</f>
        <v>35</v>
      </c>
    </row>
    <row r="21" spans="2:17" s="215" customFormat="1" ht="53.5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20</v>
      </c>
      <c r="H21" s="214">
        <f t="shared" ref="H21:M21" si="1">SUM(H18:H19)-H20</f>
        <v>68</v>
      </c>
      <c r="I21" s="214">
        <f t="shared" si="1"/>
        <v>179</v>
      </c>
      <c r="J21" s="214">
        <f t="shared" si="1"/>
        <v>228</v>
      </c>
      <c r="K21" s="214">
        <f t="shared" si="1"/>
        <v>183</v>
      </c>
      <c r="L21" s="214">
        <f t="shared" si="1"/>
        <v>84</v>
      </c>
      <c r="M21" s="214">
        <f t="shared" si="1"/>
        <v>24</v>
      </c>
      <c r="N21" s="334"/>
      <c r="O21" s="334"/>
      <c r="P21" s="334"/>
      <c r="Q21" s="214">
        <f t="shared" ref="Q21" si="2">SUM(Q18:Q19)-Q20</f>
        <v>786</v>
      </c>
    </row>
    <row r="22" spans="2:17" s="204" customFormat="1" ht="53.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49" t="s">
        <v>860</v>
      </c>
      <c r="O23" s="449"/>
      <c r="P23" s="449"/>
      <c r="Q23" s="333" t="s">
        <v>40</v>
      </c>
    </row>
    <row r="24" spans="2:17" s="204" customFormat="1" ht="78">
      <c r="B24" s="330" t="s">
        <v>41</v>
      </c>
      <c r="C24" s="331" t="s">
        <v>550</v>
      </c>
      <c r="D24" s="205" t="s">
        <v>865</v>
      </c>
      <c r="E24" s="206"/>
      <c r="F24" s="207"/>
      <c r="G24" s="207">
        <v>20</v>
      </c>
      <c r="H24" s="207">
        <v>70</v>
      </c>
      <c r="I24" s="207">
        <v>179</v>
      </c>
      <c r="J24" s="207">
        <v>230</v>
      </c>
      <c r="K24" s="207">
        <v>183</v>
      </c>
      <c r="L24" s="207">
        <v>86</v>
      </c>
      <c r="M24" s="207">
        <v>25</v>
      </c>
      <c r="N24" s="450" t="s">
        <v>863</v>
      </c>
      <c r="O24" s="451"/>
      <c r="P24" s="452"/>
      <c r="Q24" s="208">
        <f>SUM(E24:P24)</f>
        <v>793</v>
      </c>
    </row>
    <row r="25" spans="2:17" s="204" customFormat="1" ht="78">
      <c r="B25" s="330" t="s">
        <v>43</v>
      </c>
      <c r="C25" s="331" t="str">
        <f>C24</f>
        <v>DB-SS017</v>
      </c>
      <c r="D25" s="206" t="str">
        <f>+D24</f>
        <v>HEATHER GREY</v>
      </c>
      <c r="E25" s="206"/>
      <c r="F25" s="207"/>
      <c r="G25" s="209">
        <f>ROUNDUP(G24*3%,0)</f>
        <v>1</v>
      </c>
      <c r="H25" s="209">
        <f t="shared" ref="H25" si="3">ROUNDUP(H24*3%,0)</f>
        <v>3</v>
      </c>
      <c r="I25" s="209">
        <f t="shared" ref="I25" si="4">ROUNDUP(I24*3%,0)</f>
        <v>6</v>
      </c>
      <c r="J25" s="209">
        <f t="shared" ref="J25" si="5">ROUNDUP(J24*3%,0)</f>
        <v>7</v>
      </c>
      <c r="K25" s="209">
        <f t="shared" ref="K25" si="6">ROUNDUP(K24*3%,0)</f>
        <v>6</v>
      </c>
      <c r="L25" s="209">
        <f t="shared" ref="L25" si="7">ROUNDUP(L24*3%,0)</f>
        <v>3</v>
      </c>
      <c r="M25" s="209">
        <f t="shared" ref="M25" si="8">ROUNDUP(M24*3%,0)</f>
        <v>1</v>
      </c>
      <c r="N25" s="453"/>
      <c r="O25" s="454"/>
      <c r="P25" s="455"/>
      <c r="Q25" s="208">
        <f>SUM(E25:P25)</f>
        <v>27</v>
      </c>
    </row>
    <row r="26" spans="2:17" s="215" customFormat="1" ht="149.25" customHeight="1">
      <c r="B26" s="448" t="s">
        <v>885</v>
      </c>
      <c r="C26" s="448"/>
      <c r="D26" s="448"/>
      <c r="E26" s="448"/>
      <c r="F26" s="448"/>
      <c r="G26" s="233">
        <v>2</v>
      </c>
      <c r="H26" s="233">
        <v>5</v>
      </c>
      <c r="I26" s="233">
        <v>6</v>
      </c>
      <c r="J26" s="233">
        <v>9</v>
      </c>
      <c r="K26" s="233">
        <v>6</v>
      </c>
      <c r="L26" s="233">
        <v>5</v>
      </c>
      <c r="M26" s="233">
        <v>2</v>
      </c>
      <c r="N26" s="234"/>
      <c r="O26" s="234"/>
      <c r="P26" s="234"/>
      <c r="Q26" s="235">
        <f>SUM(G26:P26)</f>
        <v>35</v>
      </c>
    </row>
    <row r="27" spans="2:17" s="215" customFormat="1" ht="53.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19</v>
      </c>
      <c r="H27" s="214">
        <f t="shared" ref="H27:M27" si="9">SUM(H24:H25)-H26</f>
        <v>68</v>
      </c>
      <c r="I27" s="214">
        <f t="shared" si="9"/>
        <v>179</v>
      </c>
      <c r="J27" s="214">
        <f t="shared" si="9"/>
        <v>228</v>
      </c>
      <c r="K27" s="214">
        <f t="shared" si="9"/>
        <v>183</v>
      </c>
      <c r="L27" s="214">
        <f t="shared" si="9"/>
        <v>84</v>
      </c>
      <c r="M27" s="214">
        <f t="shared" si="9"/>
        <v>24</v>
      </c>
      <c r="N27" s="334"/>
      <c r="O27" s="334"/>
      <c r="P27" s="334"/>
      <c r="Q27" s="214">
        <f t="shared" ref="Q27" si="10">SUM(Q24:Q25)-Q26</f>
        <v>785</v>
      </c>
    </row>
    <row r="28" spans="2:17" s="204" customFormat="1" ht="53.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56" t="s">
        <v>860</v>
      </c>
      <c r="O29" s="456"/>
      <c r="P29" s="456"/>
      <c r="Q29" s="333" t="s">
        <v>40</v>
      </c>
    </row>
    <row r="30" spans="2:17" s="204" customFormat="1" ht="67.5" customHeight="1">
      <c r="B30" s="330" t="s">
        <v>41</v>
      </c>
      <c r="C30" s="331" t="s">
        <v>558</v>
      </c>
      <c r="D30" s="205" t="s">
        <v>866</v>
      </c>
      <c r="E30" s="206"/>
      <c r="F30" s="207"/>
      <c r="G30" s="207">
        <v>20</v>
      </c>
      <c r="H30" s="207">
        <v>70</v>
      </c>
      <c r="I30" s="207">
        <v>179</v>
      </c>
      <c r="J30" s="207">
        <v>230</v>
      </c>
      <c r="K30" s="207">
        <v>183</v>
      </c>
      <c r="L30" s="207">
        <v>86</v>
      </c>
      <c r="M30" s="207">
        <v>25</v>
      </c>
      <c r="N30" s="476" t="s">
        <v>862</v>
      </c>
      <c r="O30" s="476"/>
      <c r="P30" s="476"/>
      <c r="Q30" s="208">
        <f>SUM(E30:P30)</f>
        <v>793</v>
      </c>
    </row>
    <row r="31" spans="2:17" s="204" customFormat="1" ht="78">
      <c r="B31" s="330" t="s">
        <v>43</v>
      </c>
      <c r="C31" s="331" t="str">
        <f>C30</f>
        <v>DB-SS018</v>
      </c>
      <c r="D31" s="206" t="str">
        <f>+D30</f>
        <v>SANDSTONE</v>
      </c>
      <c r="E31" s="332"/>
      <c r="F31" s="332"/>
      <c r="G31" s="209">
        <f>ROUNDUP(G30*5%,0)</f>
        <v>1</v>
      </c>
      <c r="H31" s="209">
        <f t="shared" ref="H31" si="11">ROUNDUP(H30*5%,0)</f>
        <v>4</v>
      </c>
      <c r="I31" s="209">
        <f t="shared" ref="I31:J31" si="12">ROUNDUP(I30*5%,0)</f>
        <v>9</v>
      </c>
      <c r="J31" s="209">
        <f t="shared" si="12"/>
        <v>12</v>
      </c>
      <c r="K31" s="209">
        <f t="shared" ref="K31" si="13">ROUNDUP(K30*5%,0)</f>
        <v>10</v>
      </c>
      <c r="L31" s="209">
        <f t="shared" ref="L31" si="14">ROUNDUP(L30*5%,0)</f>
        <v>5</v>
      </c>
      <c r="M31" s="209">
        <f t="shared" ref="M31" si="15">ROUNDUP(M30*5%,0)</f>
        <v>2</v>
      </c>
      <c r="N31" s="476"/>
      <c r="O31" s="476"/>
      <c r="P31" s="476"/>
      <c r="Q31" s="208">
        <f>SUM(E31:P31)</f>
        <v>43</v>
      </c>
    </row>
    <row r="32" spans="2:17" s="215" customFormat="1" ht="149.25" customHeight="1">
      <c r="B32" s="448" t="s">
        <v>885</v>
      </c>
      <c r="C32" s="448"/>
      <c r="D32" s="448"/>
      <c r="E32" s="448"/>
      <c r="F32" s="448"/>
      <c r="G32" s="233">
        <v>2</v>
      </c>
      <c r="H32" s="233">
        <v>5</v>
      </c>
      <c r="I32" s="233">
        <v>6</v>
      </c>
      <c r="J32" s="233">
        <v>9</v>
      </c>
      <c r="K32" s="233">
        <v>6</v>
      </c>
      <c r="L32" s="233">
        <v>5</v>
      </c>
      <c r="M32" s="233">
        <v>2</v>
      </c>
      <c r="N32" s="234"/>
      <c r="O32" s="234"/>
      <c r="P32" s="234"/>
      <c r="Q32" s="235">
        <f>SUM(G32:P32)</f>
        <v>35</v>
      </c>
    </row>
    <row r="33" spans="1:19" s="215" customFormat="1" ht="53.5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19</v>
      </c>
      <c r="H33" s="214">
        <f t="shared" ref="H33:M33" si="16">SUM(H30:H31)-H32</f>
        <v>69</v>
      </c>
      <c r="I33" s="214">
        <f t="shared" si="16"/>
        <v>182</v>
      </c>
      <c r="J33" s="214">
        <f t="shared" si="16"/>
        <v>233</v>
      </c>
      <c r="K33" s="214">
        <f t="shared" si="16"/>
        <v>187</v>
      </c>
      <c r="L33" s="214">
        <f t="shared" si="16"/>
        <v>86</v>
      </c>
      <c r="M33" s="214">
        <f t="shared" si="16"/>
        <v>25</v>
      </c>
      <c r="N33" s="334"/>
      <c r="O33" s="334"/>
      <c r="P33" s="334"/>
      <c r="Q33" s="214">
        <f t="shared" ref="Q33" si="17">SUM(Q30:Q31)-Q32</f>
        <v>801</v>
      </c>
    </row>
    <row r="34" spans="1:19" s="204" customFormat="1" ht="53.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53.5">
      <c r="B35" s="225" t="s">
        <v>49</v>
      </c>
      <c r="C35" s="226"/>
      <c r="D35" s="225"/>
      <c r="E35" s="227"/>
      <c r="F35" s="228"/>
      <c r="G35" s="228">
        <f>G21++G33+G27</f>
        <v>58</v>
      </c>
      <c r="H35" s="228">
        <f t="shared" ref="H35:M35" si="18">H21++H33+H27</f>
        <v>205</v>
      </c>
      <c r="I35" s="228">
        <f t="shared" si="18"/>
        <v>540</v>
      </c>
      <c r="J35" s="228">
        <f t="shared" si="18"/>
        <v>689</v>
      </c>
      <c r="K35" s="228">
        <f t="shared" si="18"/>
        <v>553</v>
      </c>
      <c r="L35" s="228">
        <f t="shared" si="18"/>
        <v>254</v>
      </c>
      <c r="M35" s="228">
        <f t="shared" si="18"/>
        <v>73</v>
      </c>
      <c r="N35" s="228"/>
      <c r="O35" s="228"/>
      <c r="P35" s="228"/>
      <c r="Q35" s="228">
        <f>Q21++Q33+Q27</f>
        <v>2372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477" t="s">
        <v>886</v>
      </c>
      <c r="C37" s="477"/>
      <c r="D37" s="477"/>
      <c r="E37" s="477"/>
      <c r="F37" s="477"/>
      <c r="G37" s="477"/>
      <c r="H37" s="477"/>
      <c r="I37" s="477"/>
      <c r="J37" s="477"/>
      <c r="K37" s="477"/>
      <c r="L37" s="477"/>
      <c r="M37" s="477"/>
      <c r="N37" s="477"/>
      <c r="O37" s="477"/>
      <c r="P37" s="477"/>
      <c r="Q37" s="477"/>
    </row>
    <row r="38" spans="1:19" s="99" customFormat="1" ht="72.75" hidden="1" customHeight="1">
      <c r="B38" s="477" t="s">
        <v>743</v>
      </c>
      <c r="C38" s="477"/>
      <c r="D38" s="477"/>
      <c r="E38" s="477"/>
      <c r="F38" s="477"/>
      <c r="G38" s="477"/>
      <c r="H38" s="477"/>
      <c r="I38" s="477"/>
      <c r="J38" s="477"/>
      <c r="K38" s="477"/>
      <c r="L38" s="477"/>
      <c r="M38" s="477"/>
      <c r="N38" s="477"/>
      <c r="O38" s="477"/>
      <c r="P38" s="477"/>
      <c r="Q38" s="477"/>
    </row>
    <row r="39" spans="1:19" s="99" customFormat="1" ht="72.75" hidden="1" customHeight="1">
      <c r="B39" s="478" t="s">
        <v>767</v>
      </c>
      <c r="C39" s="478"/>
      <c r="D39" s="478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8"/>
      <c r="Q39" s="478"/>
    </row>
    <row r="40" spans="1:19" s="4" customFormat="1" ht="59.15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44">
      <c r="A41" s="479" t="s">
        <v>52</v>
      </c>
      <c r="B41" s="479"/>
      <c r="C41" s="479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80" t="s">
        <v>63</v>
      </c>
      <c r="O41" s="480"/>
      <c r="P41" s="480"/>
      <c r="Q41" s="480"/>
    </row>
    <row r="42" spans="1:19" s="34" customFormat="1" ht="45.75" customHeight="1">
      <c r="A42" s="540" t="str">
        <f>UPPER(D21)</f>
        <v>DOVE</v>
      </c>
      <c r="B42" s="540"/>
      <c r="C42" s="540"/>
      <c r="D42" s="540"/>
      <c r="E42" s="540"/>
      <c r="F42" s="540"/>
      <c r="G42" s="540"/>
      <c r="H42" s="540"/>
      <c r="I42" s="540"/>
      <c r="J42" s="540"/>
      <c r="K42" s="540"/>
      <c r="L42" s="540"/>
      <c r="M42" s="540"/>
      <c r="N42" s="540"/>
      <c r="O42" s="540"/>
      <c r="P42" s="540"/>
      <c r="Q42" s="540"/>
    </row>
    <row r="43" spans="1:19" s="128" customFormat="1" ht="156" customHeight="1">
      <c r="A43" s="129">
        <v>1</v>
      </c>
      <c r="B43" s="474" t="str">
        <f>$M$11</f>
        <v>100%COTTON SEMI BRUSHED (20/1+20/1+10/2) washing_ 14GG _460GSM</v>
      </c>
      <c r="C43" s="474"/>
      <c r="D43" s="195" t="s">
        <v>64</v>
      </c>
      <c r="E43" s="195" t="str">
        <f>$N$18</f>
        <v>ASH - BC01</v>
      </c>
      <c r="F43" s="129" t="s">
        <v>36</v>
      </c>
      <c r="G43" s="196">
        <f>$Q$21</f>
        <v>786</v>
      </c>
      <c r="H43" s="359">
        <v>1.65</v>
      </c>
      <c r="I43" s="179">
        <f>H43*G43</f>
        <v>1296.8999999999999</v>
      </c>
      <c r="J43" s="188">
        <f>I43*3.5%+(I43/50)*0.5</f>
        <v>58.360500000000002</v>
      </c>
      <c r="K43" s="188">
        <v>0</v>
      </c>
      <c r="L43" s="188">
        <v>0</v>
      </c>
      <c r="M43" s="338">
        <f>ROUND(I43+J43,0)</f>
        <v>1355</v>
      </c>
      <c r="N43" s="475" t="s">
        <v>867</v>
      </c>
      <c r="O43" s="475"/>
      <c r="P43" s="475"/>
      <c r="Q43" s="475"/>
      <c r="S43" s="358"/>
    </row>
    <row r="44" spans="1:19" s="128" customFormat="1" ht="102" customHeight="1">
      <c r="A44" s="129">
        <v>2</v>
      </c>
      <c r="B44" s="474" t="s">
        <v>769</v>
      </c>
      <c r="C44" s="474"/>
      <c r="D44" s="195" t="s">
        <v>777</v>
      </c>
      <c r="E44" s="195" t="str">
        <f>$N$18</f>
        <v>ASH - BC01</v>
      </c>
      <c r="F44" s="129" t="s">
        <v>36</v>
      </c>
      <c r="G44" s="196">
        <f>$Q$21</f>
        <v>786</v>
      </c>
      <c r="H44" s="359">
        <v>0.21</v>
      </c>
      <c r="I44" s="179">
        <f>H44*G44</f>
        <v>165.06</v>
      </c>
      <c r="J44" s="188">
        <f>I44*2.3%+(I44/50)*0.5</f>
        <v>5.4469799999999999</v>
      </c>
      <c r="K44" s="188">
        <v>0</v>
      </c>
      <c r="L44" s="188">
        <v>0</v>
      </c>
      <c r="M44" s="338">
        <f>ROUND(I44+J44,0)</f>
        <v>171</v>
      </c>
      <c r="N44" s="475" t="s">
        <v>868</v>
      </c>
      <c r="O44" s="475"/>
      <c r="P44" s="475"/>
      <c r="Q44" s="475"/>
      <c r="S44" s="358"/>
    </row>
    <row r="45" spans="1:19" s="4" customFormat="1" ht="59.15" customHeight="1">
      <c r="B45" s="87" t="s">
        <v>51</v>
      </c>
      <c r="C45" s="24"/>
      <c r="D45" s="343" t="s">
        <v>734</v>
      </c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</row>
    <row r="46" spans="1:19" s="25" customFormat="1" ht="144">
      <c r="A46" s="479" t="s">
        <v>52</v>
      </c>
      <c r="B46" s="479"/>
      <c r="C46" s="479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80" t="s">
        <v>63</v>
      </c>
      <c r="O46" s="480"/>
      <c r="P46" s="480"/>
      <c r="Q46" s="480"/>
    </row>
    <row r="47" spans="1:19" s="34" customFormat="1" ht="51.75" customHeight="1">
      <c r="A47" s="540" t="str">
        <f>UPPER(D27)</f>
        <v>HEATHER GREY</v>
      </c>
      <c r="B47" s="540"/>
      <c r="C47" s="540"/>
      <c r="D47" s="540"/>
      <c r="E47" s="540"/>
      <c r="F47" s="540"/>
      <c r="G47" s="540"/>
      <c r="H47" s="540"/>
      <c r="I47" s="540"/>
      <c r="J47" s="540"/>
      <c r="K47" s="540"/>
      <c r="L47" s="540"/>
      <c r="M47" s="540"/>
      <c r="N47" s="540"/>
      <c r="O47" s="540"/>
      <c r="P47" s="540"/>
      <c r="Q47" s="540"/>
    </row>
    <row r="48" spans="1:19" s="128" customFormat="1" ht="156" customHeight="1">
      <c r="A48" s="129">
        <v>1</v>
      </c>
      <c r="B48" s="474" t="str">
        <f>$M$11</f>
        <v>100%COTTON SEMI BRUSHED (20/1+20/1+10/2) washing_ 14GG _460GSM</v>
      </c>
      <c r="C48" s="474"/>
      <c r="D48" s="195" t="s">
        <v>64</v>
      </c>
      <c r="E48" s="195" t="str">
        <f>$N$24</f>
        <v>HEATHER GREY - BC06</v>
      </c>
      <c r="F48" s="129" t="s">
        <v>36</v>
      </c>
      <c r="G48" s="196">
        <f>$Q$27</f>
        <v>785</v>
      </c>
      <c r="H48" s="359">
        <v>1.65</v>
      </c>
      <c r="I48" s="179">
        <f>H48*G48</f>
        <v>1295.25</v>
      </c>
      <c r="J48" s="188">
        <f>I48*2.5%+(I48/50)*0.5</f>
        <v>45.333750000000002</v>
      </c>
      <c r="K48" s="188">
        <v>0</v>
      </c>
      <c r="L48" s="188">
        <v>0</v>
      </c>
      <c r="M48" s="338">
        <f>ROUND(I48+J48,0)</f>
        <v>1341</v>
      </c>
      <c r="N48" s="475" t="s">
        <v>869</v>
      </c>
      <c r="O48" s="475"/>
      <c r="P48" s="475"/>
      <c r="Q48" s="475"/>
      <c r="S48" s="358"/>
    </row>
    <row r="49" spans="1:19" s="128" customFormat="1" ht="105" customHeight="1">
      <c r="A49" s="129">
        <v>1</v>
      </c>
      <c r="B49" s="474" t="s">
        <v>769</v>
      </c>
      <c r="C49" s="474"/>
      <c r="D49" s="195" t="s">
        <v>777</v>
      </c>
      <c r="E49" s="195" t="str">
        <f>$N$24</f>
        <v>HEATHER GREY - BC06</v>
      </c>
      <c r="F49" s="129" t="s">
        <v>36</v>
      </c>
      <c r="G49" s="196">
        <f>$Q$27</f>
        <v>785</v>
      </c>
      <c r="H49" s="359">
        <v>0.21</v>
      </c>
      <c r="I49" s="179">
        <f>H49*G49</f>
        <v>164.85</v>
      </c>
      <c r="J49" s="188">
        <f>I49*2.5%+(I49/50)*0.5</f>
        <v>5.7697500000000002</v>
      </c>
      <c r="K49" s="188">
        <v>0</v>
      </c>
      <c r="L49" s="188">
        <v>0</v>
      </c>
      <c r="M49" s="338">
        <f>ROUND(I49+J49,0)</f>
        <v>171</v>
      </c>
      <c r="N49" s="475" t="s">
        <v>870</v>
      </c>
      <c r="O49" s="475"/>
      <c r="P49" s="475"/>
      <c r="Q49" s="475"/>
      <c r="S49" s="358"/>
    </row>
    <row r="50" spans="1:19" s="34" customFormat="1" ht="51.75" customHeight="1">
      <c r="A50" s="540" t="str">
        <f>UPPER(D30)</f>
        <v>SANDSTONE</v>
      </c>
      <c r="B50" s="540"/>
      <c r="C50" s="540"/>
      <c r="D50" s="540"/>
      <c r="E50" s="540"/>
      <c r="F50" s="540"/>
      <c r="G50" s="540"/>
      <c r="H50" s="540"/>
      <c r="I50" s="540"/>
      <c r="J50" s="540"/>
      <c r="K50" s="540"/>
      <c r="L50" s="540"/>
      <c r="M50" s="540"/>
      <c r="N50" s="540"/>
      <c r="O50" s="540"/>
      <c r="P50" s="540"/>
      <c r="Q50" s="540"/>
    </row>
    <row r="51" spans="1:19" s="128" customFormat="1" ht="156" customHeight="1">
      <c r="A51" s="129">
        <v>1</v>
      </c>
      <c r="B51" s="474" t="str">
        <f>$M$11</f>
        <v>100%COTTON SEMI BRUSHED (20/1+20/1+10/2) washing_ 14GG _460GSM</v>
      </c>
      <c r="C51" s="474"/>
      <c r="D51" s="195" t="s">
        <v>64</v>
      </c>
      <c r="E51" s="195" t="str">
        <f>$N$30</f>
        <v>OATLMEAL - BC0279</v>
      </c>
      <c r="F51" s="129" t="s">
        <v>36</v>
      </c>
      <c r="G51" s="196">
        <f>$Q$33</f>
        <v>801</v>
      </c>
      <c r="H51" s="359">
        <v>1.65</v>
      </c>
      <c r="I51" s="179">
        <f>H51*G51</f>
        <v>1321.6499999999999</v>
      </c>
      <c r="J51" s="188">
        <f>I51*5.7%+(I51/50)*0.5+1</f>
        <v>89.550549999999987</v>
      </c>
      <c r="K51" s="188">
        <v>0</v>
      </c>
      <c r="L51" s="188">
        <v>0</v>
      </c>
      <c r="M51" s="338">
        <f>ROUND(I51+J51,0)</f>
        <v>1411</v>
      </c>
      <c r="N51" s="541" t="s">
        <v>871</v>
      </c>
      <c r="O51" s="541"/>
      <c r="P51" s="541"/>
      <c r="Q51" s="541"/>
      <c r="S51" s="358"/>
    </row>
    <row r="52" spans="1:19" s="128" customFormat="1" ht="94.5" customHeight="1">
      <c r="A52" s="357"/>
      <c r="B52" s="474" t="s">
        <v>769</v>
      </c>
      <c r="C52" s="474"/>
      <c r="D52" s="195" t="s">
        <v>778</v>
      </c>
      <c r="E52" s="195" t="str">
        <f>$N$30</f>
        <v>OATLMEAL - BC0279</v>
      </c>
      <c r="F52" s="129" t="s">
        <v>36</v>
      </c>
      <c r="G52" s="196">
        <f>$Q$33</f>
        <v>801</v>
      </c>
      <c r="H52" s="359">
        <v>0.21</v>
      </c>
      <c r="I52" s="179">
        <f>H52*G52</f>
        <v>168.21</v>
      </c>
      <c r="J52" s="188">
        <f>I52*5.7%+(I52/50)*0.5+1</f>
        <v>12.27007</v>
      </c>
      <c r="K52" s="188">
        <v>0</v>
      </c>
      <c r="L52" s="188">
        <v>0</v>
      </c>
      <c r="M52" s="338">
        <f>ROUND(I52+J52,0)</f>
        <v>180</v>
      </c>
      <c r="N52" s="541" t="s">
        <v>872</v>
      </c>
      <c r="O52" s="541"/>
      <c r="P52" s="541"/>
      <c r="Q52" s="541"/>
      <c r="S52" s="358"/>
    </row>
    <row r="53" spans="1:19" s="26" customFormat="1" ht="37" customHeight="1" thickBot="1">
      <c r="B53" s="87" t="s">
        <v>69</v>
      </c>
      <c r="C53" s="27"/>
      <c r="D53" s="27"/>
      <c r="E53" s="27"/>
      <c r="G53" s="28"/>
      <c r="Q53" s="29"/>
    </row>
    <row r="54" spans="1:19" s="40" customFormat="1" ht="55.5" customHeight="1">
      <c r="A54" s="488" t="s">
        <v>70</v>
      </c>
      <c r="B54" s="489"/>
      <c r="C54" s="489"/>
      <c r="D54" s="489"/>
      <c r="E54" s="490"/>
      <c r="F54" s="84" t="s">
        <v>71</v>
      </c>
      <c r="G54" s="84" t="s">
        <v>72</v>
      </c>
      <c r="H54" s="491" t="s">
        <v>73</v>
      </c>
      <c r="I54" s="492"/>
      <c r="J54" s="85" t="s">
        <v>55</v>
      </c>
      <c r="K54" s="84" t="s">
        <v>74</v>
      </c>
      <c r="L54" s="84" t="s">
        <v>75</v>
      </c>
      <c r="M54" s="86" t="s">
        <v>76</v>
      </c>
      <c r="N54" s="86" t="s">
        <v>77</v>
      </c>
      <c r="O54" s="86" t="s">
        <v>78</v>
      </c>
      <c r="P54" s="493" t="s">
        <v>79</v>
      </c>
      <c r="Q54" s="494"/>
    </row>
    <row r="55" spans="1:19" s="15" customFormat="1" ht="59.5" customHeight="1">
      <c r="A55" s="192">
        <v>1</v>
      </c>
      <c r="B55" s="487" t="s">
        <v>80</v>
      </c>
      <c r="C55" s="487"/>
      <c r="D55" s="487"/>
      <c r="E55" s="487"/>
      <c r="F55" s="427" t="str">
        <f>$E$43</f>
        <v>ASH - BC01</v>
      </c>
      <c r="G55" s="428" t="s">
        <v>873</v>
      </c>
      <c r="H55" s="483" t="str">
        <f>$D$21</f>
        <v>DOVE</v>
      </c>
      <c r="I55" s="484" t="str">
        <f t="shared" ref="I55:I72" si="19">$E$43</f>
        <v>ASH - BC01</v>
      </c>
      <c r="J55" s="187" t="s">
        <v>81</v>
      </c>
      <c r="K55" s="187">
        <f>$Q$21</f>
        <v>786</v>
      </c>
      <c r="L55" s="352">
        <f>340/4500</f>
        <v>7.5555555555555556E-2</v>
      </c>
      <c r="M55" s="193">
        <f t="shared" ref="M55:M57" si="20">K55*L55</f>
        <v>59.38666666666667</v>
      </c>
      <c r="N55" s="193"/>
      <c r="O55" s="189">
        <f t="shared" ref="O55" si="21">ROUNDUP(N55+M55,0)</f>
        <v>60</v>
      </c>
      <c r="P55" s="485" t="s">
        <v>876</v>
      </c>
      <c r="Q55" s="486"/>
    </row>
    <row r="56" spans="1:19" s="15" customFormat="1" ht="59.5" customHeight="1">
      <c r="A56" s="192">
        <v>2</v>
      </c>
      <c r="B56" s="487" t="s">
        <v>80</v>
      </c>
      <c r="C56" s="487"/>
      <c r="D56" s="487"/>
      <c r="E56" s="487"/>
      <c r="F56" s="427" t="str">
        <f>$E$48</f>
        <v>HEATHER GREY - BC06</v>
      </c>
      <c r="G56" s="428" t="s">
        <v>874</v>
      </c>
      <c r="H56" s="483" t="str">
        <f t="shared" ref="H56" si="22">$D$27</f>
        <v>HEATHER GREY</v>
      </c>
      <c r="I56" s="484"/>
      <c r="J56" s="187" t="s">
        <v>81</v>
      </c>
      <c r="K56" s="187">
        <f>$Q$27</f>
        <v>785</v>
      </c>
      <c r="L56" s="352">
        <f>340/4500</f>
        <v>7.5555555555555556E-2</v>
      </c>
      <c r="M56" s="193">
        <f t="shared" si="20"/>
        <v>59.31111111111111</v>
      </c>
      <c r="N56" s="193"/>
      <c r="O56" s="189">
        <f t="shared" ref="O56" si="23">ROUNDUP(N56+M56,0)</f>
        <v>60</v>
      </c>
      <c r="P56" s="536"/>
      <c r="Q56" s="537"/>
    </row>
    <row r="57" spans="1:19" s="15" customFormat="1" ht="59.5" customHeight="1">
      <c r="A57" s="192">
        <v>3</v>
      </c>
      <c r="B57" s="487" t="s">
        <v>80</v>
      </c>
      <c r="C57" s="487"/>
      <c r="D57" s="487"/>
      <c r="E57" s="487"/>
      <c r="F57" s="427" t="str">
        <f>$E$51</f>
        <v>OATLMEAL - BC0279</v>
      </c>
      <c r="G57" s="428" t="s">
        <v>875</v>
      </c>
      <c r="H57" s="483" t="str">
        <f>$D$33</f>
        <v>SANDSTONE</v>
      </c>
      <c r="I57" s="484" t="str">
        <f t="shared" si="19"/>
        <v>ASH - BC01</v>
      </c>
      <c r="J57" s="187" t="s">
        <v>81</v>
      </c>
      <c r="K57" s="187">
        <f>$Q$33</f>
        <v>801</v>
      </c>
      <c r="L57" s="352">
        <f>340/4500</f>
        <v>7.5555555555555556E-2</v>
      </c>
      <c r="M57" s="193">
        <f t="shared" si="20"/>
        <v>60.52</v>
      </c>
      <c r="N57" s="193"/>
      <c r="O57" s="189">
        <f t="shared" ref="O57" si="24">ROUNDUP(N57+M57,0)</f>
        <v>61</v>
      </c>
      <c r="P57" s="536"/>
      <c r="Q57" s="537"/>
    </row>
    <row r="58" spans="1:19" s="15" customFormat="1" ht="44.25" customHeight="1">
      <c r="A58" s="192">
        <v>4</v>
      </c>
      <c r="B58" s="481" t="s">
        <v>771</v>
      </c>
      <c r="C58" s="482"/>
      <c r="D58" s="482"/>
      <c r="E58" s="482"/>
      <c r="F58" s="548" t="s">
        <v>91</v>
      </c>
      <c r="G58" s="551" t="s">
        <v>772</v>
      </c>
      <c r="H58" s="483" t="str">
        <f>$D$21</f>
        <v>DOVE</v>
      </c>
      <c r="I58" s="484" t="str">
        <f t="shared" si="19"/>
        <v>ASH - BC01</v>
      </c>
      <c r="J58" s="187" t="s">
        <v>87</v>
      </c>
      <c r="K58" s="187">
        <f>$Q$21</f>
        <v>786</v>
      </c>
      <c r="L58" s="187">
        <v>1</v>
      </c>
      <c r="M58" s="187">
        <f t="shared" ref="M58:M69" si="25">L58*K58</f>
        <v>786</v>
      </c>
      <c r="N58" s="193"/>
      <c r="O58" s="189">
        <f t="shared" ref="O58:O68" si="26">ROUNDUP(N58+M58,0)</f>
        <v>786</v>
      </c>
      <c r="P58" s="485" t="s">
        <v>744</v>
      </c>
      <c r="Q58" s="486"/>
    </row>
    <row r="59" spans="1:19" s="15" customFormat="1" ht="44.25" customHeight="1">
      <c r="A59" s="192">
        <v>5</v>
      </c>
      <c r="B59" s="481" t="s">
        <v>771</v>
      </c>
      <c r="C59" s="482"/>
      <c r="D59" s="482"/>
      <c r="E59" s="482"/>
      <c r="F59" s="549"/>
      <c r="G59" s="552"/>
      <c r="H59" s="483" t="str">
        <f t="shared" ref="H59" si="27">$D$27</f>
        <v>HEATHER GREY</v>
      </c>
      <c r="I59" s="484"/>
      <c r="J59" s="187" t="s">
        <v>87</v>
      </c>
      <c r="K59" s="187">
        <f>$Q$27</f>
        <v>785</v>
      </c>
      <c r="L59" s="187">
        <v>1</v>
      </c>
      <c r="M59" s="187">
        <f t="shared" si="25"/>
        <v>785</v>
      </c>
      <c r="N59" s="193"/>
      <c r="O59" s="189">
        <f t="shared" si="26"/>
        <v>785</v>
      </c>
      <c r="P59" s="536"/>
      <c r="Q59" s="537"/>
    </row>
    <row r="60" spans="1:19" s="15" customFormat="1" ht="44.25" customHeight="1">
      <c r="A60" s="192">
        <v>6</v>
      </c>
      <c r="B60" s="481" t="s">
        <v>771</v>
      </c>
      <c r="C60" s="482"/>
      <c r="D60" s="482"/>
      <c r="E60" s="482"/>
      <c r="F60" s="550"/>
      <c r="G60" s="552"/>
      <c r="H60" s="483" t="str">
        <f>$D$33</f>
        <v>SANDSTONE</v>
      </c>
      <c r="I60" s="484" t="str">
        <f t="shared" si="19"/>
        <v>ASH - BC01</v>
      </c>
      <c r="J60" s="187" t="s">
        <v>87</v>
      </c>
      <c r="K60" s="187">
        <f>$Q$33</f>
        <v>801</v>
      </c>
      <c r="L60" s="187">
        <v>1</v>
      </c>
      <c r="M60" s="187">
        <f t="shared" si="25"/>
        <v>801</v>
      </c>
      <c r="N60" s="193"/>
      <c r="O60" s="189">
        <f t="shared" ref="O60" si="28">ROUNDUP(N60+M60,0)</f>
        <v>801</v>
      </c>
      <c r="P60" s="538"/>
      <c r="Q60" s="539"/>
    </row>
    <row r="61" spans="1:19" s="15" customFormat="1" ht="44.25" customHeight="1">
      <c r="A61" s="192">
        <v>7</v>
      </c>
      <c r="B61" s="481" t="s">
        <v>773</v>
      </c>
      <c r="C61" s="482"/>
      <c r="D61" s="482"/>
      <c r="E61" s="482"/>
      <c r="F61" s="548" t="s">
        <v>91</v>
      </c>
      <c r="G61" s="551" t="s">
        <v>774</v>
      </c>
      <c r="H61" s="483" t="str">
        <f>$D$21</f>
        <v>DOVE</v>
      </c>
      <c r="I61" s="484" t="str">
        <f t="shared" si="19"/>
        <v>ASH - BC01</v>
      </c>
      <c r="J61" s="187" t="s">
        <v>87</v>
      </c>
      <c r="K61" s="187">
        <f>$Q$21</f>
        <v>786</v>
      </c>
      <c r="L61" s="187">
        <v>1</v>
      </c>
      <c r="M61" s="187">
        <f t="shared" si="25"/>
        <v>786</v>
      </c>
      <c r="N61" s="193"/>
      <c r="O61" s="189">
        <f t="shared" si="26"/>
        <v>786</v>
      </c>
      <c r="P61" s="485" t="s">
        <v>744</v>
      </c>
      <c r="Q61" s="486"/>
    </row>
    <row r="62" spans="1:19" s="15" customFormat="1" ht="44.25" customHeight="1">
      <c r="A62" s="192">
        <v>8</v>
      </c>
      <c r="B62" s="481" t="s">
        <v>773</v>
      </c>
      <c r="C62" s="482"/>
      <c r="D62" s="482"/>
      <c r="E62" s="482"/>
      <c r="F62" s="549"/>
      <c r="G62" s="552"/>
      <c r="H62" s="483" t="str">
        <f t="shared" ref="H62" si="29">$D$27</f>
        <v>HEATHER GREY</v>
      </c>
      <c r="I62" s="484"/>
      <c r="J62" s="187" t="s">
        <v>87</v>
      </c>
      <c r="K62" s="187">
        <f>$Q$27</f>
        <v>785</v>
      </c>
      <c r="L62" s="187">
        <v>1</v>
      </c>
      <c r="M62" s="187">
        <f t="shared" si="25"/>
        <v>785</v>
      </c>
      <c r="N62" s="193"/>
      <c r="O62" s="189">
        <f t="shared" si="26"/>
        <v>785</v>
      </c>
      <c r="P62" s="536"/>
      <c r="Q62" s="537"/>
    </row>
    <row r="63" spans="1:19" s="15" customFormat="1" ht="44.25" customHeight="1">
      <c r="A63" s="192">
        <v>9</v>
      </c>
      <c r="B63" s="481" t="s">
        <v>773</v>
      </c>
      <c r="C63" s="482"/>
      <c r="D63" s="482"/>
      <c r="E63" s="482"/>
      <c r="F63" s="550"/>
      <c r="G63" s="552"/>
      <c r="H63" s="483" t="str">
        <f>$D$33</f>
        <v>SANDSTONE</v>
      </c>
      <c r="I63" s="484" t="str">
        <f t="shared" si="19"/>
        <v>ASH - BC01</v>
      </c>
      <c r="J63" s="187" t="s">
        <v>87</v>
      </c>
      <c r="K63" s="187">
        <f>$Q$33</f>
        <v>801</v>
      </c>
      <c r="L63" s="187">
        <v>1</v>
      </c>
      <c r="M63" s="187">
        <f t="shared" si="25"/>
        <v>801</v>
      </c>
      <c r="N63" s="193"/>
      <c r="O63" s="189">
        <f t="shared" ref="O63:O65" si="30">ROUNDUP(N63+M63,0)</f>
        <v>801</v>
      </c>
      <c r="P63" s="538"/>
      <c r="Q63" s="539"/>
    </row>
    <row r="64" spans="1:19" s="15" customFormat="1" ht="44.25" customHeight="1">
      <c r="A64" s="192">
        <v>10</v>
      </c>
      <c r="B64" s="495" t="s">
        <v>753</v>
      </c>
      <c r="C64" s="487"/>
      <c r="D64" s="487"/>
      <c r="E64" s="487"/>
      <c r="F64" s="548" t="s">
        <v>91</v>
      </c>
      <c r="G64" s="551" t="s">
        <v>754</v>
      </c>
      <c r="H64" s="483" t="str">
        <f>$D$21</f>
        <v>DOVE</v>
      </c>
      <c r="I64" s="484" t="str">
        <f t="shared" si="19"/>
        <v>ASH - BC01</v>
      </c>
      <c r="J64" s="187" t="s">
        <v>87</v>
      </c>
      <c r="K64" s="187">
        <f>$Q$21</f>
        <v>786</v>
      </c>
      <c r="L64" s="187">
        <v>1</v>
      </c>
      <c r="M64" s="187">
        <f t="shared" ref="M64:M66" si="31">L64*K64</f>
        <v>786</v>
      </c>
      <c r="N64" s="193"/>
      <c r="O64" s="189">
        <f t="shared" si="30"/>
        <v>786</v>
      </c>
      <c r="P64" s="485" t="s">
        <v>744</v>
      </c>
      <c r="Q64" s="486"/>
    </row>
    <row r="65" spans="1:17" s="15" customFormat="1" ht="44.25" customHeight="1">
      <c r="A65" s="192">
        <v>11</v>
      </c>
      <c r="B65" s="495" t="s">
        <v>753</v>
      </c>
      <c r="C65" s="487"/>
      <c r="D65" s="487"/>
      <c r="E65" s="487"/>
      <c r="F65" s="549"/>
      <c r="G65" s="552"/>
      <c r="H65" s="483" t="str">
        <f t="shared" ref="H65" si="32">$D$27</f>
        <v>HEATHER GREY</v>
      </c>
      <c r="I65" s="484"/>
      <c r="J65" s="187" t="s">
        <v>87</v>
      </c>
      <c r="K65" s="187">
        <f>$Q$27</f>
        <v>785</v>
      </c>
      <c r="L65" s="187">
        <v>1</v>
      </c>
      <c r="M65" s="187">
        <f t="shared" si="31"/>
        <v>785</v>
      </c>
      <c r="N65" s="193"/>
      <c r="O65" s="189">
        <f t="shared" si="30"/>
        <v>785</v>
      </c>
      <c r="P65" s="536"/>
      <c r="Q65" s="537"/>
    </row>
    <row r="66" spans="1:17" s="15" customFormat="1" ht="44.25" customHeight="1">
      <c r="A66" s="192">
        <v>12</v>
      </c>
      <c r="B66" s="495" t="s">
        <v>753</v>
      </c>
      <c r="C66" s="487"/>
      <c r="D66" s="487"/>
      <c r="E66" s="487"/>
      <c r="F66" s="550"/>
      <c r="G66" s="552"/>
      <c r="H66" s="483" t="str">
        <f>$D$33</f>
        <v>SANDSTONE</v>
      </c>
      <c r="I66" s="484" t="str">
        <f t="shared" si="19"/>
        <v>ASH - BC01</v>
      </c>
      <c r="J66" s="187" t="s">
        <v>87</v>
      </c>
      <c r="K66" s="187">
        <f>$Q$33</f>
        <v>801</v>
      </c>
      <c r="L66" s="187">
        <v>1</v>
      </c>
      <c r="M66" s="187">
        <f t="shared" si="31"/>
        <v>801</v>
      </c>
      <c r="N66" s="193"/>
      <c r="O66" s="189">
        <f t="shared" ref="O66" si="33">ROUNDUP(N66+M66,0)</f>
        <v>801</v>
      </c>
      <c r="P66" s="538"/>
      <c r="Q66" s="539"/>
    </row>
    <row r="67" spans="1:17" s="15" customFormat="1" ht="44.25" customHeight="1">
      <c r="A67" s="192">
        <v>13</v>
      </c>
      <c r="B67" s="495" t="s">
        <v>750</v>
      </c>
      <c r="C67" s="487"/>
      <c r="D67" s="487"/>
      <c r="E67" s="487"/>
      <c r="F67" s="564" t="s">
        <v>91</v>
      </c>
      <c r="G67" s="551"/>
      <c r="H67" s="483" t="str">
        <f>$D$21</f>
        <v>DOVE</v>
      </c>
      <c r="I67" s="484" t="str">
        <f t="shared" si="19"/>
        <v>ASH - BC01</v>
      </c>
      <c r="J67" s="187" t="s">
        <v>87</v>
      </c>
      <c r="K67" s="187">
        <f>$Q$21</f>
        <v>786</v>
      </c>
      <c r="L67" s="187">
        <v>1</v>
      </c>
      <c r="M67" s="187">
        <f t="shared" si="25"/>
        <v>786</v>
      </c>
      <c r="N67" s="193"/>
      <c r="O67" s="189">
        <f t="shared" si="26"/>
        <v>786</v>
      </c>
      <c r="P67" s="485" t="s">
        <v>745</v>
      </c>
      <c r="Q67" s="486"/>
    </row>
    <row r="68" spans="1:17" s="15" customFormat="1" ht="44.25" customHeight="1">
      <c r="A68" s="192">
        <v>14</v>
      </c>
      <c r="B68" s="495" t="s">
        <v>750</v>
      </c>
      <c r="C68" s="487"/>
      <c r="D68" s="487"/>
      <c r="E68" s="487"/>
      <c r="F68" s="549"/>
      <c r="G68" s="552"/>
      <c r="H68" s="483" t="str">
        <f t="shared" ref="H68" si="34">$D$27</f>
        <v>HEATHER GREY</v>
      </c>
      <c r="I68" s="484"/>
      <c r="J68" s="187" t="s">
        <v>87</v>
      </c>
      <c r="K68" s="187">
        <f>$Q$27</f>
        <v>785</v>
      </c>
      <c r="L68" s="187">
        <v>1</v>
      </c>
      <c r="M68" s="187">
        <f t="shared" si="25"/>
        <v>785</v>
      </c>
      <c r="N68" s="193"/>
      <c r="O68" s="189">
        <f t="shared" si="26"/>
        <v>785</v>
      </c>
      <c r="P68" s="536"/>
      <c r="Q68" s="537"/>
    </row>
    <row r="69" spans="1:17" s="15" customFormat="1" ht="44.25" customHeight="1">
      <c r="A69" s="192">
        <v>15</v>
      </c>
      <c r="B69" s="495" t="s">
        <v>750</v>
      </c>
      <c r="C69" s="487"/>
      <c r="D69" s="487"/>
      <c r="E69" s="487"/>
      <c r="F69" s="549"/>
      <c r="G69" s="552"/>
      <c r="H69" s="483" t="str">
        <f>$D$33</f>
        <v>SANDSTONE</v>
      </c>
      <c r="I69" s="484" t="str">
        <f t="shared" si="19"/>
        <v>ASH - BC01</v>
      </c>
      <c r="J69" s="187" t="s">
        <v>87</v>
      </c>
      <c r="K69" s="187">
        <f>$Q$33</f>
        <v>801</v>
      </c>
      <c r="L69" s="187">
        <v>1</v>
      </c>
      <c r="M69" s="187">
        <f t="shared" si="25"/>
        <v>801</v>
      </c>
      <c r="N69" s="193"/>
      <c r="O69" s="189">
        <f t="shared" ref="O69" si="35">ROUNDUP(N69+M69,0)</f>
        <v>801</v>
      </c>
      <c r="P69" s="538"/>
      <c r="Q69" s="539"/>
    </row>
    <row r="70" spans="1:17" s="15" customFormat="1" ht="110.25" customHeight="1">
      <c r="A70" s="192">
        <v>16</v>
      </c>
      <c r="B70" s="495" t="s">
        <v>783</v>
      </c>
      <c r="C70" s="487"/>
      <c r="D70" s="487"/>
      <c r="E70" s="487"/>
      <c r="F70" s="427" t="str">
        <f>$E$43</f>
        <v>ASH - BC01</v>
      </c>
      <c r="G70" s="362" t="s">
        <v>784</v>
      </c>
      <c r="H70" s="483" t="str">
        <f>$D$21</f>
        <v>DOVE</v>
      </c>
      <c r="I70" s="484" t="str">
        <f t="shared" si="19"/>
        <v>ASH - BC01</v>
      </c>
      <c r="J70" s="187" t="s">
        <v>36</v>
      </c>
      <c r="K70" s="187">
        <f>$Q$21</f>
        <v>786</v>
      </c>
      <c r="L70" s="194">
        <v>1</v>
      </c>
      <c r="M70" s="193">
        <f t="shared" ref="M70:M72" si="36">K70*L70</f>
        <v>786</v>
      </c>
      <c r="N70" s="193"/>
      <c r="O70" s="189">
        <f t="shared" ref="O70:O71" si="37">ROUNDUP(N70+M70,0)</f>
        <v>786</v>
      </c>
      <c r="P70" s="485" t="s">
        <v>785</v>
      </c>
      <c r="Q70" s="486"/>
    </row>
    <row r="71" spans="1:17" s="15" customFormat="1" ht="110.25" customHeight="1">
      <c r="A71" s="192">
        <v>17</v>
      </c>
      <c r="B71" s="495" t="s">
        <v>783</v>
      </c>
      <c r="C71" s="487"/>
      <c r="D71" s="487"/>
      <c r="E71" s="487"/>
      <c r="F71" s="427" t="str">
        <f>$E$48</f>
        <v>HEATHER GREY - BC06</v>
      </c>
      <c r="G71" s="362" t="s">
        <v>877</v>
      </c>
      <c r="H71" s="483" t="str">
        <f t="shared" ref="H71" si="38">$D$27</f>
        <v>HEATHER GREY</v>
      </c>
      <c r="I71" s="484"/>
      <c r="J71" s="187" t="s">
        <v>36</v>
      </c>
      <c r="K71" s="187">
        <f>$Q$27</f>
        <v>785</v>
      </c>
      <c r="L71" s="194">
        <v>1</v>
      </c>
      <c r="M71" s="193">
        <f t="shared" si="36"/>
        <v>785</v>
      </c>
      <c r="N71" s="193"/>
      <c r="O71" s="189">
        <f t="shared" si="37"/>
        <v>785</v>
      </c>
      <c r="P71" s="536"/>
      <c r="Q71" s="537"/>
    </row>
    <row r="72" spans="1:17" s="15" customFormat="1" ht="110.25" customHeight="1">
      <c r="A72" s="192">
        <v>18</v>
      </c>
      <c r="B72" s="495" t="s">
        <v>783</v>
      </c>
      <c r="C72" s="487"/>
      <c r="D72" s="487"/>
      <c r="E72" s="487"/>
      <c r="F72" s="427" t="str">
        <f>$E$51</f>
        <v>OATLMEAL - BC0279</v>
      </c>
      <c r="G72" s="362" t="s">
        <v>878</v>
      </c>
      <c r="H72" s="483" t="str">
        <f>$D$33</f>
        <v>SANDSTONE</v>
      </c>
      <c r="I72" s="484" t="str">
        <f t="shared" si="19"/>
        <v>ASH - BC01</v>
      </c>
      <c r="J72" s="187" t="s">
        <v>36</v>
      </c>
      <c r="K72" s="187">
        <f>$Q$33</f>
        <v>801</v>
      </c>
      <c r="L72" s="194">
        <v>1</v>
      </c>
      <c r="M72" s="193">
        <f t="shared" si="36"/>
        <v>801</v>
      </c>
      <c r="N72" s="193"/>
      <c r="O72" s="189">
        <f t="shared" ref="O72" si="39">ROUNDUP(N72+M72,0)</f>
        <v>801</v>
      </c>
      <c r="P72" s="538"/>
      <c r="Q72" s="539"/>
    </row>
    <row r="73" spans="1:17" s="26" customFormat="1" ht="39" customHeight="1">
      <c r="B73" s="91" t="s">
        <v>95</v>
      </c>
      <c r="C73" s="27"/>
      <c r="D73" s="27"/>
      <c r="E73" s="27"/>
      <c r="G73" s="28"/>
      <c r="H73" s="30"/>
      <c r="I73" s="30"/>
      <c r="J73" s="30"/>
      <c r="K73" s="30"/>
      <c r="L73" s="30"/>
      <c r="M73" s="30"/>
      <c r="N73" s="30"/>
      <c r="O73" s="30"/>
      <c r="Q73" s="29"/>
    </row>
    <row r="74" spans="1:17" s="40" customFormat="1" ht="72">
      <c r="A74" s="479" t="s">
        <v>70</v>
      </c>
      <c r="B74" s="479"/>
      <c r="C74" s="479"/>
      <c r="D74" s="479"/>
      <c r="E74" s="479"/>
      <c r="F74" s="190" t="s">
        <v>71</v>
      </c>
      <c r="G74" s="190" t="s">
        <v>72</v>
      </c>
      <c r="H74" s="480" t="s">
        <v>73</v>
      </c>
      <c r="I74" s="480"/>
      <c r="J74" s="191" t="s">
        <v>55</v>
      </c>
      <c r="K74" s="190" t="s">
        <v>74</v>
      </c>
      <c r="L74" s="190" t="s">
        <v>75</v>
      </c>
      <c r="M74" s="190" t="s">
        <v>76</v>
      </c>
      <c r="N74" s="190" t="s">
        <v>77</v>
      </c>
      <c r="O74" s="190" t="s">
        <v>78</v>
      </c>
      <c r="P74" s="480" t="s">
        <v>79</v>
      </c>
      <c r="Q74" s="480"/>
    </row>
    <row r="75" spans="1:17" s="34" customFormat="1" ht="51.75" customHeight="1">
      <c r="A75" s="192">
        <v>1</v>
      </c>
      <c r="B75" s="495" t="s">
        <v>746</v>
      </c>
      <c r="C75" s="495"/>
      <c r="D75" s="495"/>
      <c r="E75" s="495"/>
      <c r="F75" s="547" t="s">
        <v>91</v>
      </c>
      <c r="G75" s="542"/>
      <c r="H75" s="544" t="str">
        <f>$D$21</f>
        <v>DOVE</v>
      </c>
      <c r="I75" s="544" t="str">
        <f>$E$43</f>
        <v>ASH - BC01</v>
      </c>
      <c r="J75" s="187" t="s">
        <v>87</v>
      </c>
      <c r="K75" s="187">
        <f>$Q$21</f>
        <v>786</v>
      </c>
      <c r="L75" s="353">
        <f>1+L90</f>
        <v>1.1666666666666667</v>
      </c>
      <c r="M75" s="187">
        <f t="shared" ref="M75:M95" si="40">K75*L75</f>
        <v>917.00000000000011</v>
      </c>
      <c r="N75" s="193"/>
      <c r="O75" s="189">
        <f t="shared" ref="O75:O94" si="41">ROUNDUP(N75+M75,0)</f>
        <v>917</v>
      </c>
      <c r="P75" s="485" t="s">
        <v>751</v>
      </c>
      <c r="Q75" s="486"/>
    </row>
    <row r="76" spans="1:17" s="34" customFormat="1" ht="51.75" customHeight="1">
      <c r="A76" s="192">
        <v>2</v>
      </c>
      <c r="B76" s="495" t="s">
        <v>746</v>
      </c>
      <c r="C76" s="495"/>
      <c r="D76" s="495"/>
      <c r="E76" s="495"/>
      <c r="F76" s="547"/>
      <c r="G76" s="542"/>
      <c r="H76" s="544" t="str">
        <f t="shared" ref="H76" si="42">$D$27</f>
        <v>HEATHER GREY</v>
      </c>
      <c r="I76" s="544"/>
      <c r="J76" s="187" t="s">
        <v>87</v>
      </c>
      <c r="K76" s="187">
        <f>$Q$27</f>
        <v>785</v>
      </c>
      <c r="L76" s="353">
        <f>1+L91</f>
        <v>1.1666666666666667</v>
      </c>
      <c r="M76" s="187">
        <f t="shared" si="40"/>
        <v>915.83333333333337</v>
      </c>
      <c r="N76" s="193"/>
      <c r="O76" s="189">
        <f t="shared" si="41"/>
        <v>916</v>
      </c>
      <c r="P76" s="536"/>
      <c r="Q76" s="537"/>
    </row>
    <row r="77" spans="1:17" s="34" customFormat="1" ht="51.75" customHeight="1">
      <c r="A77" s="192">
        <v>3</v>
      </c>
      <c r="B77" s="495" t="s">
        <v>746</v>
      </c>
      <c r="C77" s="495"/>
      <c r="D77" s="495"/>
      <c r="E77" s="495"/>
      <c r="F77" s="547"/>
      <c r="G77" s="542"/>
      <c r="H77" s="544" t="str">
        <f>$D$33</f>
        <v>SANDSTONE</v>
      </c>
      <c r="I77" s="544" t="str">
        <f>$E$43</f>
        <v>ASH - BC01</v>
      </c>
      <c r="J77" s="187" t="s">
        <v>87</v>
      </c>
      <c r="K77" s="187">
        <f>$Q$33</f>
        <v>801</v>
      </c>
      <c r="L77" s="353">
        <f>1+L92</f>
        <v>1.1666666666666667</v>
      </c>
      <c r="M77" s="187">
        <f t="shared" si="40"/>
        <v>934.50000000000011</v>
      </c>
      <c r="N77" s="193"/>
      <c r="O77" s="189">
        <f t="shared" ref="O77" si="43">ROUNDUP(N77+M77,0)</f>
        <v>935</v>
      </c>
      <c r="P77" s="538"/>
      <c r="Q77" s="539"/>
    </row>
    <row r="78" spans="1:17" s="34" customFormat="1" ht="64.5" customHeight="1">
      <c r="A78" s="192">
        <v>4</v>
      </c>
      <c r="B78" s="501" t="s">
        <v>748</v>
      </c>
      <c r="C78" s="501"/>
      <c r="D78" s="501"/>
      <c r="E78" s="501"/>
      <c r="F78" s="183" t="s">
        <v>103</v>
      </c>
      <c r="G78" s="561" t="s">
        <v>749</v>
      </c>
      <c r="H78" s="544" t="str">
        <f>$D$21</f>
        <v>DOVE</v>
      </c>
      <c r="I78" s="544" t="str">
        <f>$E$43</f>
        <v>ASH - BC01</v>
      </c>
      <c r="J78" s="187" t="s">
        <v>87</v>
      </c>
      <c r="K78" s="187">
        <f>$Q$21</f>
        <v>786</v>
      </c>
      <c r="L78" s="187">
        <v>1</v>
      </c>
      <c r="M78" s="187">
        <f t="shared" si="40"/>
        <v>786</v>
      </c>
      <c r="N78" s="193"/>
      <c r="O78" s="189">
        <f t="shared" si="41"/>
        <v>786</v>
      </c>
      <c r="P78" s="485" t="s">
        <v>747</v>
      </c>
      <c r="Q78" s="486"/>
    </row>
    <row r="79" spans="1:17" s="34" customFormat="1" ht="64.5" customHeight="1">
      <c r="A79" s="192">
        <v>5</v>
      </c>
      <c r="B79" s="501" t="s">
        <v>748</v>
      </c>
      <c r="C79" s="501"/>
      <c r="D79" s="501"/>
      <c r="E79" s="501"/>
      <c r="F79" s="183" t="s">
        <v>103</v>
      </c>
      <c r="G79" s="562"/>
      <c r="H79" s="544" t="str">
        <f t="shared" ref="H79" si="44">$D$27</f>
        <v>HEATHER GREY</v>
      </c>
      <c r="I79" s="544"/>
      <c r="J79" s="187" t="s">
        <v>87</v>
      </c>
      <c r="K79" s="187">
        <f>$Q$27</f>
        <v>785</v>
      </c>
      <c r="L79" s="187">
        <v>1</v>
      </c>
      <c r="M79" s="187">
        <f t="shared" si="40"/>
        <v>785</v>
      </c>
      <c r="N79" s="193"/>
      <c r="O79" s="189">
        <f t="shared" si="41"/>
        <v>785</v>
      </c>
      <c r="P79" s="536"/>
      <c r="Q79" s="537"/>
    </row>
    <row r="80" spans="1:17" s="34" customFormat="1" ht="64.5" customHeight="1">
      <c r="A80" s="192">
        <v>6</v>
      </c>
      <c r="B80" s="501" t="s">
        <v>748</v>
      </c>
      <c r="C80" s="501"/>
      <c r="D80" s="501"/>
      <c r="E80" s="501"/>
      <c r="F80" s="183" t="s">
        <v>103</v>
      </c>
      <c r="G80" s="563"/>
      <c r="H80" s="544" t="str">
        <f>$D$33</f>
        <v>SANDSTONE</v>
      </c>
      <c r="I80" s="544" t="str">
        <f>$E$43</f>
        <v>ASH - BC01</v>
      </c>
      <c r="J80" s="187" t="s">
        <v>87</v>
      </c>
      <c r="K80" s="187">
        <f>$Q$33</f>
        <v>801</v>
      </c>
      <c r="L80" s="187">
        <v>1</v>
      </c>
      <c r="M80" s="187">
        <f t="shared" si="40"/>
        <v>801</v>
      </c>
      <c r="N80" s="193"/>
      <c r="O80" s="189">
        <f t="shared" ref="O80" si="45">ROUNDUP(N80+M80,0)</f>
        <v>801</v>
      </c>
      <c r="P80" s="538"/>
      <c r="Q80" s="539"/>
    </row>
    <row r="81" spans="1:17" s="34" customFormat="1" ht="42.75" customHeight="1">
      <c r="A81" s="192">
        <v>7</v>
      </c>
      <c r="B81" s="495" t="s">
        <v>755</v>
      </c>
      <c r="C81" s="487"/>
      <c r="D81" s="487"/>
      <c r="E81" s="487"/>
      <c r="F81" s="183" t="s">
        <v>105</v>
      </c>
      <c r="G81" s="183"/>
      <c r="H81" s="544" t="str">
        <f>$D$21</f>
        <v>DOVE</v>
      </c>
      <c r="I81" s="544" t="str">
        <f>$E$43</f>
        <v>ASH - BC01</v>
      </c>
      <c r="J81" s="187" t="s">
        <v>87</v>
      </c>
      <c r="K81" s="187">
        <f>$Q$21</f>
        <v>786</v>
      </c>
      <c r="L81" s="194">
        <f>1/12</f>
        <v>8.3333333333333329E-2</v>
      </c>
      <c r="M81" s="187">
        <f t="shared" si="40"/>
        <v>65.5</v>
      </c>
      <c r="N81" s="193"/>
      <c r="O81" s="189">
        <f t="shared" si="41"/>
        <v>66</v>
      </c>
      <c r="P81" s="500"/>
      <c r="Q81" s="500"/>
    </row>
    <row r="82" spans="1:17" s="34" customFormat="1" ht="42.75" customHeight="1">
      <c r="A82" s="192">
        <v>8</v>
      </c>
      <c r="B82" s="495" t="s">
        <v>755</v>
      </c>
      <c r="C82" s="487"/>
      <c r="D82" s="487"/>
      <c r="E82" s="487"/>
      <c r="F82" s="183" t="s">
        <v>105</v>
      </c>
      <c r="G82" s="183"/>
      <c r="H82" s="544" t="str">
        <f t="shared" ref="H82" si="46">$D$27</f>
        <v>HEATHER GREY</v>
      </c>
      <c r="I82" s="544"/>
      <c r="J82" s="187" t="s">
        <v>87</v>
      </c>
      <c r="K82" s="187">
        <f>$Q$27</f>
        <v>785</v>
      </c>
      <c r="L82" s="194">
        <f>1/12</f>
        <v>8.3333333333333329E-2</v>
      </c>
      <c r="M82" s="187">
        <f t="shared" si="40"/>
        <v>65.416666666666657</v>
      </c>
      <c r="N82" s="193"/>
      <c r="O82" s="189">
        <f t="shared" si="41"/>
        <v>66</v>
      </c>
      <c r="P82" s="500"/>
      <c r="Q82" s="500"/>
    </row>
    <row r="83" spans="1:17" s="34" customFormat="1" ht="42.75" customHeight="1">
      <c r="A83" s="192">
        <v>9</v>
      </c>
      <c r="B83" s="495" t="s">
        <v>755</v>
      </c>
      <c r="C83" s="487"/>
      <c r="D83" s="487"/>
      <c r="E83" s="487"/>
      <c r="F83" s="183" t="s">
        <v>105</v>
      </c>
      <c r="G83" s="183"/>
      <c r="H83" s="544" t="str">
        <f>$D$33</f>
        <v>SANDSTONE</v>
      </c>
      <c r="I83" s="544" t="str">
        <f>$E$43</f>
        <v>ASH - BC01</v>
      </c>
      <c r="J83" s="187" t="s">
        <v>87</v>
      </c>
      <c r="K83" s="187">
        <f>$Q$33</f>
        <v>801</v>
      </c>
      <c r="L83" s="194">
        <f>1/12</f>
        <v>8.3333333333333329E-2</v>
      </c>
      <c r="M83" s="187">
        <f t="shared" si="40"/>
        <v>66.75</v>
      </c>
      <c r="N83" s="193"/>
      <c r="O83" s="189">
        <f t="shared" ref="O83" si="47">ROUNDUP(N83+M83,0)</f>
        <v>67</v>
      </c>
      <c r="P83" s="500"/>
      <c r="Q83" s="500"/>
    </row>
    <row r="84" spans="1:17" s="34" customFormat="1" ht="51.75" customHeight="1">
      <c r="A84" s="192">
        <v>10</v>
      </c>
      <c r="B84" s="495" t="s">
        <v>145</v>
      </c>
      <c r="C84" s="495"/>
      <c r="D84" s="495"/>
      <c r="E84" s="495"/>
      <c r="F84" s="547" t="s">
        <v>91</v>
      </c>
      <c r="G84" s="542"/>
      <c r="H84" s="544" t="str">
        <f>$D$21</f>
        <v>DOVE</v>
      </c>
      <c r="I84" s="544" t="str">
        <f>$E$43</f>
        <v>ASH - BC01</v>
      </c>
      <c r="J84" s="187" t="s">
        <v>87</v>
      </c>
      <c r="K84" s="187">
        <f>$Q$21</f>
        <v>786</v>
      </c>
      <c r="L84" s="353">
        <f t="shared" ref="L84:L89" si="48">1/12*2</f>
        <v>0.16666666666666666</v>
      </c>
      <c r="M84" s="187">
        <f t="shared" ref="M84:M86" si="49">K84*L84</f>
        <v>131</v>
      </c>
      <c r="N84" s="193"/>
      <c r="O84" s="189">
        <f>ROUNDUP(N84+M84,0)</f>
        <v>131</v>
      </c>
      <c r="P84" s="498"/>
      <c r="Q84" s="499"/>
    </row>
    <row r="85" spans="1:17" s="34" customFormat="1" ht="51.75" customHeight="1">
      <c r="A85" s="192">
        <v>11</v>
      </c>
      <c r="B85" s="495" t="s">
        <v>145</v>
      </c>
      <c r="C85" s="495"/>
      <c r="D85" s="495"/>
      <c r="E85" s="495"/>
      <c r="F85" s="547"/>
      <c r="G85" s="542"/>
      <c r="H85" s="544" t="str">
        <f t="shared" ref="H85" si="50">$D$27</f>
        <v>HEATHER GREY</v>
      </c>
      <c r="I85" s="544"/>
      <c r="J85" s="187" t="s">
        <v>87</v>
      </c>
      <c r="K85" s="187">
        <f>$Q$27</f>
        <v>785</v>
      </c>
      <c r="L85" s="353">
        <f t="shared" si="48"/>
        <v>0.16666666666666666</v>
      </c>
      <c r="M85" s="187">
        <f t="shared" si="49"/>
        <v>130.83333333333331</v>
      </c>
      <c r="N85" s="193"/>
      <c r="O85" s="189">
        <f>ROUNDUP(N85+M85,0)</f>
        <v>131</v>
      </c>
      <c r="P85" s="553"/>
      <c r="Q85" s="554"/>
    </row>
    <row r="86" spans="1:17" s="34" customFormat="1" ht="51.75" customHeight="1">
      <c r="A86" s="192">
        <v>12</v>
      </c>
      <c r="B86" s="495" t="s">
        <v>145</v>
      </c>
      <c r="C86" s="495"/>
      <c r="D86" s="495"/>
      <c r="E86" s="495"/>
      <c r="F86" s="547"/>
      <c r="G86" s="542"/>
      <c r="H86" s="544" t="str">
        <f>$D$33</f>
        <v>SANDSTONE</v>
      </c>
      <c r="I86" s="544" t="str">
        <f>$E$43</f>
        <v>ASH - BC01</v>
      </c>
      <c r="J86" s="187" t="s">
        <v>87</v>
      </c>
      <c r="K86" s="187">
        <f>$Q$33</f>
        <v>801</v>
      </c>
      <c r="L86" s="353">
        <f t="shared" si="48"/>
        <v>0.16666666666666666</v>
      </c>
      <c r="M86" s="187">
        <f t="shared" si="49"/>
        <v>133.5</v>
      </c>
      <c r="N86" s="193"/>
      <c r="O86" s="189">
        <f t="shared" ref="O86" si="51">ROUNDUP(N86+M86,0)</f>
        <v>134</v>
      </c>
      <c r="P86" s="555"/>
      <c r="Q86" s="556"/>
    </row>
    <row r="87" spans="1:17" s="34" customFormat="1" ht="51.75" customHeight="1">
      <c r="A87" s="429">
        <v>10</v>
      </c>
      <c r="B87" s="513" t="s">
        <v>757</v>
      </c>
      <c r="C87" s="513"/>
      <c r="D87" s="513"/>
      <c r="E87" s="513"/>
      <c r="F87" s="545" t="s">
        <v>170</v>
      </c>
      <c r="G87" s="546"/>
      <c r="H87" s="543" t="str">
        <f>$D$21</f>
        <v>DOVE</v>
      </c>
      <c r="I87" s="543" t="str">
        <f>$E$43</f>
        <v>ASH - BC01</v>
      </c>
      <c r="J87" s="430" t="s">
        <v>87</v>
      </c>
      <c r="K87" s="430">
        <f>$Q$21</f>
        <v>786</v>
      </c>
      <c r="L87" s="431">
        <f t="shared" si="48"/>
        <v>0.16666666666666666</v>
      </c>
      <c r="M87" s="430">
        <f t="shared" ref="M87:M89" si="52">K87*L87</f>
        <v>131</v>
      </c>
      <c r="N87" s="432"/>
      <c r="O87" s="433">
        <f>ROUNDUP(N87+M87,0)</f>
        <v>131</v>
      </c>
      <c r="P87" s="511" t="s">
        <v>758</v>
      </c>
      <c r="Q87" s="512"/>
    </row>
    <row r="88" spans="1:17" s="34" customFormat="1" ht="51.75" customHeight="1">
      <c r="A88" s="429">
        <v>11</v>
      </c>
      <c r="B88" s="513" t="s">
        <v>757</v>
      </c>
      <c r="C88" s="513"/>
      <c r="D88" s="513"/>
      <c r="E88" s="513"/>
      <c r="F88" s="545"/>
      <c r="G88" s="546"/>
      <c r="H88" s="543" t="str">
        <f t="shared" ref="H88" si="53">$D$27</f>
        <v>HEATHER GREY</v>
      </c>
      <c r="I88" s="543"/>
      <c r="J88" s="430" t="s">
        <v>87</v>
      </c>
      <c r="K88" s="430">
        <f>$Q$27</f>
        <v>785</v>
      </c>
      <c r="L88" s="431">
        <f t="shared" si="48"/>
        <v>0.16666666666666666</v>
      </c>
      <c r="M88" s="430">
        <f t="shared" si="52"/>
        <v>130.83333333333331</v>
      </c>
      <c r="N88" s="432"/>
      <c r="O88" s="433">
        <f>ROUNDUP(N88+M88,0)</f>
        <v>131</v>
      </c>
      <c r="P88" s="557"/>
      <c r="Q88" s="558"/>
    </row>
    <row r="89" spans="1:17" s="34" customFormat="1" ht="51.75" customHeight="1">
      <c r="A89" s="429">
        <v>12</v>
      </c>
      <c r="B89" s="513" t="s">
        <v>757</v>
      </c>
      <c r="C89" s="513"/>
      <c r="D89" s="513"/>
      <c r="E89" s="513"/>
      <c r="F89" s="545"/>
      <c r="G89" s="546"/>
      <c r="H89" s="543" t="str">
        <f>$D$33</f>
        <v>SANDSTONE</v>
      </c>
      <c r="I89" s="543" t="str">
        <f>$E$43</f>
        <v>ASH - BC01</v>
      </c>
      <c r="J89" s="430" t="s">
        <v>87</v>
      </c>
      <c r="K89" s="430">
        <f>$Q$33</f>
        <v>801</v>
      </c>
      <c r="L89" s="431">
        <f t="shared" si="48"/>
        <v>0.16666666666666666</v>
      </c>
      <c r="M89" s="430">
        <f t="shared" si="52"/>
        <v>133.5</v>
      </c>
      <c r="N89" s="432"/>
      <c r="O89" s="433">
        <f t="shared" ref="O89" si="54">ROUNDUP(N89+M89,0)</f>
        <v>134</v>
      </c>
      <c r="P89" s="559"/>
      <c r="Q89" s="560"/>
    </row>
    <row r="90" spans="1:17" s="34" customFormat="1" ht="42.75" customHeight="1">
      <c r="A90" s="192">
        <v>13</v>
      </c>
      <c r="B90" s="495" t="s">
        <v>106</v>
      </c>
      <c r="C90" s="487"/>
      <c r="D90" s="487"/>
      <c r="E90" s="487"/>
      <c r="F90" s="183" t="s">
        <v>105</v>
      </c>
      <c r="G90" s="183"/>
      <c r="H90" s="544" t="str">
        <f>$D$21</f>
        <v>DOVE</v>
      </c>
      <c r="I90" s="544" t="str">
        <f>$E$43</f>
        <v>ASH - BC01</v>
      </c>
      <c r="J90" s="187" t="s">
        <v>87</v>
      </c>
      <c r="K90" s="187">
        <f>$Q$21</f>
        <v>786</v>
      </c>
      <c r="L90" s="194">
        <f>L81*2</f>
        <v>0.16666666666666666</v>
      </c>
      <c r="M90" s="187">
        <f t="shared" si="40"/>
        <v>131</v>
      </c>
      <c r="N90" s="193"/>
      <c r="O90" s="189">
        <f t="shared" si="41"/>
        <v>131</v>
      </c>
      <c r="P90" s="500"/>
      <c r="Q90" s="500"/>
    </row>
    <row r="91" spans="1:17" s="34" customFormat="1" ht="42.75" customHeight="1">
      <c r="A91" s="192">
        <v>14</v>
      </c>
      <c r="B91" s="495" t="s">
        <v>106</v>
      </c>
      <c r="C91" s="487"/>
      <c r="D91" s="487"/>
      <c r="E91" s="487"/>
      <c r="F91" s="183" t="s">
        <v>105</v>
      </c>
      <c r="G91" s="183"/>
      <c r="H91" s="544" t="str">
        <f t="shared" ref="H91" si="55">$D$27</f>
        <v>HEATHER GREY</v>
      </c>
      <c r="I91" s="544"/>
      <c r="J91" s="187" t="s">
        <v>87</v>
      </c>
      <c r="K91" s="187">
        <f>$Q$27</f>
        <v>785</v>
      </c>
      <c r="L91" s="194">
        <f>L82*2</f>
        <v>0.16666666666666666</v>
      </c>
      <c r="M91" s="187">
        <f t="shared" si="40"/>
        <v>130.83333333333331</v>
      </c>
      <c r="N91" s="193"/>
      <c r="O91" s="189">
        <f t="shared" si="41"/>
        <v>131</v>
      </c>
      <c r="P91" s="500"/>
      <c r="Q91" s="500"/>
    </row>
    <row r="92" spans="1:17" s="34" customFormat="1" ht="42.75" customHeight="1">
      <c r="A92" s="192">
        <v>15</v>
      </c>
      <c r="B92" s="495" t="s">
        <v>106</v>
      </c>
      <c r="C92" s="487"/>
      <c r="D92" s="487"/>
      <c r="E92" s="487"/>
      <c r="F92" s="183" t="s">
        <v>105</v>
      </c>
      <c r="G92" s="183"/>
      <c r="H92" s="544" t="str">
        <f>$D$33</f>
        <v>SANDSTONE</v>
      </c>
      <c r="I92" s="544" t="str">
        <f>$E$43</f>
        <v>ASH - BC01</v>
      </c>
      <c r="J92" s="187" t="s">
        <v>87</v>
      </c>
      <c r="K92" s="187">
        <f>$Q$33</f>
        <v>801</v>
      </c>
      <c r="L92" s="194">
        <f>L83*2</f>
        <v>0.16666666666666666</v>
      </c>
      <c r="M92" s="187">
        <f t="shared" si="40"/>
        <v>133.5</v>
      </c>
      <c r="N92" s="193"/>
      <c r="O92" s="189">
        <f t="shared" ref="O92" si="56">ROUNDUP(N92+M92,0)</f>
        <v>134</v>
      </c>
      <c r="P92" s="500"/>
      <c r="Q92" s="500"/>
    </row>
    <row r="93" spans="1:17" s="34" customFormat="1" ht="42.75" customHeight="1">
      <c r="A93" s="192">
        <v>16</v>
      </c>
      <c r="B93" s="495" t="s">
        <v>107</v>
      </c>
      <c r="C93" s="487"/>
      <c r="D93" s="487"/>
      <c r="E93" s="487"/>
      <c r="F93" s="183" t="s">
        <v>103</v>
      </c>
      <c r="G93" s="183"/>
      <c r="H93" s="544" t="str">
        <f>$D$21</f>
        <v>DOVE</v>
      </c>
      <c r="I93" s="544" t="str">
        <f>$E$43</f>
        <v>ASH - BC01</v>
      </c>
      <c r="J93" s="187" t="s">
        <v>87</v>
      </c>
      <c r="K93" s="187">
        <f>$Q$21</f>
        <v>786</v>
      </c>
      <c r="L93" s="194">
        <f>L81</f>
        <v>8.3333333333333329E-2</v>
      </c>
      <c r="M93" s="187">
        <f t="shared" si="40"/>
        <v>65.5</v>
      </c>
      <c r="N93" s="193"/>
      <c r="O93" s="189">
        <f t="shared" si="41"/>
        <v>66</v>
      </c>
      <c r="P93" s="500"/>
      <c r="Q93" s="500"/>
    </row>
    <row r="94" spans="1:17" s="34" customFormat="1" ht="42.75" customHeight="1">
      <c r="A94" s="192">
        <v>17</v>
      </c>
      <c r="B94" s="495" t="s">
        <v>107</v>
      </c>
      <c r="C94" s="487"/>
      <c r="D94" s="487"/>
      <c r="E94" s="487"/>
      <c r="F94" s="183" t="s">
        <v>103</v>
      </c>
      <c r="G94" s="183"/>
      <c r="H94" s="544" t="str">
        <f t="shared" ref="H94" si="57">$D$27</f>
        <v>HEATHER GREY</v>
      </c>
      <c r="I94" s="544"/>
      <c r="J94" s="187" t="s">
        <v>87</v>
      </c>
      <c r="K94" s="187">
        <f>$Q$27</f>
        <v>785</v>
      </c>
      <c r="L94" s="194">
        <f>L82</f>
        <v>8.3333333333333329E-2</v>
      </c>
      <c r="M94" s="187">
        <f t="shared" si="40"/>
        <v>65.416666666666657</v>
      </c>
      <c r="N94" s="193"/>
      <c r="O94" s="189">
        <f t="shared" si="41"/>
        <v>66</v>
      </c>
      <c r="P94" s="500"/>
      <c r="Q94" s="500"/>
    </row>
    <row r="95" spans="1:17" s="34" customFormat="1" ht="42.75" customHeight="1">
      <c r="A95" s="192">
        <v>18</v>
      </c>
      <c r="B95" s="495" t="s">
        <v>107</v>
      </c>
      <c r="C95" s="487"/>
      <c r="D95" s="487"/>
      <c r="E95" s="487"/>
      <c r="F95" s="183" t="s">
        <v>103</v>
      </c>
      <c r="G95" s="183"/>
      <c r="H95" s="544" t="str">
        <f>$D$33</f>
        <v>SANDSTONE</v>
      </c>
      <c r="I95" s="544" t="str">
        <f>$E$43</f>
        <v>ASH - BC01</v>
      </c>
      <c r="J95" s="187" t="s">
        <v>87</v>
      </c>
      <c r="K95" s="187">
        <f>$Q$33</f>
        <v>801</v>
      </c>
      <c r="L95" s="194">
        <f>L83</f>
        <v>8.3333333333333329E-2</v>
      </c>
      <c r="M95" s="187">
        <f t="shared" si="40"/>
        <v>66.75</v>
      </c>
      <c r="N95" s="193"/>
      <c r="O95" s="189">
        <f t="shared" ref="O95" si="58">ROUNDUP(N95+M95,0)</f>
        <v>67</v>
      </c>
      <c r="P95" s="500"/>
      <c r="Q95" s="500"/>
    </row>
    <row r="96" spans="1:17" s="15" customFormat="1" ht="32.5">
      <c r="A96" s="92"/>
      <c r="B96" s="92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</row>
    <row r="97" spans="1:17" s="15" customFormat="1" ht="33" customHeight="1">
      <c r="B97" s="87" t="s">
        <v>111</v>
      </c>
      <c r="C97" s="88"/>
      <c r="D97" s="89"/>
      <c r="E97" s="89"/>
      <c r="F97" s="89"/>
      <c r="G97" s="90"/>
      <c r="H97" s="89"/>
      <c r="I97" s="89"/>
      <c r="J97" s="502" t="s">
        <v>112</v>
      </c>
      <c r="K97" s="502"/>
      <c r="L97" s="502"/>
      <c r="M97" s="502"/>
      <c r="N97" s="502"/>
      <c r="O97" s="33"/>
      <c r="P97" s="33"/>
      <c r="Q97" s="34"/>
    </row>
    <row r="98" spans="1:17" s="92" customFormat="1" ht="54.65" customHeight="1">
      <c r="A98" s="92">
        <v>1</v>
      </c>
      <c r="B98" s="94" t="s">
        <v>113</v>
      </c>
      <c r="C98" s="98" t="s">
        <v>114</v>
      </c>
      <c r="D98" s="15"/>
      <c r="E98" s="15"/>
      <c r="F98" s="15"/>
      <c r="G98" s="35"/>
      <c r="H98" s="35"/>
      <c r="I98" s="35"/>
      <c r="J98" s="35"/>
      <c r="K98" s="19"/>
      <c r="L98" s="19"/>
      <c r="M98" s="35"/>
      <c r="N98" s="35"/>
      <c r="O98" s="35"/>
      <c r="P98" s="35"/>
      <c r="Q98" s="35"/>
    </row>
    <row r="99" spans="1:17" s="15" customFormat="1" ht="34.5" hidden="1" customHeight="1">
      <c r="A99" s="92"/>
      <c r="B99" s="503" t="s">
        <v>115</v>
      </c>
      <c r="C99" s="504"/>
      <c r="D99" s="504"/>
      <c r="E99" s="504"/>
      <c r="F99" s="504"/>
      <c r="G99" s="504"/>
      <c r="H99" s="504"/>
      <c r="I99" s="505"/>
      <c r="J99" s="35"/>
      <c r="K99" s="19"/>
      <c r="L99" s="19"/>
      <c r="M99" s="35"/>
      <c r="N99" s="35"/>
      <c r="O99" s="35"/>
      <c r="P99" s="35"/>
      <c r="Q99" s="35"/>
    </row>
    <row r="100" spans="1:17" s="15" customFormat="1" ht="59.25" hidden="1" customHeight="1">
      <c r="A100" s="92"/>
      <c r="B100" s="506" t="s">
        <v>73</v>
      </c>
      <c r="C100" s="507"/>
      <c r="D100" s="508" t="s">
        <v>116</v>
      </c>
      <c r="E100" s="509"/>
      <c r="F100" s="509"/>
      <c r="G100" s="509"/>
      <c r="H100" s="509"/>
      <c r="I100" s="510"/>
      <c r="J100" s="35"/>
      <c r="K100" s="35"/>
      <c r="L100" s="35"/>
      <c r="M100" s="35"/>
      <c r="N100" s="35"/>
      <c r="O100" s="35"/>
      <c r="P100" s="35"/>
      <c r="Q100" s="35"/>
    </row>
    <row r="101" spans="1:17" s="15" customFormat="1" ht="78.650000000000006" hidden="1" customHeight="1">
      <c r="A101" s="92"/>
      <c r="B101" s="514" t="str">
        <f>$D$21</f>
        <v>DOVE</v>
      </c>
      <c r="C101" s="514" t="str">
        <f t="shared" ref="C101:C104" si="59">$E$43</f>
        <v>ASH - BC01</v>
      </c>
      <c r="D101" s="515"/>
      <c r="E101" s="516"/>
      <c r="F101" s="516"/>
      <c r="G101" s="516"/>
      <c r="H101" s="516"/>
      <c r="I101" s="517"/>
      <c r="J101" s="35"/>
      <c r="K101" s="35"/>
      <c r="L101" s="35"/>
      <c r="M101" s="35"/>
      <c r="N101" s="35"/>
      <c r="O101" s="35"/>
    </row>
    <row r="102" spans="1:17" s="15" customFormat="1" ht="78.75" hidden="1" customHeight="1">
      <c r="A102" s="92"/>
      <c r="B102" s="514" t="str">
        <f t="shared" ref="B102" si="60">$D$27</f>
        <v>HEATHER GREY</v>
      </c>
      <c r="C102" s="514"/>
      <c r="D102" s="515"/>
      <c r="E102" s="516"/>
      <c r="F102" s="516"/>
      <c r="G102" s="516"/>
      <c r="H102" s="516"/>
      <c r="I102" s="517"/>
      <c r="J102" s="35"/>
      <c r="K102" s="35"/>
      <c r="L102" s="35"/>
      <c r="M102" s="35"/>
      <c r="N102" s="35"/>
      <c r="O102" s="35"/>
    </row>
    <row r="103" spans="1:17" s="15" customFormat="1" ht="78.75" hidden="1" customHeight="1">
      <c r="A103" s="92"/>
      <c r="B103" s="514" t="str">
        <f>$D$33</f>
        <v>SANDSTONE</v>
      </c>
      <c r="C103" s="514" t="str">
        <f t="shared" si="59"/>
        <v>ASH - BC01</v>
      </c>
      <c r="D103" s="515"/>
      <c r="E103" s="516"/>
      <c r="F103" s="516"/>
      <c r="G103" s="516"/>
      <c r="H103" s="516"/>
      <c r="I103" s="517"/>
      <c r="J103" s="35"/>
      <c r="K103" s="35"/>
      <c r="L103" s="35"/>
      <c r="M103" s="35"/>
      <c r="N103" s="35"/>
      <c r="O103" s="35"/>
    </row>
    <row r="104" spans="1:17" s="15" customFormat="1" ht="78.75" hidden="1" customHeight="1">
      <c r="A104" s="92"/>
      <c r="B104" s="514" t="e">
        <f>#REF!</f>
        <v>#REF!</v>
      </c>
      <c r="C104" s="514" t="str">
        <f t="shared" si="59"/>
        <v>ASH - BC01</v>
      </c>
      <c r="D104" s="515"/>
      <c r="E104" s="516"/>
      <c r="F104" s="516"/>
      <c r="G104" s="516"/>
      <c r="H104" s="516"/>
      <c r="I104" s="517"/>
      <c r="J104" s="35"/>
      <c r="K104" s="35"/>
      <c r="L104" s="35"/>
      <c r="M104" s="35"/>
      <c r="N104" s="35"/>
      <c r="O104" s="35"/>
    </row>
    <row r="105" spans="1:17" s="15" customFormat="1" ht="32.5" hidden="1"/>
    <row r="106" spans="1:17" s="15" customFormat="1" ht="32.5" hidden="1">
      <c r="A106" s="92"/>
      <c r="B106" s="503"/>
      <c r="C106" s="504"/>
      <c r="D106" s="518"/>
      <c r="E106" s="518"/>
      <c r="F106" s="518"/>
      <c r="G106" s="518"/>
      <c r="H106" s="518"/>
      <c r="I106" s="519"/>
      <c r="J106" s="35"/>
      <c r="K106" s="35"/>
      <c r="L106" s="35"/>
    </row>
    <row r="107" spans="1:17" s="15" customFormat="1" ht="40.5" hidden="1" customHeight="1">
      <c r="A107" s="92"/>
      <c r="B107" s="520"/>
      <c r="C107" s="521"/>
      <c r="D107" s="249" t="s">
        <v>117</v>
      </c>
      <c r="E107" s="249" t="s">
        <v>35</v>
      </c>
      <c r="F107" s="249" t="s">
        <v>36</v>
      </c>
      <c r="G107" s="249" t="s">
        <v>37</v>
      </c>
      <c r="H107" s="249" t="s">
        <v>38</v>
      </c>
      <c r="I107" s="249" t="s">
        <v>39</v>
      </c>
      <c r="J107" s="35"/>
    </row>
    <row r="108" spans="1:17" s="15" customFormat="1" ht="178.5" hidden="1" customHeight="1">
      <c r="A108" s="92"/>
      <c r="B108" s="522" t="s">
        <v>118</v>
      </c>
      <c r="C108" s="522"/>
      <c r="D108" s="523">
        <v>2.2000000000000002</v>
      </c>
      <c r="E108" s="524"/>
      <c r="F108" s="524"/>
      <c r="G108" s="524"/>
      <c r="H108" s="524"/>
      <c r="I108" s="525"/>
      <c r="J108" s="35"/>
    </row>
    <row r="109" spans="1:17" s="15" customFormat="1" ht="12.75" customHeight="1">
      <c r="A109" s="92"/>
      <c r="B109" s="92"/>
      <c r="C109" s="92"/>
      <c r="D109" s="92"/>
      <c r="E109" s="92"/>
      <c r="F109" s="92"/>
      <c r="G109" s="92"/>
      <c r="H109" s="92"/>
      <c r="I109" s="92"/>
      <c r="J109" s="35"/>
      <c r="K109" s="35"/>
      <c r="L109" s="35"/>
      <c r="M109" s="35"/>
      <c r="N109" s="35"/>
      <c r="O109" s="35"/>
      <c r="P109" s="35"/>
      <c r="Q109" s="35"/>
    </row>
    <row r="110" spans="1:17" s="92" customFormat="1" ht="54.65" customHeight="1">
      <c r="A110" s="16">
        <v>2</v>
      </c>
      <c r="B110" s="94" t="s">
        <v>119</v>
      </c>
      <c r="C110" s="526" t="s">
        <v>752</v>
      </c>
      <c r="D110" s="526"/>
      <c r="E110" s="526"/>
      <c r="F110" s="526"/>
      <c r="G110" s="35"/>
      <c r="H110" s="35"/>
      <c r="I110" s="35"/>
      <c r="J110" s="35"/>
      <c r="K110" s="19"/>
      <c r="L110" s="19"/>
      <c r="M110" s="35"/>
      <c r="N110" s="35"/>
      <c r="O110" s="35"/>
      <c r="P110" s="35"/>
      <c r="Q110" s="35"/>
    </row>
    <row r="111" spans="1:17" s="15" customFormat="1" ht="32.5" hidden="1">
      <c r="A111" s="92"/>
      <c r="B111" s="503" t="s">
        <v>115</v>
      </c>
      <c r="C111" s="504"/>
      <c r="D111" s="504"/>
      <c r="E111" s="504"/>
      <c r="F111" s="504"/>
      <c r="G111" s="504"/>
      <c r="H111" s="504"/>
      <c r="I111" s="505"/>
      <c r="J111" s="35"/>
      <c r="K111" s="19"/>
      <c r="L111" s="19"/>
      <c r="M111" s="35"/>
      <c r="N111" s="35"/>
      <c r="O111" s="35"/>
      <c r="P111" s="35"/>
      <c r="Q111" s="35"/>
    </row>
    <row r="112" spans="1:17" s="15" customFormat="1" ht="63" hidden="1" customHeight="1">
      <c r="A112" s="92"/>
      <c r="B112" s="506" t="s">
        <v>73</v>
      </c>
      <c r="C112" s="507"/>
      <c r="D112" s="508" t="s">
        <v>116</v>
      </c>
      <c r="E112" s="509"/>
      <c r="F112" s="509"/>
      <c r="G112" s="509"/>
      <c r="H112" s="509"/>
      <c r="I112" s="510"/>
      <c r="J112" s="35"/>
      <c r="K112" s="35"/>
      <c r="L112" s="35"/>
      <c r="M112" s="35"/>
      <c r="N112" s="35"/>
      <c r="O112" s="35"/>
      <c r="P112" s="35"/>
      <c r="Q112" s="35"/>
    </row>
    <row r="113" spans="1:17" s="15" customFormat="1" ht="72" hidden="1" customHeight="1">
      <c r="A113" s="92"/>
      <c r="B113" s="514" t="str">
        <f>$D$21</f>
        <v>DOVE</v>
      </c>
      <c r="C113" s="514" t="str">
        <f t="shared" ref="C113:C116" si="61">$E$43</f>
        <v>ASH - BC01</v>
      </c>
      <c r="D113" s="515" t="s">
        <v>121</v>
      </c>
      <c r="E113" s="516"/>
      <c r="F113" s="516"/>
      <c r="G113" s="516"/>
      <c r="H113" s="516"/>
      <c r="I113" s="517"/>
      <c r="J113" s="35"/>
      <c r="K113" s="35"/>
      <c r="L113" s="35"/>
      <c r="M113" s="35"/>
      <c r="N113" s="35"/>
      <c r="O113" s="35"/>
    </row>
    <row r="114" spans="1:17" s="15" customFormat="1" ht="54" hidden="1" customHeight="1">
      <c r="A114" s="92"/>
      <c r="B114" s="514" t="str">
        <f t="shared" ref="B114" si="62">$D$27</f>
        <v>HEATHER GREY</v>
      </c>
      <c r="C114" s="514"/>
      <c r="D114" s="515" t="s">
        <v>122</v>
      </c>
      <c r="E114" s="516"/>
      <c r="F114" s="516"/>
      <c r="G114" s="516"/>
      <c r="H114" s="516"/>
      <c r="I114" s="517"/>
      <c r="J114" s="35"/>
      <c r="K114" s="35"/>
      <c r="L114" s="35"/>
      <c r="M114" s="35"/>
      <c r="N114" s="35"/>
      <c r="O114" s="35"/>
    </row>
    <row r="115" spans="1:17" s="15" customFormat="1" ht="78.75" hidden="1" customHeight="1">
      <c r="A115" s="92"/>
      <c r="B115" s="514" t="str">
        <f>$D$33</f>
        <v>SANDSTONE</v>
      </c>
      <c r="C115" s="514" t="str">
        <f t="shared" si="61"/>
        <v>ASH - BC01</v>
      </c>
      <c r="D115" s="515" t="s">
        <v>121</v>
      </c>
      <c r="E115" s="516"/>
      <c r="F115" s="516"/>
      <c r="G115" s="516"/>
      <c r="H115" s="516"/>
      <c r="I115" s="517"/>
      <c r="J115" s="35"/>
      <c r="K115" s="35"/>
      <c r="L115" s="35"/>
      <c r="M115" s="35"/>
      <c r="N115" s="35"/>
      <c r="O115" s="35"/>
    </row>
    <row r="116" spans="1:17" s="15" customFormat="1" ht="54" hidden="1" customHeight="1">
      <c r="A116" s="92"/>
      <c r="B116" s="514" t="e">
        <f>#REF!</f>
        <v>#REF!</v>
      </c>
      <c r="C116" s="514" t="str">
        <f t="shared" si="61"/>
        <v>ASH - BC01</v>
      </c>
      <c r="D116" s="515" t="s">
        <v>122</v>
      </c>
      <c r="E116" s="516"/>
      <c r="F116" s="516"/>
      <c r="G116" s="516"/>
      <c r="H116" s="516"/>
      <c r="I116" s="517"/>
      <c r="J116" s="35"/>
      <c r="K116" s="35"/>
      <c r="L116" s="35"/>
      <c r="M116" s="35"/>
      <c r="N116" s="35"/>
      <c r="O116" s="35"/>
    </row>
    <row r="117" spans="1:17" s="15" customFormat="1" ht="54" hidden="1" customHeight="1">
      <c r="A117" s="92"/>
      <c r="B117" s="198"/>
      <c r="C117" s="199"/>
      <c r="D117" s="200"/>
      <c r="E117" s="184"/>
      <c r="F117" s="184"/>
      <c r="G117" s="184"/>
      <c r="H117" s="184"/>
      <c r="I117" s="185"/>
      <c r="J117" s="35"/>
      <c r="K117" s="35"/>
      <c r="L117" s="35"/>
      <c r="M117" s="35"/>
      <c r="N117" s="35"/>
      <c r="O117" s="35"/>
    </row>
    <row r="118" spans="1:17" s="15" customFormat="1" ht="32.5" hidden="1">
      <c r="A118" s="92"/>
      <c r="B118" s="503" t="s">
        <v>123</v>
      </c>
      <c r="C118" s="504"/>
      <c r="D118" s="518"/>
      <c r="E118" s="518"/>
      <c r="F118" s="518"/>
      <c r="G118" s="518"/>
      <c r="H118" s="518"/>
      <c r="I118" s="519"/>
      <c r="J118" s="35"/>
      <c r="K118" s="35"/>
      <c r="L118" s="35"/>
    </row>
    <row r="119" spans="1:17" s="15" customFormat="1" ht="56.25" hidden="1" customHeight="1">
      <c r="A119" s="92"/>
      <c r="B119" s="520"/>
      <c r="C119" s="521"/>
      <c r="D119" s="249" t="s">
        <v>117</v>
      </c>
      <c r="E119" s="249" t="s">
        <v>35</v>
      </c>
      <c r="F119" s="249" t="s">
        <v>36</v>
      </c>
      <c r="G119" s="249" t="s">
        <v>37</v>
      </c>
      <c r="H119" s="249" t="s">
        <v>38</v>
      </c>
      <c r="I119" s="249" t="s">
        <v>39</v>
      </c>
      <c r="J119" s="35"/>
    </row>
    <row r="120" spans="1:17" s="15" customFormat="1" ht="151.5" hidden="1" customHeight="1">
      <c r="A120" s="92"/>
      <c r="B120" s="522" t="s">
        <v>124</v>
      </c>
      <c r="C120" s="522"/>
      <c r="D120" s="177"/>
      <c r="E120" s="178"/>
      <c r="F120" s="178"/>
      <c r="G120" s="178"/>
      <c r="H120" s="178"/>
      <c r="I120" s="178"/>
      <c r="J120" s="35"/>
    </row>
    <row r="121" spans="1:17" s="15" customFormat="1" ht="32.5">
      <c r="A121" s="92"/>
      <c r="B121" s="92"/>
      <c r="C121" s="92"/>
      <c r="D121" s="92"/>
      <c r="E121" s="92"/>
      <c r="F121" s="92"/>
      <c r="G121" s="92"/>
      <c r="H121" s="92"/>
      <c r="I121" s="92"/>
      <c r="J121" s="35"/>
      <c r="K121" s="35"/>
      <c r="L121" s="35"/>
      <c r="M121" s="35"/>
      <c r="N121" s="35"/>
      <c r="O121" s="35"/>
      <c r="P121" s="35"/>
      <c r="Q121" s="35"/>
    </row>
    <row r="122" spans="1:17" s="92" customFormat="1" ht="48.65" customHeight="1">
      <c r="A122" s="16">
        <v>3</v>
      </c>
      <c r="B122" s="94" t="s">
        <v>125</v>
      </c>
      <c r="C122" s="18" t="s">
        <v>879</v>
      </c>
      <c r="D122" s="18"/>
      <c r="E122" s="18"/>
      <c r="F122" s="18"/>
      <c r="G122" s="35"/>
      <c r="H122" s="35"/>
      <c r="I122" s="35"/>
      <c r="J122" s="35"/>
      <c r="K122" s="19"/>
      <c r="L122" s="19"/>
      <c r="M122" s="35"/>
      <c r="N122" s="35"/>
      <c r="O122" s="35"/>
      <c r="P122" s="35"/>
      <c r="Q122" s="35"/>
    </row>
    <row r="123" spans="1:17" s="15" customFormat="1" ht="36.65" customHeight="1">
      <c r="A123" s="92"/>
      <c r="B123" s="506" t="s">
        <v>73</v>
      </c>
      <c r="C123" s="507"/>
      <c r="D123" s="508" t="s">
        <v>880</v>
      </c>
      <c r="E123" s="509"/>
      <c r="F123" s="509"/>
      <c r="G123" s="509"/>
      <c r="H123" s="509"/>
      <c r="I123" s="510"/>
      <c r="J123" s="35"/>
      <c r="K123" s="35"/>
      <c r="L123" s="35"/>
      <c r="M123" s="35"/>
      <c r="N123" s="35"/>
      <c r="O123" s="35"/>
      <c r="P123" s="35"/>
      <c r="Q123" s="35"/>
    </row>
    <row r="124" spans="1:17" s="15" customFormat="1" ht="77.150000000000006" customHeight="1">
      <c r="A124" s="92"/>
      <c r="B124" s="514" t="str">
        <f>$D$21</f>
        <v>DOVE</v>
      </c>
      <c r="C124" s="514" t="str">
        <f t="shared" ref="C124:C126" si="63">$E$43</f>
        <v>ASH - BC01</v>
      </c>
      <c r="D124" s="527" t="s">
        <v>881</v>
      </c>
      <c r="E124" s="528"/>
      <c r="F124" s="528"/>
      <c r="G124" s="528"/>
      <c r="H124" s="528"/>
      <c r="I124" s="529"/>
      <c r="J124" s="35"/>
      <c r="K124" s="35"/>
      <c r="L124" s="35"/>
      <c r="M124" s="35"/>
      <c r="N124" s="35"/>
      <c r="O124" s="35"/>
    </row>
    <row r="125" spans="1:17" s="15" customFormat="1" ht="77.150000000000006" customHeight="1">
      <c r="A125" s="92"/>
      <c r="B125" s="514" t="str">
        <f t="shared" ref="B125" si="64">$D$27</f>
        <v>HEATHER GREY</v>
      </c>
      <c r="C125" s="514"/>
      <c r="D125" s="530"/>
      <c r="E125" s="531"/>
      <c r="F125" s="531"/>
      <c r="G125" s="531"/>
      <c r="H125" s="531"/>
      <c r="I125" s="532"/>
      <c r="J125" s="35"/>
      <c r="K125" s="35"/>
      <c r="L125" s="35"/>
      <c r="M125" s="35"/>
      <c r="N125" s="35"/>
      <c r="O125" s="35"/>
    </row>
    <row r="126" spans="1:17" s="15" customFormat="1" ht="77.150000000000006" customHeight="1">
      <c r="A126" s="92"/>
      <c r="B126" s="514" t="str">
        <f>$D$33</f>
        <v>SANDSTONE</v>
      </c>
      <c r="C126" s="514" t="str">
        <f t="shared" si="63"/>
        <v>ASH - BC01</v>
      </c>
      <c r="D126" s="533"/>
      <c r="E126" s="534"/>
      <c r="F126" s="534"/>
      <c r="G126" s="534"/>
      <c r="H126" s="534"/>
      <c r="I126" s="535"/>
      <c r="J126" s="35"/>
      <c r="K126" s="35"/>
      <c r="L126" s="35"/>
      <c r="M126" s="35"/>
      <c r="N126" s="35"/>
      <c r="O126" s="35"/>
    </row>
    <row r="127" spans="1:17" s="15" customFormat="1" ht="32.5">
      <c r="A127" s="92"/>
      <c r="B127" s="92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</row>
    <row r="128" spans="1:17" s="15" customFormat="1" ht="29.25" customHeight="1">
      <c r="B128" s="502" t="s">
        <v>127</v>
      </c>
      <c r="C128" s="502"/>
      <c r="D128" s="502"/>
      <c r="E128" s="502"/>
      <c r="G128" s="35"/>
      <c r="N128" s="34"/>
      <c r="O128" s="33"/>
      <c r="P128" s="33"/>
      <c r="Q128" s="34"/>
    </row>
    <row r="129" spans="1:17" s="15" customFormat="1" ht="35.25" customHeight="1">
      <c r="A129" s="92">
        <v>1</v>
      </c>
      <c r="B129" s="95" t="s">
        <v>128</v>
      </c>
      <c r="C129" s="92"/>
      <c r="D129" s="92"/>
      <c r="G129" s="35"/>
      <c r="N129" s="34"/>
      <c r="O129" s="33"/>
      <c r="P129" s="33"/>
      <c r="Q129" s="34"/>
    </row>
    <row r="130" spans="1:17" s="15" customFormat="1" ht="35.25" customHeight="1">
      <c r="A130" s="92">
        <v>2</v>
      </c>
      <c r="B130" s="95" t="s">
        <v>129</v>
      </c>
      <c r="C130" s="92"/>
      <c r="D130" s="92"/>
      <c r="G130" s="35"/>
      <c r="N130" s="34"/>
      <c r="O130" s="33"/>
      <c r="P130" s="33"/>
      <c r="Q130" s="34"/>
    </row>
    <row r="131" spans="1:17" s="15" customFormat="1" ht="35.25" customHeight="1">
      <c r="A131" s="92">
        <v>3</v>
      </c>
      <c r="B131" s="95" t="s">
        <v>130</v>
      </c>
      <c r="C131" s="92"/>
      <c r="D131" s="92"/>
      <c r="G131" s="35"/>
      <c r="N131" s="34"/>
      <c r="O131" s="33"/>
      <c r="P131" s="33"/>
      <c r="Q131" s="34"/>
    </row>
    <row r="132" spans="1:17" s="18" customFormat="1" ht="32.5">
      <c r="A132" s="16"/>
      <c r="B132" s="250" t="s">
        <v>131</v>
      </c>
      <c r="C132" s="251" t="s">
        <v>723</v>
      </c>
      <c r="D132" s="251" t="s">
        <v>117</v>
      </c>
      <c r="E132" s="251" t="s">
        <v>35</v>
      </c>
      <c r="F132" s="251" t="s">
        <v>36</v>
      </c>
      <c r="G132" s="251" t="s">
        <v>37</v>
      </c>
      <c r="H132" s="251" t="s">
        <v>38</v>
      </c>
      <c r="I132" s="251" t="s">
        <v>39</v>
      </c>
      <c r="J132" s="251" t="s">
        <v>40</v>
      </c>
      <c r="M132" s="36"/>
      <c r="N132" s="37"/>
      <c r="O132" s="37"/>
      <c r="P132" s="36"/>
    </row>
    <row r="133" spans="1:17" s="18" customFormat="1" ht="50.15" customHeight="1">
      <c r="A133" s="16"/>
      <c r="B133" s="250" t="s">
        <v>132</v>
      </c>
      <c r="C133" s="189">
        <f>G35</f>
        <v>58</v>
      </c>
      <c r="D133" s="189">
        <f t="shared" ref="D133:I133" si="65">H35</f>
        <v>205</v>
      </c>
      <c r="E133" s="189">
        <f t="shared" si="65"/>
        <v>540</v>
      </c>
      <c r="F133" s="189">
        <f t="shared" si="65"/>
        <v>689</v>
      </c>
      <c r="G133" s="189">
        <f t="shared" si="65"/>
        <v>553</v>
      </c>
      <c r="H133" s="189">
        <f t="shared" si="65"/>
        <v>254</v>
      </c>
      <c r="I133" s="189">
        <f t="shared" si="65"/>
        <v>73</v>
      </c>
      <c r="J133" s="189">
        <f>SUM(C133:I133)</f>
        <v>2372</v>
      </c>
      <c r="M133" s="36"/>
      <c r="N133" s="37"/>
      <c r="O133" s="37"/>
      <c r="P133" s="36"/>
    </row>
    <row r="134" spans="1:17" s="96" customFormat="1" ht="98.25" customHeight="1">
      <c r="B134" s="363" t="s">
        <v>882</v>
      </c>
      <c r="G134" s="97"/>
    </row>
    <row r="135" spans="1:17" s="96" customFormat="1" ht="32.5">
      <c r="G135" s="97"/>
    </row>
    <row r="136" spans="1:17" s="96" customFormat="1" ht="32.5">
      <c r="G136" s="97"/>
    </row>
    <row r="137" spans="1:17" s="96" customFormat="1" ht="32.5">
      <c r="G137" s="97"/>
    </row>
    <row r="138" spans="1:17" s="96" customFormat="1" ht="32.5">
      <c r="G138" s="97"/>
    </row>
    <row r="139" spans="1:17" s="96" customFormat="1" ht="32.5">
      <c r="G139" s="97"/>
    </row>
    <row r="140" spans="1:17" s="96" customFormat="1" ht="32.5">
      <c r="G140" s="97"/>
    </row>
    <row r="141" spans="1:17" s="96" customFormat="1" ht="32.5">
      <c r="G141" s="97"/>
    </row>
    <row r="142" spans="1:17" s="96" customFormat="1" ht="32.5">
      <c r="G142" s="97"/>
    </row>
    <row r="143" spans="1:17" s="96" customFormat="1" ht="32.5">
      <c r="G143" s="97"/>
    </row>
    <row r="144" spans="1:17" s="96" customFormat="1" ht="32.5">
      <c r="G144" s="97"/>
    </row>
    <row r="145" spans="7:7" s="96" customFormat="1" ht="32.5">
      <c r="G145" s="97"/>
    </row>
    <row r="146" spans="7:7" s="96" customFormat="1" ht="32.5">
      <c r="G146" s="97"/>
    </row>
    <row r="147" spans="7:7" s="96" customFormat="1" ht="32.5">
      <c r="G147" s="97"/>
    </row>
    <row r="148" spans="7:7" s="96" customFormat="1" ht="32.5">
      <c r="G148" s="97"/>
    </row>
    <row r="149" spans="7:7" s="96" customFormat="1" ht="32.5">
      <c r="G149" s="97"/>
    </row>
    <row r="150" spans="7:7" s="96" customFormat="1" ht="32.5">
      <c r="G150" s="97"/>
    </row>
    <row r="151" spans="7:7" s="96" customFormat="1" ht="32.5">
      <c r="G151" s="97"/>
    </row>
    <row r="152" spans="7:7" s="96" customFormat="1" ht="32.5">
      <c r="G152" s="97"/>
    </row>
    <row r="153" spans="7:7" s="96" customFormat="1" ht="32.5">
      <c r="G153" s="97"/>
    </row>
    <row r="154" spans="7:7" s="96" customFormat="1" ht="32.5">
      <c r="G154" s="97"/>
    </row>
    <row r="155" spans="7:7" s="96" customFormat="1" ht="32.5">
      <c r="G155" s="97"/>
    </row>
  </sheetData>
  <mergeCells count="198">
    <mergeCell ref="P78:Q80"/>
    <mergeCell ref="P75:Q77"/>
    <mergeCell ref="P74:Q74"/>
    <mergeCell ref="B77:E77"/>
    <mergeCell ref="H77:I77"/>
    <mergeCell ref="B80:E80"/>
    <mergeCell ref="F75:F77"/>
    <mergeCell ref="B20:F20"/>
    <mergeCell ref="B26:F26"/>
    <mergeCell ref="B32:F32"/>
    <mergeCell ref="G78:G80"/>
    <mergeCell ref="B75:E75"/>
    <mergeCell ref="H75:I75"/>
    <mergeCell ref="B76:E76"/>
    <mergeCell ref="H76:I76"/>
    <mergeCell ref="G61:G63"/>
    <mergeCell ref="F67:F69"/>
    <mergeCell ref="G67:G69"/>
    <mergeCell ref="H69:I69"/>
    <mergeCell ref="H61:I61"/>
    <mergeCell ref="F58:F60"/>
    <mergeCell ref="G58:G60"/>
    <mergeCell ref="B78:E78"/>
    <mergeCell ref="B79:E79"/>
    <mergeCell ref="P90:Q90"/>
    <mergeCell ref="P91:Q91"/>
    <mergeCell ref="P92:Q92"/>
    <mergeCell ref="P93:Q93"/>
    <mergeCell ref="P94:Q94"/>
    <mergeCell ref="P95:Q95"/>
    <mergeCell ref="P81:Q81"/>
    <mergeCell ref="P82:Q82"/>
    <mergeCell ref="P83:Q83"/>
    <mergeCell ref="P84:Q86"/>
    <mergeCell ref="P87:Q89"/>
    <mergeCell ref="B128:E128"/>
    <mergeCell ref="B99:I99"/>
    <mergeCell ref="B118:I118"/>
    <mergeCell ref="B111:I111"/>
    <mergeCell ref="B113:C113"/>
    <mergeCell ref="B114:C114"/>
    <mergeCell ref="B115:C115"/>
    <mergeCell ref="B116:C116"/>
    <mergeCell ref="B112:C112"/>
    <mergeCell ref="D112:I112"/>
    <mergeCell ref="D113:I113"/>
    <mergeCell ref="B120:C120"/>
    <mergeCell ref="B119:C119"/>
    <mergeCell ref="D114:I114"/>
    <mergeCell ref="D115:I115"/>
    <mergeCell ref="D116:I116"/>
    <mergeCell ref="B100:C100"/>
    <mergeCell ref="B126:C126"/>
    <mergeCell ref="B123:C123"/>
    <mergeCell ref="D123:I123"/>
    <mergeCell ref="D124:I126"/>
    <mergeCell ref="B124:C124"/>
    <mergeCell ref="B125:C125"/>
    <mergeCell ref="D100:I100"/>
    <mergeCell ref="J97:N97"/>
    <mergeCell ref="B69:E69"/>
    <mergeCell ref="B67:E67"/>
    <mergeCell ref="H92:I92"/>
    <mergeCell ref="B95:E95"/>
    <mergeCell ref="H95:I95"/>
    <mergeCell ref="B88:E88"/>
    <mergeCell ref="B83:E83"/>
    <mergeCell ref="H83:I83"/>
    <mergeCell ref="B94:E94"/>
    <mergeCell ref="H94:I94"/>
    <mergeCell ref="H93:I93"/>
    <mergeCell ref="B93:E93"/>
    <mergeCell ref="B92:E92"/>
    <mergeCell ref="B87:E87"/>
    <mergeCell ref="H87:I87"/>
    <mergeCell ref="B81:E81"/>
    <mergeCell ref="H82:I82"/>
    <mergeCell ref="B91:E91"/>
    <mergeCell ref="H91:I91"/>
    <mergeCell ref="B90:E90"/>
    <mergeCell ref="H90:I90"/>
    <mergeCell ref="B89:E89"/>
    <mergeCell ref="H89:I89"/>
    <mergeCell ref="B13:F13"/>
    <mergeCell ref="N17:P17"/>
    <mergeCell ref="N23:P23"/>
    <mergeCell ref="N29:P29"/>
    <mergeCell ref="N41:Q41"/>
    <mergeCell ref="N43:Q43"/>
    <mergeCell ref="A41:C41"/>
    <mergeCell ref="H67:I67"/>
    <mergeCell ref="H62:I62"/>
    <mergeCell ref="B62:E62"/>
    <mergeCell ref="P67:Q69"/>
    <mergeCell ref="A46:C46"/>
    <mergeCell ref="N46:Q46"/>
    <mergeCell ref="B64:E64"/>
    <mergeCell ref="F64:F66"/>
    <mergeCell ref="G64:G66"/>
    <mergeCell ref="H64:I64"/>
    <mergeCell ref="P64:Q66"/>
    <mergeCell ref="B65:E65"/>
    <mergeCell ref="H65:I65"/>
    <mergeCell ref="B66:E66"/>
    <mergeCell ref="H66:I66"/>
    <mergeCell ref="P58:Q60"/>
    <mergeCell ref="B43:C43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N18:P19"/>
    <mergeCell ref="N24:P25"/>
    <mergeCell ref="N30:P31"/>
    <mergeCell ref="A42:Q42"/>
    <mergeCell ref="B38:Q38"/>
    <mergeCell ref="B39:Q39"/>
    <mergeCell ref="B37:Q37"/>
    <mergeCell ref="D108:I108"/>
    <mergeCell ref="P55:Q57"/>
    <mergeCell ref="B55:E55"/>
    <mergeCell ref="B103:C103"/>
    <mergeCell ref="D103:I103"/>
    <mergeCell ref="B104:C104"/>
    <mergeCell ref="D104:I104"/>
    <mergeCell ref="H79:I79"/>
    <mergeCell ref="B68:E68"/>
    <mergeCell ref="H68:I68"/>
    <mergeCell ref="H81:I81"/>
    <mergeCell ref="H78:I78"/>
    <mergeCell ref="A74:E74"/>
    <mergeCell ref="H74:I74"/>
    <mergeCell ref="H80:I80"/>
    <mergeCell ref="B57:E57"/>
    <mergeCell ref="F61:F63"/>
    <mergeCell ref="B101:C101"/>
    <mergeCell ref="D101:I101"/>
    <mergeCell ref="B102:C102"/>
    <mergeCell ref="D102:I102"/>
    <mergeCell ref="B70:E70"/>
    <mergeCell ref="H70:I70"/>
    <mergeCell ref="C110:F110"/>
    <mergeCell ref="B107:C107"/>
    <mergeCell ref="B108:C108"/>
    <mergeCell ref="B106:I106"/>
    <mergeCell ref="G75:G77"/>
    <mergeCell ref="B82:E82"/>
    <mergeCell ref="H88:I88"/>
    <mergeCell ref="G84:G86"/>
    <mergeCell ref="B85:E85"/>
    <mergeCell ref="H85:I85"/>
    <mergeCell ref="B86:E86"/>
    <mergeCell ref="H86:I86"/>
    <mergeCell ref="F87:F89"/>
    <mergeCell ref="G87:G89"/>
    <mergeCell ref="B84:E84"/>
    <mergeCell ref="H84:I84"/>
    <mergeCell ref="F84:F86"/>
    <mergeCell ref="A47:Q47"/>
    <mergeCell ref="B59:E59"/>
    <mergeCell ref="B58:E58"/>
    <mergeCell ref="H58:I58"/>
    <mergeCell ref="B63:E63"/>
    <mergeCell ref="H63:I63"/>
    <mergeCell ref="B61:E61"/>
    <mergeCell ref="H59:I59"/>
    <mergeCell ref="B44:C44"/>
    <mergeCell ref="N44:Q44"/>
    <mergeCell ref="B49:C49"/>
    <mergeCell ref="N49:Q49"/>
    <mergeCell ref="B52:C52"/>
    <mergeCell ref="N52:Q52"/>
    <mergeCell ref="H55:I55"/>
    <mergeCell ref="N48:Q48"/>
    <mergeCell ref="A54:E54"/>
    <mergeCell ref="H54:I54"/>
    <mergeCell ref="H57:I57"/>
    <mergeCell ref="H56:I56"/>
    <mergeCell ref="B48:C48"/>
    <mergeCell ref="P70:Q72"/>
    <mergeCell ref="B71:E71"/>
    <mergeCell ref="H71:I71"/>
    <mergeCell ref="B72:E72"/>
    <mergeCell ref="H72:I72"/>
    <mergeCell ref="B56:E56"/>
    <mergeCell ref="A50:Q50"/>
    <mergeCell ref="B51:C51"/>
    <mergeCell ref="N51:Q51"/>
    <mergeCell ref="P54:Q54"/>
    <mergeCell ref="B60:E60"/>
    <mergeCell ref="H60:I60"/>
    <mergeCell ref="P61:Q6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72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6.5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18.81640625" style="38" customWidth="1"/>
    <col min="13" max="13" width="14.1796875" style="38" customWidth="1"/>
    <col min="14" max="15" width="13.453125" style="38" customWidth="1"/>
    <col min="16" max="16" width="24.1796875" style="38" customWidth="1"/>
    <col min="17" max="17" width="14.81640625" style="38" bestFit="1" customWidth="1"/>
    <col min="18" max="16384" width="9.1796875" style="38"/>
  </cols>
  <sheetData>
    <row r="1" spans="1:16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43" t="s">
        <v>0</v>
      </c>
      <c r="N1" s="443" t="s">
        <v>0</v>
      </c>
      <c r="O1" s="444" t="s">
        <v>1</v>
      </c>
      <c r="P1" s="444"/>
    </row>
    <row r="2" spans="1:16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43" t="s">
        <v>2</v>
      </c>
      <c r="N2" s="443" t="s">
        <v>2</v>
      </c>
      <c r="O2" s="445" t="s">
        <v>3</v>
      </c>
      <c r="P2" s="445"/>
    </row>
    <row r="3" spans="1:16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43" t="s">
        <v>4</v>
      </c>
      <c r="N3" s="443" t="s">
        <v>4</v>
      </c>
      <c r="O3" s="446" t="s">
        <v>5</v>
      </c>
      <c r="P3" s="444"/>
    </row>
    <row r="4" spans="1:16" s="5" customFormat="1" ht="33" customHeight="1" thickBot="1">
      <c r="B4" s="6" t="s">
        <v>6</v>
      </c>
      <c r="G4" s="7"/>
    </row>
    <row r="5" spans="1:16" s="5" customFormat="1" ht="58" customHeight="1">
      <c r="B5" s="8" t="s">
        <v>7</v>
      </c>
      <c r="C5" s="8"/>
      <c r="D5" s="6"/>
      <c r="F5" s="9"/>
      <c r="G5" s="459" t="s">
        <v>133</v>
      </c>
      <c r="H5" s="460"/>
      <c r="I5" s="460"/>
      <c r="J5" s="460"/>
      <c r="K5" s="460"/>
      <c r="L5" s="461"/>
    </row>
    <row r="6" spans="1:16" s="10" customFormat="1" ht="58" customHeight="1">
      <c r="B6" s="11" t="s">
        <v>8</v>
      </c>
      <c r="C6" s="11"/>
      <c r="D6" s="12" t="s">
        <v>9</v>
      </c>
      <c r="E6" s="14"/>
      <c r="F6" s="11"/>
      <c r="G6" s="462"/>
      <c r="H6" s="463"/>
      <c r="I6" s="463"/>
      <c r="J6" s="463"/>
      <c r="K6" s="463"/>
      <c r="L6" s="464"/>
      <c r="M6" s="13"/>
      <c r="N6" s="13"/>
      <c r="O6" s="13"/>
      <c r="P6" s="13"/>
    </row>
    <row r="7" spans="1:16" s="10" customFormat="1" ht="58" customHeight="1">
      <c r="B7" s="11" t="s">
        <v>10</v>
      </c>
      <c r="C7" s="11"/>
      <c r="D7" s="12" t="s">
        <v>11</v>
      </c>
      <c r="E7" s="12"/>
      <c r="F7" s="11"/>
      <c r="G7" s="462"/>
      <c r="H7" s="463"/>
      <c r="I7" s="463"/>
      <c r="J7" s="463"/>
      <c r="K7" s="463"/>
      <c r="L7" s="464"/>
      <c r="M7" s="13"/>
      <c r="N7" s="13"/>
      <c r="O7" s="13"/>
      <c r="P7" s="13"/>
    </row>
    <row r="8" spans="1:16" s="10" customFormat="1" ht="58" customHeight="1" thickBot="1">
      <c r="B8" s="11" t="s">
        <v>12</v>
      </c>
      <c r="C8" s="11"/>
      <c r="D8" s="468" t="s">
        <v>13</v>
      </c>
      <c r="E8" s="468"/>
      <c r="F8" s="468"/>
      <c r="G8" s="465"/>
      <c r="H8" s="466"/>
      <c r="I8" s="466"/>
      <c r="J8" s="466"/>
      <c r="K8" s="466"/>
      <c r="L8" s="467"/>
      <c r="M8" s="13"/>
      <c r="N8" s="13"/>
      <c r="O8" s="13"/>
      <c r="P8" s="13"/>
    </row>
    <row r="9" spans="1:16" s="15" customFormat="1" ht="32.5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5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469">
        <v>44964</v>
      </c>
      <c r="E11" s="470"/>
      <c r="F11" s="470"/>
      <c r="G11" s="241"/>
      <c r="H11" s="240"/>
      <c r="I11" s="186"/>
      <c r="J11" s="186" t="s">
        <v>20</v>
      </c>
      <c r="K11" s="186"/>
      <c r="L11" s="471" t="s">
        <v>21</v>
      </c>
      <c r="M11" s="471"/>
      <c r="N11" s="471"/>
      <c r="O11" s="471"/>
      <c r="P11" s="471"/>
    </row>
    <row r="12" spans="1:16" s="15" customFormat="1" ht="32.5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32.5">
      <c r="B13" s="472"/>
      <c r="C13" s="472"/>
      <c r="D13" s="472"/>
      <c r="E13" s="472"/>
      <c r="F13" s="472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32.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72" t="s">
        <v>47</v>
      </c>
      <c r="E28" s="572"/>
      <c r="F28" s="572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72" t="str">
        <f>+D28</f>
        <v>WASHED BURGUNDY</v>
      </c>
      <c r="E29" s="572"/>
      <c r="F29" s="572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73" t="str">
        <f>+D29</f>
        <v>WASHED BURGUNDY</v>
      </c>
      <c r="E30" s="573"/>
      <c r="F30" s="573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9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74" t="s">
        <v>50</v>
      </c>
      <c r="E43" s="574"/>
      <c r="F43" s="574"/>
      <c r="G43" s="574"/>
      <c r="H43" s="574"/>
      <c r="I43" s="574"/>
      <c r="J43" s="574"/>
      <c r="K43" s="574"/>
      <c r="L43" s="574"/>
      <c r="M43" s="574"/>
      <c r="N43" s="574"/>
      <c r="O43" s="574"/>
      <c r="P43" s="574"/>
    </row>
    <row r="44" spans="1:16" s="4" customFormat="1" ht="59.15" customHeight="1" thickBot="1">
      <c r="B44" s="87" t="s">
        <v>51</v>
      </c>
      <c r="C44" s="24"/>
      <c r="D44" s="575"/>
      <c r="E44" s="575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</row>
    <row r="45" spans="1:16" s="25" customFormat="1" ht="120.5" thickBot="1">
      <c r="A45" s="576" t="s">
        <v>52</v>
      </c>
      <c r="B45" s="577"/>
      <c r="C45" s="577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78" t="s">
        <v>63</v>
      </c>
      <c r="N45" s="579"/>
      <c r="O45" s="579"/>
      <c r="P45" s="580"/>
    </row>
    <row r="46" spans="1:16" s="34" customFormat="1" ht="45.75" hidden="1" customHeight="1">
      <c r="A46" s="565" t="str">
        <f>D18</f>
        <v>BLACK</v>
      </c>
      <c r="B46" s="566"/>
      <c r="C46" s="566"/>
      <c r="D46" s="566"/>
      <c r="E46" s="566"/>
      <c r="F46" s="566"/>
      <c r="G46" s="566"/>
      <c r="H46" s="566"/>
      <c r="I46" s="566"/>
      <c r="J46" s="566"/>
      <c r="K46" s="566"/>
      <c r="L46" s="566"/>
      <c r="M46" s="566"/>
      <c r="N46" s="566"/>
      <c r="O46" s="566"/>
      <c r="P46" s="567"/>
    </row>
    <row r="47" spans="1:16" s="128" customFormat="1" ht="120" hidden="1" customHeight="1">
      <c r="A47" s="129">
        <v>1</v>
      </c>
      <c r="B47" s="474" t="str">
        <f>$L$11</f>
        <v>100% DRY COTTON FLEECE 410GSM</v>
      </c>
      <c r="C47" s="474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68"/>
      <c r="N47" s="569"/>
      <c r="O47" s="569"/>
      <c r="P47" s="570"/>
    </row>
    <row r="48" spans="1:16" s="128" customFormat="1" ht="89.25" hidden="1" customHeight="1">
      <c r="A48" s="129">
        <v>2</v>
      </c>
      <c r="B48" s="474" t="s">
        <v>65</v>
      </c>
      <c r="C48" s="474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68"/>
      <c r="N48" s="569"/>
      <c r="O48" s="569"/>
      <c r="P48" s="570"/>
    </row>
    <row r="49" spans="1:16" s="128" customFormat="1" ht="129" hidden="1" customHeight="1">
      <c r="A49" s="129">
        <v>3</v>
      </c>
      <c r="B49" s="571" t="s">
        <v>67</v>
      </c>
      <c r="C49" s="571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68"/>
      <c r="N49" s="569"/>
      <c r="O49" s="569"/>
      <c r="P49" s="570"/>
    </row>
    <row r="50" spans="1:16" s="34" customFormat="1" ht="51.75" customHeight="1">
      <c r="A50" s="581" t="str">
        <f>D23</f>
        <v>GREY HEATHER</v>
      </c>
      <c r="B50" s="582"/>
      <c r="C50" s="582"/>
      <c r="D50" s="582"/>
      <c r="E50" s="582"/>
      <c r="F50" s="582"/>
      <c r="G50" s="582"/>
      <c r="H50" s="582"/>
      <c r="I50" s="582"/>
      <c r="J50" s="582"/>
      <c r="K50" s="582"/>
      <c r="L50" s="582"/>
      <c r="M50" s="582"/>
      <c r="N50" s="582"/>
      <c r="O50" s="582"/>
      <c r="P50" s="583"/>
    </row>
    <row r="51" spans="1:16" s="128" customFormat="1" ht="186.75" customHeight="1">
      <c r="A51" s="129">
        <v>1</v>
      </c>
      <c r="B51" s="474" t="str">
        <f>$L$11</f>
        <v>100% DRY COTTON FLEECE 410GSM</v>
      </c>
      <c r="C51" s="474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68" t="s">
        <v>138</v>
      </c>
      <c r="N51" s="569"/>
      <c r="O51" s="569"/>
      <c r="P51" s="570"/>
    </row>
    <row r="52" spans="1:16" s="128" customFormat="1" ht="186.75" customHeight="1">
      <c r="A52" s="129">
        <v>2</v>
      </c>
      <c r="B52" s="474" t="s">
        <v>65</v>
      </c>
      <c r="C52" s="474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68" t="s">
        <v>139</v>
      </c>
      <c r="N52" s="569"/>
      <c r="O52" s="569"/>
      <c r="P52" s="570"/>
    </row>
    <row r="53" spans="1:16" s="128" customFormat="1" ht="186.75" customHeight="1">
      <c r="A53" s="129">
        <v>3</v>
      </c>
      <c r="B53" s="571" t="s">
        <v>67</v>
      </c>
      <c r="C53" s="571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68" t="s">
        <v>140</v>
      </c>
      <c r="N53" s="569"/>
      <c r="O53" s="569"/>
      <c r="P53" s="570"/>
    </row>
    <row r="54" spans="1:16" s="34" customFormat="1" ht="51.75" hidden="1" customHeight="1">
      <c r="A54" s="581" t="str">
        <f>D28</f>
        <v>WASHED BURGUNDY</v>
      </c>
      <c r="B54" s="582"/>
      <c r="C54" s="582"/>
      <c r="D54" s="582"/>
      <c r="E54" s="582"/>
      <c r="F54" s="582"/>
      <c r="G54" s="582"/>
      <c r="H54" s="582"/>
      <c r="I54" s="582"/>
      <c r="J54" s="582"/>
      <c r="K54" s="582"/>
      <c r="L54" s="582"/>
      <c r="M54" s="582"/>
      <c r="N54" s="582"/>
      <c r="O54" s="582"/>
      <c r="P54" s="583"/>
    </row>
    <row r="55" spans="1:16" s="128" customFormat="1" ht="96.75" hidden="1" customHeight="1">
      <c r="A55" s="129">
        <v>1</v>
      </c>
      <c r="B55" s="474" t="str">
        <f>$L$11</f>
        <v>100% DRY COTTON FLEECE 410GSM</v>
      </c>
      <c r="C55" s="474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68"/>
      <c r="N55" s="569"/>
      <c r="O55" s="569"/>
      <c r="P55" s="570"/>
    </row>
    <row r="56" spans="1:16" s="128" customFormat="1" ht="70.5" hidden="1" customHeight="1">
      <c r="A56" s="129">
        <v>2</v>
      </c>
      <c r="B56" s="474" t="s">
        <v>65</v>
      </c>
      <c r="C56" s="474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68"/>
      <c r="N56" s="569"/>
      <c r="O56" s="569"/>
      <c r="P56" s="570"/>
    </row>
    <row r="57" spans="1:16" s="128" customFormat="1" ht="125.25" hidden="1" customHeight="1">
      <c r="A57" s="129">
        <v>3</v>
      </c>
      <c r="B57" s="571" t="s">
        <v>67</v>
      </c>
      <c r="C57" s="571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68"/>
      <c r="N57" s="569"/>
      <c r="O57" s="569"/>
      <c r="P57" s="570"/>
    </row>
    <row r="58" spans="1:16" s="34" customFormat="1" ht="51.75" hidden="1" customHeight="1">
      <c r="A58" s="581" t="str">
        <f>D33</f>
        <v>LIME</v>
      </c>
      <c r="B58" s="582"/>
      <c r="C58" s="582"/>
      <c r="D58" s="582"/>
      <c r="E58" s="582"/>
      <c r="F58" s="582"/>
      <c r="G58" s="582"/>
      <c r="H58" s="582"/>
      <c r="I58" s="582"/>
      <c r="J58" s="582"/>
      <c r="K58" s="582"/>
      <c r="L58" s="582"/>
      <c r="M58" s="582"/>
      <c r="N58" s="582"/>
      <c r="O58" s="582"/>
      <c r="P58" s="583"/>
    </row>
    <row r="59" spans="1:16" s="128" customFormat="1" ht="96.75" hidden="1" customHeight="1">
      <c r="A59" s="129">
        <v>1</v>
      </c>
      <c r="B59" s="474" t="str">
        <f>$L$11</f>
        <v>100% DRY COTTON FLEECE 410GSM</v>
      </c>
      <c r="C59" s="474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68"/>
      <c r="N59" s="569"/>
      <c r="O59" s="569"/>
      <c r="P59" s="570"/>
    </row>
    <row r="60" spans="1:16" s="128" customFormat="1" ht="70.5" hidden="1" customHeight="1">
      <c r="A60" s="129">
        <v>2</v>
      </c>
      <c r="B60" s="474" t="s">
        <v>65</v>
      </c>
      <c r="C60" s="474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68"/>
      <c r="N60" s="569"/>
      <c r="O60" s="569"/>
      <c r="P60" s="570"/>
    </row>
    <row r="61" spans="1:16" s="128" customFormat="1" ht="125.25" hidden="1" customHeight="1">
      <c r="A61" s="129">
        <v>3</v>
      </c>
      <c r="B61" s="571" t="s">
        <v>67</v>
      </c>
      <c r="C61" s="571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68"/>
      <c r="N61" s="569"/>
      <c r="O61" s="569"/>
      <c r="P61" s="570"/>
    </row>
    <row r="62" spans="1:16" s="34" customFormat="1" ht="21.75" customHeight="1">
      <c r="A62" s="581"/>
      <c r="B62" s="582"/>
      <c r="C62" s="582"/>
      <c r="D62" s="582"/>
      <c r="E62" s="582"/>
      <c r="F62" s="582"/>
      <c r="G62" s="582"/>
      <c r="H62" s="582"/>
      <c r="I62" s="582"/>
      <c r="J62" s="582"/>
      <c r="K62" s="582"/>
      <c r="L62" s="582"/>
      <c r="M62" s="582"/>
      <c r="N62" s="582"/>
      <c r="O62" s="582"/>
      <c r="P62" s="583"/>
    </row>
    <row r="63" spans="1:16" s="26" customFormat="1" ht="33" thickBot="1">
      <c r="B63" s="87" t="s">
        <v>69</v>
      </c>
      <c r="C63" s="27"/>
      <c r="D63" s="27"/>
      <c r="E63" s="27"/>
      <c r="G63" s="28"/>
      <c r="P63" s="29"/>
    </row>
    <row r="64" spans="1:16" s="40" customFormat="1" ht="96">
      <c r="A64" s="488" t="s">
        <v>70</v>
      </c>
      <c r="B64" s="489"/>
      <c r="C64" s="489"/>
      <c r="D64" s="489"/>
      <c r="E64" s="490"/>
      <c r="F64" s="84" t="s">
        <v>71</v>
      </c>
      <c r="G64" s="84" t="s">
        <v>72</v>
      </c>
      <c r="H64" s="491" t="s">
        <v>73</v>
      </c>
      <c r="I64" s="492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87" t="s">
        <v>80</v>
      </c>
      <c r="C65" s="487"/>
      <c r="D65" s="487"/>
      <c r="E65" s="487"/>
      <c r="F65" s="183" t="str">
        <f>H65</f>
        <v>BLACK</v>
      </c>
      <c r="G65" s="246"/>
      <c r="H65" s="483" t="str">
        <f>$D$18</f>
        <v>BLACK</v>
      </c>
      <c r="I65" s="484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87" t="s">
        <v>80</v>
      </c>
      <c r="C66" s="487"/>
      <c r="D66" s="487"/>
      <c r="E66" s="487"/>
      <c r="F66" s="183" t="str">
        <f t="shared" ref="F66:F68" si="18">H66</f>
        <v>GREY HEATHER</v>
      </c>
      <c r="G66" s="246" t="s">
        <v>141</v>
      </c>
      <c r="H66" s="483" t="str">
        <f>$D$23</f>
        <v>GREY HEATHER</v>
      </c>
      <c r="I66" s="484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87" t="s">
        <v>80</v>
      </c>
      <c r="C67" s="487"/>
      <c r="D67" s="487"/>
      <c r="E67" s="487"/>
      <c r="F67" s="183" t="str">
        <f t="shared" si="18"/>
        <v>WASHED BURGUNDY</v>
      </c>
      <c r="G67" s="246"/>
      <c r="H67" s="483" t="str">
        <f>$D$28</f>
        <v>WASHED BURGUNDY</v>
      </c>
      <c r="I67" s="484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87" t="s">
        <v>80</v>
      </c>
      <c r="C68" s="487"/>
      <c r="D68" s="487"/>
      <c r="E68" s="487"/>
      <c r="F68" s="183" t="str">
        <f t="shared" si="18"/>
        <v>LIME</v>
      </c>
      <c r="G68" s="246"/>
      <c r="H68" s="483" t="str">
        <f>$D$33</f>
        <v>LIME</v>
      </c>
      <c r="I68" s="484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87" t="s">
        <v>82</v>
      </c>
      <c r="C69" s="487"/>
      <c r="D69" s="487"/>
      <c r="E69" s="487"/>
      <c r="F69" s="564" t="s">
        <v>42</v>
      </c>
      <c r="G69" s="551" t="s">
        <v>83</v>
      </c>
      <c r="H69" s="585" t="str">
        <f t="shared" ref="H69" si="19">$D$18</f>
        <v>BLACK</v>
      </c>
      <c r="I69" s="586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87" t="s">
        <v>82</v>
      </c>
      <c r="C70" s="487"/>
      <c r="D70" s="487"/>
      <c r="E70" s="487"/>
      <c r="F70" s="547" t="s">
        <v>42</v>
      </c>
      <c r="G70" s="542" t="s">
        <v>83</v>
      </c>
      <c r="H70" s="544" t="str">
        <f t="shared" ref="H70" si="21">$D$23</f>
        <v>GREY HEATHER</v>
      </c>
      <c r="I70" s="544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87" t="s">
        <v>82</v>
      </c>
      <c r="C71" s="487"/>
      <c r="D71" s="487"/>
      <c r="E71" s="487"/>
      <c r="F71" s="549" t="s">
        <v>42</v>
      </c>
      <c r="G71" s="552" t="s">
        <v>83</v>
      </c>
      <c r="H71" s="587" t="str">
        <f t="shared" ref="H71" si="23">$D$28</f>
        <v>WASHED BURGUNDY</v>
      </c>
      <c r="I71" s="588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87" t="s">
        <v>82</v>
      </c>
      <c r="C72" s="487"/>
      <c r="D72" s="487"/>
      <c r="E72" s="487"/>
      <c r="F72" s="550" t="s">
        <v>42</v>
      </c>
      <c r="G72" s="584" t="s">
        <v>83</v>
      </c>
      <c r="H72" s="483" t="str">
        <f t="shared" ref="H72" si="25">$D$33</f>
        <v>LIME</v>
      </c>
      <c r="I72" s="484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95" t="s">
        <v>84</v>
      </c>
      <c r="C73" s="487"/>
      <c r="D73" s="487"/>
      <c r="E73" s="487"/>
      <c r="F73" s="564" t="s">
        <v>85</v>
      </c>
      <c r="G73" s="551" t="s">
        <v>86</v>
      </c>
      <c r="H73" s="585" t="str">
        <f t="shared" ref="H73" si="27">$D$18</f>
        <v>BLACK</v>
      </c>
      <c r="I73" s="586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95" t="s">
        <v>84</v>
      </c>
      <c r="C74" s="487"/>
      <c r="D74" s="487"/>
      <c r="E74" s="487"/>
      <c r="F74" s="547"/>
      <c r="G74" s="542"/>
      <c r="H74" s="544" t="str">
        <f t="shared" ref="H74" si="30">$D$23</f>
        <v>GREY HEATHER</v>
      </c>
      <c r="I74" s="544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95" t="s">
        <v>84</v>
      </c>
      <c r="C75" s="487"/>
      <c r="D75" s="487"/>
      <c r="E75" s="487"/>
      <c r="F75" s="549"/>
      <c r="G75" s="552"/>
      <c r="H75" s="587" t="str">
        <f t="shared" ref="H75" si="32">$D$28</f>
        <v>WASHED BURGUNDY</v>
      </c>
      <c r="I75" s="588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95" t="s">
        <v>84</v>
      </c>
      <c r="C76" s="487"/>
      <c r="D76" s="487"/>
      <c r="E76" s="487"/>
      <c r="F76" s="550"/>
      <c r="G76" s="584"/>
      <c r="H76" s="483" t="str">
        <f t="shared" ref="H76" si="34">$D$33</f>
        <v>LIME</v>
      </c>
      <c r="I76" s="484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95" t="s">
        <v>88</v>
      </c>
      <c r="C77" s="487"/>
      <c r="D77" s="487"/>
      <c r="E77" s="487"/>
      <c r="F77" s="564" t="s">
        <v>85</v>
      </c>
      <c r="G77" s="551" t="s">
        <v>89</v>
      </c>
      <c r="H77" s="585" t="str">
        <f t="shared" ref="H77" si="36">$D$18</f>
        <v>BLACK</v>
      </c>
      <c r="I77" s="586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95" t="s">
        <v>88</v>
      </c>
      <c r="C78" s="487"/>
      <c r="D78" s="487"/>
      <c r="E78" s="487"/>
      <c r="F78" s="547"/>
      <c r="G78" s="542"/>
      <c r="H78" s="544" t="str">
        <f t="shared" ref="H78" si="38">$D$23</f>
        <v>GREY HEATHER</v>
      </c>
      <c r="I78" s="544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95" t="s">
        <v>88</v>
      </c>
      <c r="C79" s="487"/>
      <c r="D79" s="487"/>
      <c r="E79" s="487"/>
      <c r="F79" s="549"/>
      <c r="G79" s="552"/>
      <c r="H79" s="587" t="str">
        <f t="shared" ref="H79" si="40">$D$28</f>
        <v>WASHED BURGUNDY</v>
      </c>
      <c r="I79" s="588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95" t="s">
        <v>88</v>
      </c>
      <c r="C80" s="487"/>
      <c r="D80" s="487"/>
      <c r="E80" s="487"/>
      <c r="F80" s="550"/>
      <c r="G80" s="584"/>
      <c r="H80" s="483" t="str">
        <f t="shared" ref="H80" si="42">$D$33</f>
        <v>LIME</v>
      </c>
      <c r="I80" s="484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95" t="s">
        <v>90</v>
      </c>
      <c r="C81" s="487"/>
      <c r="D81" s="487"/>
      <c r="E81" s="487"/>
      <c r="F81" s="564" t="s">
        <v>91</v>
      </c>
      <c r="G81" s="551"/>
      <c r="H81" s="585" t="str">
        <f t="shared" ref="H81" si="44">$D$18</f>
        <v>BLACK</v>
      </c>
      <c r="I81" s="586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95" t="s">
        <v>90</v>
      </c>
      <c r="C82" s="487"/>
      <c r="D82" s="487"/>
      <c r="E82" s="487"/>
      <c r="F82" s="547"/>
      <c r="G82" s="542"/>
      <c r="H82" s="544" t="str">
        <f t="shared" ref="H82" si="46">$D$23</f>
        <v>GREY HEATHER</v>
      </c>
      <c r="I82" s="544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95" t="s">
        <v>90</v>
      </c>
      <c r="C83" s="487"/>
      <c r="D83" s="487"/>
      <c r="E83" s="487"/>
      <c r="F83" s="549"/>
      <c r="G83" s="552"/>
      <c r="H83" s="587" t="str">
        <f t="shared" ref="H83" si="48">$D$28</f>
        <v>WASHED BURGUNDY</v>
      </c>
      <c r="I83" s="588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95" t="s">
        <v>90</v>
      </c>
      <c r="C84" s="487"/>
      <c r="D84" s="487"/>
      <c r="E84" s="487"/>
      <c r="F84" s="550"/>
      <c r="G84" s="584"/>
      <c r="H84" s="483" t="str">
        <f t="shared" ref="H84" si="50">$D$33</f>
        <v>LIME</v>
      </c>
      <c r="I84" s="484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87" t="s">
        <v>92</v>
      </c>
      <c r="C85" s="487"/>
      <c r="D85" s="487"/>
      <c r="E85" s="487"/>
      <c r="F85" s="564" t="s">
        <v>93</v>
      </c>
      <c r="G85" s="551" t="s">
        <v>94</v>
      </c>
      <c r="H85" s="585" t="str">
        <f t="shared" ref="H85" si="52">$D$18</f>
        <v>BLACK</v>
      </c>
      <c r="I85" s="586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87" t="s">
        <v>92</v>
      </c>
      <c r="C86" s="487"/>
      <c r="D86" s="487"/>
      <c r="E86" s="487"/>
      <c r="F86" s="547"/>
      <c r="G86" s="542"/>
      <c r="H86" s="544" t="str">
        <f t="shared" ref="H86" si="55">$D$23</f>
        <v>GREY HEATHER</v>
      </c>
      <c r="I86" s="544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32.5" hidden="1">
      <c r="A87" s="192">
        <v>6</v>
      </c>
      <c r="B87" s="487" t="s">
        <v>92</v>
      </c>
      <c r="C87" s="487"/>
      <c r="D87" s="487"/>
      <c r="E87" s="487"/>
      <c r="F87" s="549"/>
      <c r="G87" s="552"/>
      <c r="H87" s="587" t="str">
        <f t="shared" ref="H87" si="57">$D$28</f>
        <v>WASHED BURGUNDY</v>
      </c>
      <c r="I87" s="588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32.5" hidden="1">
      <c r="A88" s="192">
        <v>6</v>
      </c>
      <c r="B88" s="487" t="s">
        <v>92</v>
      </c>
      <c r="C88" s="487"/>
      <c r="D88" s="487"/>
      <c r="E88" s="487"/>
      <c r="F88" s="550"/>
      <c r="G88" s="584"/>
      <c r="H88" s="483" t="str">
        <f t="shared" ref="H88" si="59">$D$33</f>
        <v>LIME</v>
      </c>
      <c r="I88" s="484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33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488" t="s">
        <v>70</v>
      </c>
      <c r="B90" s="489"/>
      <c r="C90" s="489"/>
      <c r="D90" s="489"/>
      <c r="E90" s="490"/>
      <c r="F90" s="84" t="s">
        <v>71</v>
      </c>
      <c r="G90" s="84" t="s">
        <v>72</v>
      </c>
      <c r="H90" s="491" t="s">
        <v>73</v>
      </c>
      <c r="I90" s="492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32.5" hidden="1">
      <c r="A91" s="192">
        <v>1</v>
      </c>
      <c r="B91" s="495" t="s">
        <v>96</v>
      </c>
      <c r="C91" s="487"/>
      <c r="D91" s="487"/>
      <c r="E91" s="487"/>
      <c r="F91" s="564" t="s">
        <v>91</v>
      </c>
      <c r="G91" s="551" t="s">
        <v>97</v>
      </c>
      <c r="H91" s="483" t="str">
        <f t="shared" ref="H91" si="61">$D$18</f>
        <v>BLACK</v>
      </c>
      <c r="I91" s="484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95" t="s">
        <v>96</v>
      </c>
      <c r="C92" s="487"/>
      <c r="D92" s="487"/>
      <c r="E92" s="487"/>
      <c r="F92" s="549"/>
      <c r="G92" s="552"/>
      <c r="H92" s="483" t="str">
        <f t="shared" ref="H92" si="66">$D$23</f>
        <v>GREY HEATHER</v>
      </c>
      <c r="I92" s="484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32.5" hidden="1">
      <c r="A93" s="192">
        <v>1</v>
      </c>
      <c r="B93" s="495" t="s">
        <v>96</v>
      </c>
      <c r="C93" s="487"/>
      <c r="D93" s="487"/>
      <c r="E93" s="487"/>
      <c r="F93" s="549"/>
      <c r="G93" s="552"/>
      <c r="H93" s="483" t="str">
        <f t="shared" ref="H93" si="68">$D$28</f>
        <v>WASHED BURGUNDY</v>
      </c>
      <c r="I93" s="484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32.5" hidden="1">
      <c r="A94" s="192">
        <v>1</v>
      </c>
      <c r="B94" s="495" t="s">
        <v>96</v>
      </c>
      <c r="C94" s="487"/>
      <c r="D94" s="487"/>
      <c r="E94" s="487"/>
      <c r="F94" s="550"/>
      <c r="G94" s="584"/>
      <c r="H94" s="483" t="str">
        <f t="shared" ref="H94" si="70">$D$33</f>
        <v>LIME</v>
      </c>
      <c r="I94" s="484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32.5" hidden="1">
      <c r="A95" s="192">
        <v>2</v>
      </c>
      <c r="B95" s="520" t="s">
        <v>98</v>
      </c>
      <c r="C95" s="589"/>
      <c r="D95" s="589"/>
      <c r="E95" s="521"/>
      <c r="F95" s="564" t="s">
        <v>91</v>
      </c>
      <c r="G95" s="551" t="s">
        <v>97</v>
      </c>
      <c r="H95" s="483" t="str">
        <f t="shared" ref="H95:H123" si="72">$D$18</f>
        <v>BLACK</v>
      </c>
      <c r="I95" s="484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520" t="s">
        <v>98</v>
      </c>
      <c r="C96" s="589"/>
      <c r="D96" s="589"/>
      <c r="E96" s="521"/>
      <c r="F96" s="549"/>
      <c r="G96" s="552"/>
      <c r="H96" s="483" t="str">
        <f t="shared" ref="H96:H124" si="73">$D$23</f>
        <v>GREY HEATHER</v>
      </c>
      <c r="I96" s="484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32.5" hidden="1">
      <c r="A97" s="192">
        <v>2</v>
      </c>
      <c r="B97" s="520" t="s">
        <v>98</v>
      </c>
      <c r="C97" s="589"/>
      <c r="D97" s="589"/>
      <c r="E97" s="521"/>
      <c r="F97" s="549"/>
      <c r="G97" s="552"/>
      <c r="H97" s="483" t="str">
        <f t="shared" ref="H97:H121" si="74">$D$28</f>
        <v>WASHED BURGUNDY</v>
      </c>
      <c r="I97" s="484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32.5" hidden="1">
      <c r="A98" s="192">
        <v>2</v>
      </c>
      <c r="B98" s="520" t="s">
        <v>98</v>
      </c>
      <c r="C98" s="589"/>
      <c r="D98" s="589"/>
      <c r="E98" s="521"/>
      <c r="F98" s="550"/>
      <c r="G98" s="584"/>
      <c r="H98" s="483" t="str">
        <f t="shared" ref="H98:H122" si="76">$D$33</f>
        <v>LIME</v>
      </c>
      <c r="I98" s="484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32.5" hidden="1">
      <c r="A99" s="192">
        <v>3</v>
      </c>
      <c r="B99" s="520" t="s">
        <v>99</v>
      </c>
      <c r="C99" s="589"/>
      <c r="D99" s="589"/>
      <c r="E99" s="521"/>
      <c r="F99" s="564" t="s">
        <v>100</v>
      </c>
      <c r="G99" s="551" t="s">
        <v>101</v>
      </c>
      <c r="H99" s="483" t="str">
        <f t="shared" si="72"/>
        <v>BLACK</v>
      </c>
      <c r="I99" s="484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520" t="s">
        <v>99</v>
      </c>
      <c r="C100" s="589"/>
      <c r="D100" s="589"/>
      <c r="E100" s="521"/>
      <c r="F100" s="549"/>
      <c r="G100" s="552"/>
      <c r="H100" s="483" t="str">
        <f t="shared" si="73"/>
        <v>GREY HEATHER</v>
      </c>
      <c r="I100" s="484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32.5" hidden="1">
      <c r="A101" s="192">
        <v>3</v>
      </c>
      <c r="B101" s="520" t="s">
        <v>99</v>
      </c>
      <c r="C101" s="589"/>
      <c r="D101" s="589"/>
      <c r="E101" s="521"/>
      <c r="F101" s="549"/>
      <c r="G101" s="552"/>
      <c r="H101" s="483" t="str">
        <f t="shared" si="74"/>
        <v>WASHED BURGUNDY</v>
      </c>
      <c r="I101" s="484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32.5" hidden="1">
      <c r="A102" s="192">
        <v>3</v>
      </c>
      <c r="B102" s="520" t="s">
        <v>99</v>
      </c>
      <c r="C102" s="589"/>
      <c r="D102" s="589"/>
      <c r="E102" s="521"/>
      <c r="F102" s="550"/>
      <c r="G102" s="584"/>
      <c r="H102" s="483" t="str">
        <f t="shared" si="76"/>
        <v>LIME</v>
      </c>
      <c r="I102" s="484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32.5" hidden="1">
      <c r="A103" s="192">
        <v>4</v>
      </c>
      <c r="B103" s="520" t="s">
        <v>102</v>
      </c>
      <c r="C103" s="589"/>
      <c r="D103" s="589"/>
      <c r="E103" s="521"/>
      <c r="F103" s="183" t="s">
        <v>103</v>
      </c>
      <c r="G103" s="183"/>
      <c r="H103" s="483" t="str">
        <f t="shared" si="72"/>
        <v>BLACK</v>
      </c>
      <c r="I103" s="484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520" t="s">
        <v>102</v>
      </c>
      <c r="C104" s="589"/>
      <c r="D104" s="589"/>
      <c r="E104" s="521"/>
      <c r="F104" s="183" t="s">
        <v>103</v>
      </c>
      <c r="G104" s="183"/>
      <c r="H104" s="483" t="str">
        <f t="shared" si="73"/>
        <v>GREY HEATHER</v>
      </c>
      <c r="I104" s="484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32.5" hidden="1">
      <c r="A105" s="192">
        <v>4</v>
      </c>
      <c r="B105" s="520" t="s">
        <v>102</v>
      </c>
      <c r="C105" s="589"/>
      <c r="D105" s="589"/>
      <c r="E105" s="521"/>
      <c r="F105" s="183" t="s">
        <v>103</v>
      </c>
      <c r="G105" s="183"/>
      <c r="H105" s="483" t="str">
        <f t="shared" si="74"/>
        <v>WASHED BURGUNDY</v>
      </c>
      <c r="I105" s="484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32.5" hidden="1">
      <c r="A106" s="192">
        <v>4</v>
      </c>
      <c r="B106" s="520" t="s">
        <v>102</v>
      </c>
      <c r="C106" s="589"/>
      <c r="D106" s="589"/>
      <c r="E106" s="521"/>
      <c r="F106" s="183" t="s">
        <v>103</v>
      </c>
      <c r="G106" s="183"/>
      <c r="H106" s="483" t="str">
        <f t="shared" si="76"/>
        <v>LIME</v>
      </c>
      <c r="I106" s="484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32.5" hidden="1">
      <c r="A107" s="192">
        <v>5</v>
      </c>
      <c r="B107" s="495" t="s">
        <v>104</v>
      </c>
      <c r="C107" s="487"/>
      <c r="D107" s="487"/>
      <c r="E107" s="487"/>
      <c r="F107" s="183" t="s">
        <v>105</v>
      </c>
      <c r="G107" s="183"/>
      <c r="H107" s="483" t="str">
        <f t="shared" si="72"/>
        <v>BLACK</v>
      </c>
      <c r="I107" s="484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95" t="s">
        <v>104</v>
      </c>
      <c r="C108" s="487"/>
      <c r="D108" s="487"/>
      <c r="E108" s="487"/>
      <c r="F108" s="183" t="s">
        <v>105</v>
      </c>
      <c r="G108" s="183"/>
      <c r="H108" s="483" t="str">
        <f t="shared" si="73"/>
        <v>GREY HEATHER</v>
      </c>
      <c r="I108" s="484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32.5" hidden="1">
      <c r="A109" s="192">
        <v>5</v>
      </c>
      <c r="B109" s="495" t="s">
        <v>104</v>
      </c>
      <c r="C109" s="487"/>
      <c r="D109" s="487"/>
      <c r="E109" s="487"/>
      <c r="F109" s="183" t="s">
        <v>105</v>
      </c>
      <c r="G109" s="183"/>
      <c r="H109" s="483" t="str">
        <f t="shared" si="74"/>
        <v>WASHED BURGUNDY</v>
      </c>
      <c r="I109" s="484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32.5" hidden="1">
      <c r="A110" s="192">
        <v>5</v>
      </c>
      <c r="B110" s="495" t="s">
        <v>104</v>
      </c>
      <c r="C110" s="487"/>
      <c r="D110" s="487"/>
      <c r="E110" s="487"/>
      <c r="F110" s="183" t="s">
        <v>105</v>
      </c>
      <c r="G110" s="183"/>
      <c r="H110" s="483" t="str">
        <f t="shared" si="76"/>
        <v>LIME</v>
      </c>
      <c r="I110" s="484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32.5" hidden="1">
      <c r="A111" s="192">
        <v>6</v>
      </c>
      <c r="B111" s="495" t="s">
        <v>106</v>
      </c>
      <c r="C111" s="487"/>
      <c r="D111" s="487"/>
      <c r="E111" s="487"/>
      <c r="F111" s="183" t="s">
        <v>105</v>
      </c>
      <c r="G111" s="183"/>
      <c r="H111" s="483" t="str">
        <f t="shared" si="72"/>
        <v>BLACK</v>
      </c>
      <c r="I111" s="484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95" t="s">
        <v>106</v>
      </c>
      <c r="C112" s="487"/>
      <c r="D112" s="487"/>
      <c r="E112" s="487"/>
      <c r="F112" s="183" t="s">
        <v>105</v>
      </c>
      <c r="G112" s="183"/>
      <c r="H112" s="483" t="str">
        <f t="shared" si="73"/>
        <v>GREY HEATHER</v>
      </c>
      <c r="I112" s="484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32.5" hidden="1">
      <c r="A113" s="192">
        <v>6</v>
      </c>
      <c r="B113" s="495" t="s">
        <v>106</v>
      </c>
      <c r="C113" s="487"/>
      <c r="D113" s="487"/>
      <c r="E113" s="487"/>
      <c r="F113" s="183" t="s">
        <v>105</v>
      </c>
      <c r="G113" s="183"/>
      <c r="H113" s="483" t="str">
        <f t="shared" si="74"/>
        <v>WASHED BURGUNDY</v>
      </c>
      <c r="I113" s="484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32.5" hidden="1">
      <c r="A114" s="192">
        <v>6</v>
      </c>
      <c r="B114" s="495" t="s">
        <v>106</v>
      </c>
      <c r="C114" s="487"/>
      <c r="D114" s="487"/>
      <c r="E114" s="487"/>
      <c r="F114" s="183" t="s">
        <v>105</v>
      </c>
      <c r="G114" s="183"/>
      <c r="H114" s="483" t="str">
        <f t="shared" si="76"/>
        <v>LIME</v>
      </c>
      <c r="I114" s="484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32.5" hidden="1">
      <c r="A115" s="192">
        <v>7</v>
      </c>
      <c r="B115" s="495" t="s">
        <v>107</v>
      </c>
      <c r="C115" s="487"/>
      <c r="D115" s="487"/>
      <c r="E115" s="487"/>
      <c r="F115" s="183" t="s">
        <v>103</v>
      </c>
      <c r="G115" s="183"/>
      <c r="H115" s="483" t="str">
        <f t="shared" si="72"/>
        <v>BLACK</v>
      </c>
      <c r="I115" s="484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95" t="s">
        <v>107</v>
      </c>
      <c r="C116" s="487"/>
      <c r="D116" s="487"/>
      <c r="E116" s="487"/>
      <c r="F116" s="183" t="s">
        <v>103</v>
      </c>
      <c r="G116" s="183"/>
      <c r="H116" s="483" t="str">
        <f t="shared" si="73"/>
        <v>GREY HEATHER</v>
      </c>
      <c r="I116" s="484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32.5" hidden="1">
      <c r="A117" s="192">
        <v>7</v>
      </c>
      <c r="B117" s="495" t="s">
        <v>107</v>
      </c>
      <c r="C117" s="487"/>
      <c r="D117" s="487"/>
      <c r="E117" s="487"/>
      <c r="F117" s="183" t="s">
        <v>103</v>
      </c>
      <c r="G117" s="183"/>
      <c r="H117" s="483" t="str">
        <f t="shared" si="74"/>
        <v>WASHED BURGUNDY</v>
      </c>
      <c r="I117" s="484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32.5" hidden="1">
      <c r="A118" s="192">
        <v>7</v>
      </c>
      <c r="B118" s="495" t="s">
        <v>107</v>
      </c>
      <c r="C118" s="487"/>
      <c r="D118" s="487"/>
      <c r="E118" s="487"/>
      <c r="F118" s="183" t="s">
        <v>103</v>
      </c>
      <c r="G118" s="183"/>
      <c r="H118" s="483" t="str">
        <f t="shared" si="76"/>
        <v>LIME</v>
      </c>
      <c r="I118" s="484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32.5" hidden="1">
      <c r="A119" s="192">
        <v>8</v>
      </c>
      <c r="B119" s="520" t="s">
        <v>108</v>
      </c>
      <c r="C119" s="589"/>
      <c r="D119" s="589"/>
      <c r="E119" s="521"/>
      <c r="F119" s="183" t="s">
        <v>109</v>
      </c>
      <c r="G119" s="183"/>
      <c r="H119" s="483" t="str">
        <f t="shared" si="72"/>
        <v>BLACK</v>
      </c>
      <c r="I119" s="484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95" t="s">
        <v>108</v>
      </c>
      <c r="C120" s="487"/>
      <c r="D120" s="487"/>
      <c r="E120" s="487"/>
      <c r="F120" s="183" t="s">
        <v>109</v>
      </c>
      <c r="G120" s="183"/>
      <c r="H120" s="483" t="str">
        <f t="shared" si="73"/>
        <v>GREY HEATHER</v>
      </c>
      <c r="I120" s="484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32.5" hidden="1">
      <c r="A121" s="192">
        <v>8</v>
      </c>
      <c r="B121" s="495" t="s">
        <v>108</v>
      </c>
      <c r="C121" s="487"/>
      <c r="D121" s="487"/>
      <c r="E121" s="487"/>
      <c r="F121" s="183" t="s">
        <v>109</v>
      </c>
      <c r="G121" s="183"/>
      <c r="H121" s="483" t="str">
        <f t="shared" si="74"/>
        <v>WASHED BURGUNDY</v>
      </c>
      <c r="I121" s="484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32.5" hidden="1">
      <c r="A122" s="192">
        <v>8</v>
      </c>
      <c r="B122" s="495" t="s">
        <v>108</v>
      </c>
      <c r="C122" s="487"/>
      <c r="D122" s="487"/>
      <c r="E122" s="487"/>
      <c r="F122" s="183" t="s">
        <v>109</v>
      </c>
      <c r="G122" s="183"/>
      <c r="H122" s="483" t="str">
        <f t="shared" si="76"/>
        <v>LIME</v>
      </c>
      <c r="I122" s="484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32.5" hidden="1">
      <c r="A123" s="192">
        <v>9</v>
      </c>
      <c r="B123" s="495" t="s">
        <v>110</v>
      </c>
      <c r="C123" s="487"/>
      <c r="D123" s="487"/>
      <c r="E123" s="487"/>
      <c r="F123" s="183" t="s">
        <v>103</v>
      </c>
      <c r="G123" s="183"/>
      <c r="H123" s="483" t="str">
        <f t="shared" si="72"/>
        <v>BLACK</v>
      </c>
      <c r="I123" s="484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520" t="s">
        <v>110</v>
      </c>
      <c r="C124" s="589"/>
      <c r="D124" s="589"/>
      <c r="E124" s="521"/>
      <c r="F124" s="183" t="s">
        <v>103</v>
      </c>
      <c r="G124" s="183"/>
      <c r="H124" s="483" t="str">
        <f t="shared" si="73"/>
        <v>GREY HEATHER</v>
      </c>
      <c r="I124" s="484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32.5" hidden="1">
      <c r="A125" s="192">
        <v>9</v>
      </c>
      <c r="B125" s="520" t="s">
        <v>110</v>
      </c>
      <c r="C125" s="589"/>
      <c r="D125" s="589"/>
      <c r="E125" s="521"/>
      <c r="F125" s="183" t="s">
        <v>103</v>
      </c>
      <c r="G125" s="183"/>
      <c r="H125" s="483" t="str">
        <f>$D$28</f>
        <v>WASHED BURGUNDY</v>
      </c>
      <c r="I125" s="484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32.5" hidden="1">
      <c r="A126" s="192">
        <v>9</v>
      </c>
      <c r="B126" s="520" t="s">
        <v>110</v>
      </c>
      <c r="C126" s="589"/>
      <c r="D126" s="589"/>
      <c r="E126" s="521"/>
      <c r="F126" s="183" t="s">
        <v>103</v>
      </c>
      <c r="G126" s="183"/>
      <c r="H126" s="483" t="str">
        <f>$D$33</f>
        <v>LIME</v>
      </c>
      <c r="I126" s="484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95" t="s">
        <v>145</v>
      </c>
      <c r="C127" s="487"/>
      <c r="D127" s="487"/>
      <c r="E127" s="487"/>
      <c r="F127" s="590" t="s">
        <v>146</v>
      </c>
      <c r="G127" s="183"/>
      <c r="H127" s="591" t="s">
        <v>147</v>
      </c>
      <c r="I127" s="484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95" t="s">
        <v>145</v>
      </c>
      <c r="C128" s="487"/>
      <c r="D128" s="487"/>
      <c r="E128" s="487"/>
      <c r="F128" s="590"/>
      <c r="G128" s="183"/>
      <c r="H128" s="591" t="s">
        <v>148</v>
      </c>
      <c r="I128" s="484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95" t="s">
        <v>145</v>
      </c>
      <c r="C129" s="487"/>
      <c r="D129" s="487"/>
      <c r="E129" s="487"/>
      <c r="F129" s="590"/>
      <c r="G129" s="183"/>
      <c r="H129" s="591" t="s">
        <v>149</v>
      </c>
      <c r="I129" s="484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95" t="s">
        <v>145</v>
      </c>
      <c r="C130" s="487"/>
      <c r="D130" s="487"/>
      <c r="E130" s="487"/>
      <c r="F130" s="590"/>
      <c r="G130" s="183"/>
      <c r="H130" s="591">
        <v>41</v>
      </c>
      <c r="I130" s="484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95" t="s">
        <v>145</v>
      </c>
      <c r="C131" s="487"/>
      <c r="D131" s="487"/>
      <c r="E131" s="487"/>
      <c r="F131" s="590"/>
      <c r="G131" s="183"/>
      <c r="H131" s="483">
        <v>42</v>
      </c>
      <c r="I131" s="484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32.5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502" t="s">
        <v>112</v>
      </c>
      <c r="K133" s="502"/>
      <c r="L133" s="502"/>
      <c r="M133" s="502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503" t="s">
        <v>115</v>
      </c>
      <c r="C135" s="504"/>
      <c r="D135" s="504"/>
      <c r="E135" s="504"/>
      <c r="F135" s="504"/>
      <c r="G135" s="504"/>
      <c r="H135" s="504"/>
      <c r="I135" s="505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92" t="s">
        <v>151</v>
      </c>
      <c r="E136" s="592"/>
      <c r="F136" s="592" t="s">
        <v>152</v>
      </c>
      <c r="G136" s="592"/>
      <c r="H136" s="592"/>
      <c r="I136" s="592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93" t="s">
        <v>153</v>
      </c>
      <c r="D137" s="595" t="s">
        <v>154</v>
      </c>
      <c r="E137" s="596"/>
      <c r="F137" s="597" t="s">
        <v>155</v>
      </c>
      <c r="G137" s="597"/>
      <c r="H137" s="597"/>
      <c r="I137" s="597"/>
      <c r="J137" s="35"/>
      <c r="K137" s="35"/>
      <c r="L137" s="35"/>
      <c r="M137" s="35"/>
      <c r="N137" s="35"/>
    </row>
    <row r="138" spans="1:16" s="15" customFormat="1" ht="65" hidden="1">
      <c r="A138" s="92"/>
      <c r="B138" s="198" t="str">
        <f t="shared" ref="B138" si="82">$D$23</f>
        <v>GREY HEATHER</v>
      </c>
      <c r="C138" s="594"/>
      <c r="D138" s="515" t="s">
        <v>156</v>
      </c>
      <c r="E138" s="517"/>
      <c r="F138" s="597" t="s">
        <v>157</v>
      </c>
      <c r="G138" s="597"/>
      <c r="H138" s="597"/>
      <c r="I138" s="597"/>
      <c r="J138" s="35"/>
      <c r="K138" s="35"/>
      <c r="L138" s="35"/>
      <c r="M138" s="35"/>
      <c r="N138" s="35"/>
    </row>
    <row r="139" spans="1:16" s="15" customFormat="1" ht="32.5" hidden="1"/>
    <row r="140" spans="1:16" s="15" customFormat="1" ht="32.5" hidden="1">
      <c r="A140" s="92"/>
      <c r="B140" s="503"/>
      <c r="C140" s="504"/>
      <c r="D140" s="518"/>
      <c r="E140" s="518"/>
      <c r="F140" s="518"/>
      <c r="G140" s="518"/>
      <c r="H140" s="518"/>
      <c r="I140" s="519"/>
      <c r="J140" s="35"/>
      <c r="K140" s="35"/>
    </row>
    <row r="141" spans="1:16" s="15" customFormat="1" ht="32.5" hidden="1">
      <c r="A141" s="92"/>
      <c r="B141" s="520"/>
      <c r="C141" s="521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522" t="s">
        <v>158</v>
      </c>
      <c r="C142" s="522"/>
      <c r="D142" s="257"/>
      <c r="E142" s="257">
        <v>2.2000000000000002</v>
      </c>
      <c r="F142" s="523">
        <v>3</v>
      </c>
      <c r="G142" s="524"/>
      <c r="H142" s="524"/>
      <c r="I142" s="525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2.5">
      <c r="A144" s="16">
        <v>2</v>
      </c>
      <c r="B144" s="94" t="s">
        <v>119</v>
      </c>
      <c r="C144" s="526" t="s">
        <v>120</v>
      </c>
      <c r="D144" s="526"/>
      <c r="E144" s="526"/>
      <c r="F144" s="526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2.5">
      <c r="A145" s="92"/>
      <c r="B145" s="503" t="s">
        <v>115</v>
      </c>
      <c r="C145" s="504"/>
      <c r="D145" s="504"/>
      <c r="E145" s="504"/>
      <c r="F145" s="504"/>
      <c r="G145" s="504"/>
      <c r="H145" s="504"/>
      <c r="I145" s="505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508" t="s">
        <v>116</v>
      </c>
      <c r="F146" s="509"/>
      <c r="G146" s="509"/>
      <c r="H146" s="509"/>
      <c r="I146" s="510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515" t="s">
        <v>122</v>
      </c>
      <c r="F147" s="516"/>
      <c r="G147" s="516"/>
      <c r="H147" s="516"/>
      <c r="I147" s="517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515" t="s">
        <v>163</v>
      </c>
      <c r="F148" s="516"/>
      <c r="G148" s="516"/>
      <c r="H148" s="516"/>
      <c r="I148" s="517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515" t="s">
        <v>122</v>
      </c>
      <c r="F149" s="516"/>
      <c r="G149" s="516"/>
      <c r="H149" s="516"/>
      <c r="I149" s="517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515" t="s">
        <v>122</v>
      </c>
      <c r="F150" s="516"/>
      <c r="G150" s="516"/>
      <c r="H150" s="516"/>
      <c r="I150" s="517"/>
      <c r="J150" s="35"/>
      <c r="K150" s="35"/>
      <c r="L150" s="35"/>
      <c r="M150" s="35"/>
      <c r="N150" s="35"/>
    </row>
    <row r="151" spans="1:16" s="15" customFormat="1" ht="32.5">
      <c r="A151" s="92"/>
      <c r="B151" s="503" t="s">
        <v>123</v>
      </c>
      <c r="C151" s="504"/>
      <c r="D151" s="518"/>
      <c r="E151" s="518"/>
      <c r="F151" s="518"/>
      <c r="G151" s="518"/>
      <c r="H151" s="518"/>
      <c r="I151" s="519"/>
      <c r="J151" s="35"/>
      <c r="K151" s="35"/>
    </row>
    <row r="152" spans="1:16" s="15" customFormat="1" ht="56.25" customHeight="1">
      <c r="A152" s="92"/>
      <c r="B152" s="520"/>
      <c r="C152" s="521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603" t="s">
        <v>164</v>
      </c>
      <c r="C153" s="604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603" t="s">
        <v>165</v>
      </c>
      <c r="C154" s="604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2.5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2.5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506" t="s">
        <v>166</v>
      </c>
      <c r="D157" s="605"/>
      <c r="E157" s="605"/>
      <c r="F157" s="605"/>
      <c r="G157" s="605"/>
      <c r="H157" s="605"/>
      <c r="I157" s="507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515" t="s">
        <v>167</v>
      </c>
      <c r="D158" s="516"/>
      <c r="E158" s="516"/>
      <c r="F158" s="516"/>
      <c r="G158" s="516"/>
      <c r="H158" s="516"/>
      <c r="I158" s="517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515" t="s">
        <v>168</v>
      </c>
      <c r="D159" s="516"/>
      <c r="E159" s="516"/>
      <c r="F159" s="516"/>
      <c r="G159" s="516"/>
      <c r="H159" s="516"/>
      <c r="I159" s="517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98" t="s">
        <v>167</v>
      </c>
      <c r="D160" s="599"/>
      <c r="E160" s="599"/>
      <c r="F160" s="599"/>
      <c r="G160" s="599"/>
      <c r="H160" s="599"/>
      <c r="I160" s="600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530"/>
      <c r="D161" s="531"/>
      <c r="E161" s="531"/>
      <c r="F161" s="531"/>
      <c r="G161" s="531"/>
      <c r="H161" s="531"/>
      <c r="I161" s="532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533"/>
      <c r="D162" s="534"/>
      <c r="E162" s="534"/>
      <c r="F162" s="534"/>
      <c r="G162" s="534"/>
      <c r="H162" s="534"/>
      <c r="I162" s="535"/>
      <c r="J162" s="35"/>
      <c r="K162" s="35"/>
      <c r="L162" s="35"/>
      <c r="M162" s="35"/>
      <c r="N162" s="35"/>
    </row>
    <row r="163" spans="1:16" s="15" customFormat="1" ht="32.5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502" t="s">
        <v>127</v>
      </c>
      <c r="C164" s="502"/>
      <c r="D164" s="502"/>
      <c r="E164" s="502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32.5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5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601"/>
      <c r="B170" s="602"/>
      <c r="C170" s="602"/>
      <c r="D170" s="602"/>
      <c r="E170" s="602"/>
      <c r="F170" s="602"/>
      <c r="G170" s="602"/>
      <c r="H170" s="602"/>
      <c r="I170" s="602"/>
      <c r="J170" s="602"/>
      <c r="K170" s="602"/>
      <c r="L170" s="602"/>
      <c r="M170" s="602"/>
      <c r="N170" s="602"/>
      <c r="O170" s="602"/>
      <c r="P170" s="602"/>
    </row>
    <row r="171" spans="1:16" s="96" customFormat="1" ht="133" customHeight="1">
      <c r="G171" s="97"/>
    </row>
    <row r="172" spans="1:16" s="96" customFormat="1" ht="32.5">
      <c r="G172" s="97"/>
    </row>
    <row r="173" spans="1:16" s="96" customFormat="1" ht="32.5">
      <c r="G173" s="97"/>
    </row>
    <row r="174" spans="1:16" s="96" customFormat="1" ht="32.5">
      <c r="G174" s="97"/>
    </row>
    <row r="175" spans="1:16" s="96" customFormat="1" ht="32.5">
      <c r="G175" s="97"/>
    </row>
    <row r="176" spans="1:16" s="96" customFormat="1" ht="32.5">
      <c r="G176" s="97"/>
    </row>
    <row r="177" spans="7:7" s="96" customFormat="1" ht="32.5">
      <c r="G177" s="97"/>
    </row>
    <row r="178" spans="7:7" s="96" customFormat="1" ht="32.5">
      <c r="G178" s="97"/>
    </row>
    <row r="179" spans="7:7" s="96" customFormat="1" ht="32.5">
      <c r="G179" s="97"/>
    </row>
    <row r="180" spans="7:7" s="96" customFormat="1" ht="32.5">
      <c r="G180" s="97"/>
    </row>
    <row r="181" spans="7:7" s="96" customFormat="1" ht="32.5">
      <c r="G181" s="97"/>
    </row>
    <row r="182" spans="7:7" s="96" customFormat="1" ht="32.5">
      <c r="G182" s="97"/>
    </row>
    <row r="183" spans="7:7" s="96" customFormat="1" ht="32.5">
      <c r="G183" s="97"/>
    </row>
    <row r="184" spans="7:7" s="96" customFormat="1" ht="32.5">
      <c r="G184" s="97"/>
    </row>
    <row r="185" spans="7:7" s="96" customFormat="1" ht="32.5">
      <c r="G185" s="97"/>
    </row>
    <row r="186" spans="7:7" s="96" customFormat="1" ht="32.5">
      <c r="G186" s="97"/>
    </row>
    <row r="187" spans="7:7" s="96" customFormat="1" ht="32.5">
      <c r="G187" s="97"/>
    </row>
    <row r="188" spans="7:7" s="96" customFormat="1" ht="32.5">
      <c r="G188" s="97"/>
    </row>
    <row r="189" spans="7:7" s="96" customFormat="1" ht="32.5">
      <c r="G189" s="97"/>
    </row>
    <row r="190" spans="7:7" s="96" customFormat="1" ht="32.5">
      <c r="G190" s="97"/>
    </row>
    <row r="191" spans="7:7" s="96" customFormat="1" ht="32.5">
      <c r="G191" s="97"/>
    </row>
    <row r="192" spans="7:7" s="96" customFormat="1" ht="32.5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A377C-A3FB-417A-83C6-5E72D160FB5E}">
  <sheetPr>
    <pageSetUpPr fitToPage="1"/>
  </sheetPr>
  <dimension ref="A1:S155"/>
  <sheetViews>
    <sheetView view="pageBreakPreview" topLeftCell="A26" zoomScale="50" zoomScaleNormal="10" zoomScaleSheetLayoutView="50" zoomScalePageLayoutView="25" workbookViewId="0">
      <selection activeCell="G33" sqref="G33:M33"/>
    </sheetView>
  </sheetViews>
  <sheetFormatPr defaultColWidth="9.1796875" defaultRowHeight="16.5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43" t="s">
        <v>0</v>
      </c>
      <c r="O1" s="443" t="s">
        <v>0</v>
      </c>
      <c r="P1" s="444" t="s">
        <v>1</v>
      </c>
      <c r="Q1" s="444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43" t="s">
        <v>2</v>
      </c>
      <c r="O2" s="443" t="s">
        <v>2</v>
      </c>
      <c r="P2" s="445" t="s">
        <v>3</v>
      </c>
      <c r="Q2" s="445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43" t="s">
        <v>4</v>
      </c>
      <c r="O3" s="443" t="s">
        <v>4</v>
      </c>
      <c r="P3" s="446" t="s">
        <v>5</v>
      </c>
      <c r="Q3" s="444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59" t="s">
        <v>858</v>
      </c>
      <c r="H5" s="460"/>
      <c r="I5" s="460"/>
      <c r="J5" s="460"/>
      <c r="K5" s="460"/>
      <c r="L5" s="460"/>
      <c r="M5" s="461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62"/>
      <c r="H6" s="463"/>
      <c r="I6" s="463"/>
      <c r="J6" s="463"/>
      <c r="K6" s="463"/>
      <c r="L6" s="463"/>
      <c r="M6" s="464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781</v>
      </c>
      <c r="E7" s="12"/>
      <c r="F7" s="11"/>
      <c r="G7" s="462"/>
      <c r="H7" s="463"/>
      <c r="I7" s="463"/>
      <c r="J7" s="463"/>
      <c r="K7" s="463"/>
      <c r="L7" s="463"/>
      <c r="M7" s="464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68" t="s">
        <v>782</v>
      </c>
      <c r="E8" s="468"/>
      <c r="F8" s="468"/>
      <c r="G8" s="465"/>
      <c r="H8" s="466"/>
      <c r="I8" s="466"/>
      <c r="J8" s="466"/>
      <c r="K8" s="466"/>
      <c r="L8" s="466"/>
      <c r="M8" s="467"/>
      <c r="N8" s="13"/>
      <c r="O8" s="13"/>
      <c r="P8" s="13"/>
      <c r="Q8" s="13"/>
    </row>
    <row r="9" spans="1:17" s="15" customFormat="1" ht="32.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2.5">
      <c r="B10" s="236" t="s">
        <v>15</v>
      </c>
      <c r="C10" s="236"/>
      <c r="D10" s="136" t="s">
        <v>779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69">
        <v>45460</v>
      </c>
      <c r="E11" s="470"/>
      <c r="F11" s="470"/>
      <c r="G11" s="241"/>
      <c r="H11" s="240"/>
      <c r="I11" s="186"/>
      <c r="J11" s="238" t="s">
        <v>20</v>
      </c>
      <c r="K11" s="186"/>
      <c r="L11" s="186"/>
      <c r="M11" s="471" t="s">
        <v>730</v>
      </c>
      <c r="N11" s="471"/>
      <c r="O11" s="471"/>
      <c r="P11" s="471"/>
      <c r="Q11" s="471"/>
    </row>
    <row r="12" spans="1:17" s="15" customFormat="1" ht="32.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32.5">
      <c r="B13" s="472"/>
      <c r="C13" s="472"/>
      <c r="D13" s="472"/>
      <c r="E13" s="472"/>
      <c r="F13" s="472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32.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56" t="s">
        <v>860</v>
      </c>
      <c r="O17" s="456"/>
      <c r="P17" s="456"/>
      <c r="Q17" s="333" t="s">
        <v>40</v>
      </c>
    </row>
    <row r="18" spans="2:17" s="204" customFormat="1" ht="78">
      <c r="B18" s="330" t="s">
        <v>41</v>
      </c>
      <c r="C18" s="331" t="s">
        <v>542</v>
      </c>
      <c r="D18" s="205" t="s">
        <v>864</v>
      </c>
      <c r="E18" s="206"/>
      <c r="F18" s="207"/>
      <c r="G18" s="207">
        <v>1</v>
      </c>
      <c r="H18" s="207">
        <v>4</v>
      </c>
      <c r="I18" s="207">
        <v>5</v>
      </c>
      <c r="J18" s="207">
        <v>7</v>
      </c>
      <c r="K18" s="207">
        <v>5</v>
      </c>
      <c r="L18" s="207">
        <v>4</v>
      </c>
      <c r="M18" s="207">
        <v>1</v>
      </c>
      <c r="N18" s="447" t="s">
        <v>861</v>
      </c>
      <c r="O18" s="447"/>
      <c r="P18" s="447"/>
      <c r="Q18" s="208">
        <f>SUM(E18:P18)</f>
        <v>27</v>
      </c>
    </row>
    <row r="19" spans="2:17" s="204" customFormat="1" ht="78">
      <c r="B19" s="330" t="s">
        <v>43</v>
      </c>
      <c r="C19" s="331" t="str">
        <f>C18</f>
        <v>DB-SS016</v>
      </c>
      <c r="D19" s="206" t="str">
        <f>+D18</f>
        <v>DOVE</v>
      </c>
      <c r="E19" s="206"/>
      <c r="F19" s="207"/>
      <c r="G19" s="209">
        <f>ROUNDUP(G18*5%,0)</f>
        <v>1</v>
      </c>
      <c r="H19" s="209">
        <f t="shared" ref="H19:M19" si="0">ROUNDUP(H18*5%,0)</f>
        <v>1</v>
      </c>
      <c r="I19" s="209">
        <f t="shared" si="0"/>
        <v>1</v>
      </c>
      <c r="J19" s="209">
        <f>ROUNDUP(J18*5%,0)</f>
        <v>1</v>
      </c>
      <c r="K19" s="209">
        <f t="shared" si="0"/>
        <v>1</v>
      </c>
      <c r="L19" s="209">
        <f t="shared" si="0"/>
        <v>1</v>
      </c>
      <c r="M19" s="209">
        <f t="shared" si="0"/>
        <v>1</v>
      </c>
      <c r="N19" s="447"/>
      <c r="O19" s="447"/>
      <c r="P19" s="447"/>
      <c r="Q19" s="208">
        <f>SUM(E19:P19)</f>
        <v>7</v>
      </c>
    </row>
    <row r="20" spans="2:17" s="215" customFormat="1" ht="58.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53.5">
      <c r="B21" s="210" t="s">
        <v>44</v>
      </c>
      <c r="C21" s="210"/>
      <c r="D21" s="211" t="str">
        <f>+D19</f>
        <v>DOVE</v>
      </c>
      <c r="E21" s="212"/>
      <c r="F21" s="213"/>
      <c r="G21" s="214">
        <f>SUM(G18:G20)</f>
        <v>2</v>
      </c>
      <c r="H21" s="214">
        <f t="shared" ref="H21:M21" si="1">SUM(H18:H20)</f>
        <v>5</v>
      </c>
      <c r="I21" s="214">
        <f t="shared" si="1"/>
        <v>6</v>
      </c>
      <c r="J21" s="214">
        <f t="shared" si="1"/>
        <v>9</v>
      </c>
      <c r="K21" s="214">
        <f t="shared" si="1"/>
        <v>6</v>
      </c>
      <c r="L21" s="214">
        <f t="shared" si="1"/>
        <v>5</v>
      </c>
      <c r="M21" s="214">
        <f t="shared" si="1"/>
        <v>2</v>
      </c>
      <c r="N21" s="334"/>
      <c r="O21" s="334"/>
      <c r="P21" s="334"/>
      <c r="Q21" s="360">
        <f>SUM(Q18:Q20)</f>
        <v>35</v>
      </c>
    </row>
    <row r="22" spans="2:17" s="204" customFormat="1" ht="53.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49" t="s">
        <v>860</v>
      </c>
      <c r="O23" s="449"/>
      <c r="P23" s="449"/>
      <c r="Q23" s="333" t="s">
        <v>40</v>
      </c>
    </row>
    <row r="24" spans="2:17" s="204" customFormat="1" ht="78">
      <c r="B24" s="330" t="s">
        <v>41</v>
      </c>
      <c r="C24" s="331" t="s">
        <v>550</v>
      </c>
      <c r="D24" s="205" t="s">
        <v>865</v>
      </c>
      <c r="E24" s="206"/>
      <c r="F24" s="207"/>
      <c r="G24" s="207">
        <v>1</v>
      </c>
      <c r="H24" s="207">
        <v>4</v>
      </c>
      <c r="I24" s="207">
        <v>5</v>
      </c>
      <c r="J24" s="207">
        <v>7</v>
      </c>
      <c r="K24" s="207">
        <v>5</v>
      </c>
      <c r="L24" s="207">
        <v>4</v>
      </c>
      <c r="M24" s="207">
        <v>1</v>
      </c>
      <c r="N24" s="450" t="s">
        <v>863</v>
      </c>
      <c r="O24" s="451"/>
      <c r="P24" s="452"/>
      <c r="Q24" s="208">
        <f>SUM(E24:P24)</f>
        <v>27</v>
      </c>
    </row>
    <row r="25" spans="2:17" s="204" customFormat="1" ht="78">
      <c r="B25" s="330" t="s">
        <v>43</v>
      </c>
      <c r="C25" s="331" t="str">
        <f>C24</f>
        <v>DB-SS017</v>
      </c>
      <c r="D25" s="206" t="str">
        <f>+D24</f>
        <v>HEATHER GREY</v>
      </c>
      <c r="E25" s="206"/>
      <c r="F25" s="207"/>
      <c r="G25" s="209">
        <f>ROUNDUP(G24*5%,0)</f>
        <v>1</v>
      </c>
      <c r="H25" s="209">
        <f t="shared" ref="H25:M25" si="2">ROUNDUP(H24*5%,0)</f>
        <v>1</v>
      </c>
      <c r="I25" s="209">
        <f t="shared" si="2"/>
        <v>1</v>
      </c>
      <c r="J25" s="209">
        <f t="shared" si="2"/>
        <v>1</v>
      </c>
      <c r="K25" s="209">
        <f t="shared" si="2"/>
        <v>1</v>
      </c>
      <c r="L25" s="209">
        <f t="shared" si="2"/>
        <v>1</v>
      </c>
      <c r="M25" s="209">
        <f t="shared" si="2"/>
        <v>1</v>
      </c>
      <c r="N25" s="453"/>
      <c r="O25" s="454"/>
      <c r="P25" s="455"/>
      <c r="Q25" s="208">
        <f>SUM(E25:P25)</f>
        <v>7</v>
      </c>
    </row>
    <row r="26" spans="2:17" s="215" customFormat="1" ht="58.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53.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SUM(G24:G26)</f>
        <v>2</v>
      </c>
      <c r="H27" s="214">
        <f t="shared" ref="H27:M27" si="3">SUM(H24:H26)</f>
        <v>5</v>
      </c>
      <c r="I27" s="214">
        <f t="shared" si="3"/>
        <v>6</v>
      </c>
      <c r="J27" s="214">
        <f t="shared" si="3"/>
        <v>9</v>
      </c>
      <c r="K27" s="214">
        <f t="shared" si="3"/>
        <v>6</v>
      </c>
      <c r="L27" s="214">
        <f t="shared" si="3"/>
        <v>5</v>
      </c>
      <c r="M27" s="214">
        <f t="shared" si="3"/>
        <v>2</v>
      </c>
      <c r="N27" s="334"/>
      <c r="O27" s="334"/>
      <c r="P27" s="334"/>
      <c r="Q27" s="360">
        <f>SUM(Q24:Q26)</f>
        <v>35</v>
      </c>
    </row>
    <row r="28" spans="2:17" s="204" customFormat="1" ht="53.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56" t="s">
        <v>860</v>
      </c>
      <c r="O29" s="456"/>
      <c r="P29" s="456"/>
      <c r="Q29" s="333" t="s">
        <v>40</v>
      </c>
    </row>
    <row r="30" spans="2:17" s="204" customFormat="1" ht="67.5" customHeight="1">
      <c r="B30" s="330" t="s">
        <v>41</v>
      </c>
      <c r="C30" s="331" t="s">
        <v>558</v>
      </c>
      <c r="D30" s="205" t="s">
        <v>866</v>
      </c>
      <c r="E30" s="206"/>
      <c r="F30" s="207"/>
      <c r="G30" s="207">
        <v>1</v>
      </c>
      <c r="H30" s="207">
        <v>4</v>
      </c>
      <c r="I30" s="207">
        <v>5</v>
      </c>
      <c r="J30" s="207">
        <v>7</v>
      </c>
      <c r="K30" s="207">
        <v>5</v>
      </c>
      <c r="L30" s="207">
        <v>4</v>
      </c>
      <c r="M30" s="207">
        <v>1</v>
      </c>
      <c r="N30" s="476" t="s">
        <v>862</v>
      </c>
      <c r="O30" s="476"/>
      <c r="P30" s="476"/>
      <c r="Q30" s="208">
        <f>SUM(E30:P30)</f>
        <v>27</v>
      </c>
    </row>
    <row r="31" spans="2:17" s="204" customFormat="1" ht="78">
      <c r="B31" s="330" t="s">
        <v>43</v>
      </c>
      <c r="C31" s="331" t="str">
        <f>C30</f>
        <v>DB-SS018</v>
      </c>
      <c r="D31" s="206" t="str">
        <f>+D30</f>
        <v>SANDSTONE</v>
      </c>
      <c r="E31" s="332"/>
      <c r="F31" s="332"/>
      <c r="G31" s="209">
        <f>ROUNDUP(G30*5%,0)</f>
        <v>1</v>
      </c>
      <c r="H31" s="209">
        <f t="shared" ref="H31:M31" si="4">ROUNDUP(H30*5%,0)</f>
        <v>1</v>
      </c>
      <c r="I31" s="209">
        <f t="shared" si="4"/>
        <v>1</v>
      </c>
      <c r="J31" s="209">
        <f t="shared" si="4"/>
        <v>1</v>
      </c>
      <c r="K31" s="209">
        <f t="shared" si="4"/>
        <v>1</v>
      </c>
      <c r="L31" s="209">
        <f t="shared" si="4"/>
        <v>1</v>
      </c>
      <c r="M31" s="209">
        <f t="shared" si="4"/>
        <v>1</v>
      </c>
      <c r="N31" s="476"/>
      <c r="O31" s="476"/>
      <c r="P31" s="476"/>
      <c r="Q31" s="208">
        <f>SUM(E31:P31)</f>
        <v>7</v>
      </c>
    </row>
    <row r="32" spans="2:17" s="215" customFormat="1" ht="58.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9" s="204" customFormat="1" ht="53.5">
      <c r="B33" s="222" t="s">
        <v>44</v>
      </c>
      <c r="C33" s="223"/>
      <c r="D33" s="606" t="str">
        <f>+D31</f>
        <v>SANDSTONE</v>
      </c>
      <c r="E33" s="606"/>
      <c r="F33" s="606"/>
      <c r="G33" s="214">
        <f>SUM(G30:G32)</f>
        <v>2</v>
      </c>
      <c r="H33" s="214">
        <f t="shared" ref="H33:M33" si="5">SUM(H30:H32)</f>
        <v>5</v>
      </c>
      <c r="I33" s="214">
        <f t="shared" si="5"/>
        <v>6</v>
      </c>
      <c r="J33" s="214">
        <f t="shared" si="5"/>
        <v>9</v>
      </c>
      <c r="K33" s="214">
        <f t="shared" si="5"/>
        <v>6</v>
      </c>
      <c r="L33" s="214">
        <f t="shared" si="5"/>
        <v>5</v>
      </c>
      <c r="M33" s="214">
        <f t="shared" si="5"/>
        <v>2</v>
      </c>
      <c r="N33" s="334"/>
      <c r="O33" s="334"/>
      <c r="P33" s="334"/>
      <c r="Q33" s="360">
        <f>SUM(Q30:Q32)</f>
        <v>35</v>
      </c>
    </row>
    <row r="34" spans="1:19" s="204" customFormat="1" ht="53.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53.5">
      <c r="B35" s="225" t="s">
        <v>49</v>
      </c>
      <c r="C35" s="226"/>
      <c r="D35" s="225"/>
      <c r="E35" s="227"/>
      <c r="F35" s="228"/>
      <c r="G35" s="228">
        <f>G21++G33+G27</f>
        <v>6</v>
      </c>
      <c r="H35" s="228">
        <f t="shared" ref="H35:M35" si="6">H21++H33+H27</f>
        <v>15</v>
      </c>
      <c r="I35" s="228">
        <f t="shared" si="6"/>
        <v>18</v>
      </c>
      <c r="J35" s="228">
        <f t="shared" si="6"/>
        <v>27</v>
      </c>
      <c r="K35" s="228">
        <f t="shared" si="6"/>
        <v>18</v>
      </c>
      <c r="L35" s="228">
        <f t="shared" si="6"/>
        <v>15</v>
      </c>
      <c r="M35" s="228">
        <f t="shared" si="6"/>
        <v>6</v>
      </c>
      <c r="N35" s="228"/>
      <c r="O35" s="228"/>
      <c r="P35" s="228"/>
      <c r="Q35" s="228">
        <f>Q21++Q33+Q27</f>
        <v>105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477" t="s">
        <v>859</v>
      </c>
      <c r="C37" s="477"/>
      <c r="D37" s="477"/>
      <c r="E37" s="477"/>
      <c r="F37" s="477"/>
      <c r="G37" s="477"/>
      <c r="H37" s="477"/>
      <c r="I37" s="477"/>
      <c r="J37" s="477"/>
      <c r="K37" s="477"/>
      <c r="L37" s="477"/>
      <c r="M37" s="477"/>
      <c r="N37" s="477"/>
      <c r="O37" s="477"/>
      <c r="P37" s="477"/>
      <c r="Q37" s="477"/>
    </row>
    <row r="38" spans="1:19" s="99" customFormat="1" ht="72.75" customHeight="1">
      <c r="B38" s="477" t="s">
        <v>743</v>
      </c>
      <c r="C38" s="477"/>
      <c r="D38" s="477"/>
      <c r="E38" s="477"/>
      <c r="F38" s="477"/>
      <c r="G38" s="477"/>
      <c r="H38" s="477"/>
      <c r="I38" s="477"/>
      <c r="J38" s="477"/>
      <c r="K38" s="477"/>
      <c r="L38" s="477"/>
      <c r="M38" s="477"/>
      <c r="N38" s="477"/>
      <c r="O38" s="477"/>
      <c r="P38" s="477"/>
      <c r="Q38" s="477"/>
    </row>
    <row r="39" spans="1:19" s="99" customFormat="1" ht="72.75" hidden="1" customHeight="1">
      <c r="B39" s="478" t="s">
        <v>767</v>
      </c>
      <c r="C39" s="478"/>
      <c r="D39" s="478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8"/>
      <c r="Q39" s="478"/>
    </row>
    <row r="40" spans="1:19" s="4" customFormat="1" ht="59.15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44">
      <c r="A41" s="479" t="s">
        <v>52</v>
      </c>
      <c r="B41" s="479"/>
      <c r="C41" s="479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80" t="s">
        <v>63</v>
      </c>
      <c r="O41" s="480"/>
      <c r="P41" s="480"/>
      <c r="Q41" s="480"/>
    </row>
    <row r="42" spans="1:19" s="34" customFormat="1" ht="45.75" customHeight="1">
      <c r="A42" s="540" t="str">
        <f>UPPER(D21)</f>
        <v>DOVE</v>
      </c>
      <c r="B42" s="540"/>
      <c r="C42" s="540"/>
      <c r="D42" s="540"/>
      <c r="E42" s="540"/>
      <c r="F42" s="540"/>
      <c r="G42" s="540"/>
      <c r="H42" s="540"/>
      <c r="I42" s="540"/>
      <c r="J42" s="540"/>
      <c r="K42" s="540"/>
      <c r="L42" s="540"/>
      <c r="M42" s="540"/>
      <c r="N42" s="540"/>
      <c r="O42" s="540"/>
      <c r="P42" s="540"/>
      <c r="Q42" s="540"/>
    </row>
    <row r="43" spans="1:19" s="128" customFormat="1" ht="156" customHeight="1">
      <c r="A43" s="129">
        <v>1</v>
      </c>
      <c r="B43" s="474" t="str">
        <f>$M$11</f>
        <v>100%COTTON SEMI BRUSHED (20/1+20/1+10/2) washing_ 14GG _460GSM</v>
      </c>
      <c r="C43" s="474"/>
      <c r="D43" s="195" t="s">
        <v>64</v>
      </c>
      <c r="E43" s="195" t="str">
        <f>$N$18</f>
        <v>ASH - BC01</v>
      </c>
      <c r="F43" s="129" t="s">
        <v>36</v>
      </c>
      <c r="G43" s="196">
        <f>$Q$21</f>
        <v>35</v>
      </c>
      <c r="H43" s="359">
        <v>1.65</v>
      </c>
      <c r="I43" s="179">
        <f>H43*G43</f>
        <v>57.75</v>
      </c>
      <c r="J43" s="188">
        <f>I43*3.5%+(I43/50)*0.5</f>
        <v>2.5987500000000003</v>
      </c>
      <c r="K43" s="188">
        <v>0</v>
      </c>
      <c r="L43" s="188">
        <v>0</v>
      </c>
      <c r="M43" s="338">
        <f>ROUND(I43+J43,0)</f>
        <v>60</v>
      </c>
      <c r="N43" s="475" t="s">
        <v>867</v>
      </c>
      <c r="O43" s="475"/>
      <c r="P43" s="475"/>
      <c r="Q43" s="475"/>
      <c r="S43" s="358"/>
    </row>
    <row r="44" spans="1:19" s="128" customFormat="1" ht="102" customHeight="1">
      <c r="A44" s="129">
        <v>2</v>
      </c>
      <c r="B44" s="474" t="s">
        <v>769</v>
      </c>
      <c r="C44" s="474"/>
      <c r="D44" s="195" t="s">
        <v>777</v>
      </c>
      <c r="E44" s="195" t="str">
        <f>$N$18</f>
        <v>ASH - BC01</v>
      </c>
      <c r="F44" s="129" t="s">
        <v>36</v>
      </c>
      <c r="G44" s="196">
        <f>$Q$21</f>
        <v>35</v>
      </c>
      <c r="H44" s="359">
        <v>0.21</v>
      </c>
      <c r="I44" s="179">
        <f>H44*G44</f>
        <v>7.35</v>
      </c>
      <c r="J44" s="188">
        <f>I44*2.3%+(I44/50)*0.5</f>
        <v>0.24254999999999999</v>
      </c>
      <c r="K44" s="188">
        <v>0</v>
      </c>
      <c r="L44" s="188">
        <v>0</v>
      </c>
      <c r="M44" s="338">
        <f>ROUND(I44+J44,0)</f>
        <v>8</v>
      </c>
      <c r="N44" s="475" t="s">
        <v>868</v>
      </c>
      <c r="O44" s="475"/>
      <c r="P44" s="475"/>
      <c r="Q44" s="475"/>
      <c r="S44" s="358"/>
    </row>
    <row r="45" spans="1:19" s="4" customFormat="1" ht="59.15" customHeight="1">
      <c r="B45" s="87" t="s">
        <v>51</v>
      </c>
      <c r="C45" s="24"/>
      <c r="D45" s="343" t="s">
        <v>734</v>
      </c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</row>
    <row r="46" spans="1:19" s="25" customFormat="1" ht="144">
      <c r="A46" s="479" t="s">
        <v>52</v>
      </c>
      <c r="B46" s="479"/>
      <c r="C46" s="479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80" t="s">
        <v>63</v>
      </c>
      <c r="O46" s="480"/>
      <c r="P46" s="480"/>
      <c r="Q46" s="480"/>
    </row>
    <row r="47" spans="1:19" s="34" customFormat="1" ht="51.75" customHeight="1">
      <c r="A47" s="540" t="str">
        <f>UPPER(D27)</f>
        <v>HEATHER GREY</v>
      </c>
      <c r="B47" s="540"/>
      <c r="C47" s="540"/>
      <c r="D47" s="540"/>
      <c r="E47" s="540"/>
      <c r="F47" s="540"/>
      <c r="G47" s="540"/>
      <c r="H47" s="540"/>
      <c r="I47" s="540"/>
      <c r="J47" s="540"/>
      <c r="K47" s="540"/>
      <c r="L47" s="540"/>
      <c r="M47" s="540"/>
      <c r="N47" s="540"/>
      <c r="O47" s="540"/>
      <c r="P47" s="540"/>
      <c r="Q47" s="540"/>
    </row>
    <row r="48" spans="1:19" s="128" customFormat="1" ht="156" customHeight="1">
      <c r="A48" s="129">
        <v>1</v>
      </c>
      <c r="B48" s="474" t="str">
        <f>$M$11</f>
        <v>100%COTTON SEMI BRUSHED (20/1+20/1+10/2) washing_ 14GG _460GSM</v>
      </c>
      <c r="C48" s="474"/>
      <c r="D48" s="195" t="s">
        <v>64</v>
      </c>
      <c r="E48" s="195" t="str">
        <f>$N$24</f>
        <v>HEATHER GREY - BC06</v>
      </c>
      <c r="F48" s="129" t="s">
        <v>36</v>
      </c>
      <c r="G48" s="196">
        <f>$Q$27</f>
        <v>35</v>
      </c>
      <c r="H48" s="359">
        <v>1.65</v>
      </c>
      <c r="I48" s="179">
        <f>H48*G48</f>
        <v>57.75</v>
      </c>
      <c r="J48" s="188">
        <f>I48*2.5%+(I48/50)*0.5</f>
        <v>2.0212500000000002</v>
      </c>
      <c r="K48" s="188">
        <v>0</v>
      </c>
      <c r="L48" s="188">
        <v>0</v>
      </c>
      <c r="M48" s="338">
        <f>ROUND(I48+J48,0)</f>
        <v>60</v>
      </c>
      <c r="N48" s="475" t="s">
        <v>869</v>
      </c>
      <c r="O48" s="475"/>
      <c r="P48" s="475"/>
      <c r="Q48" s="475"/>
      <c r="S48" s="358"/>
    </row>
    <row r="49" spans="1:19" s="128" customFormat="1" ht="105" customHeight="1">
      <c r="A49" s="129">
        <v>1</v>
      </c>
      <c r="B49" s="474" t="s">
        <v>769</v>
      </c>
      <c r="C49" s="474"/>
      <c r="D49" s="195" t="s">
        <v>777</v>
      </c>
      <c r="E49" s="195" t="str">
        <f>$N$24</f>
        <v>HEATHER GREY - BC06</v>
      </c>
      <c r="F49" s="129" t="s">
        <v>36</v>
      </c>
      <c r="G49" s="196">
        <f>$Q$27</f>
        <v>35</v>
      </c>
      <c r="H49" s="359">
        <v>0.21</v>
      </c>
      <c r="I49" s="179">
        <f>H49*G49</f>
        <v>7.35</v>
      </c>
      <c r="J49" s="188">
        <f>I49*2.5%+(I49/50)*0.5</f>
        <v>0.25724999999999998</v>
      </c>
      <c r="K49" s="188">
        <v>0</v>
      </c>
      <c r="L49" s="188">
        <v>0</v>
      </c>
      <c r="M49" s="338">
        <f>ROUND(I49+J49,0)</f>
        <v>8</v>
      </c>
      <c r="N49" s="475" t="s">
        <v>870</v>
      </c>
      <c r="O49" s="475"/>
      <c r="P49" s="475"/>
      <c r="Q49" s="475"/>
      <c r="S49" s="358"/>
    </row>
    <row r="50" spans="1:19" s="34" customFormat="1" ht="51.75" customHeight="1">
      <c r="A50" s="540" t="str">
        <f>UPPER(D30)</f>
        <v>SANDSTONE</v>
      </c>
      <c r="B50" s="540"/>
      <c r="C50" s="540"/>
      <c r="D50" s="540"/>
      <c r="E50" s="540"/>
      <c r="F50" s="540"/>
      <c r="G50" s="540"/>
      <c r="H50" s="540"/>
      <c r="I50" s="540"/>
      <c r="J50" s="540"/>
      <c r="K50" s="540"/>
      <c r="L50" s="540"/>
      <c r="M50" s="540"/>
      <c r="N50" s="540"/>
      <c r="O50" s="540"/>
      <c r="P50" s="540"/>
      <c r="Q50" s="540"/>
    </row>
    <row r="51" spans="1:19" s="128" customFormat="1" ht="156" customHeight="1">
      <c r="A51" s="129">
        <v>1</v>
      </c>
      <c r="B51" s="474" t="str">
        <f>$M$11</f>
        <v>100%COTTON SEMI BRUSHED (20/1+20/1+10/2) washing_ 14GG _460GSM</v>
      </c>
      <c r="C51" s="474"/>
      <c r="D51" s="195" t="s">
        <v>64</v>
      </c>
      <c r="E51" s="195" t="str">
        <f>$N$30</f>
        <v>OATLMEAL - BC0279</v>
      </c>
      <c r="F51" s="129" t="s">
        <v>36</v>
      </c>
      <c r="G51" s="196">
        <f>$Q$33</f>
        <v>35</v>
      </c>
      <c r="H51" s="359">
        <v>1.65</v>
      </c>
      <c r="I51" s="179">
        <f>H51*G51</f>
        <v>57.75</v>
      </c>
      <c r="J51" s="188">
        <f>I51*5.7%+(I51/50)*0.5+1</f>
        <v>4.8692500000000001</v>
      </c>
      <c r="K51" s="188">
        <v>0</v>
      </c>
      <c r="L51" s="188">
        <v>0</v>
      </c>
      <c r="M51" s="338">
        <f>ROUND(I51+J51,0)</f>
        <v>63</v>
      </c>
      <c r="N51" s="541" t="s">
        <v>871</v>
      </c>
      <c r="O51" s="541"/>
      <c r="P51" s="541"/>
      <c r="Q51" s="541"/>
      <c r="S51" s="358"/>
    </row>
    <row r="52" spans="1:19" s="128" customFormat="1" ht="94.5" customHeight="1">
      <c r="A52" s="357"/>
      <c r="B52" s="474" t="s">
        <v>769</v>
      </c>
      <c r="C52" s="474"/>
      <c r="D52" s="195" t="s">
        <v>778</v>
      </c>
      <c r="E52" s="195" t="str">
        <f>$N$30</f>
        <v>OATLMEAL - BC0279</v>
      </c>
      <c r="F52" s="129" t="s">
        <v>36</v>
      </c>
      <c r="G52" s="196">
        <f>$Q$33</f>
        <v>35</v>
      </c>
      <c r="H52" s="359">
        <v>0.21</v>
      </c>
      <c r="I52" s="179">
        <f>H52*G52</f>
        <v>7.35</v>
      </c>
      <c r="J52" s="188">
        <f>I52*5.7%+(I52/50)*0.5+1</f>
        <v>1.4924500000000001</v>
      </c>
      <c r="K52" s="188">
        <v>0</v>
      </c>
      <c r="L52" s="188">
        <v>0</v>
      </c>
      <c r="M52" s="338">
        <f>ROUND(I52+J52,0)</f>
        <v>9</v>
      </c>
      <c r="N52" s="541" t="s">
        <v>872</v>
      </c>
      <c r="O52" s="541"/>
      <c r="P52" s="541"/>
      <c r="Q52" s="541"/>
      <c r="S52" s="358"/>
    </row>
    <row r="53" spans="1:19" s="26" customFormat="1" ht="37" customHeight="1" thickBot="1">
      <c r="B53" s="87" t="s">
        <v>69</v>
      </c>
      <c r="C53" s="27"/>
      <c r="D53" s="27"/>
      <c r="E53" s="27"/>
      <c r="G53" s="28"/>
      <c r="Q53" s="29"/>
    </row>
    <row r="54" spans="1:19" s="40" customFormat="1" ht="55.5" customHeight="1">
      <c r="A54" s="488" t="s">
        <v>70</v>
      </c>
      <c r="B54" s="489"/>
      <c r="C54" s="489"/>
      <c r="D54" s="489"/>
      <c r="E54" s="490"/>
      <c r="F54" s="84" t="s">
        <v>71</v>
      </c>
      <c r="G54" s="84" t="s">
        <v>72</v>
      </c>
      <c r="H54" s="491" t="s">
        <v>73</v>
      </c>
      <c r="I54" s="492"/>
      <c r="J54" s="85" t="s">
        <v>55</v>
      </c>
      <c r="K54" s="84" t="s">
        <v>74</v>
      </c>
      <c r="L54" s="84" t="s">
        <v>75</v>
      </c>
      <c r="M54" s="86" t="s">
        <v>76</v>
      </c>
      <c r="N54" s="86" t="s">
        <v>77</v>
      </c>
      <c r="O54" s="86" t="s">
        <v>78</v>
      </c>
      <c r="P54" s="493" t="s">
        <v>79</v>
      </c>
      <c r="Q54" s="494"/>
    </row>
    <row r="55" spans="1:19" s="15" customFormat="1" ht="59.5" customHeight="1">
      <c r="A55" s="192">
        <v>1</v>
      </c>
      <c r="B55" s="487" t="s">
        <v>80</v>
      </c>
      <c r="C55" s="487"/>
      <c r="D55" s="487"/>
      <c r="E55" s="487"/>
      <c r="F55" s="427" t="str">
        <f>$E$43</f>
        <v>ASH - BC01</v>
      </c>
      <c r="G55" s="428" t="s">
        <v>873</v>
      </c>
      <c r="H55" s="483" t="str">
        <f>$D$21</f>
        <v>DOVE</v>
      </c>
      <c r="I55" s="484" t="str">
        <f t="shared" ref="I55:I72" si="7">$E$43</f>
        <v>ASH - BC01</v>
      </c>
      <c r="J55" s="187" t="s">
        <v>81</v>
      </c>
      <c r="K55" s="187">
        <f>$Q$21</f>
        <v>35</v>
      </c>
      <c r="L55" s="352">
        <f>340/4500</f>
        <v>7.5555555555555556E-2</v>
      </c>
      <c r="M55" s="193">
        <f t="shared" ref="M55:M57" si="8">K55*L55</f>
        <v>2.6444444444444444</v>
      </c>
      <c r="N55" s="193"/>
      <c r="O55" s="189">
        <f t="shared" ref="O55:O72" si="9">ROUNDUP(N55+M55,0)</f>
        <v>3</v>
      </c>
      <c r="P55" s="485" t="s">
        <v>876</v>
      </c>
      <c r="Q55" s="486"/>
    </row>
    <row r="56" spans="1:19" s="15" customFormat="1" ht="59.5" customHeight="1">
      <c r="A56" s="192">
        <v>2</v>
      </c>
      <c r="B56" s="487" t="s">
        <v>80</v>
      </c>
      <c r="C56" s="487"/>
      <c r="D56" s="487"/>
      <c r="E56" s="487"/>
      <c r="F56" s="427" t="str">
        <f>$E$48</f>
        <v>HEATHER GREY - BC06</v>
      </c>
      <c r="G56" s="428" t="s">
        <v>874</v>
      </c>
      <c r="H56" s="483" t="str">
        <f t="shared" ref="H56" si="10">$D$27</f>
        <v>HEATHER GREY</v>
      </c>
      <c r="I56" s="484"/>
      <c r="J56" s="187" t="s">
        <v>81</v>
      </c>
      <c r="K56" s="187">
        <f>$Q$27</f>
        <v>35</v>
      </c>
      <c r="L56" s="352">
        <f>340/4500</f>
        <v>7.5555555555555556E-2</v>
      </c>
      <c r="M56" s="193">
        <f t="shared" si="8"/>
        <v>2.6444444444444444</v>
      </c>
      <c r="N56" s="193"/>
      <c r="O56" s="189">
        <f t="shared" si="9"/>
        <v>3</v>
      </c>
      <c r="P56" s="536"/>
      <c r="Q56" s="537"/>
    </row>
    <row r="57" spans="1:19" s="15" customFormat="1" ht="59.5" customHeight="1">
      <c r="A57" s="192">
        <v>3</v>
      </c>
      <c r="B57" s="487" t="s">
        <v>80</v>
      </c>
      <c r="C57" s="487"/>
      <c r="D57" s="487"/>
      <c r="E57" s="487"/>
      <c r="F57" s="427" t="str">
        <f>$E$51</f>
        <v>OATLMEAL - BC0279</v>
      </c>
      <c r="G57" s="428" t="s">
        <v>875</v>
      </c>
      <c r="H57" s="483" t="str">
        <f>$D$33</f>
        <v>SANDSTONE</v>
      </c>
      <c r="I57" s="484" t="str">
        <f t="shared" si="7"/>
        <v>ASH - BC01</v>
      </c>
      <c r="J57" s="187" t="s">
        <v>81</v>
      </c>
      <c r="K57" s="187">
        <f>$Q$33</f>
        <v>35</v>
      </c>
      <c r="L57" s="352">
        <f>340/4500</f>
        <v>7.5555555555555556E-2</v>
      </c>
      <c r="M57" s="193">
        <f t="shared" si="8"/>
        <v>2.6444444444444444</v>
      </c>
      <c r="N57" s="193"/>
      <c r="O57" s="189">
        <f t="shared" si="9"/>
        <v>3</v>
      </c>
      <c r="P57" s="536"/>
      <c r="Q57" s="537"/>
    </row>
    <row r="58" spans="1:19" s="15" customFormat="1" ht="44.25" customHeight="1">
      <c r="A58" s="192">
        <v>4</v>
      </c>
      <c r="B58" s="481" t="s">
        <v>771</v>
      </c>
      <c r="C58" s="482"/>
      <c r="D58" s="482"/>
      <c r="E58" s="482"/>
      <c r="F58" s="548" t="s">
        <v>91</v>
      </c>
      <c r="G58" s="551" t="s">
        <v>772</v>
      </c>
      <c r="H58" s="483" t="str">
        <f>$D$21</f>
        <v>DOVE</v>
      </c>
      <c r="I58" s="484" t="str">
        <f t="shared" si="7"/>
        <v>ASH - BC01</v>
      </c>
      <c r="J58" s="187" t="s">
        <v>87</v>
      </c>
      <c r="K58" s="187">
        <f>$Q$21</f>
        <v>35</v>
      </c>
      <c r="L58" s="187">
        <v>1</v>
      </c>
      <c r="M58" s="187">
        <f t="shared" ref="M58:M69" si="11">L58*K58</f>
        <v>35</v>
      </c>
      <c r="N58" s="193"/>
      <c r="O58" s="189">
        <f t="shared" si="9"/>
        <v>35</v>
      </c>
      <c r="P58" s="485" t="s">
        <v>744</v>
      </c>
      <c r="Q58" s="486"/>
    </row>
    <row r="59" spans="1:19" s="15" customFormat="1" ht="44.25" customHeight="1">
      <c r="A59" s="192">
        <v>5</v>
      </c>
      <c r="B59" s="481" t="s">
        <v>771</v>
      </c>
      <c r="C59" s="482"/>
      <c r="D59" s="482"/>
      <c r="E59" s="482"/>
      <c r="F59" s="549"/>
      <c r="G59" s="552"/>
      <c r="H59" s="483" t="str">
        <f t="shared" ref="H59" si="12">$D$27</f>
        <v>HEATHER GREY</v>
      </c>
      <c r="I59" s="484"/>
      <c r="J59" s="187" t="s">
        <v>87</v>
      </c>
      <c r="K59" s="187">
        <f>$Q$27</f>
        <v>35</v>
      </c>
      <c r="L59" s="187">
        <v>1</v>
      </c>
      <c r="M59" s="187">
        <f t="shared" si="11"/>
        <v>35</v>
      </c>
      <c r="N59" s="193"/>
      <c r="O59" s="189">
        <f t="shared" si="9"/>
        <v>35</v>
      </c>
      <c r="P59" s="536"/>
      <c r="Q59" s="537"/>
    </row>
    <row r="60" spans="1:19" s="15" customFormat="1" ht="44.25" customHeight="1">
      <c r="A60" s="192">
        <v>6</v>
      </c>
      <c r="B60" s="481" t="s">
        <v>771</v>
      </c>
      <c r="C60" s="482"/>
      <c r="D60" s="482"/>
      <c r="E60" s="482"/>
      <c r="F60" s="550"/>
      <c r="G60" s="552"/>
      <c r="H60" s="483" t="str">
        <f>$D$33</f>
        <v>SANDSTONE</v>
      </c>
      <c r="I60" s="484" t="str">
        <f t="shared" si="7"/>
        <v>ASH - BC01</v>
      </c>
      <c r="J60" s="187" t="s">
        <v>87</v>
      </c>
      <c r="K60" s="187">
        <f>$Q$33</f>
        <v>35</v>
      </c>
      <c r="L60" s="187">
        <v>1</v>
      </c>
      <c r="M60" s="187">
        <f t="shared" si="11"/>
        <v>35</v>
      </c>
      <c r="N60" s="193"/>
      <c r="O60" s="189">
        <f t="shared" si="9"/>
        <v>35</v>
      </c>
      <c r="P60" s="538"/>
      <c r="Q60" s="539"/>
    </row>
    <row r="61" spans="1:19" s="15" customFormat="1" ht="44.25" customHeight="1">
      <c r="A61" s="192">
        <v>7</v>
      </c>
      <c r="B61" s="481" t="s">
        <v>773</v>
      </c>
      <c r="C61" s="482"/>
      <c r="D61" s="482"/>
      <c r="E61" s="482"/>
      <c r="F61" s="548" t="s">
        <v>91</v>
      </c>
      <c r="G61" s="551" t="s">
        <v>774</v>
      </c>
      <c r="H61" s="483" t="str">
        <f>$D$21</f>
        <v>DOVE</v>
      </c>
      <c r="I61" s="484" t="str">
        <f t="shared" si="7"/>
        <v>ASH - BC01</v>
      </c>
      <c r="J61" s="187" t="s">
        <v>87</v>
      </c>
      <c r="K61" s="187">
        <f>$Q$21</f>
        <v>35</v>
      </c>
      <c r="L61" s="187">
        <v>1</v>
      </c>
      <c r="M61" s="187">
        <f t="shared" si="11"/>
        <v>35</v>
      </c>
      <c r="N61" s="193"/>
      <c r="O61" s="189">
        <f t="shared" si="9"/>
        <v>35</v>
      </c>
      <c r="P61" s="485" t="s">
        <v>744</v>
      </c>
      <c r="Q61" s="486"/>
    </row>
    <row r="62" spans="1:19" s="15" customFormat="1" ht="44.25" customHeight="1">
      <c r="A62" s="192">
        <v>8</v>
      </c>
      <c r="B62" s="481" t="s">
        <v>773</v>
      </c>
      <c r="C62" s="482"/>
      <c r="D62" s="482"/>
      <c r="E62" s="482"/>
      <c r="F62" s="549"/>
      <c r="G62" s="552"/>
      <c r="H62" s="483" t="str">
        <f t="shared" ref="H62" si="13">$D$27</f>
        <v>HEATHER GREY</v>
      </c>
      <c r="I62" s="484"/>
      <c r="J62" s="187" t="s">
        <v>87</v>
      </c>
      <c r="K62" s="187">
        <f>$Q$27</f>
        <v>35</v>
      </c>
      <c r="L62" s="187">
        <v>1</v>
      </c>
      <c r="M62" s="187">
        <f t="shared" si="11"/>
        <v>35</v>
      </c>
      <c r="N62" s="193"/>
      <c r="O62" s="189">
        <f t="shared" si="9"/>
        <v>35</v>
      </c>
      <c r="P62" s="536"/>
      <c r="Q62" s="537"/>
    </row>
    <row r="63" spans="1:19" s="15" customFormat="1" ht="44.25" customHeight="1">
      <c r="A63" s="192">
        <v>9</v>
      </c>
      <c r="B63" s="481" t="s">
        <v>773</v>
      </c>
      <c r="C63" s="482"/>
      <c r="D63" s="482"/>
      <c r="E63" s="482"/>
      <c r="F63" s="550"/>
      <c r="G63" s="552"/>
      <c r="H63" s="483" t="str">
        <f>$D$33</f>
        <v>SANDSTONE</v>
      </c>
      <c r="I63" s="484" t="str">
        <f t="shared" si="7"/>
        <v>ASH - BC01</v>
      </c>
      <c r="J63" s="187" t="s">
        <v>87</v>
      </c>
      <c r="K63" s="187">
        <f>$Q$33</f>
        <v>35</v>
      </c>
      <c r="L63" s="187">
        <v>1</v>
      </c>
      <c r="M63" s="187">
        <f t="shared" si="11"/>
        <v>35</v>
      </c>
      <c r="N63" s="193"/>
      <c r="O63" s="189">
        <f t="shared" si="9"/>
        <v>35</v>
      </c>
      <c r="P63" s="538"/>
      <c r="Q63" s="539"/>
    </row>
    <row r="64" spans="1:19" s="15" customFormat="1" ht="44.25" customHeight="1">
      <c r="A64" s="192">
        <v>10</v>
      </c>
      <c r="B64" s="495" t="s">
        <v>753</v>
      </c>
      <c r="C64" s="487"/>
      <c r="D64" s="487"/>
      <c r="E64" s="487"/>
      <c r="F64" s="548" t="s">
        <v>91</v>
      </c>
      <c r="G64" s="551" t="s">
        <v>754</v>
      </c>
      <c r="H64" s="483" t="str">
        <f>$D$21</f>
        <v>DOVE</v>
      </c>
      <c r="I64" s="484" t="str">
        <f t="shared" si="7"/>
        <v>ASH - BC01</v>
      </c>
      <c r="J64" s="187" t="s">
        <v>87</v>
      </c>
      <c r="K64" s="187">
        <f>$Q$21</f>
        <v>35</v>
      </c>
      <c r="L64" s="187">
        <v>1</v>
      </c>
      <c r="M64" s="187">
        <f t="shared" si="11"/>
        <v>35</v>
      </c>
      <c r="N64" s="193"/>
      <c r="O64" s="189">
        <f t="shared" si="9"/>
        <v>35</v>
      </c>
      <c r="P64" s="485" t="s">
        <v>744</v>
      </c>
      <c r="Q64" s="486"/>
    </row>
    <row r="65" spans="1:17" s="15" customFormat="1" ht="44.25" customHeight="1">
      <c r="A65" s="192">
        <v>11</v>
      </c>
      <c r="B65" s="495" t="s">
        <v>753</v>
      </c>
      <c r="C65" s="487"/>
      <c r="D65" s="487"/>
      <c r="E65" s="487"/>
      <c r="F65" s="549"/>
      <c r="G65" s="552"/>
      <c r="H65" s="483" t="str">
        <f t="shared" ref="H65" si="14">$D$27</f>
        <v>HEATHER GREY</v>
      </c>
      <c r="I65" s="484"/>
      <c r="J65" s="187" t="s">
        <v>87</v>
      </c>
      <c r="K65" s="187">
        <f>$Q$27</f>
        <v>35</v>
      </c>
      <c r="L65" s="187">
        <v>1</v>
      </c>
      <c r="M65" s="187">
        <f t="shared" si="11"/>
        <v>35</v>
      </c>
      <c r="N65" s="193"/>
      <c r="O65" s="189">
        <f t="shared" si="9"/>
        <v>35</v>
      </c>
      <c r="P65" s="536"/>
      <c r="Q65" s="537"/>
    </row>
    <row r="66" spans="1:17" s="15" customFormat="1" ht="44.25" customHeight="1">
      <c r="A66" s="192">
        <v>12</v>
      </c>
      <c r="B66" s="495" t="s">
        <v>753</v>
      </c>
      <c r="C66" s="487"/>
      <c r="D66" s="487"/>
      <c r="E66" s="487"/>
      <c r="F66" s="550"/>
      <c r="G66" s="552"/>
      <c r="H66" s="483" t="str">
        <f>$D$33</f>
        <v>SANDSTONE</v>
      </c>
      <c r="I66" s="484" t="str">
        <f t="shared" si="7"/>
        <v>ASH - BC01</v>
      </c>
      <c r="J66" s="187" t="s">
        <v>87</v>
      </c>
      <c r="K66" s="187">
        <f>$Q$33</f>
        <v>35</v>
      </c>
      <c r="L66" s="187">
        <v>1</v>
      </c>
      <c r="M66" s="187">
        <f t="shared" si="11"/>
        <v>35</v>
      </c>
      <c r="N66" s="193"/>
      <c r="O66" s="189">
        <f t="shared" si="9"/>
        <v>35</v>
      </c>
      <c r="P66" s="538"/>
      <c r="Q66" s="539"/>
    </row>
    <row r="67" spans="1:17" s="15" customFormat="1" ht="44.25" customHeight="1">
      <c r="A67" s="192">
        <v>13</v>
      </c>
      <c r="B67" s="495" t="s">
        <v>750</v>
      </c>
      <c r="C67" s="487"/>
      <c r="D67" s="487"/>
      <c r="E67" s="487"/>
      <c r="F67" s="564" t="s">
        <v>91</v>
      </c>
      <c r="G67" s="551"/>
      <c r="H67" s="483" t="str">
        <f>$D$21</f>
        <v>DOVE</v>
      </c>
      <c r="I67" s="484" t="str">
        <f t="shared" si="7"/>
        <v>ASH - BC01</v>
      </c>
      <c r="J67" s="187" t="s">
        <v>87</v>
      </c>
      <c r="K67" s="187">
        <f>$Q$21</f>
        <v>35</v>
      </c>
      <c r="L67" s="187">
        <v>1</v>
      </c>
      <c r="M67" s="187">
        <f t="shared" si="11"/>
        <v>35</v>
      </c>
      <c r="N67" s="193"/>
      <c r="O67" s="189">
        <f t="shared" si="9"/>
        <v>35</v>
      </c>
      <c r="P67" s="485" t="s">
        <v>745</v>
      </c>
      <c r="Q67" s="486"/>
    </row>
    <row r="68" spans="1:17" s="15" customFormat="1" ht="44.25" customHeight="1">
      <c r="A68" s="192">
        <v>14</v>
      </c>
      <c r="B68" s="495" t="s">
        <v>750</v>
      </c>
      <c r="C68" s="487"/>
      <c r="D68" s="487"/>
      <c r="E68" s="487"/>
      <c r="F68" s="549"/>
      <c r="G68" s="552"/>
      <c r="H68" s="483" t="str">
        <f t="shared" ref="H68" si="15">$D$27</f>
        <v>HEATHER GREY</v>
      </c>
      <c r="I68" s="484"/>
      <c r="J68" s="187" t="s">
        <v>87</v>
      </c>
      <c r="K68" s="187">
        <f>$Q$27</f>
        <v>35</v>
      </c>
      <c r="L68" s="187">
        <v>1</v>
      </c>
      <c r="M68" s="187">
        <f t="shared" si="11"/>
        <v>35</v>
      </c>
      <c r="N68" s="193"/>
      <c r="O68" s="189">
        <f t="shared" si="9"/>
        <v>35</v>
      </c>
      <c r="P68" s="536"/>
      <c r="Q68" s="537"/>
    </row>
    <row r="69" spans="1:17" s="15" customFormat="1" ht="44.25" customHeight="1">
      <c r="A69" s="192">
        <v>15</v>
      </c>
      <c r="B69" s="495" t="s">
        <v>750</v>
      </c>
      <c r="C69" s="487"/>
      <c r="D69" s="487"/>
      <c r="E69" s="487"/>
      <c r="F69" s="549"/>
      <c r="G69" s="552"/>
      <c r="H69" s="483" t="str">
        <f>$D$33</f>
        <v>SANDSTONE</v>
      </c>
      <c r="I69" s="484" t="str">
        <f t="shared" si="7"/>
        <v>ASH - BC01</v>
      </c>
      <c r="J69" s="187" t="s">
        <v>87</v>
      </c>
      <c r="K69" s="187">
        <f>$Q$33</f>
        <v>35</v>
      </c>
      <c r="L69" s="187">
        <v>1</v>
      </c>
      <c r="M69" s="187">
        <f t="shared" si="11"/>
        <v>35</v>
      </c>
      <c r="N69" s="193"/>
      <c r="O69" s="189">
        <f t="shared" si="9"/>
        <v>35</v>
      </c>
      <c r="P69" s="538"/>
      <c r="Q69" s="539"/>
    </row>
    <row r="70" spans="1:17" s="15" customFormat="1" ht="110.25" customHeight="1">
      <c r="A70" s="192">
        <v>16</v>
      </c>
      <c r="B70" s="495" t="s">
        <v>783</v>
      </c>
      <c r="C70" s="487"/>
      <c r="D70" s="487"/>
      <c r="E70" s="487"/>
      <c r="F70" s="427" t="str">
        <f>$E$43</f>
        <v>ASH - BC01</v>
      </c>
      <c r="G70" s="362" t="s">
        <v>784</v>
      </c>
      <c r="H70" s="483" t="str">
        <f>$D$21</f>
        <v>DOVE</v>
      </c>
      <c r="I70" s="484" t="str">
        <f t="shared" si="7"/>
        <v>ASH - BC01</v>
      </c>
      <c r="J70" s="187" t="s">
        <v>36</v>
      </c>
      <c r="K70" s="187">
        <f>$Q$21</f>
        <v>35</v>
      </c>
      <c r="L70" s="194">
        <v>1</v>
      </c>
      <c r="M70" s="193">
        <f t="shared" ref="M70:M72" si="16">K70*L70</f>
        <v>35</v>
      </c>
      <c r="N70" s="193"/>
      <c r="O70" s="189">
        <f t="shared" si="9"/>
        <v>35</v>
      </c>
      <c r="P70" s="485" t="s">
        <v>785</v>
      </c>
      <c r="Q70" s="486"/>
    </row>
    <row r="71" spans="1:17" s="15" customFormat="1" ht="110.25" customHeight="1">
      <c r="A71" s="192">
        <v>17</v>
      </c>
      <c r="B71" s="495" t="s">
        <v>783</v>
      </c>
      <c r="C71" s="487"/>
      <c r="D71" s="487"/>
      <c r="E71" s="487"/>
      <c r="F71" s="427" t="str">
        <f>$E$48</f>
        <v>HEATHER GREY - BC06</v>
      </c>
      <c r="G71" s="362" t="s">
        <v>877</v>
      </c>
      <c r="H71" s="483" t="str">
        <f t="shared" ref="H71" si="17">$D$27</f>
        <v>HEATHER GREY</v>
      </c>
      <c r="I71" s="484"/>
      <c r="J71" s="187" t="s">
        <v>36</v>
      </c>
      <c r="K71" s="187">
        <f>$Q$27</f>
        <v>35</v>
      </c>
      <c r="L71" s="194">
        <v>1</v>
      </c>
      <c r="M71" s="193">
        <f t="shared" si="16"/>
        <v>35</v>
      </c>
      <c r="N71" s="193"/>
      <c r="O71" s="189">
        <f t="shared" si="9"/>
        <v>35</v>
      </c>
      <c r="P71" s="536"/>
      <c r="Q71" s="537"/>
    </row>
    <row r="72" spans="1:17" s="15" customFormat="1" ht="110.25" customHeight="1">
      <c r="A72" s="192">
        <v>18</v>
      </c>
      <c r="B72" s="495" t="s">
        <v>783</v>
      </c>
      <c r="C72" s="487"/>
      <c r="D72" s="487"/>
      <c r="E72" s="487"/>
      <c r="F72" s="427" t="str">
        <f>$E$51</f>
        <v>OATLMEAL - BC0279</v>
      </c>
      <c r="G72" s="362" t="s">
        <v>878</v>
      </c>
      <c r="H72" s="483" t="str">
        <f>$D$33</f>
        <v>SANDSTONE</v>
      </c>
      <c r="I72" s="484" t="str">
        <f t="shared" si="7"/>
        <v>ASH - BC01</v>
      </c>
      <c r="J72" s="187" t="s">
        <v>36</v>
      </c>
      <c r="K72" s="187">
        <f>$Q$33</f>
        <v>35</v>
      </c>
      <c r="L72" s="194">
        <v>1</v>
      </c>
      <c r="M72" s="193">
        <f t="shared" si="16"/>
        <v>35</v>
      </c>
      <c r="N72" s="193"/>
      <c r="O72" s="189">
        <f t="shared" si="9"/>
        <v>35</v>
      </c>
      <c r="P72" s="538"/>
      <c r="Q72" s="539"/>
    </row>
    <row r="73" spans="1:17" s="26" customFormat="1" ht="39" customHeight="1">
      <c r="B73" s="91" t="s">
        <v>95</v>
      </c>
      <c r="C73" s="27"/>
      <c r="D73" s="27"/>
      <c r="E73" s="27"/>
      <c r="G73" s="28"/>
      <c r="H73" s="30"/>
      <c r="I73" s="30"/>
      <c r="J73" s="30"/>
      <c r="K73" s="30"/>
      <c r="L73" s="30"/>
      <c r="M73" s="30"/>
      <c r="N73" s="30"/>
      <c r="O73" s="30"/>
      <c r="Q73" s="29"/>
    </row>
    <row r="74" spans="1:17" s="40" customFormat="1" ht="72">
      <c r="A74" s="479" t="s">
        <v>70</v>
      </c>
      <c r="B74" s="479"/>
      <c r="C74" s="479"/>
      <c r="D74" s="479"/>
      <c r="E74" s="479"/>
      <c r="F74" s="190" t="s">
        <v>71</v>
      </c>
      <c r="G74" s="190" t="s">
        <v>72</v>
      </c>
      <c r="H74" s="480" t="s">
        <v>73</v>
      </c>
      <c r="I74" s="480"/>
      <c r="J74" s="191" t="s">
        <v>55</v>
      </c>
      <c r="K74" s="190" t="s">
        <v>74</v>
      </c>
      <c r="L74" s="190" t="s">
        <v>75</v>
      </c>
      <c r="M74" s="190" t="s">
        <v>76</v>
      </c>
      <c r="N74" s="190" t="s">
        <v>77</v>
      </c>
      <c r="O74" s="190" t="s">
        <v>78</v>
      </c>
      <c r="P74" s="480" t="s">
        <v>79</v>
      </c>
      <c r="Q74" s="480"/>
    </row>
    <row r="75" spans="1:17" s="34" customFormat="1" ht="51.75" customHeight="1">
      <c r="A75" s="192">
        <v>1</v>
      </c>
      <c r="B75" s="495" t="s">
        <v>746</v>
      </c>
      <c r="C75" s="495"/>
      <c r="D75" s="495"/>
      <c r="E75" s="495"/>
      <c r="F75" s="547" t="s">
        <v>91</v>
      </c>
      <c r="G75" s="542"/>
      <c r="H75" s="544" t="str">
        <f>$D$21</f>
        <v>DOVE</v>
      </c>
      <c r="I75" s="544" t="str">
        <f>$E$43</f>
        <v>ASH - BC01</v>
      </c>
      <c r="J75" s="187" t="s">
        <v>87</v>
      </c>
      <c r="K75" s="187">
        <f>$Q$21</f>
        <v>35</v>
      </c>
      <c r="L75" s="353">
        <f>1+L90</f>
        <v>1.1666666666666667</v>
      </c>
      <c r="M75" s="187">
        <f t="shared" ref="M75:M95" si="18">K75*L75</f>
        <v>40.833333333333336</v>
      </c>
      <c r="N75" s="193"/>
      <c r="O75" s="189">
        <f t="shared" ref="O75:O95" si="19">ROUNDUP(N75+M75,0)</f>
        <v>41</v>
      </c>
      <c r="P75" s="485" t="s">
        <v>751</v>
      </c>
      <c r="Q75" s="486"/>
    </row>
    <row r="76" spans="1:17" s="34" customFormat="1" ht="51.75" customHeight="1">
      <c r="A76" s="192">
        <v>2</v>
      </c>
      <c r="B76" s="495" t="s">
        <v>746</v>
      </c>
      <c r="C76" s="495"/>
      <c r="D76" s="495"/>
      <c r="E76" s="495"/>
      <c r="F76" s="547"/>
      <c r="G76" s="542"/>
      <c r="H76" s="544" t="str">
        <f t="shared" ref="H76" si="20">$D$27</f>
        <v>HEATHER GREY</v>
      </c>
      <c r="I76" s="544"/>
      <c r="J76" s="187" t="s">
        <v>87</v>
      </c>
      <c r="K76" s="187">
        <f>$Q$27</f>
        <v>35</v>
      </c>
      <c r="L76" s="353">
        <f>1+L91</f>
        <v>1.1666666666666667</v>
      </c>
      <c r="M76" s="187">
        <f t="shared" si="18"/>
        <v>40.833333333333336</v>
      </c>
      <c r="N76" s="193"/>
      <c r="O76" s="189">
        <f t="shared" si="19"/>
        <v>41</v>
      </c>
      <c r="P76" s="536"/>
      <c r="Q76" s="537"/>
    </row>
    <row r="77" spans="1:17" s="34" customFormat="1" ht="51.75" customHeight="1">
      <c r="A77" s="192">
        <v>3</v>
      </c>
      <c r="B77" s="495" t="s">
        <v>746</v>
      </c>
      <c r="C77" s="495"/>
      <c r="D77" s="495"/>
      <c r="E77" s="495"/>
      <c r="F77" s="547"/>
      <c r="G77" s="542"/>
      <c r="H77" s="544" t="str">
        <f>$D$33</f>
        <v>SANDSTONE</v>
      </c>
      <c r="I77" s="544" t="str">
        <f>$E$43</f>
        <v>ASH - BC01</v>
      </c>
      <c r="J77" s="187" t="s">
        <v>87</v>
      </c>
      <c r="K77" s="187">
        <f>$Q$33</f>
        <v>35</v>
      </c>
      <c r="L77" s="353">
        <f>1+L92</f>
        <v>1.1666666666666667</v>
      </c>
      <c r="M77" s="187">
        <f t="shared" si="18"/>
        <v>40.833333333333336</v>
      </c>
      <c r="N77" s="193"/>
      <c r="O77" s="189">
        <f t="shared" si="19"/>
        <v>41</v>
      </c>
      <c r="P77" s="538"/>
      <c r="Q77" s="539"/>
    </row>
    <row r="78" spans="1:17" s="34" customFormat="1" ht="64.5" customHeight="1">
      <c r="A78" s="192">
        <v>4</v>
      </c>
      <c r="B78" s="501" t="s">
        <v>748</v>
      </c>
      <c r="C78" s="501"/>
      <c r="D78" s="501"/>
      <c r="E78" s="501"/>
      <c r="F78" s="183" t="s">
        <v>103</v>
      </c>
      <c r="G78" s="561" t="s">
        <v>749</v>
      </c>
      <c r="H78" s="544" t="str">
        <f>$D$21</f>
        <v>DOVE</v>
      </c>
      <c r="I78" s="544" t="str">
        <f>$E$43</f>
        <v>ASH - BC01</v>
      </c>
      <c r="J78" s="187" t="s">
        <v>87</v>
      </c>
      <c r="K78" s="187">
        <f>$Q$21</f>
        <v>35</v>
      </c>
      <c r="L78" s="187">
        <v>1</v>
      </c>
      <c r="M78" s="187">
        <f t="shared" si="18"/>
        <v>35</v>
      </c>
      <c r="N78" s="193"/>
      <c r="O78" s="189">
        <f t="shared" si="19"/>
        <v>35</v>
      </c>
      <c r="P78" s="485" t="s">
        <v>747</v>
      </c>
      <c r="Q78" s="486"/>
    </row>
    <row r="79" spans="1:17" s="34" customFormat="1" ht="64.5" customHeight="1">
      <c r="A79" s="192">
        <v>5</v>
      </c>
      <c r="B79" s="501" t="s">
        <v>748</v>
      </c>
      <c r="C79" s="501"/>
      <c r="D79" s="501"/>
      <c r="E79" s="501"/>
      <c r="F79" s="183" t="s">
        <v>103</v>
      </c>
      <c r="G79" s="562"/>
      <c r="H79" s="544" t="str">
        <f t="shared" ref="H79" si="21">$D$27</f>
        <v>HEATHER GREY</v>
      </c>
      <c r="I79" s="544"/>
      <c r="J79" s="187" t="s">
        <v>87</v>
      </c>
      <c r="K79" s="187">
        <f>$Q$27</f>
        <v>35</v>
      </c>
      <c r="L79" s="187">
        <v>1</v>
      </c>
      <c r="M79" s="187">
        <f t="shared" si="18"/>
        <v>35</v>
      </c>
      <c r="N79" s="193"/>
      <c r="O79" s="189">
        <f t="shared" si="19"/>
        <v>35</v>
      </c>
      <c r="P79" s="536"/>
      <c r="Q79" s="537"/>
    </row>
    <row r="80" spans="1:17" s="34" customFormat="1" ht="64.5" customHeight="1">
      <c r="A80" s="192">
        <v>6</v>
      </c>
      <c r="B80" s="501" t="s">
        <v>748</v>
      </c>
      <c r="C80" s="501"/>
      <c r="D80" s="501"/>
      <c r="E80" s="501"/>
      <c r="F80" s="183" t="s">
        <v>103</v>
      </c>
      <c r="G80" s="563"/>
      <c r="H80" s="544" t="str">
        <f>$D$33</f>
        <v>SANDSTONE</v>
      </c>
      <c r="I80" s="544" t="str">
        <f>$E$43</f>
        <v>ASH - BC01</v>
      </c>
      <c r="J80" s="187" t="s">
        <v>87</v>
      </c>
      <c r="K80" s="187">
        <f>$Q$33</f>
        <v>35</v>
      </c>
      <c r="L80" s="187">
        <v>1</v>
      </c>
      <c r="M80" s="187">
        <f t="shared" si="18"/>
        <v>35</v>
      </c>
      <c r="N80" s="193"/>
      <c r="O80" s="189">
        <f t="shared" si="19"/>
        <v>35</v>
      </c>
      <c r="P80" s="538"/>
      <c r="Q80" s="539"/>
    </row>
    <row r="81" spans="1:17" s="34" customFormat="1" ht="42.75" customHeight="1">
      <c r="A81" s="192">
        <v>7</v>
      </c>
      <c r="B81" s="495" t="s">
        <v>755</v>
      </c>
      <c r="C81" s="487"/>
      <c r="D81" s="487"/>
      <c r="E81" s="487"/>
      <c r="F81" s="183" t="s">
        <v>105</v>
      </c>
      <c r="G81" s="183"/>
      <c r="H81" s="544" t="str">
        <f>$D$21</f>
        <v>DOVE</v>
      </c>
      <c r="I81" s="544" t="str">
        <f>$E$43</f>
        <v>ASH - BC01</v>
      </c>
      <c r="J81" s="187" t="s">
        <v>87</v>
      </c>
      <c r="K81" s="187">
        <f>$Q$21</f>
        <v>35</v>
      </c>
      <c r="L81" s="194">
        <f>1/12</f>
        <v>8.3333333333333329E-2</v>
      </c>
      <c r="M81" s="187">
        <f t="shared" si="18"/>
        <v>2.9166666666666665</v>
      </c>
      <c r="N81" s="193"/>
      <c r="O81" s="189">
        <f t="shared" si="19"/>
        <v>3</v>
      </c>
      <c r="P81" s="500"/>
      <c r="Q81" s="500"/>
    </row>
    <row r="82" spans="1:17" s="34" customFormat="1" ht="42.75" customHeight="1">
      <c r="A82" s="192">
        <v>8</v>
      </c>
      <c r="B82" s="495" t="s">
        <v>755</v>
      </c>
      <c r="C82" s="487"/>
      <c r="D82" s="487"/>
      <c r="E82" s="487"/>
      <c r="F82" s="183" t="s">
        <v>105</v>
      </c>
      <c r="G82" s="183"/>
      <c r="H82" s="544" t="str">
        <f t="shared" ref="H82" si="22">$D$27</f>
        <v>HEATHER GREY</v>
      </c>
      <c r="I82" s="544"/>
      <c r="J82" s="187" t="s">
        <v>87</v>
      </c>
      <c r="K82" s="187">
        <f>$Q$27</f>
        <v>35</v>
      </c>
      <c r="L82" s="194">
        <f>1/12</f>
        <v>8.3333333333333329E-2</v>
      </c>
      <c r="M82" s="187">
        <f t="shared" si="18"/>
        <v>2.9166666666666665</v>
      </c>
      <c r="N82" s="193"/>
      <c r="O82" s="189">
        <f t="shared" si="19"/>
        <v>3</v>
      </c>
      <c r="P82" s="500"/>
      <c r="Q82" s="500"/>
    </row>
    <row r="83" spans="1:17" s="34" customFormat="1" ht="42.75" customHeight="1">
      <c r="A83" s="192">
        <v>9</v>
      </c>
      <c r="B83" s="495" t="s">
        <v>755</v>
      </c>
      <c r="C83" s="487"/>
      <c r="D83" s="487"/>
      <c r="E83" s="487"/>
      <c r="F83" s="183" t="s">
        <v>105</v>
      </c>
      <c r="G83" s="183"/>
      <c r="H83" s="544" t="str">
        <f>$D$33</f>
        <v>SANDSTONE</v>
      </c>
      <c r="I83" s="544" t="str">
        <f>$E$43</f>
        <v>ASH - BC01</v>
      </c>
      <c r="J83" s="187" t="s">
        <v>87</v>
      </c>
      <c r="K83" s="187">
        <f>$Q$33</f>
        <v>35</v>
      </c>
      <c r="L83" s="194">
        <f>1/12</f>
        <v>8.3333333333333329E-2</v>
      </c>
      <c r="M83" s="187">
        <f t="shared" si="18"/>
        <v>2.9166666666666665</v>
      </c>
      <c r="N83" s="193"/>
      <c r="O83" s="189">
        <f t="shared" si="19"/>
        <v>3</v>
      </c>
      <c r="P83" s="500"/>
      <c r="Q83" s="500"/>
    </row>
    <row r="84" spans="1:17" s="34" customFormat="1" ht="51.75" customHeight="1">
      <c r="A84" s="192">
        <v>10</v>
      </c>
      <c r="B84" s="495" t="s">
        <v>145</v>
      </c>
      <c r="C84" s="495"/>
      <c r="D84" s="495"/>
      <c r="E84" s="495"/>
      <c r="F84" s="547" t="s">
        <v>91</v>
      </c>
      <c r="G84" s="542"/>
      <c r="H84" s="544" t="str">
        <f>$D$21</f>
        <v>DOVE</v>
      </c>
      <c r="I84" s="544" t="str">
        <f>$E$43</f>
        <v>ASH - BC01</v>
      </c>
      <c r="J84" s="187" t="s">
        <v>87</v>
      </c>
      <c r="K84" s="187">
        <f>$Q$21</f>
        <v>35</v>
      </c>
      <c r="L84" s="353">
        <f t="shared" ref="L84:L89" si="23">1/12*2</f>
        <v>0.16666666666666666</v>
      </c>
      <c r="M84" s="187">
        <f t="shared" si="18"/>
        <v>5.833333333333333</v>
      </c>
      <c r="N84" s="193"/>
      <c r="O84" s="189">
        <f>ROUNDUP(N84+M84,0)</f>
        <v>6</v>
      </c>
      <c r="P84" s="498"/>
      <c r="Q84" s="499"/>
    </row>
    <row r="85" spans="1:17" s="34" customFormat="1" ht="51.75" customHeight="1">
      <c r="A85" s="192">
        <v>11</v>
      </c>
      <c r="B85" s="495" t="s">
        <v>145</v>
      </c>
      <c r="C85" s="495"/>
      <c r="D85" s="495"/>
      <c r="E85" s="495"/>
      <c r="F85" s="547"/>
      <c r="G85" s="542"/>
      <c r="H85" s="544" t="str">
        <f t="shared" ref="H85" si="24">$D$27</f>
        <v>HEATHER GREY</v>
      </c>
      <c r="I85" s="544"/>
      <c r="J85" s="187" t="s">
        <v>87</v>
      </c>
      <c r="K85" s="187">
        <f>$Q$27</f>
        <v>35</v>
      </c>
      <c r="L85" s="353">
        <f t="shared" si="23"/>
        <v>0.16666666666666666</v>
      </c>
      <c r="M85" s="187">
        <f t="shared" si="18"/>
        <v>5.833333333333333</v>
      </c>
      <c r="N85" s="193"/>
      <c r="O85" s="189">
        <f>ROUNDUP(N85+M85,0)</f>
        <v>6</v>
      </c>
      <c r="P85" s="553"/>
      <c r="Q85" s="554"/>
    </row>
    <row r="86" spans="1:17" s="34" customFormat="1" ht="51.75" customHeight="1">
      <c r="A86" s="192">
        <v>12</v>
      </c>
      <c r="B86" s="495" t="s">
        <v>145</v>
      </c>
      <c r="C86" s="495"/>
      <c r="D86" s="495"/>
      <c r="E86" s="495"/>
      <c r="F86" s="547"/>
      <c r="G86" s="542"/>
      <c r="H86" s="544" t="str">
        <f>$D$33</f>
        <v>SANDSTONE</v>
      </c>
      <c r="I86" s="544" t="str">
        <f>$E$43</f>
        <v>ASH - BC01</v>
      </c>
      <c r="J86" s="187" t="s">
        <v>87</v>
      </c>
      <c r="K86" s="187">
        <f>$Q$33</f>
        <v>35</v>
      </c>
      <c r="L86" s="353">
        <f t="shared" si="23"/>
        <v>0.16666666666666666</v>
      </c>
      <c r="M86" s="187">
        <f t="shared" si="18"/>
        <v>5.833333333333333</v>
      </c>
      <c r="N86" s="193"/>
      <c r="O86" s="189">
        <f t="shared" ref="O86" si="25">ROUNDUP(N86+M86,0)</f>
        <v>6</v>
      </c>
      <c r="P86" s="555"/>
      <c r="Q86" s="556"/>
    </row>
    <row r="87" spans="1:17" s="34" customFormat="1" ht="51.75" customHeight="1">
      <c r="A87" s="429">
        <v>10</v>
      </c>
      <c r="B87" s="513" t="s">
        <v>757</v>
      </c>
      <c r="C87" s="513"/>
      <c r="D87" s="513"/>
      <c r="E87" s="513"/>
      <c r="F87" s="545" t="s">
        <v>170</v>
      </c>
      <c r="G87" s="546"/>
      <c r="H87" s="543" t="str">
        <f>$D$21</f>
        <v>DOVE</v>
      </c>
      <c r="I87" s="543" t="str">
        <f>$E$43</f>
        <v>ASH - BC01</v>
      </c>
      <c r="J87" s="430" t="s">
        <v>87</v>
      </c>
      <c r="K87" s="430">
        <f>$Q$21</f>
        <v>35</v>
      </c>
      <c r="L87" s="431">
        <f t="shared" si="23"/>
        <v>0.16666666666666666</v>
      </c>
      <c r="M87" s="430">
        <f t="shared" si="18"/>
        <v>5.833333333333333</v>
      </c>
      <c r="N87" s="432"/>
      <c r="O87" s="433">
        <f>ROUNDUP(N87+M87,0)</f>
        <v>6</v>
      </c>
      <c r="P87" s="511" t="s">
        <v>758</v>
      </c>
      <c r="Q87" s="512"/>
    </row>
    <row r="88" spans="1:17" s="34" customFormat="1" ht="51.75" customHeight="1">
      <c r="A88" s="429">
        <v>11</v>
      </c>
      <c r="B88" s="513" t="s">
        <v>757</v>
      </c>
      <c r="C88" s="513"/>
      <c r="D88" s="513"/>
      <c r="E88" s="513"/>
      <c r="F88" s="545"/>
      <c r="G88" s="546"/>
      <c r="H88" s="543" t="str">
        <f t="shared" ref="H88" si="26">$D$27</f>
        <v>HEATHER GREY</v>
      </c>
      <c r="I88" s="543"/>
      <c r="J88" s="430" t="s">
        <v>87</v>
      </c>
      <c r="K88" s="430">
        <f>$Q$27</f>
        <v>35</v>
      </c>
      <c r="L88" s="431">
        <f t="shared" si="23"/>
        <v>0.16666666666666666</v>
      </c>
      <c r="M88" s="430">
        <f t="shared" si="18"/>
        <v>5.833333333333333</v>
      </c>
      <c r="N88" s="432"/>
      <c r="O88" s="433">
        <f>ROUNDUP(N88+M88,0)</f>
        <v>6</v>
      </c>
      <c r="P88" s="557"/>
      <c r="Q88" s="558"/>
    </row>
    <row r="89" spans="1:17" s="34" customFormat="1" ht="51.75" customHeight="1">
      <c r="A89" s="429">
        <v>12</v>
      </c>
      <c r="B89" s="513" t="s">
        <v>757</v>
      </c>
      <c r="C89" s="513"/>
      <c r="D89" s="513"/>
      <c r="E89" s="513"/>
      <c r="F89" s="545"/>
      <c r="G89" s="546"/>
      <c r="H89" s="543" t="str">
        <f>$D$33</f>
        <v>SANDSTONE</v>
      </c>
      <c r="I89" s="543" t="str">
        <f>$E$43</f>
        <v>ASH - BC01</v>
      </c>
      <c r="J89" s="430" t="s">
        <v>87</v>
      </c>
      <c r="K89" s="430">
        <f>$Q$33</f>
        <v>35</v>
      </c>
      <c r="L89" s="431">
        <f t="shared" si="23"/>
        <v>0.16666666666666666</v>
      </c>
      <c r="M89" s="430">
        <f t="shared" si="18"/>
        <v>5.833333333333333</v>
      </c>
      <c r="N89" s="432"/>
      <c r="O89" s="433">
        <f t="shared" ref="O89" si="27">ROUNDUP(N89+M89,0)</f>
        <v>6</v>
      </c>
      <c r="P89" s="559"/>
      <c r="Q89" s="560"/>
    </row>
    <row r="90" spans="1:17" s="34" customFormat="1" ht="42.75" customHeight="1">
      <c r="A90" s="192">
        <v>13</v>
      </c>
      <c r="B90" s="495" t="s">
        <v>106</v>
      </c>
      <c r="C90" s="487"/>
      <c r="D90" s="487"/>
      <c r="E90" s="487"/>
      <c r="F90" s="183" t="s">
        <v>105</v>
      </c>
      <c r="G90" s="183"/>
      <c r="H90" s="544" t="str">
        <f>$D$21</f>
        <v>DOVE</v>
      </c>
      <c r="I90" s="544" t="str">
        <f>$E$43</f>
        <v>ASH - BC01</v>
      </c>
      <c r="J90" s="187" t="s">
        <v>87</v>
      </c>
      <c r="K90" s="187">
        <f>$Q$21</f>
        <v>35</v>
      </c>
      <c r="L90" s="194">
        <f>L81*2</f>
        <v>0.16666666666666666</v>
      </c>
      <c r="M90" s="187">
        <f t="shared" si="18"/>
        <v>5.833333333333333</v>
      </c>
      <c r="N90" s="193"/>
      <c r="O90" s="189">
        <f t="shared" si="19"/>
        <v>6</v>
      </c>
      <c r="P90" s="500"/>
      <c r="Q90" s="500"/>
    </row>
    <row r="91" spans="1:17" s="34" customFormat="1" ht="42.75" customHeight="1">
      <c r="A91" s="192">
        <v>14</v>
      </c>
      <c r="B91" s="495" t="s">
        <v>106</v>
      </c>
      <c r="C91" s="487"/>
      <c r="D91" s="487"/>
      <c r="E91" s="487"/>
      <c r="F91" s="183" t="s">
        <v>105</v>
      </c>
      <c r="G91" s="183"/>
      <c r="H91" s="544" t="str">
        <f t="shared" ref="H91" si="28">$D$27</f>
        <v>HEATHER GREY</v>
      </c>
      <c r="I91" s="544"/>
      <c r="J91" s="187" t="s">
        <v>87</v>
      </c>
      <c r="K91" s="187">
        <f>$Q$27</f>
        <v>35</v>
      </c>
      <c r="L91" s="194">
        <f>L82*2</f>
        <v>0.16666666666666666</v>
      </c>
      <c r="M91" s="187">
        <f t="shared" si="18"/>
        <v>5.833333333333333</v>
      </c>
      <c r="N91" s="193"/>
      <c r="O91" s="189">
        <f t="shared" si="19"/>
        <v>6</v>
      </c>
      <c r="P91" s="500"/>
      <c r="Q91" s="500"/>
    </row>
    <row r="92" spans="1:17" s="34" customFormat="1" ht="42.75" customHeight="1">
      <c r="A92" s="192">
        <v>15</v>
      </c>
      <c r="B92" s="495" t="s">
        <v>106</v>
      </c>
      <c r="C92" s="487"/>
      <c r="D92" s="487"/>
      <c r="E92" s="487"/>
      <c r="F92" s="183" t="s">
        <v>105</v>
      </c>
      <c r="G92" s="183"/>
      <c r="H92" s="544" t="str">
        <f>$D$33</f>
        <v>SANDSTONE</v>
      </c>
      <c r="I92" s="544" t="str">
        <f>$E$43</f>
        <v>ASH - BC01</v>
      </c>
      <c r="J92" s="187" t="s">
        <v>87</v>
      </c>
      <c r="K92" s="187">
        <f>$Q$33</f>
        <v>35</v>
      </c>
      <c r="L92" s="194">
        <f>L83*2</f>
        <v>0.16666666666666666</v>
      </c>
      <c r="M92" s="187">
        <f t="shared" si="18"/>
        <v>5.833333333333333</v>
      </c>
      <c r="N92" s="193"/>
      <c r="O92" s="189">
        <f t="shared" si="19"/>
        <v>6</v>
      </c>
      <c r="P92" s="500"/>
      <c r="Q92" s="500"/>
    </row>
    <row r="93" spans="1:17" s="34" customFormat="1" ht="42.75" customHeight="1">
      <c r="A93" s="192">
        <v>16</v>
      </c>
      <c r="B93" s="495" t="s">
        <v>107</v>
      </c>
      <c r="C93" s="487"/>
      <c r="D93" s="487"/>
      <c r="E93" s="487"/>
      <c r="F93" s="183" t="s">
        <v>103</v>
      </c>
      <c r="G93" s="183"/>
      <c r="H93" s="544" t="str">
        <f>$D$21</f>
        <v>DOVE</v>
      </c>
      <c r="I93" s="544" t="str">
        <f>$E$43</f>
        <v>ASH - BC01</v>
      </c>
      <c r="J93" s="187" t="s">
        <v>87</v>
      </c>
      <c r="K93" s="187">
        <f>$Q$21</f>
        <v>35</v>
      </c>
      <c r="L93" s="194">
        <f>L81</f>
        <v>8.3333333333333329E-2</v>
      </c>
      <c r="M93" s="187">
        <f t="shared" si="18"/>
        <v>2.9166666666666665</v>
      </c>
      <c r="N93" s="193"/>
      <c r="O93" s="189">
        <f t="shared" si="19"/>
        <v>3</v>
      </c>
      <c r="P93" s="500"/>
      <c r="Q93" s="500"/>
    </row>
    <row r="94" spans="1:17" s="34" customFormat="1" ht="42.75" customHeight="1">
      <c r="A94" s="192">
        <v>17</v>
      </c>
      <c r="B94" s="495" t="s">
        <v>107</v>
      </c>
      <c r="C94" s="487"/>
      <c r="D94" s="487"/>
      <c r="E94" s="487"/>
      <c r="F94" s="183" t="s">
        <v>103</v>
      </c>
      <c r="G94" s="183"/>
      <c r="H94" s="544" t="str">
        <f t="shared" ref="H94" si="29">$D$27</f>
        <v>HEATHER GREY</v>
      </c>
      <c r="I94" s="544"/>
      <c r="J94" s="187" t="s">
        <v>87</v>
      </c>
      <c r="K94" s="187">
        <f>$Q$27</f>
        <v>35</v>
      </c>
      <c r="L94" s="194">
        <f>L82</f>
        <v>8.3333333333333329E-2</v>
      </c>
      <c r="M94" s="187">
        <f t="shared" si="18"/>
        <v>2.9166666666666665</v>
      </c>
      <c r="N94" s="193"/>
      <c r="O94" s="189">
        <f t="shared" si="19"/>
        <v>3</v>
      </c>
      <c r="P94" s="500"/>
      <c r="Q94" s="500"/>
    </row>
    <row r="95" spans="1:17" s="34" customFormat="1" ht="42.75" customHeight="1">
      <c r="A95" s="192">
        <v>18</v>
      </c>
      <c r="B95" s="495" t="s">
        <v>107</v>
      </c>
      <c r="C95" s="487"/>
      <c r="D95" s="487"/>
      <c r="E95" s="487"/>
      <c r="F95" s="183" t="s">
        <v>103</v>
      </c>
      <c r="G95" s="183"/>
      <c r="H95" s="544" t="str">
        <f>$D$33</f>
        <v>SANDSTONE</v>
      </c>
      <c r="I95" s="544" t="str">
        <f>$E$43</f>
        <v>ASH - BC01</v>
      </c>
      <c r="J95" s="187" t="s">
        <v>87</v>
      </c>
      <c r="K95" s="187">
        <f>$Q$33</f>
        <v>35</v>
      </c>
      <c r="L95" s="194">
        <f>L83</f>
        <v>8.3333333333333329E-2</v>
      </c>
      <c r="M95" s="187">
        <f t="shared" si="18"/>
        <v>2.9166666666666665</v>
      </c>
      <c r="N95" s="193"/>
      <c r="O95" s="189">
        <f t="shared" si="19"/>
        <v>3</v>
      </c>
      <c r="P95" s="500"/>
      <c r="Q95" s="500"/>
    </row>
    <row r="96" spans="1:17" s="15" customFormat="1" ht="32.5">
      <c r="A96" s="92"/>
      <c r="B96" s="92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</row>
    <row r="97" spans="1:17" s="15" customFormat="1" ht="33" customHeight="1">
      <c r="B97" s="87" t="s">
        <v>111</v>
      </c>
      <c r="C97" s="88"/>
      <c r="D97" s="89"/>
      <c r="E97" s="89"/>
      <c r="F97" s="89"/>
      <c r="G97" s="90"/>
      <c r="H97" s="89"/>
      <c r="I97" s="89"/>
      <c r="J97" s="502" t="s">
        <v>112</v>
      </c>
      <c r="K97" s="502"/>
      <c r="L97" s="502"/>
      <c r="M97" s="502"/>
      <c r="N97" s="502"/>
      <c r="O97" s="33"/>
      <c r="P97" s="33"/>
      <c r="Q97" s="34"/>
    </row>
    <row r="98" spans="1:17" s="92" customFormat="1" ht="54.65" customHeight="1">
      <c r="A98" s="92">
        <v>1</v>
      </c>
      <c r="B98" s="94" t="s">
        <v>113</v>
      </c>
      <c r="C98" s="98" t="s">
        <v>114</v>
      </c>
      <c r="D98" s="15"/>
      <c r="E98" s="15"/>
      <c r="F98" s="15"/>
      <c r="G98" s="35"/>
      <c r="H98" s="35"/>
      <c r="I98" s="35"/>
      <c r="J98" s="35"/>
      <c r="K98" s="19"/>
      <c r="L98" s="19"/>
      <c r="M98" s="35"/>
      <c r="N98" s="35"/>
      <c r="O98" s="35"/>
      <c r="P98" s="35"/>
      <c r="Q98" s="35"/>
    </row>
    <row r="99" spans="1:17" s="15" customFormat="1" ht="34.5" hidden="1" customHeight="1">
      <c r="A99" s="92"/>
      <c r="B99" s="503" t="s">
        <v>115</v>
      </c>
      <c r="C99" s="504"/>
      <c r="D99" s="504"/>
      <c r="E99" s="504"/>
      <c r="F99" s="504"/>
      <c r="G99" s="504"/>
      <c r="H99" s="504"/>
      <c r="I99" s="505"/>
      <c r="J99" s="35"/>
      <c r="K99" s="19"/>
      <c r="L99" s="19"/>
      <c r="M99" s="35"/>
      <c r="N99" s="35"/>
      <c r="O99" s="35"/>
      <c r="P99" s="35"/>
      <c r="Q99" s="35"/>
    </row>
    <row r="100" spans="1:17" s="15" customFormat="1" ht="59.25" hidden="1" customHeight="1">
      <c r="A100" s="92"/>
      <c r="B100" s="506" t="s">
        <v>73</v>
      </c>
      <c r="C100" s="507"/>
      <c r="D100" s="508" t="s">
        <v>116</v>
      </c>
      <c r="E100" s="509"/>
      <c r="F100" s="509"/>
      <c r="G100" s="509"/>
      <c r="H100" s="509"/>
      <c r="I100" s="510"/>
      <c r="J100" s="35"/>
      <c r="K100" s="35"/>
      <c r="L100" s="35"/>
      <c r="M100" s="35"/>
      <c r="N100" s="35"/>
      <c r="O100" s="35"/>
      <c r="P100" s="35"/>
      <c r="Q100" s="35"/>
    </row>
    <row r="101" spans="1:17" s="15" customFormat="1" ht="78.650000000000006" hidden="1" customHeight="1">
      <c r="A101" s="92"/>
      <c r="B101" s="514" t="str">
        <f>$D$21</f>
        <v>DOVE</v>
      </c>
      <c r="C101" s="514" t="str">
        <f t="shared" ref="C101:C104" si="30">$E$43</f>
        <v>ASH - BC01</v>
      </c>
      <c r="D101" s="515"/>
      <c r="E101" s="516"/>
      <c r="F101" s="516"/>
      <c r="G101" s="516"/>
      <c r="H101" s="516"/>
      <c r="I101" s="517"/>
      <c r="J101" s="35"/>
      <c r="K101" s="35"/>
      <c r="L101" s="35"/>
      <c r="M101" s="35"/>
      <c r="N101" s="35"/>
      <c r="O101" s="35"/>
    </row>
    <row r="102" spans="1:17" s="15" customFormat="1" ht="78.75" hidden="1" customHeight="1">
      <c r="A102" s="92"/>
      <c r="B102" s="514" t="str">
        <f t="shared" ref="B102" si="31">$D$27</f>
        <v>HEATHER GREY</v>
      </c>
      <c r="C102" s="514"/>
      <c r="D102" s="515"/>
      <c r="E102" s="516"/>
      <c r="F102" s="516"/>
      <c r="G102" s="516"/>
      <c r="H102" s="516"/>
      <c r="I102" s="517"/>
      <c r="J102" s="35"/>
      <c r="K102" s="35"/>
      <c r="L102" s="35"/>
      <c r="M102" s="35"/>
      <c r="N102" s="35"/>
      <c r="O102" s="35"/>
    </row>
    <row r="103" spans="1:17" s="15" customFormat="1" ht="78.75" hidden="1" customHeight="1">
      <c r="A103" s="92"/>
      <c r="B103" s="514" t="str">
        <f>$D$33</f>
        <v>SANDSTONE</v>
      </c>
      <c r="C103" s="514" t="str">
        <f t="shared" si="30"/>
        <v>ASH - BC01</v>
      </c>
      <c r="D103" s="515"/>
      <c r="E103" s="516"/>
      <c r="F103" s="516"/>
      <c r="G103" s="516"/>
      <c r="H103" s="516"/>
      <c r="I103" s="517"/>
      <c r="J103" s="35"/>
      <c r="K103" s="35"/>
      <c r="L103" s="35"/>
      <c r="M103" s="35"/>
      <c r="N103" s="35"/>
      <c r="O103" s="35"/>
    </row>
    <row r="104" spans="1:17" s="15" customFormat="1" ht="78.75" hidden="1" customHeight="1">
      <c r="A104" s="92"/>
      <c r="B104" s="514" t="e">
        <f>#REF!</f>
        <v>#REF!</v>
      </c>
      <c r="C104" s="514" t="str">
        <f t="shared" si="30"/>
        <v>ASH - BC01</v>
      </c>
      <c r="D104" s="515"/>
      <c r="E104" s="516"/>
      <c r="F104" s="516"/>
      <c r="G104" s="516"/>
      <c r="H104" s="516"/>
      <c r="I104" s="517"/>
      <c r="J104" s="35"/>
      <c r="K104" s="35"/>
      <c r="L104" s="35"/>
      <c r="M104" s="35"/>
      <c r="N104" s="35"/>
      <c r="O104" s="35"/>
    </row>
    <row r="105" spans="1:17" s="15" customFormat="1" ht="32.5" hidden="1"/>
    <row r="106" spans="1:17" s="15" customFormat="1" ht="32.5" hidden="1">
      <c r="A106" s="92"/>
      <c r="B106" s="503"/>
      <c r="C106" s="504"/>
      <c r="D106" s="518"/>
      <c r="E106" s="518"/>
      <c r="F106" s="518"/>
      <c r="G106" s="518"/>
      <c r="H106" s="518"/>
      <c r="I106" s="519"/>
      <c r="J106" s="35"/>
      <c r="K106" s="35"/>
      <c r="L106" s="35"/>
    </row>
    <row r="107" spans="1:17" s="15" customFormat="1" ht="40.5" hidden="1" customHeight="1">
      <c r="A107" s="92"/>
      <c r="B107" s="520"/>
      <c r="C107" s="521"/>
      <c r="D107" s="249" t="s">
        <v>117</v>
      </c>
      <c r="E107" s="249" t="s">
        <v>35</v>
      </c>
      <c r="F107" s="249" t="s">
        <v>36</v>
      </c>
      <c r="G107" s="249" t="s">
        <v>37</v>
      </c>
      <c r="H107" s="249" t="s">
        <v>38</v>
      </c>
      <c r="I107" s="249" t="s">
        <v>39</v>
      </c>
      <c r="J107" s="35"/>
    </row>
    <row r="108" spans="1:17" s="15" customFormat="1" ht="178.5" hidden="1" customHeight="1">
      <c r="A108" s="92"/>
      <c r="B108" s="522" t="s">
        <v>118</v>
      </c>
      <c r="C108" s="522"/>
      <c r="D108" s="523">
        <v>2.2000000000000002</v>
      </c>
      <c r="E108" s="524"/>
      <c r="F108" s="524"/>
      <c r="G108" s="524"/>
      <c r="H108" s="524"/>
      <c r="I108" s="525"/>
      <c r="J108" s="35"/>
    </row>
    <row r="109" spans="1:17" s="15" customFormat="1" ht="12.75" customHeight="1">
      <c r="A109" s="92"/>
      <c r="B109" s="92"/>
      <c r="C109" s="92"/>
      <c r="D109" s="92"/>
      <c r="E109" s="92"/>
      <c r="F109" s="92"/>
      <c r="G109" s="92"/>
      <c r="H109" s="92"/>
      <c r="I109" s="92"/>
      <c r="J109" s="35"/>
      <c r="K109" s="35"/>
      <c r="L109" s="35"/>
      <c r="M109" s="35"/>
      <c r="N109" s="35"/>
      <c r="O109" s="35"/>
      <c r="P109" s="35"/>
      <c r="Q109" s="35"/>
    </row>
    <row r="110" spans="1:17" s="92" customFormat="1" ht="54.65" customHeight="1">
      <c r="A110" s="16">
        <v>2</v>
      </c>
      <c r="B110" s="94" t="s">
        <v>119</v>
      </c>
      <c r="C110" s="526" t="s">
        <v>752</v>
      </c>
      <c r="D110" s="526"/>
      <c r="E110" s="526"/>
      <c r="F110" s="526"/>
      <c r="G110" s="35"/>
      <c r="H110" s="35"/>
      <c r="I110" s="35"/>
      <c r="J110" s="35"/>
      <c r="K110" s="19"/>
      <c r="L110" s="19"/>
      <c r="M110" s="35"/>
      <c r="N110" s="35"/>
      <c r="O110" s="35"/>
      <c r="P110" s="35"/>
      <c r="Q110" s="35"/>
    </row>
    <row r="111" spans="1:17" s="15" customFormat="1" ht="32.5" hidden="1">
      <c r="A111" s="92"/>
      <c r="B111" s="503" t="s">
        <v>115</v>
      </c>
      <c r="C111" s="504"/>
      <c r="D111" s="504"/>
      <c r="E111" s="504"/>
      <c r="F111" s="504"/>
      <c r="G111" s="504"/>
      <c r="H111" s="504"/>
      <c r="I111" s="505"/>
      <c r="J111" s="35"/>
      <c r="K111" s="19"/>
      <c r="L111" s="19"/>
      <c r="M111" s="35"/>
      <c r="N111" s="35"/>
      <c r="O111" s="35"/>
      <c r="P111" s="35"/>
      <c r="Q111" s="35"/>
    </row>
    <row r="112" spans="1:17" s="15" customFormat="1" ht="63" hidden="1" customHeight="1">
      <c r="A112" s="92"/>
      <c r="B112" s="506" t="s">
        <v>73</v>
      </c>
      <c r="C112" s="507"/>
      <c r="D112" s="508" t="s">
        <v>116</v>
      </c>
      <c r="E112" s="509"/>
      <c r="F112" s="509"/>
      <c r="G112" s="509"/>
      <c r="H112" s="509"/>
      <c r="I112" s="510"/>
      <c r="J112" s="35"/>
      <c r="K112" s="35"/>
      <c r="L112" s="35"/>
      <c r="M112" s="35"/>
      <c r="N112" s="35"/>
      <c r="O112" s="35"/>
      <c r="P112" s="35"/>
      <c r="Q112" s="35"/>
    </row>
    <row r="113" spans="1:17" s="15" customFormat="1" ht="72" hidden="1" customHeight="1">
      <c r="A113" s="92"/>
      <c r="B113" s="514" t="str">
        <f>$D$21</f>
        <v>DOVE</v>
      </c>
      <c r="C113" s="514" t="str">
        <f t="shared" ref="C113:C116" si="32">$E$43</f>
        <v>ASH - BC01</v>
      </c>
      <c r="D113" s="515" t="s">
        <v>121</v>
      </c>
      <c r="E113" s="516"/>
      <c r="F113" s="516"/>
      <c r="G113" s="516"/>
      <c r="H113" s="516"/>
      <c r="I113" s="517"/>
      <c r="J113" s="35"/>
      <c r="K113" s="35"/>
      <c r="L113" s="35"/>
      <c r="M113" s="35"/>
      <c r="N113" s="35"/>
      <c r="O113" s="35"/>
    </row>
    <row r="114" spans="1:17" s="15" customFormat="1" ht="54" hidden="1" customHeight="1">
      <c r="A114" s="92"/>
      <c r="B114" s="514" t="str">
        <f t="shared" ref="B114" si="33">$D$27</f>
        <v>HEATHER GREY</v>
      </c>
      <c r="C114" s="514"/>
      <c r="D114" s="515" t="s">
        <v>122</v>
      </c>
      <c r="E114" s="516"/>
      <c r="F114" s="516"/>
      <c r="G114" s="516"/>
      <c r="H114" s="516"/>
      <c r="I114" s="517"/>
      <c r="J114" s="35"/>
      <c r="K114" s="35"/>
      <c r="L114" s="35"/>
      <c r="M114" s="35"/>
      <c r="N114" s="35"/>
      <c r="O114" s="35"/>
    </row>
    <row r="115" spans="1:17" s="15" customFormat="1" ht="78.75" hidden="1" customHeight="1">
      <c r="A115" s="92"/>
      <c r="B115" s="514" t="str">
        <f>$D$33</f>
        <v>SANDSTONE</v>
      </c>
      <c r="C115" s="514" t="str">
        <f t="shared" si="32"/>
        <v>ASH - BC01</v>
      </c>
      <c r="D115" s="515" t="s">
        <v>121</v>
      </c>
      <c r="E115" s="516"/>
      <c r="F115" s="516"/>
      <c r="G115" s="516"/>
      <c r="H115" s="516"/>
      <c r="I115" s="517"/>
      <c r="J115" s="35"/>
      <c r="K115" s="35"/>
      <c r="L115" s="35"/>
      <c r="M115" s="35"/>
      <c r="N115" s="35"/>
      <c r="O115" s="35"/>
    </row>
    <row r="116" spans="1:17" s="15" customFormat="1" ht="54" hidden="1" customHeight="1">
      <c r="A116" s="92"/>
      <c r="B116" s="514" t="e">
        <f>#REF!</f>
        <v>#REF!</v>
      </c>
      <c r="C116" s="514" t="str">
        <f t="shared" si="32"/>
        <v>ASH - BC01</v>
      </c>
      <c r="D116" s="515" t="s">
        <v>122</v>
      </c>
      <c r="E116" s="516"/>
      <c r="F116" s="516"/>
      <c r="G116" s="516"/>
      <c r="H116" s="516"/>
      <c r="I116" s="517"/>
      <c r="J116" s="35"/>
      <c r="K116" s="35"/>
      <c r="L116" s="35"/>
      <c r="M116" s="35"/>
      <c r="N116" s="35"/>
      <c r="O116" s="35"/>
    </row>
    <row r="117" spans="1:17" s="15" customFormat="1" ht="54" hidden="1" customHeight="1">
      <c r="A117" s="92"/>
      <c r="B117" s="198"/>
      <c r="C117" s="199"/>
      <c r="D117" s="200"/>
      <c r="E117" s="184"/>
      <c r="F117" s="184"/>
      <c r="G117" s="184"/>
      <c r="H117" s="184"/>
      <c r="I117" s="185"/>
      <c r="J117" s="35"/>
      <c r="K117" s="35"/>
      <c r="L117" s="35"/>
      <c r="M117" s="35"/>
      <c r="N117" s="35"/>
      <c r="O117" s="35"/>
    </row>
    <row r="118" spans="1:17" s="15" customFormat="1" ht="32.5" hidden="1">
      <c r="A118" s="92"/>
      <c r="B118" s="503" t="s">
        <v>123</v>
      </c>
      <c r="C118" s="504"/>
      <c r="D118" s="518"/>
      <c r="E118" s="518"/>
      <c r="F118" s="518"/>
      <c r="G118" s="518"/>
      <c r="H118" s="518"/>
      <c r="I118" s="519"/>
      <c r="J118" s="35"/>
      <c r="K118" s="35"/>
      <c r="L118" s="35"/>
    </row>
    <row r="119" spans="1:17" s="15" customFormat="1" ht="56.25" hidden="1" customHeight="1">
      <c r="A119" s="92"/>
      <c r="B119" s="520"/>
      <c r="C119" s="521"/>
      <c r="D119" s="249" t="s">
        <v>117</v>
      </c>
      <c r="E119" s="249" t="s">
        <v>35</v>
      </c>
      <c r="F119" s="249" t="s">
        <v>36</v>
      </c>
      <c r="G119" s="249" t="s">
        <v>37</v>
      </c>
      <c r="H119" s="249" t="s">
        <v>38</v>
      </c>
      <c r="I119" s="249" t="s">
        <v>39</v>
      </c>
      <c r="J119" s="35"/>
    </row>
    <row r="120" spans="1:17" s="15" customFormat="1" ht="151.5" hidden="1" customHeight="1">
      <c r="A120" s="92"/>
      <c r="B120" s="522" t="s">
        <v>124</v>
      </c>
      <c r="C120" s="522"/>
      <c r="D120" s="177"/>
      <c r="E120" s="178"/>
      <c r="F120" s="178"/>
      <c r="G120" s="178"/>
      <c r="H120" s="178"/>
      <c r="I120" s="178"/>
      <c r="J120" s="35"/>
    </row>
    <row r="121" spans="1:17" s="15" customFormat="1" ht="32.5">
      <c r="A121" s="92"/>
      <c r="B121" s="92"/>
      <c r="C121" s="92"/>
      <c r="D121" s="92"/>
      <c r="E121" s="92"/>
      <c r="F121" s="92"/>
      <c r="G121" s="92"/>
      <c r="H121" s="92"/>
      <c r="I121" s="92"/>
      <c r="J121" s="35"/>
      <c r="K121" s="35"/>
      <c r="L121" s="35"/>
      <c r="M121" s="35"/>
      <c r="N121" s="35"/>
      <c r="O121" s="35"/>
      <c r="P121" s="35"/>
      <c r="Q121" s="35"/>
    </row>
    <row r="122" spans="1:17" s="92" customFormat="1" ht="48.65" customHeight="1">
      <c r="A122" s="16">
        <v>3</v>
      </c>
      <c r="B122" s="94" t="s">
        <v>125</v>
      </c>
      <c r="C122" s="18" t="s">
        <v>879</v>
      </c>
      <c r="D122" s="18"/>
      <c r="E122" s="18"/>
      <c r="F122" s="18"/>
      <c r="G122" s="35"/>
      <c r="H122" s="35"/>
      <c r="I122" s="35"/>
      <c r="J122" s="35"/>
      <c r="K122" s="19"/>
      <c r="L122" s="19"/>
      <c r="M122" s="35"/>
      <c r="N122" s="35"/>
      <c r="O122" s="35"/>
      <c r="P122" s="35"/>
      <c r="Q122" s="35"/>
    </row>
    <row r="123" spans="1:17" s="15" customFormat="1" ht="36.65" customHeight="1">
      <c r="A123" s="92"/>
      <c r="B123" s="506" t="s">
        <v>73</v>
      </c>
      <c r="C123" s="507"/>
      <c r="D123" s="508" t="s">
        <v>880</v>
      </c>
      <c r="E123" s="509"/>
      <c r="F123" s="509"/>
      <c r="G123" s="509"/>
      <c r="H123" s="509"/>
      <c r="I123" s="510"/>
      <c r="J123" s="35"/>
      <c r="K123" s="35"/>
      <c r="L123" s="35"/>
      <c r="M123" s="35"/>
      <c r="N123" s="35"/>
      <c r="O123" s="35"/>
      <c r="P123" s="35"/>
      <c r="Q123" s="35"/>
    </row>
    <row r="124" spans="1:17" s="15" customFormat="1" ht="77.150000000000006" customHeight="1">
      <c r="A124" s="92"/>
      <c r="B124" s="514" t="str">
        <f>$D$21</f>
        <v>DOVE</v>
      </c>
      <c r="C124" s="514" t="str">
        <f t="shared" ref="C124:C126" si="34">$E$43</f>
        <v>ASH - BC01</v>
      </c>
      <c r="D124" s="527" t="s">
        <v>881</v>
      </c>
      <c r="E124" s="528"/>
      <c r="F124" s="528"/>
      <c r="G124" s="528"/>
      <c r="H124" s="528"/>
      <c r="I124" s="529"/>
      <c r="J124" s="35"/>
      <c r="K124" s="35"/>
      <c r="L124" s="35"/>
      <c r="M124" s="35"/>
      <c r="N124" s="35"/>
      <c r="O124" s="35"/>
    </row>
    <row r="125" spans="1:17" s="15" customFormat="1" ht="77.150000000000006" customHeight="1">
      <c r="A125" s="92"/>
      <c r="B125" s="514" t="str">
        <f t="shared" ref="B125" si="35">$D$27</f>
        <v>HEATHER GREY</v>
      </c>
      <c r="C125" s="514"/>
      <c r="D125" s="530"/>
      <c r="E125" s="531"/>
      <c r="F125" s="531"/>
      <c r="G125" s="531"/>
      <c r="H125" s="531"/>
      <c r="I125" s="532"/>
      <c r="J125" s="35"/>
      <c r="K125" s="35"/>
      <c r="L125" s="35"/>
      <c r="M125" s="35"/>
      <c r="N125" s="35"/>
      <c r="O125" s="35"/>
    </row>
    <row r="126" spans="1:17" s="15" customFormat="1" ht="77.150000000000006" customHeight="1">
      <c r="A126" s="92"/>
      <c r="B126" s="514" t="str">
        <f>$D$33</f>
        <v>SANDSTONE</v>
      </c>
      <c r="C126" s="514" t="str">
        <f t="shared" si="34"/>
        <v>ASH - BC01</v>
      </c>
      <c r="D126" s="533"/>
      <c r="E126" s="534"/>
      <c r="F126" s="534"/>
      <c r="G126" s="534"/>
      <c r="H126" s="534"/>
      <c r="I126" s="535"/>
      <c r="J126" s="35"/>
      <c r="K126" s="35"/>
      <c r="L126" s="35"/>
      <c r="M126" s="35"/>
      <c r="N126" s="35"/>
      <c r="O126" s="35"/>
    </row>
    <row r="127" spans="1:17" s="15" customFormat="1" ht="32.5">
      <c r="A127" s="92"/>
      <c r="B127" s="92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</row>
    <row r="128" spans="1:17" s="15" customFormat="1" ht="29.25" customHeight="1">
      <c r="B128" s="502" t="s">
        <v>127</v>
      </c>
      <c r="C128" s="502"/>
      <c r="D128" s="502"/>
      <c r="E128" s="502"/>
      <c r="G128" s="35"/>
      <c r="N128" s="34"/>
      <c r="O128" s="33"/>
      <c r="P128" s="33"/>
      <c r="Q128" s="34"/>
    </row>
    <row r="129" spans="1:17" s="15" customFormat="1" ht="35.25" customHeight="1">
      <c r="A129" s="92">
        <v>1</v>
      </c>
      <c r="B129" s="95" t="s">
        <v>128</v>
      </c>
      <c r="C129" s="92"/>
      <c r="D129" s="92"/>
      <c r="G129" s="35"/>
      <c r="N129" s="34"/>
      <c r="O129" s="33"/>
      <c r="P129" s="33"/>
      <c r="Q129" s="34"/>
    </row>
    <row r="130" spans="1:17" s="15" customFormat="1" ht="35.25" customHeight="1">
      <c r="A130" s="92">
        <v>2</v>
      </c>
      <c r="B130" s="95" t="s">
        <v>129</v>
      </c>
      <c r="C130" s="92"/>
      <c r="D130" s="92"/>
      <c r="G130" s="35"/>
      <c r="N130" s="34"/>
      <c r="O130" s="33"/>
      <c r="P130" s="33"/>
      <c r="Q130" s="34"/>
    </row>
    <row r="131" spans="1:17" s="15" customFormat="1" ht="35.25" customHeight="1">
      <c r="A131" s="92">
        <v>3</v>
      </c>
      <c r="B131" s="95" t="s">
        <v>130</v>
      </c>
      <c r="C131" s="92"/>
      <c r="D131" s="92"/>
      <c r="G131" s="35"/>
      <c r="N131" s="34"/>
      <c r="O131" s="33"/>
      <c r="P131" s="33"/>
      <c r="Q131" s="34"/>
    </row>
    <row r="132" spans="1:17" s="18" customFormat="1" ht="32.5">
      <c r="A132" s="16"/>
      <c r="B132" s="250" t="s">
        <v>131</v>
      </c>
      <c r="C132" s="251" t="s">
        <v>723</v>
      </c>
      <c r="D132" s="251" t="s">
        <v>117</v>
      </c>
      <c r="E132" s="251" t="s">
        <v>35</v>
      </c>
      <c r="F132" s="251" t="s">
        <v>36</v>
      </c>
      <c r="G132" s="251" t="s">
        <v>37</v>
      </c>
      <c r="H132" s="251" t="s">
        <v>38</v>
      </c>
      <c r="I132" s="251" t="s">
        <v>39</v>
      </c>
      <c r="J132" s="251" t="s">
        <v>40</v>
      </c>
      <c r="M132" s="36"/>
      <c r="N132" s="37"/>
      <c r="O132" s="37"/>
      <c r="P132" s="36"/>
    </row>
    <row r="133" spans="1:17" s="18" customFormat="1" ht="50.15" customHeight="1">
      <c r="A133" s="16"/>
      <c r="B133" s="250" t="s">
        <v>132</v>
      </c>
      <c r="C133" s="189">
        <f>G35</f>
        <v>6</v>
      </c>
      <c r="D133" s="189">
        <f t="shared" ref="D133:I133" si="36">H35</f>
        <v>15</v>
      </c>
      <c r="E133" s="189">
        <f t="shared" si="36"/>
        <v>18</v>
      </c>
      <c r="F133" s="189">
        <f t="shared" si="36"/>
        <v>27</v>
      </c>
      <c r="G133" s="189">
        <f t="shared" si="36"/>
        <v>18</v>
      </c>
      <c r="H133" s="189">
        <f t="shared" si="36"/>
        <v>15</v>
      </c>
      <c r="I133" s="189">
        <f t="shared" si="36"/>
        <v>6</v>
      </c>
      <c r="J133" s="189">
        <f>SUM(C133:I133)</f>
        <v>105</v>
      </c>
      <c r="M133" s="36"/>
      <c r="N133" s="37"/>
      <c r="O133" s="37"/>
      <c r="P133" s="36"/>
    </row>
    <row r="134" spans="1:17" s="96" customFormat="1" ht="98.25" customHeight="1">
      <c r="B134" s="363" t="s">
        <v>882</v>
      </c>
      <c r="G134" s="97"/>
    </row>
    <row r="135" spans="1:17" s="96" customFormat="1" ht="32.5">
      <c r="G135" s="97"/>
    </row>
    <row r="136" spans="1:17" s="96" customFormat="1" ht="32.5">
      <c r="G136" s="97"/>
    </row>
    <row r="137" spans="1:17" s="96" customFormat="1" ht="32.5">
      <c r="G137" s="97"/>
    </row>
    <row r="138" spans="1:17" s="96" customFormat="1" ht="32.5">
      <c r="G138" s="97"/>
    </row>
    <row r="139" spans="1:17" s="96" customFormat="1" ht="32.5">
      <c r="G139" s="97"/>
    </row>
    <row r="140" spans="1:17" s="96" customFormat="1" ht="32.5">
      <c r="G140" s="97"/>
    </row>
    <row r="141" spans="1:17" s="96" customFormat="1" ht="32.5">
      <c r="G141" s="97"/>
    </row>
    <row r="142" spans="1:17" s="96" customFormat="1" ht="32.5">
      <c r="G142" s="97"/>
    </row>
    <row r="143" spans="1:17" s="96" customFormat="1" ht="32.5">
      <c r="G143" s="97"/>
    </row>
    <row r="144" spans="1:17" s="96" customFormat="1" ht="32.5">
      <c r="G144" s="97"/>
    </row>
    <row r="145" spans="7:7" s="96" customFormat="1" ht="32.5">
      <c r="G145" s="97"/>
    </row>
    <row r="146" spans="7:7" s="96" customFormat="1" ht="32.5">
      <c r="G146" s="97"/>
    </row>
    <row r="147" spans="7:7" s="96" customFormat="1" ht="32.5">
      <c r="G147" s="97"/>
    </row>
    <row r="148" spans="7:7" s="96" customFormat="1" ht="32.5">
      <c r="G148" s="97"/>
    </row>
    <row r="149" spans="7:7" s="96" customFormat="1" ht="32.5">
      <c r="G149" s="97"/>
    </row>
    <row r="150" spans="7:7" s="96" customFormat="1" ht="32.5">
      <c r="G150" s="97"/>
    </row>
    <row r="151" spans="7:7" s="96" customFormat="1" ht="32.5">
      <c r="G151" s="97"/>
    </row>
    <row r="152" spans="7:7" s="96" customFormat="1" ht="32.5">
      <c r="G152" s="97"/>
    </row>
    <row r="153" spans="7:7" s="96" customFormat="1" ht="32.5">
      <c r="G153" s="97"/>
    </row>
    <row r="154" spans="7:7" s="96" customFormat="1" ht="32.5">
      <c r="G154" s="97"/>
    </row>
    <row r="155" spans="7:7" s="96" customFormat="1" ht="32.5">
      <c r="G155" s="97"/>
    </row>
  </sheetData>
  <mergeCells count="196">
    <mergeCell ref="B128:E128"/>
    <mergeCell ref="B118:I118"/>
    <mergeCell ref="B119:C119"/>
    <mergeCell ref="B120:C120"/>
    <mergeCell ref="B123:C123"/>
    <mergeCell ref="D123:I123"/>
    <mergeCell ref="B124:C124"/>
    <mergeCell ref="D124:I126"/>
    <mergeCell ref="B125:C125"/>
    <mergeCell ref="B126:C126"/>
    <mergeCell ref="B114:C114"/>
    <mergeCell ref="D114:I114"/>
    <mergeCell ref="B115:C115"/>
    <mergeCell ref="D115:I115"/>
    <mergeCell ref="B116:C116"/>
    <mergeCell ref="D116:I116"/>
    <mergeCell ref="C110:F110"/>
    <mergeCell ref="B111:I111"/>
    <mergeCell ref="B112:C112"/>
    <mergeCell ref="D112:I112"/>
    <mergeCell ref="B113:C113"/>
    <mergeCell ref="D113:I113"/>
    <mergeCell ref="B104:C104"/>
    <mergeCell ref="D104:I104"/>
    <mergeCell ref="B106:I106"/>
    <mergeCell ref="B107:C107"/>
    <mergeCell ref="B108:C108"/>
    <mergeCell ref="D108:I108"/>
    <mergeCell ref="B101:C101"/>
    <mergeCell ref="D101:I101"/>
    <mergeCell ref="B102:C102"/>
    <mergeCell ref="D102:I102"/>
    <mergeCell ref="B103:C103"/>
    <mergeCell ref="D103:I103"/>
    <mergeCell ref="B95:E95"/>
    <mergeCell ref="H95:I95"/>
    <mergeCell ref="P95:Q95"/>
    <mergeCell ref="J97:N97"/>
    <mergeCell ref="B99:I99"/>
    <mergeCell ref="B100:C100"/>
    <mergeCell ref="D100:I100"/>
    <mergeCell ref="B93:E93"/>
    <mergeCell ref="H93:I93"/>
    <mergeCell ref="P93:Q93"/>
    <mergeCell ref="B94:E94"/>
    <mergeCell ref="H94:I94"/>
    <mergeCell ref="P94:Q94"/>
    <mergeCell ref="B91:E91"/>
    <mergeCell ref="H91:I91"/>
    <mergeCell ref="P91:Q91"/>
    <mergeCell ref="B92:E92"/>
    <mergeCell ref="H92:I92"/>
    <mergeCell ref="P92:Q92"/>
    <mergeCell ref="P87:Q89"/>
    <mergeCell ref="B88:E88"/>
    <mergeCell ref="H88:I88"/>
    <mergeCell ref="B89:E89"/>
    <mergeCell ref="H89:I89"/>
    <mergeCell ref="B90:E90"/>
    <mergeCell ref="H90:I90"/>
    <mergeCell ref="P90:Q90"/>
    <mergeCell ref="B86:E86"/>
    <mergeCell ref="H86:I86"/>
    <mergeCell ref="B87:E87"/>
    <mergeCell ref="F87:F89"/>
    <mergeCell ref="G87:G89"/>
    <mergeCell ref="H87:I87"/>
    <mergeCell ref="B83:E83"/>
    <mergeCell ref="H83:I83"/>
    <mergeCell ref="P83:Q83"/>
    <mergeCell ref="B84:E84"/>
    <mergeCell ref="F84:F86"/>
    <mergeCell ref="G84:G86"/>
    <mergeCell ref="H84:I84"/>
    <mergeCell ref="P84:Q86"/>
    <mergeCell ref="B85:E85"/>
    <mergeCell ref="H85:I85"/>
    <mergeCell ref="B81:E81"/>
    <mergeCell ref="H81:I81"/>
    <mergeCell ref="P81:Q81"/>
    <mergeCell ref="B82:E82"/>
    <mergeCell ref="H82:I82"/>
    <mergeCell ref="P82:Q82"/>
    <mergeCell ref="B77:E77"/>
    <mergeCell ref="H77:I77"/>
    <mergeCell ref="B78:E78"/>
    <mergeCell ref="G78:G80"/>
    <mergeCell ref="H78:I78"/>
    <mergeCell ref="P78:Q80"/>
    <mergeCell ref="B79:E79"/>
    <mergeCell ref="H79:I79"/>
    <mergeCell ref="B80:E80"/>
    <mergeCell ref="H80:I80"/>
    <mergeCell ref="A74:E74"/>
    <mergeCell ref="H74:I74"/>
    <mergeCell ref="P74:Q74"/>
    <mergeCell ref="B75:E75"/>
    <mergeCell ref="F75:F77"/>
    <mergeCell ref="G75:G77"/>
    <mergeCell ref="H75:I75"/>
    <mergeCell ref="P75:Q77"/>
    <mergeCell ref="B76:E76"/>
    <mergeCell ref="H76:I76"/>
    <mergeCell ref="B70:E70"/>
    <mergeCell ref="H70:I70"/>
    <mergeCell ref="P70:Q72"/>
    <mergeCell ref="B71:E71"/>
    <mergeCell ref="H71:I71"/>
    <mergeCell ref="B72:E72"/>
    <mergeCell ref="H72:I72"/>
    <mergeCell ref="B67:E67"/>
    <mergeCell ref="F67:F69"/>
    <mergeCell ref="G67:G69"/>
    <mergeCell ref="H67:I67"/>
    <mergeCell ref="P67:Q69"/>
    <mergeCell ref="B68:E68"/>
    <mergeCell ref="H68:I68"/>
    <mergeCell ref="B69:E69"/>
    <mergeCell ref="H69:I69"/>
    <mergeCell ref="B64:E64"/>
    <mergeCell ref="F64:F66"/>
    <mergeCell ref="G64:G66"/>
    <mergeCell ref="H64:I64"/>
    <mergeCell ref="P64:Q66"/>
    <mergeCell ref="B65:E65"/>
    <mergeCell ref="H65:I65"/>
    <mergeCell ref="B66:E66"/>
    <mergeCell ref="H66:I66"/>
    <mergeCell ref="B61:E61"/>
    <mergeCell ref="F61:F63"/>
    <mergeCell ref="G61:G63"/>
    <mergeCell ref="H61:I61"/>
    <mergeCell ref="P61:Q63"/>
    <mergeCell ref="B62:E62"/>
    <mergeCell ref="H62:I62"/>
    <mergeCell ref="B63:E63"/>
    <mergeCell ref="H63:I63"/>
    <mergeCell ref="B58:E58"/>
    <mergeCell ref="F58:F60"/>
    <mergeCell ref="G58:G60"/>
    <mergeCell ref="H58:I58"/>
    <mergeCell ref="P58:Q60"/>
    <mergeCell ref="B59:E59"/>
    <mergeCell ref="H59:I59"/>
    <mergeCell ref="B60:E60"/>
    <mergeCell ref="H60:I60"/>
    <mergeCell ref="B55:E55"/>
    <mergeCell ref="H55:I55"/>
    <mergeCell ref="P55:Q57"/>
    <mergeCell ref="B56:E56"/>
    <mergeCell ref="H56:I56"/>
    <mergeCell ref="B57:E57"/>
    <mergeCell ref="H57:I57"/>
    <mergeCell ref="B51:C51"/>
    <mergeCell ref="N51:Q51"/>
    <mergeCell ref="B52:C52"/>
    <mergeCell ref="N52:Q52"/>
    <mergeCell ref="A54:E54"/>
    <mergeCell ref="H54:I54"/>
    <mergeCell ref="P54:Q54"/>
    <mergeCell ref="A47:Q47"/>
    <mergeCell ref="B48:C48"/>
    <mergeCell ref="N48:Q48"/>
    <mergeCell ref="B49:C49"/>
    <mergeCell ref="N49:Q49"/>
    <mergeCell ref="A50:Q50"/>
    <mergeCell ref="B43:C43"/>
    <mergeCell ref="N43:Q43"/>
    <mergeCell ref="B44:C44"/>
    <mergeCell ref="N44:Q44"/>
    <mergeCell ref="A46:C46"/>
    <mergeCell ref="N46:Q46"/>
    <mergeCell ref="B37:Q37"/>
    <mergeCell ref="B38:Q38"/>
    <mergeCell ref="B39:Q39"/>
    <mergeCell ref="A41:C41"/>
    <mergeCell ref="N41:Q41"/>
    <mergeCell ref="A42:Q42"/>
    <mergeCell ref="N18:P19"/>
    <mergeCell ref="N23:P23"/>
    <mergeCell ref="N24:P25"/>
    <mergeCell ref="N29:P29"/>
    <mergeCell ref="N30:P31"/>
    <mergeCell ref="D33:F33"/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72" max="16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62"/>
  <sheetViews>
    <sheetView view="pageBreakPreview" topLeftCell="A27" zoomScale="25" zoomScaleNormal="40" zoomScaleSheetLayoutView="25" zoomScalePageLayoutView="25" workbookViewId="0">
      <selection activeCell="A28" sqref="A28"/>
    </sheetView>
  </sheetViews>
  <sheetFormatPr defaultColWidth="9.1796875" defaultRowHeight="24"/>
  <cols>
    <col min="1" max="1" width="64.453125" style="79" customWidth="1"/>
    <col min="2" max="3" width="98.54296875" style="80" hidden="1" customWidth="1"/>
    <col min="4" max="4" width="180.26953125" style="80" customWidth="1"/>
    <col min="5" max="5" width="80.81640625" style="80" hidden="1" customWidth="1"/>
    <col min="6" max="6" width="108.81640625" style="80" customWidth="1"/>
    <col min="7" max="12" width="9.1796875" style="80"/>
    <col min="13" max="13" width="17.7265625" style="80" customWidth="1"/>
    <col min="14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DOCKET'!$D$6</f>
        <v>D15  FW24   G2721</v>
      </c>
      <c r="C2" s="73" t="str">
        <f>'1. CUTTING DOCKET'!$D$6</f>
        <v>D15  FW24   G2721</v>
      </c>
      <c r="D2" s="73" t="str">
        <f>'1. CUTTING DOCKET'!$D$6</f>
        <v>D15  FW24   G2721</v>
      </c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DOCKET'!$D$7</f>
        <v>D15-SHD136V3A2</v>
      </c>
      <c r="C3" s="75" t="str">
        <f>'1. CUTTING DOCKET'!$D$7</f>
        <v>D15-SHD136V3A2</v>
      </c>
      <c r="D3" s="75" t="str">
        <f>'1. CUTTING DOCKET'!$D$7</f>
        <v>D15-SHD136V3A2</v>
      </c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DOCKET'!$D$8</f>
        <v>FOUNDATION ZIP-UP HOODIE</v>
      </c>
      <c r="C4" s="75" t="str">
        <f>'1. CUTTING DOCKET'!$D$8</f>
        <v>FOUNDATION ZIP-UP HOODIE</v>
      </c>
      <c r="D4" s="75" t="str">
        <f>'1. CUTTING DOCKET'!$D$8</f>
        <v>FOUNDATION ZIP-UP HOODIE</v>
      </c>
      <c r="E4" s="75"/>
    </row>
    <row r="5" spans="1:12" s="74" customFormat="1" ht="76" customHeight="1">
      <c r="A5" s="180"/>
      <c r="B5" s="142" t="str">
        <f>'1. CUTTING DOCKET'!$D$21</f>
        <v>DOVE</v>
      </c>
      <c r="C5" s="142" t="str">
        <f>'1. CUTTING DOCKET'!$D$27</f>
        <v>HEATHER GREY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DOCKET'!$E$43</f>
        <v>ASH - BC01</v>
      </c>
      <c r="C6" s="144" t="str">
        <f>'1. CUTTING DOCKET'!$E$48</f>
        <v>HEATHER GREY - BC06</v>
      </c>
      <c r="D6" s="144" t="str">
        <f>'1. CUTTING DOCKET'!$E$51</f>
        <v>OATLMEAL - BC0279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17" t="str">
        <f>'1. CUTTING DOCKET'!M11</f>
        <v>100%COTTON SEMI BRUSHED (20/1+20/1+10/2) washing_ 14GG _460GSM</v>
      </c>
      <c r="C7" s="617"/>
      <c r="D7" s="617"/>
      <c r="E7" s="617"/>
    </row>
    <row r="8" spans="1:12" s="77" customFormat="1" ht="409.6" customHeight="1">
      <c r="A8" s="145" t="str">
        <f>'1. CUTTING DOCKET'!D43</f>
        <v>VẢI CHÍNH</v>
      </c>
      <c r="B8" s="434"/>
      <c r="C8" s="434"/>
      <c r="D8" s="434"/>
      <c r="E8" s="147"/>
      <c r="L8" s="78"/>
    </row>
    <row r="9" spans="1:12" s="77" customFormat="1" ht="157.5" customHeight="1">
      <c r="A9" s="144" t="str">
        <f>'1. CUTTING DOCKET'!$B$44</f>
        <v>RIB_1X1 100% COTTON_PFD_ 400GSM_CM20/2</v>
      </c>
      <c r="B9" s="144" t="str">
        <f>B6</f>
        <v>ASH - BC01</v>
      </c>
      <c r="C9" s="144" t="str">
        <f t="shared" ref="C9:D9" si="0">C6</f>
        <v>HEATHER GREY - BC06</v>
      </c>
      <c r="D9" s="144" t="str">
        <f t="shared" si="0"/>
        <v>OATLMEAL - BC0279</v>
      </c>
      <c r="E9" s="144" t="e">
        <f>'1. CUTTING DOCKET'!#REF!</f>
        <v>#REF!</v>
      </c>
    </row>
    <row r="10" spans="1:12" s="77" customFormat="1" ht="409.5" customHeight="1">
      <c r="A10" s="145" t="str">
        <f>'1. CUTTING DOCKET'!$D$44</f>
        <v xml:space="preserve">BO LAI/
BO TAY </v>
      </c>
      <c r="B10" s="434"/>
      <c r="C10" s="434"/>
      <c r="D10" s="434"/>
      <c r="E10" s="146"/>
      <c r="L10" s="78"/>
    </row>
    <row r="11" spans="1:12" s="77" customFormat="1" ht="135" hidden="1" customHeight="1">
      <c r="A11" s="144" t="e">
        <f>'1. CUTTING DOCKET'!#REF!</f>
        <v>#REF!</v>
      </c>
      <c r="B11" s="617" t="e">
        <f>'1. CUTTING DOCKET'!#REF!</f>
        <v>#REF!</v>
      </c>
      <c r="C11" s="617"/>
      <c r="D11" s="617"/>
      <c r="E11" s="144" t="e">
        <f>'1. CUTTING DOCKET'!#REF!</f>
        <v>#REF!</v>
      </c>
    </row>
    <row r="12" spans="1:12" s="77" customFormat="1" ht="409.6" hidden="1" customHeight="1">
      <c r="A12" s="145" t="e">
        <f>'1. CUTTING DOCKET'!#REF!</f>
        <v>#REF!</v>
      </c>
      <c r="B12" s="622"/>
      <c r="C12" s="622"/>
      <c r="D12" s="622"/>
      <c r="E12" s="147"/>
      <c r="L12" s="78"/>
    </row>
    <row r="13" spans="1:12" s="77" customFormat="1" ht="74.25" customHeight="1">
      <c r="A13" s="144" t="s">
        <v>173</v>
      </c>
      <c r="B13" s="148" t="str">
        <f>'1. CUTTING DOCKET'!$F$55</f>
        <v>ASH - BC01</v>
      </c>
      <c r="C13" s="148" t="str">
        <f>'1. CUTTING DOCKET'!$F$56</f>
        <v>HEATHER GREY - BC06</v>
      </c>
      <c r="D13" s="148" t="str">
        <f>'1. CUTTING DOCKET'!$F$57</f>
        <v>OATLMEAL - BC0279</v>
      </c>
      <c r="E13" s="148" t="e">
        <f>'1. CUTTING DOCKET'!#REF!</f>
        <v>#REF!</v>
      </c>
    </row>
    <row r="14" spans="1:12" s="77" customFormat="1" ht="115.5" customHeight="1">
      <c r="A14" s="145" t="s">
        <v>80</v>
      </c>
      <c r="B14" s="143" t="str">
        <f>'1. CUTTING DOCKET'!$G$55</f>
        <v>WH1672</v>
      </c>
      <c r="C14" s="143" t="str">
        <f>'1. CUTTING DOCKET'!$G$56</f>
        <v>GY6995</v>
      </c>
      <c r="D14" s="143" t="str">
        <f>'1. CUTTING DOCKET'!$G$57</f>
        <v>BE7499</v>
      </c>
      <c r="E14" s="143" t="e">
        <f>'1. CUTTING DOCKET'!#REF!</f>
        <v>#REF!</v>
      </c>
    </row>
    <row r="15" spans="1:12" s="77" customFormat="1" ht="90" customHeight="1">
      <c r="A15" s="144" t="str">
        <f>'1. CUTTING DOCKET'!B58</f>
        <v>NHÃN CHÍNH CHO ÁO</v>
      </c>
      <c r="B15" s="618" t="str">
        <f>'1. CUTTING DOCKET'!F58</f>
        <v>NỀN TRẮNG CHỮ ĐEN</v>
      </c>
      <c r="C15" s="618"/>
      <c r="D15" s="618"/>
      <c r="E15" s="618"/>
    </row>
    <row r="16" spans="1:12" s="77" customFormat="1" ht="409.6" customHeight="1">
      <c r="A16" s="356" t="s">
        <v>780</v>
      </c>
      <c r="B16" s="619" t="s">
        <v>883</v>
      </c>
      <c r="C16" s="619"/>
      <c r="D16" s="619"/>
      <c r="E16" s="619"/>
    </row>
    <row r="17" spans="1:5" s="77" customFormat="1" ht="79.5" customHeight="1">
      <c r="A17" s="144" t="str">
        <f>'1. CUTTING DOCKET'!B61</f>
        <v>NHÃN SIZE CHO ÁO</v>
      </c>
      <c r="B17" s="618" t="str">
        <f>'1. CUTTING DOCKET'!F61</f>
        <v>NỀN TRẮNG CHỮ ĐEN</v>
      </c>
      <c r="C17" s="618"/>
      <c r="D17" s="618"/>
      <c r="E17" s="618"/>
    </row>
    <row r="18" spans="1:5" s="77" customFormat="1" ht="346.5" customHeight="1">
      <c r="A18" s="356" t="s">
        <v>775</v>
      </c>
      <c r="B18" s="620" t="s">
        <v>883</v>
      </c>
      <c r="C18" s="620"/>
      <c r="D18" s="620"/>
      <c r="E18" s="621"/>
    </row>
    <row r="19" spans="1:5" s="77" customFormat="1" ht="124.5" customHeight="1">
      <c r="A19" s="144" t="str">
        <f>'1. CUTTING DOCKET'!B64</f>
        <v>NHÃN COUNTRY OF ORIGIN- made in vietnam</v>
      </c>
      <c r="B19" s="618" t="str">
        <f>'1. CUTTING DOCKET'!F64</f>
        <v>NỀN TRẮNG CHỮ ĐEN</v>
      </c>
      <c r="C19" s="618"/>
      <c r="D19" s="618"/>
      <c r="E19" s="618"/>
    </row>
    <row r="20" spans="1:5" s="77" customFormat="1" ht="346.5" customHeight="1">
      <c r="A20" s="149" t="s">
        <v>776</v>
      </c>
      <c r="B20" s="620" t="s">
        <v>883</v>
      </c>
      <c r="C20" s="620"/>
      <c r="D20" s="620"/>
      <c r="E20" s="621"/>
    </row>
    <row r="21" spans="1:5" s="77" customFormat="1" ht="131.25" customHeight="1">
      <c r="A21" s="144" t="str">
        <f>'1. CUTTING DOCKET'!B67</f>
        <v>NHÃN THÀNH PHẦN 100% COTTON 1 LÁ</v>
      </c>
      <c r="B21" s="618" t="str">
        <f>'1. CUTTING DOCKET'!F67</f>
        <v>NỀN TRẮNG CHỮ ĐEN</v>
      </c>
      <c r="C21" s="618"/>
      <c r="D21" s="618"/>
      <c r="E21" s="618"/>
    </row>
    <row r="22" spans="1:5" s="77" customFormat="1" ht="362.25" customHeight="1">
      <c r="A22" s="149" t="s">
        <v>786</v>
      </c>
      <c r="B22" s="623" t="s">
        <v>884</v>
      </c>
      <c r="C22" s="624"/>
      <c r="D22" s="624"/>
      <c r="E22" s="182"/>
    </row>
    <row r="23" spans="1:5" s="77" customFormat="1" ht="331.5" customHeight="1">
      <c r="A23" s="365" t="str">
        <f>'1. CUTTING DOCKET'!$B$70</f>
        <v>DÂY KÉO ZIPPER PULL - EMBOSSED #5-ZP-24Z002
ZIPPER NICKEL SILVER AF12 IN LOGO DREW
XXS 19 3/4"/ XS 20 1/2"/ S 21 1/4"/ M 22"/ L 22 3/4"/ XL 23 1/2"/ 2XL 24 1/4"</v>
      </c>
      <c r="B23" s="364" t="str">
        <f>'1. CUTTING DOCKET'!$F$70</f>
        <v>ASH - BC01</v>
      </c>
      <c r="C23" s="364" t="str">
        <f>'1. CUTTING DOCKET'!$F$71</f>
        <v>HEATHER GREY - BC06</v>
      </c>
      <c r="D23" s="364" t="str">
        <f>'1. CUTTING DOCKET'!$F$72</f>
        <v>OATLMEAL - BC0279</v>
      </c>
      <c r="E23" s="354"/>
    </row>
    <row r="24" spans="1:5" s="77" customFormat="1" ht="409.6" customHeight="1">
      <c r="A24" s="149" t="s">
        <v>787</v>
      </c>
      <c r="B24" s="355"/>
      <c r="C24" s="355"/>
      <c r="D24" s="355"/>
      <c r="E24" s="355"/>
    </row>
    <row r="25" spans="1:5" s="77" customFormat="1" ht="160.5" customHeight="1">
      <c r="A25" s="144" t="str">
        <f>'1. CUTTING DOCKET'!B75</f>
        <v>STICKER POLY BAG + 2 MẶT THÙNG CARTON 
6.5CM W x 2.5CM H</v>
      </c>
      <c r="B25" s="609" t="str">
        <f>'1. CUTTING DOCKET'!F75</f>
        <v>NỀN TRẮNG CHỮ ĐEN</v>
      </c>
      <c r="C25" s="610"/>
      <c r="D25" s="610"/>
      <c r="E25" s="611"/>
    </row>
    <row r="26" spans="1:5" s="77" customFormat="1" ht="409.6" customHeight="1">
      <c r="A26" s="149" t="s">
        <v>756</v>
      </c>
      <c r="B26" s="616" t="s">
        <v>180</v>
      </c>
      <c r="C26" s="616"/>
      <c r="D26" s="616"/>
      <c r="E26" s="616"/>
    </row>
    <row r="27" spans="1:5" s="77" customFormat="1" ht="273" customHeight="1">
      <c r="A27" s="144" t="str">
        <f>'1. CUTTING DOCKET'!B78</f>
        <v>POLYBAG REGULAR (XXS-M) BAO NHỎ 343MM x 406MM
POLYBAG LARGE (L-XXL) BAO LỚN 400MMx 500MM</v>
      </c>
      <c r="B27" s="609" t="str">
        <f>'1. CUTTING DOCKET'!F78</f>
        <v>CLEAR</v>
      </c>
      <c r="C27" s="610"/>
      <c r="D27" s="610"/>
      <c r="E27" s="611"/>
    </row>
    <row r="28" spans="1:5" s="77" customFormat="1" ht="273" customHeight="1">
      <c r="A28" s="145" t="s">
        <v>759</v>
      </c>
      <c r="B28" s="615"/>
      <c r="C28" s="615"/>
      <c r="D28" s="615"/>
      <c r="E28" s="615"/>
    </row>
    <row r="29" spans="1:5" s="77" customFormat="1" ht="95.25" customHeight="1">
      <c r="A29" s="144" t="s">
        <v>761</v>
      </c>
      <c r="B29" s="609" t="str">
        <f>'1. CUTTING DOCKET'!F81</f>
        <v>NATURAL</v>
      </c>
      <c r="C29" s="610"/>
      <c r="D29" s="610"/>
      <c r="E29" s="611"/>
    </row>
    <row r="30" spans="1:5" s="77" customFormat="1" ht="324.75" customHeight="1">
      <c r="A30" s="145" t="s">
        <v>760</v>
      </c>
      <c r="B30" s="612"/>
      <c r="C30" s="613"/>
      <c r="D30" s="614"/>
      <c r="E30" s="336"/>
    </row>
    <row r="31" spans="1:5" s="77" customFormat="1" ht="119.5" customHeight="1">
      <c r="A31" s="144" t="str">
        <f>'1. CUTTING DOCKET'!B84</f>
        <v>STICKER DÁN THÙNG</v>
      </c>
      <c r="B31" s="607" t="str">
        <f>'1. CUTTING DOCKET'!F84</f>
        <v>NỀN TRẮNG CHỮ ĐEN</v>
      </c>
      <c r="C31" s="608"/>
      <c r="D31" s="608"/>
      <c r="E31" s="337"/>
    </row>
    <row r="32" spans="1:5" s="77" customFormat="1" ht="287.25" customHeight="1">
      <c r="A32" s="145" t="s">
        <v>762</v>
      </c>
      <c r="B32" s="336"/>
      <c r="C32" s="336"/>
      <c r="D32" s="336"/>
      <c r="E32" s="336"/>
    </row>
    <row r="33" spans="1:17" s="77" customFormat="1" ht="119.5" customHeight="1">
      <c r="A33" s="144" t="str">
        <f>'1. CUTTING DOCKET'!B87</f>
        <v>STICKER DÁN THÙNG MÀU CAM</v>
      </c>
      <c r="B33" s="607" t="str">
        <f>'1. CUTTING DOCKET'!F87</f>
        <v>ORANGE</v>
      </c>
      <c r="C33" s="608"/>
      <c r="D33" s="608"/>
      <c r="E33" s="337"/>
    </row>
    <row r="34" spans="1:17" s="77" customFormat="1" ht="287.25" customHeight="1">
      <c r="A34" s="145" t="s">
        <v>763</v>
      </c>
      <c r="B34" s="336"/>
      <c r="C34" s="336"/>
      <c r="D34" s="336"/>
      <c r="E34" s="336"/>
    </row>
    <row r="35" spans="1:17" s="77" customFormat="1" ht="71.5" customHeight="1">
      <c r="A35" s="144" t="str">
        <f>'1. CUTTING DOCKET'!B93</f>
        <v>BIG POLY BAG 100X120</v>
      </c>
      <c r="B35" s="607" t="str">
        <f>'1. CUTTING DOCKET'!F93</f>
        <v>CLEAR</v>
      </c>
      <c r="C35" s="608"/>
      <c r="D35" s="608"/>
      <c r="E35" s="337"/>
      <c r="H35" s="77">
        <v>1.49</v>
      </c>
    </row>
    <row r="36" spans="1:17" s="77" customFormat="1" ht="87" customHeight="1">
      <c r="A36" s="145" t="s">
        <v>764</v>
      </c>
      <c r="B36" s="336"/>
      <c r="C36" s="336"/>
      <c r="D36" s="336"/>
      <c r="E36" s="336"/>
    </row>
    <row r="38" spans="1:17" ht="409.5">
      <c r="E38" s="80" t="s">
        <v>724</v>
      </c>
      <c r="J38" s="80">
        <f>I38*8.3%+(I38/50)*0.5</f>
        <v>0</v>
      </c>
      <c r="M38" s="340">
        <f>ROUND(I38+J38,0)</f>
        <v>0</v>
      </c>
      <c r="N38" s="342" t="s">
        <v>736</v>
      </c>
    </row>
    <row r="39" spans="1:17">
      <c r="B39" s="80" t="s">
        <v>735</v>
      </c>
      <c r="E39" s="80" t="s">
        <v>724</v>
      </c>
      <c r="H39" s="80">
        <v>0.25</v>
      </c>
      <c r="M39" s="340">
        <f>ROUND(I39+J39,0)</f>
        <v>0</v>
      </c>
      <c r="N39" s="335" t="s">
        <v>737</v>
      </c>
      <c r="O39" s="335"/>
      <c r="P39" s="335"/>
      <c r="Q39" s="335"/>
    </row>
    <row r="40" spans="1:17">
      <c r="I40" s="80" t="b">
        <v>1</v>
      </c>
    </row>
    <row r="41" spans="1:17" ht="41.5">
      <c r="B41" s="607" t="s">
        <v>769</v>
      </c>
      <c r="C41" s="608"/>
      <c r="D41" s="608"/>
      <c r="E41" s="337"/>
      <c r="F41" s="77"/>
      <c r="G41" s="77"/>
      <c r="H41" s="77">
        <v>0.28000000000000003</v>
      </c>
      <c r="I41" s="80" t="b">
        <v>1</v>
      </c>
    </row>
    <row r="42" spans="1:17">
      <c r="E42" s="80" t="s">
        <v>724</v>
      </c>
      <c r="M42" s="340">
        <f>ROUND(I42+J42,0)</f>
        <v>0</v>
      </c>
    </row>
    <row r="43" spans="1:17">
      <c r="E43" s="80" t="s">
        <v>724</v>
      </c>
      <c r="M43" s="340">
        <f>ROUND(I43+J43,0)</f>
        <v>0</v>
      </c>
    </row>
    <row r="44" spans="1:17">
      <c r="A44" s="79" t="str">
        <f>UPPER(D17)</f>
        <v/>
      </c>
    </row>
    <row r="45" spans="1:17" ht="41.5">
      <c r="B45" s="607" t="s">
        <v>769</v>
      </c>
      <c r="C45" s="608"/>
      <c r="D45" s="608"/>
      <c r="E45" s="337"/>
      <c r="F45" s="77"/>
      <c r="G45" s="77"/>
      <c r="H45" s="77">
        <v>0.28000000000000003</v>
      </c>
    </row>
    <row r="46" spans="1:17" ht="156" customHeight="1">
      <c r="E46" s="80" t="e">
        <f>#REF!</f>
        <v>#REF!</v>
      </c>
      <c r="H46" s="335">
        <v>0.99</v>
      </c>
      <c r="N46" s="80" t="s">
        <v>766</v>
      </c>
    </row>
    <row r="47" spans="1:17">
      <c r="A47" s="79" t="str">
        <f>UPPER(D25)</f>
        <v/>
      </c>
    </row>
    <row r="48" spans="1:17" ht="156" customHeight="1">
      <c r="E48" s="80" t="e">
        <f>#REF!</f>
        <v>#REF!</v>
      </c>
      <c r="G48" s="80">
        <f>$Q$25</f>
        <v>0</v>
      </c>
      <c r="H48" s="335">
        <v>0.99</v>
      </c>
    </row>
    <row r="49" spans="1:17">
      <c r="A49" s="79" t="str">
        <f>UPPER(D29)</f>
        <v/>
      </c>
    </row>
    <row r="50" spans="1:17" ht="156" customHeight="1">
      <c r="E50" s="80" t="e">
        <f>#REF!</f>
        <v>#REF!</v>
      </c>
      <c r="H50" s="335">
        <v>0.99</v>
      </c>
    </row>
    <row r="51" spans="1:17">
      <c r="A51" s="79" t="e">
        <f>UPPER(#REF!)</f>
        <v>#REF!</v>
      </c>
    </row>
    <row r="52" spans="1:17" ht="156" customHeight="1">
      <c r="E52" s="80" t="e">
        <f>#REF!</f>
        <v>#REF!</v>
      </c>
      <c r="G52" s="80" t="e">
        <f>#REF!</f>
        <v>#REF!</v>
      </c>
      <c r="H52" s="335">
        <v>0.99</v>
      </c>
    </row>
    <row r="55" spans="1:17">
      <c r="G55" s="80" t="s">
        <v>724</v>
      </c>
      <c r="L55" s="335"/>
      <c r="P55" s="79" t="s">
        <v>725</v>
      </c>
      <c r="Q55" s="79"/>
    </row>
    <row r="56" spans="1:17">
      <c r="G56" s="80" t="s">
        <v>724</v>
      </c>
      <c r="L56" s="335"/>
      <c r="P56" s="79"/>
      <c r="Q56" s="79"/>
    </row>
    <row r="57" spans="1:17">
      <c r="G57" s="80" t="s">
        <v>724</v>
      </c>
      <c r="L57" s="335"/>
      <c r="P57" s="79"/>
      <c r="Q57" s="79"/>
    </row>
    <row r="58" spans="1:17">
      <c r="G58" s="80" t="s">
        <v>724</v>
      </c>
      <c r="L58" s="335"/>
      <c r="P58" s="79"/>
      <c r="Q58" s="79"/>
    </row>
    <row r="59" spans="1:17">
      <c r="B59" s="80" t="s">
        <v>726</v>
      </c>
    </row>
    <row r="60" spans="1:17">
      <c r="B60" s="80" t="s">
        <v>726</v>
      </c>
    </row>
    <row r="61" spans="1:17">
      <c r="B61" s="80" t="s">
        <v>726</v>
      </c>
    </row>
    <row r="62" spans="1:17">
      <c r="B62" s="80" t="s">
        <v>726</v>
      </c>
    </row>
  </sheetData>
  <mergeCells count="22">
    <mergeCell ref="B28:E28"/>
    <mergeCell ref="B26:E26"/>
    <mergeCell ref="B25:E25"/>
    <mergeCell ref="B27:E27"/>
    <mergeCell ref="B7:E7"/>
    <mergeCell ref="B15:E15"/>
    <mergeCell ref="B16:E16"/>
    <mergeCell ref="B17:E17"/>
    <mergeCell ref="B18:E18"/>
    <mergeCell ref="B11:D11"/>
    <mergeCell ref="B12:D12"/>
    <mergeCell ref="B19:E19"/>
    <mergeCell ref="B20:E20"/>
    <mergeCell ref="B21:E21"/>
    <mergeCell ref="B22:D22"/>
    <mergeCell ref="B41:D41"/>
    <mergeCell ref="B45:D45"/>
    <mergeCell ref="B35:D35"/>
    <mergeCell ref="B29:E29"/>
    <mergeCell ref="B30:D30"/>
    <mergeCell ref="B31:D31"/>
    <mergeCell ref="B33:D33"/>
  </mergeCells>
  <printOptions horizontalCentered="1"/>
  <pageMargins left="0.25" right="0" top="0.60416666666666696" bottom="0.75" header="0" footer="0"/>
  <pageSetup paperSize="9" scale="40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4" manualBreakCount="4">
    <brk id="14" max="4" man="1"/>
    <brk id="20" max="4" man="1"/>
    <brk id="24" max="4" man="1"/>
    <brk id="28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9F646-BC83-4B1E-9D34-788F5C8C1178}">
  <sheetPr>
    <pageSetUpPr fitToPage="1"/>
  </sheetPr>
  <dimension ref="A1:Y57"/>
  <sheetViews>
    <sheetView view="pageBreakPreview" topLeftCell="A29" zoomScale="70" zoomScaleNormal="85" zoomScaleSheetLayoutView="70" zoomScalePageLayoutView="55" workbookViewId="0">
      <selection activeCell="S45" sqref="S45"/>
    </sheetView>
  </sheetViews>
  <sheetFormatPr defaultColWidth="8.81640625" defaultRowHeight="18"/>
  <cols>
    <col min="1" max="1" width="4.7265625" style="371" customWidth="1"/>
    <col min="2" max="2" width="8.7265625" style="420" customWidth="1"/>
    <col min="3" max="3" width="8.453125" style="420" customWidth="1"/>
    <col min="4" max="4" width="6.453125" style="420" customWidth="1"/>
    <col min="5" max="5" width="5.453125" style="420" customWidth="1"/>
    <col min="6" max="6" width="3.1796875" style="420" customWidth="1"/>
    <col min="7" max="7" width="29.7265625" style="420" customWidth="1"/>
    <col min="8" max="8" width="14.453125" style="371" bestFit="1" customWidth="1"/>
    <col min="9" max="9" width="14.453125" style="371" customWidth="1"/>
    <col min="10" max="10" width="12" style="371" customWidth="1"/>
    <col min="11" max="11" width="12.453125" style="371" customWidth="1"/>
    <col min="12" max="12" width="12.1796875" style="371" customWidth="1"/>
    <col min="13" max="13" width="10.81640625" style="371" customWidth="1"/>
    <col min="14" max="14" width="11.26953125" style="371" customWidth="1"/>
    <col min="15" max="15" width="11.54296875" style="371" customWidth="1"/>
    <col min="16" max="16" width="11.81640625" style="371" hidden="1" customWidth="1"/>
    <col min="17" max="17" width="9.1796875" style="383" customWidth="1"/>
    <col min="18" max="18" width="8.81640625" style="371"/>
    <col min="19" max="19" width="11.1796875" style="371" customWidth="1"/>
    <col min="20" max="16384" width="8.81640625" style="371"/>
  </cols>
  <sheetData>
    <row r="1" spans="1:20">
      <c r="A1" s="652"/>
      <c r="B1" s="653"/>
      <c r="C1" s="654"/>
      <c r="D1" s="366"/>
      <c r="E1" s="367"/>
      <c r="F1" s="367"/>
      <c r="G1" s="368" t="s">
        <v>788</v>
      </c>
      <c r="H1" s="655"/>
      <c r="I1" s="656"/>
      <c r="J1" s="656"/>
      <c r="K1" s="657"/>
      <c r="L1" s="641" t="s">
        <v>789</v>
      </c>
      <c r="M1" s="641"/>
      <c r="N1" s="369"/>
      <c r="O1" s="644" t="s">
        <v>790</v>
      </c>
      <c r="P1" s="644"/>
      <c r="Q1" s="370"/>
    </row>
    <row r="2" spans="1:20">
      <c r="A2" s="645"/>
      <c r="B2" s="646"/>
      <c r="C2" s="646"/>
      <c r="D2" s="366"/>
      <c r="E2" s="367"/>
      <c r="F2" s="367"/>
      <c r="G2" s="368" t="s">
        <v>791</v>
      </c>
      <c r="H2" s="647" t="s">
        <v>792</v>
      </c>
      <c r="I2" s="648"/>
      <c r="J2" s="648"/>
      <c r="K2" s="649"/>
      <c r="L2" s="650" t="s">
        <v>793</v>
      </c>
      <c r="M2" s="650"/>
      <c r="N2" s="372"/>
      <c r="O2" s="651"/>
      <c r="P2" s="651"/>
      <c r="Q2" s="373"/>
    </row>
    <row r="3" spans="1:20">
      <c r="A3" s="634"/>
      <c r="B3" s="635"/>
      <c r="C3" s="636"/>
      <c r="D3" s="374"/>
      <c r="E3" s="375"/>
      <c r="F3" s="375"/>
      <c r="G3" s="368" t="s">
        <v>794</v>
      </c>
      <c r="H3" s="637" t="str">
        <f>'[20]1. CUTTING DOCKET'!D7</f>
        <v>D15-SHD136V3A2</v>
      </c>
      <c r="I3" s="638"/>
      <c r="J3" s="639"/>
      <c r="K3" s="640"/>
      <c r="L3" s="642" t="s">
        <v>795</v>
      </c>
      <c r="M3" s="642"/>
      <c r="N3" s="376"/>
      <c r="O3" s="643"/>
      <c r="P3" s="643"/>
      <c r="Q3" s="373"/>
    </row>
    <row r="4" spans="1:20" ht="90">
      <c r="A4" s="377"/>
      <c r="B4" s="378" t="s">
        <v>796</v>
      </c>
      <c r="C4" s="378"/>
      <c r="D4" s="378"/>
      <c r="E4" s="379"/>
      <c r="F4" s="380"/>
      <c r="G4" s="380"/>
      <c r="H4" s="381"/>
      <c r="I4" s="381"/>
      <c r="J4" s="381"/>
      <c r="K4" s="381"/>
      <c r="L4" s="382"/>
      <c r="M4" s="382"/>
      <c r="N4" s="382"/>
      <c r="O4" s="382"/>
      <c r="P4" s="381"/>
    </row>
    <row r="5" spans="1:20" s="392" customFormat="1" ht="36">
      <c r="A5" s="384" t="s">
        <v>797</v>
      </c>
      <c r="B5" s="630" t="s">
        <v>257</v>
      </c>
      <c r="C5" s="630"/>
      <c r="D5" s="630"/>
      <c r="E5" s="630"/>
      <c r="F5" s="630"/>
      <c r="G5" s="385"/>
      <c r="H5" s="386" t="s">
        <v>798</v>
      </c>
      <c r="I5" s="386" t="s">
        <v>723</v>
      </c>
      <c r="J5" s="386" t="s">
        <v>117</v>
      </c>
      <c r="K5" s="387" t="s">
        <v>35</v>
      </c>
      <c r="L5" s="388" t="s">
        <v>36</v>
      </c>
      <c r="M5" s="389" t="s">
        <v>37</v>
      </c>
      <c r="N5" s="387" t="s">
        <v>38</v>
      </c>
      <c r="O5" s="387" t="s">
        <v>799</v>
      </c>
      <c r="P5" s="390" t="s">
        <v>800</v>
      </c>
      <c r="Q5" s="391" t="s">
        <v>801</v>
      </c>
    </row>
    <row r="6" spans="1:20" ht="24" customHeight="1">
      <c r="A6" s="393">
        <v>1</v>
      </c>
      <c r="B6" s="633" t="s">
        <v>802</v>
      </c>
      <c r="C6" s="633"/>
      <c r="D6" s="633"/>
      <c r="E6" s="633"/>
      <c r="F6" s="633"/>
      <c r="G6" s="394" t="s">
        <v>803</v>
      </c>
      <c r="H6" s="395">
        <v>0.5</v>
      </c>
      <c r="I6" s="396">
        <f>J6-Q6</f>
        <v>22.25</v>
      </c>
      <c r="J6" s="396">
        <f>K6-Q6</f>
        <v>23.25</v>
      </c>
      <c r="K6" s="396">
        <f>L6-Q6</f>
        <v>24.25</v>
      </c>
      <c r="L6" s="396">
        <f>M6-Q6</f>
        <v>25.25</v>
      </c>
      <c r="M6" s="397">
        <v>26.25</v>
      </c>
      <c r="N6" s="398">
        <f>M6+Q6</f>
        <v>27.25</v>
      </c>
      <c r="O6" s="398">
        <f>N6+Q6</f>
        <v>28.25</v>
      </c>
      <c r="P6" s="398">
        <f>O6+Q6</f>
        <v>29.25</v>
      </c>
      <c r="Q6" s="399">
        <v>1</v>
      </c>
    </row>
    <row r="7" spans="1:20" ht="27" customHeight="1">
      <c r="A7" s="393">
        <v>2</v>
      </c>
      <c r="B7" s="625" t="s">
        <v>804</v>
      </c>
      <c r="C7" s="625"/>
      <c r="D7" s="625"/>
      <c r="E7" s="625"/>
      <c r="F7" s="625"/>
      <c r="G7" s="401" t="s">
        <v>805</v>
      </c>
      <c r="H7" s="395">
        <v>0.5</v>
      </c>
      <c r="I7" s="396">
        <f t="shared" ref="I7:I33" si="0">J7-Q7</f>
        <v>25</v>
      </c>
      <c r="J7" s="396">
        <f t="shared" ref="J7:J33" si="1">K7-Q7</f>
        <v>26</v>
      </c>
      <c r="K7" s="396">
        <f t="shared" ref="K7:K33" si="2">L7-Q7</f>
        <v>27</v>
      </c>
      <c r="L7" s="396">
        <f t="shared" ref="L7:L33" si="3">M7-Q7</f>
        <v>28</v>
      </c>
      <c r="M7" s="397">
        <v>29</v>
      </c>
      <c r="N7" s="398">
        <f t="shared" ref="N7:N33" si="4">M7+Q7</f>
        <v>30</v>
      </c>
      <c r="O7" s="398">
        <f t="shared" ref="O7:O33" si="5">N7+Q7</f>
        <v>31</v>
      </c>
      <c r="P7" s="398">
        <f t="shared" ref="P7:P33" si="6">O7+Q7</f>
        <v>32</v>
      </c>
      <c r="Q7" s="399">
        <v>1</v>
      </c>
    </row>
    <row r="8" spans="1:20" ht="34.5" customHeight="1">
      <c r="A8" s="393">
        <v>3</v>
      </c>
      <c r="B8" s="626" t="s">
        <v>806</v>
      </c>
      <c r="C8" s="626"/>
      <c r="D8" s="626"/>
      <c r="E8" s="626"/>
      <c r="F8" s="626"/>
      <c r="G8" s="401" t="s">
        <v>807</v>
      </c>
      <c r="H8" s="395">
        <v>0.5</v>
      </c>
      <c r="I8" s="396">
        <f t="shared" si="0"/>
        <v>25.5</v>
      </c>
      <c r="J8" s="396">
        <f t="shared" si="1"/>
        <v>26.25</v>
      </c>
      <c r="K8" s="396">
        <f t="shared" si="2"/>
        <v>27</v>
      </c>
      <c r="L8" s="396">
        <f t="shared" si="3"/>
        <v>27.75</v>
      </c>
      <c r="M8" s="397">
        <v>28.5</v>
      </c>
      <c r="N8" s="398">
        <f t="shared" si="4"/>
        <v>29.25</v>
      </c>
      <c r="O8" s="398">
        <f t="shared" si="5"/>
        <v>30</v>
      </c>
      <c r="P8" s="398">
        <f t="shared" si="6"/>
        <v>30.75</v>
      </c>
      <c r="Q8" s="399">
        <v>0.75</v>
      </c>
      <c r="R8" s="631"/>
      <c r="S8" s="632"/>
      <c r="T8" s="404"/>
    </row>
    <row r="9" spans="1:20" ht="34.5" customHeight="1">
      <c r="A9" s="393">
        <v>4</v>
      </c>
      <c r="B9" s="627" t="s">
        <v>808</v>
      </c>
      <c r="C9" s="628"/>
      <c r="D9" s="628"/>
      <c r="E9" s="628"/>
      <c r="F9" s="629"/>
      <c r="G9" s="401" t="s">
        <v>809</v>
      </c>
      <c r="H9" s="395">
        <v>0.5</v>
      </c>
      <c r="I9" s="396">
        <f t="shared" si="0"/>
        <v>26.5</v>
      </c>
      <c r="J9" s="396">
        <f t="shared" si="1"/>
        <v>27.25</v>
      </c>
      <c r="K9" s="396">
        <f t="shared" si="2"/>
        <v>28</v>
      </c>
      <c r="L9" s="396">
        <f t="shared" si="3"/>
        <v>28.75</v>
      </c>
      <c r="M9" s="397">
        <v>29.5</v>
      </c>
      <c r="N9" s="398">
        <f t="shared" si="4"/>
        <v>30.25</v>
      </c>
      <c r="O9" s="398">
        <f t="shared" si="5"/>
        <v>31</v>
      </c>
      <c r="P9" s="398">
        <f t="shared" si="6"/>
        <v>31.75</v>
      </c>
      <c r="Q9" s="399">
        <v>0.75</v>
      </c>
      <c r="R9" s="403"/>
      <c r="S9" s="403"/>
      <c r="T9" s="404"/>
    </row>
    <row r="10" spans="1:20" ht="36">
      <c r="A10" s="393">
        <v>5</v>
      </c>
      <c r="B10" s="626" t="s">
        <v>810</v>
      </c>
      <c r="C10" s="626"/>
      <c r="D10" s="626"/>
      <c r="E10" s="626"/>
      <c r="F10" s="626"/>
      <c r="G10" s="402" t="s">
        <v>811</v>
      </c>
      <c r="H10" s="395">
        <v>0.5</v>
      </c>
      <c r="I10" s="396">
        <f t="shared" si="0"/>
        <v>17.5</v>
      </c>
      <c r="J10" s="396">
        <f t="shared" si="1"/>
        <v>18.5</v>
      </c>
      <c r="K10" s="396">
        <f t="shared" si="2"/>
        <v>19.5</v>
      </c>
      <c r="L10" s="396">
        <f t="shared" si="3"/>
        <v>20.5</v>
      </c>
      <c r="M10" s="405">
        <v>21.5</v>
      </c>
      <c r="N10" s="398">
        <f t="shared" si="4"/>
        <v>22.5</v>
      </c>
      <c r="O10" s="398">
        <f t="shared" si="5"/>
        <v>23.5</v>
      </c>
      <c r="P10" s="398">
        <f t="shared" si="6"/>
        <v>24.5</v>
      </c>
      <c r="Q10" s="399">
        <v>1</v>
      </c>
    </row>
    <row r="11" spans="1:20" ht="38.25" customHeight="1">
      <c r="A11" s="393">
        <v>6</v>
      </c>
      <c r="B11" s="626" t="s">
        <v>812</v>
      </c>
      <c r="C11" s="626"/>
      <c r="D11" s="626"/>
      <c r="E11" s="626"/>
      <c r="F11" s="626"/>
      <c r="G11" s="402" t="s">
        <v>813</v>
      </c>
      <c r="H11" s="395">
        <v>0.5</v>
      </c>
      <c r="I11" s="396">
        <f t="shared" si="0"/>
        <v>15.25</v>
      </c>
      <c r="J11" s="396">
        <f t="shared" si="1"/>
        <v>16.25</v>
      </c>
      <c r="K11" s="396">
        <f t="shared" si="2"/>
        <v>17.25</v>
      </c>
      <c r="L11" s="396">
        <f t="shared" si="3"/>
        <v>18.25</v>
      </c>
      <c r="M11" s="397">
        <v>19.25</v>
      </c>
      <c r="N11" s="398">
        <f t="shared" si="4"/>
        <v>20.25</v>
      </c>
      <c r="O11" s="398">
        <f t="shared" si="5"/>
        <v>21.25</v>
      </c>
      <c r="P11" s="398">
        <f t="shared" si="6"/>
        <v>22.25</v>
      </c>
      <c r="Q11" s="399">
        <v>1</v>
      </c>
    </row>
    <row r="12" spans="1:20" ht="23.15" customHeight="1">
      <c r="A12" s="393">
        <v>7</v>
      </c>
      <c r="B12" s="627" t="s">
        <v>814</v>
      </c>
      <c r="C12" s="628"/>
      <c r="D12" s="628"/>
      <c r="E12" s="628"/>
      <c r="F12" s="629"/>
      <c r="G12" s="402" t="s">
        <v>815</v>
      </c>
      <c r="H12" s="395">
        <v>0.25</v>
      </c>
      <c r="I12" s="396">
        <f t="shared" si="0"/>
        <v>5</v>
      </c>
      <c r="J12" s="396">
        <f t="shared" si="1"/>
        <v>5</v>
      </c>
      <c r="K12" s="396">
        <f t="shared" si="2"/>
        <v>5</v>
      </c>
      <c r="L12" s="396">
        <f t="shared" si="3"/>
        <v>5</v>
      </c>
      <c r="M12" s="397">
        <v>5</v>
      </c>
      <c r="N12" s="398">
        <f t="shared" si="4"/>
        <v>5</v>
      </c>
      <c r="O12" s="398">
        <f t="shared" si="5"/>
        <v>5</v>
      </c>
      <c r="P12" s="398">
        <f t="shared" si="6"/>
        <v>5</v>
      </c>
      <c r="Q12" s="399">
        <v>0</v>
      </c>
    </row>
    <row r="13" spans="1:20" ht="36">
      <c r="A13" s="393">
        <v>8</v>
      </c>
      <c r="B13" s="626" t="s">
        <v>816</v>
      </c>
      <c r="C13" s="626"/>
      <c r="D13" s="626"/>
      <c r="E13" s="626"/>
      <c r="F13" s="626"/>
      <c r="G13" s="402" t="s">
        <v>817</v>
      </c>
      <c r="H13" s="395">
        <v>0.5</v>
      </c>
      <c r="I13" s="396">
        <f t="shared" si="0"/>
        <v>26.75</v>
      </c>
      <c r="J13" s="396">
        <f t="shared" si="1"/>
        <v>27.5</v>
      </c>
      <c r="K13" s="396">
        <f t="shared" si="2"/>
        <v>28.25</v>
      </c>
      <c r="L13" s="396">
        <f t="shared" si="3"/>
        <v>29</v>
      </c>
      <c r="M13" s="397">
        <v>29.75</v>
      </c>
      <c r="N13" s="398">
        <f t="shared" si="4"/>
        <v>30.5</v>
      </c>
      <c r="O13" s="398">
        <f t="shared" si="5"/>
        <v>31.25</v>
      </c>
      <c r="P13" s="398">
        <f t="shared" si="6"/>
        <v>32</v>
      </c>
      <c r="Q13" s="399">
        <v>0.75</v>
      </c>
    </row>
    <row r="14" spans="1:20" ht="33" customHeight="1">
      <c r="A14" s="393">
        <v>9</v>
      </c>
      <c r="B14" s="626" t="s">
        <v>205</v>
      </c>
      <c r="C14" s="626"/>
      <c r="D14" s="626"/>
      <c r="E14" s="626"/>
      <c r="F14" s="626"/>
      <c r="G14" s="402" t="s">
        <v>818</v>
      </c>
      <c r="H14" s="395">
        <v>0.25</v>
      </c>
      <c r="I14" s="396">
        <f t="shared" si="0"/>
        <v>9.25</v>
      </c>
      <c r="J14" s="396">
        <f t="shared" si="1"/>
        <v>9.75</v>
      </c>
      <c r="K14" s="396">
        <f t="shared" si="2"/>
        <v>10.25</v>
      </c>
      <c r="L14" s="396">
        <f t="shared" si="3"/>
        <v>10.75</v>
      </c>
      <c r="M14" s="397">
        <v>11.25</v>
      </c>
      <c r="N14" s="398">
        <f t="shared" si="4"/>
        <v>11.75</v>
      </c>
      <c r="O14" s="398">
        <f t="shared" si="5"/>
        <v>12.25</v>
      </c>
      <c r="P14" s="398">
        <f t="shared" si="6"/>
        <v>12.75</v>
      </c>
      <c r="Q14" s="399">
        <v>0.5</v>
      </c>
    </row>
    <row r="15" spans="1:20" ht="27" customHeight="1">
      <c r="A15" s="393">
        <v>10</v>
      </c>
      <c r="B15" s="626" t="s">
        <v>819</v>
      </c>
      <c r="C15" s="626"/>
      <c r="D15" s="626"/>
      <c r="E15" s="626"/>
      <c r="F15" s="626"/>
      <c r="G15" s="402" t="s">
        <v>820</v>
      </c>
      <c r="H15" s="395">
        <v>0.25</v>
      </c>
      <c r="I15" s="396">
        <f t="shared" si="0"/>
        <v>9.25</v>
      </c>
      <c r="J15" s="396">
        <f t="shared" si="1"/>
        <v>9.75</v>
      </c>
      <c r="K15" s="396">
        <f t="shared" si="2"/>
        <v>10.25</v>
      </c>
      <c r="L15" s="396">
        <f t="shared" si="3"/>
        <v>10.75</v>
      </c>
      <c r="M15" s="397">
        <v>11.25</v>
      </c>
      <c r="N15" s="398">
        <f t="shared" si="4"/>
        <v>11.75</v>
      </c>
      <c r="O15" s="398">
        <f t="shared" si="5"/>
        <v>12.25</v>
      </c>
      <c r="P15" s="398">
        <f t="shared" si="6"/>
        <v>12.75</v>
      </c>
      <c r="Q15" s="399">
        <v>0.5</v>
      </c>
    </row>
    <row r="16" spans="1:20" ht="33.75" customHeight="1">
      <c r="A16" s="393">
        <v>11</v>
      </c>
      <c r="B16" s="626" t="s">
        <v>821</v>
      </c>
      <c r="C16" s="626"/>
      <c r="D16" s="626"/>
      <c r="E16" s="626"/>
      <c r="F16" s="626"/>
      <c r="G16" s="402" t="s">
        <v>822</v>
      </c>
      <c r="H16" s="395">
        <v>0.5</v>
      </c>
      <c r="I16" s="396">
        <f t="shared" si="0"/>
        <v>8</v>
      </c>
      <c r="J16" s="396">
        <f t="shared" si="1"/>
        <v>8.375</v>
      </c>
      <c r="K16" s="396">
        <f t="shared" si="2"/>
        <v>8.75</v>
      </c>
      <c r="L16" s="396">
        <f t="shared" si="3"/>
        <v>9.125</v>
      </c>
      <c r="M16" s="397">
        <v>9.5</v>
      </c>
      <c r="N16" s="398">
        <f t="shared" si="4"/>
        <v>9.875</v>
      </c>
      <c r="O16" s="398">
        <f t="shared" si="5"/>
        <v>10.25</v>
      </c>
      <c r="P16" s="398">
        <f t="shared" si="6"/>
        <v>10.625</v>
      </c>
      <c r="Q16" s="399">
        <v>0.375</v>
      </c>
    </row>
    <row r="17" spans="1:17" ht="36" customHeight="1">
      <c r="A17" s="393">
        <v>12</v>
      </c>
      <c r="B17" s="626" t="s">
        <v>823</v>
      </c>
      <c r="C17" s="626"/>
      <c r="D17" s="626"/>
      <c r="E17" s="626"/>
      <c r="F17" s="626"/>
      <c r="G17" s="406" t="s">
        <v>824</v>
      </c>
      <c r="H17" s="407">
        <v>0.5</v>
      </c>
      <c r="I17" s="396">
        <f t="shared" si="0"/>
        <v>18.5</v>
      </c>
      <c r="J17" s="396">
        <f t="shared" si="1"/>
        <v>19</v>
      </c>
      <c r="K17" s="396">
        <f t="shared" si="2"/>
        <v>19.5</v>
      </c>
      <c r="L17" s="396">
        <f t="shared" si="3"/>
        <v>20</v>
      </c>
      <c r="M17" s="397">
        <v>20.5</v>
      </c>
      <c r="N17" s="398">
        <f t="shared" si="4"/>
        <v>21</v>
      </c>
      <c r="O17" s="398">
        <f t="shared" si="5"/>
        <v>21.5</v>
      </c>
      <c r="P17" s="398">
        <f t="shared" si="6"/>
        <v>22</v>
      </c>
      <c r="Q17" s="399">
        <v>0.5</v>
      </c>
    </row>
    <row r="18" spans="1:17" ht="36">
      <c r="A18" s="393">
        <v>13</v>
      </c>
      <c r="B18" s="626" t="s">
        <v>825</v>
      </c>
      <c r="C18" s="626"/>
      <c r="D18" s="626"/>
      <c r="E18" s="626"/>
      <c r="F18" s="626"/>
      <c r="G18" s="402" t="s">
        <v>826</v>
      </c>
      <c r="H18" s="395">
        <v>0.25</v>
      </c>
      <c r="I18" s="396">
        <f t="shared" si="0"/>
        <v>5.5</v>
      </c>
      <c r="J18" s="396">
        <f t="shared" si="1"/>
        <v>5.75</v>
      </c>
      <c r="K18" s="396">
        <f t="shared" si="2"/>
        <v>6</v>
      </c>
      <c r="L18" s="396">
        <f t="shared" si="3"/>
        <v>6.25</v>
      </c>
      <c r="M18" s="397">
        <v>6.5</v>
      </c>
      <c r="N18" s="398">
        <f t="shared" si="4"/>
        <v>6.75</v>
      </c>
      <c r="O18" s="398">
        <f t="shared" si="5"/>
        <v>7</v>
      </c>
      <c r="P18" s="398">
        <f t="shared" si="6"/>
        <v>7.25</v>
      </c>
      <c r="Q18" s="399">
        <v>0.25</v>
      </c>
    </row>
    <row r="19" spans="1:17" ht="23.25" customHeight="1">
      <c r="A19" s="393">
        <v>14</v>
      </c>
      <c r="B19" s="626" t="s">
        <v>827</v>
      </c>
      <c r="C19" s="626"/>
      <c r="D19" s="626"/>
      <c r="E19" s="626"/>
      <c r="F19" s="626"/>
      <c r="G19" s="408" t="s">
        <v>828</v>
      </c>
      <c r="H19" s="395">
        <v>0.25</v>
      </c>
      <c r="I19" s="396">
        <f t="shared" si="0"/>
        <v>3</v>
      </c>
      <c r="J19" s="396">
        <f t="shared" si="1"/>
        <v>3.25</v>
      </c>
      <c r="K19" s="396">
        <f t="shared" si="2"/>
        <v>3.5</v>
      </c>
      <c r="L19" s="396">
        <f t="shared" si="3"/>
        <v>3.75</v>
      </c>
      <c r="M19" s="397">
        <v>4</v>
      </c>
      <c r="N19" s="398">
        <f t="shared" si="4"/>
        <v>4.25</v>
      </c>
      <c r="O19" s="398">
        <f t="shared" si="5"/>
        <v>4.5</v>
      </c>
      <c r="P19" s="398">
        <f t="shared" si="6"/>
        <v>4.75</v>
      </c>
      <c r="Q19" s="399">
        <v>0.25</v>
      </c>
    </row>
    <row r="20" spans="1:17" s="411" customFormat="1" ht="36">
      <c r="A20" s="393">
        <v>15</v>
      </c>
      <c r="B20" s="626" t="s">
        <v>829</v>
      </c>
      <c r="C20" s="626"/>
      <c r="D20" s="626"/>
      <c r="E20" s="626"/>
      <c r="F20" s="626"/>
      <c r="G20" s="402" t="s">
        <v>830</v>
      </c>
      <c r="H20" s="409">
        <v>0.25</v>
      </c>
      <c r="I20" s="396">
        <f t="shared" si="0"/>
        <v>9</v>
      </c>
      <c r="J20" s="396">
        <f t="shared" si="1"/>
        <v>9.25</v>
      </c>
      <c r="K20" s="396">
        <f t="shared" si="2"/>
        <v>9.5</v>
      </c>
      <c r="L20" s="396">
        <f t="shared" si="3"/>
        <v>9.75</v>
      </c>
      <c r="M20" s="397">
        <v>10</v>
      </c>
      <c r="N20" s="398">
        <f t="shared" si="4"/>
        <v>10.25</v>
      </c>
      <c r="O20" s="398">
        <f t="shared" si="5"/>
        <v>10.5</v>
      </c>
      <c r="P20" s="398">
        <f t="shared" si="6"/>
        <v>10.75</v>
      </c>
      <c r="Q20" s="410">
        <v>0.25</v>
      </c>
    </row>
    <row r="21" spans="1:17" s="411" customFormat="1">
      <c r="A21" s="393">
        <v>16</v>
      </c>
      <c r="B21" s="626" t="s">
        <v>831</v>
      </c>
      <c r="C21" s="626"/>
      <c r="D21" s="626"/>
      <c r="E21" s="626"/>
      <c r="F21" s="626"/>
      <c r="G21" s="402" t="s">
        <v>832</v>
      </c>
      <c r="H21" s="409">
        <v>0.25</v>
      </c>
      <c r="I21" s="396">
        <f t="shared" si="0"/>
        <v>2.75</v>
      </c>
      <c r="J21" s="396">
        <f t="shared" si="1"/>
        <v>3</v>
      </c>
      <c r="K21" s="396">
        <f t="shared" si="2"/>
        <v>3.25</v>
      </c>
      <c r="L21" s="396">
        <f t="shared" si="3"/>
        <v>3.5</v>
      </c>
      <c r="M21" s="412">
        <v>3.75</v>
      </c>
      <c r="N21" s="398">
        <f t="shared" si="4"/>
        <v>4</v>
      </c>
      <c r="O21" s="398">
        <f t="shared" si="5"/>
        <v>4.25</v>
      </c>
      <c r="P21" s="398">
        <f t="shared" si="6"/>
        <v>4.5</v>
      </c>
      <c r="Q21" s="410">
        <v>0.25</v>
      </c>
    </row>
    <row r="22" spans="1:17" s="411" customFormat="1">
      <c r="A22" s="393">
        <v>17</v>
      </c>
      <c r="B22" s="626" t="s">
        <v>833</v>
      </c>
      <c r="C22" s="626"/>
      <c r="D22" s="626"/>
      <c r="E22" s="626"/>
      <c r="F22" s="626"/>
      <c r="G22" s="402" t="s">
        <v>834</v>
      </c>
      <c r="H22" s="413">
        <v>0.125</v>
      </c>
      <c r="I22" s="396">
        <f t="shared" si="0"/>
        <v>0.5</v>
      </c>
      <c r="J22" s="396">
        <f t="shared" si="1"/>
        <v>0.5</v>
      </c>
      <c r="K22" s="396">
        <f t="shared" si="2"/>
        <v>0.5</v>
      </c>
      <c r="L22" s="396">
        <f t="shared" si="3"/>
        <v>0.5</v>
      </c>
      <c r="M22" s="414">
        <v>0.5</v>
      </c>
      <c r="N22" s="398">
        <f t="shared" si="4"/>
        <v>0.5</v>
      </c>
      <c r="O22" s="398">
        <f t="shared" si="5"/>
        <v>0.5</v>
      </c>
      <c r="P22" s="398">
        <f t="shared" si="6"/>
        <v>0.5</v>
      </c>
      <c r="Q22" s="410">
        <v>0</v>
      </c>
    </row>
    <row r="23" spans="1:17">
      <c r="A23" s="393">
        <v>18</v>
      </c>
      <c r="B23" s="626" t="s">
        <v>835</v>
      </c>
      <c r="C23" s="626"/>
      <c r="D23" s="626"/>
      <c r="E23" s="626"/>
      <c r="F23" s="626"/>
      <c r="G23" s="402" t="s">
        <v>836</v>
      </c>
      <c r="H23" s="413">
        <v>0.125</v>
      </c>
      <c r="I23" s="396">
        <f t="shared" si="0"/>
        <v>2.5</v>
      </c>
      <c r="J23" s="396">
        <f t="shared" si="1"/>
        <v>2.5</v>
      </c>
      <c r="K23" s="396">
        <f t="shared" si="2"/>
        <v>2.5</v>
      </c>
      <c r="L23" s="396">
        <f t="shared" si="3"/>
        <v>2.5</v>
      </c>
      <c r="M23" s="405">
        <v>2.5</v>
      </c>
      <c r="N23" s="398">
        <f t="shared" si="4"/>
        <v>2.5</v>
      </c>
      <c r="O23" s="398">
        <f t="shared" si="5"/>
        <v>2.5</v>
      </c>
      <c r="P23" s="398">
        <f t="shared" si="6"/>
        <v>2.5</v>
      </c>
      <c r="Q23" s="399">
        <v>0</v>
      </c>
    </row>
    <row r="24" spans="1:17">
      <c r="A24" s="393">
        <v>19</v>
      </c>
      <c r="B24" s="626" t="s">
        <v>837</v>
      </c>
      <c r="C24" s="626"/>
      <c r="D24" s="626"/>
      <c r="E24" s="626"/>
      <c r="F24" s="626"/>
      <c r="G24" s="402" t="s">
        <v>838</v>
      </c>
      <c r="H24" s="413">
        <v>0.125</v>
      </c>
      <c r="I24" s="396">
        <f t="shared" si="0"/>
        <v>2.5</v>
      </c>
      <c r="J24" s="396">
        <f t="shared" si="1"/>
        <v>2.5</v>
      </c>
      <c r="K24" s="396">
        <f t="shared" si="2"/>
        <v>2.5</v>
      </c>
      <c r="L24" s="396">
        <f t="shared" si="3"/>
        <v>2.5</v>
      </c>
      <c r="M24" s="405">
        <v>2.5</v>
      </c>
      <c r="N24" s="398">
        <f t="shared" si="4"/>
        <v>2.5</v>
      </c>
      <c r="O24" s="398">
        <f t="shared" si="5"/>
        <v>2.5</v>
      </c>
      <c r="P24" s="398">
        <f t="shared" si="6"/>
        <v>2.5</v>
      </c>
      <c r="Q24" s="399">
        <v>0</v>
      </c>
    </row>
    <row r="25" spans="1:17" ht="30.75" customHeight="1">
      <c r="A25" s="393">
        <v>20</v>
      </c>
      <c r="B25" s="626" t="s">
        <v>839</v>
      </c>
      <c r="C25" s="626"/>
      <c r="D25" s="626"/>
      <c r="E25" s="626"/>
      <c r="F25" s="626"/>
      <c r="G25" s="402" t="s">
        <v>840</v>
      </c>
      <c r="H25" s="395">
        <v>0.5</v>
      </c>
      <c r="I25" s="396">
        <f t="shared" si="0"/>
        <v>13.5</v>
      </c>
      <c r="J25" s="396">
        <f t="shared" si="1"/>
        <v>13.875</v>
      </c>
      <c r="K25" s="396">
        <f t="shared" si="2"/>
        <v>14.25</v>
      </c>
      <c r="L25" s="396">
        <f t="shared" si="3"/>
        <v>14.625</v>
      </c>
      <c r="M25" s="405">
        <v>15</v>
      </c>
      <c r="N25" s="398">
        <f t="shared" si="4"/>
        <v>15.375</v>
      </c>
      <c r="O25" s="398">
        <f t="shared" si="5"/>
        <v>15.75</v>
      </c>
      <c r="P25" s="398">
        <f t="shared" si="6"/>
        <v>16.125</v>
      </c>
      <c r="Q25" s="399">
        <v>0.375</v>
      </c>
    </row>
    <row r="26" spans="1:17" ht="37.5" customHeight="1">
      <c r="A26" s="393">
        <v>19</v>
      </c>
      <c r="B26" s="626" t="s">
        <v>841</v>
      </c>
      <c r="C26" s="626"/>
      <c r="D26" s="626"/>
      <c r="E26" s="626"/>
      <c r="F26" s="626"/>
      <c r="G26" s="415" t="s">
        <v>842</v>
      </c>
      <c r="H26" s="395">
        <v>0.25</v>
      </c>
      <c r="I26" s="396">
        <f t="shared" si="0"/>
        <v>8.5</v>
      </c>
      <c r="J26" s="396">
        <f t="shared" si="1"/>
        <v>8.75</v>
      </c>
      <c r="K26" s="396">
        <f t="shared" si="2"/>
        <v>9</v>
      </c>
      <c r="L26" s="396">
        <f t="shared" si="3"/>
        <v>9.25</v>
      </c>
      <c r="M26" s="405">
        <v>9.5</v>
      </c>
      <c r="N26" s="398">
        <f t="shared" si="4"/>
        <v>9.75</v>
      </c>
      <c r="O26" s="398">
        <f t="shared" si="5"/>
        <v>10</v>
      </c>
      <c r="P26" s="398">
        <f t="shared" si="6"/>
        <v>10.25</v>
      </c>
      <c r="Q26" s="410">
        <v>0.25</v>
      </c>
    </row>
    <row r="27" spans="1:17" ht="34" customHeight="1">
      <c r="A27" s="393">
        <v>22</v>
      </c>
      <c r="B27" s="625" t="s">
        <v>843</v>
      </c>
      <c r="C27" s="625"/>
      <c r="D27" s="625"/>
      <c r="E27" s="625"/>
      <c r="F27" s="625"/>
      <c r="G27" s="400" t="s">
        <v>844</v>
      </c>
      <c r="H27" s="395">
        <v>0.25</v>
      </c>
      <c r="I27" s="396">
        <f t="shared" si="0"/>
        <v>3.5</v>
      </c>
      <c r="J27" s="396">
        <f t="shared" si="1"/>
        <v>3.75</v>
      </c>
      <c r="K27" s="396">
        <f t="shared" si="2"/>
        <v>4</v>
      </c>
      <c r="L27" s="396">
        <f t="shared" si="3"/>
        <v>4.25</v>
      </c>
      <c r="M27" s="397">
        <v>4.5</v>
      </c>
      <c r="N27" s="398">
        <f t="shared" si="4"/>
        <v>4.75</v>
      </c>
      <c r="O27" s="398">
        <f t="shared" si="5"/>
        <v>5</v>
      </c>
      <c r="P27" s="398">
        <f t="shared" si="6"/>
        <v>5.25</v>
      </c>
      <c r="Q27" s="416">
        <v>0.25</v>
      </c>
    </row>
    <row r="28" spans="1:17" ht="34" customHeight="1">
      <c r="A28" s="393">
        <v>22</v>
      </c>
      <c r="B28" s="625" t="s">
        <v>845</v>
      </c>
      <c r="C28" s="625"/>
      <c r="D28" s="625"/>
      <c r="E28" s="625"/>
      <c r="F28" s="625"/>
      <c r="G28" s="400" t="s">
        <v>846</v>
      </c>
      <c r="H28" s="395">
        <v>0.25</v>
      </c>
      <c r="I28" s="396">
        <f t="shared" si="0"/>
        <v>6.25</v>
      </c>
      <c r="J28" s="396">
        <f t="shared" si="1"/>
        <v>6.5</v>
      </c>
      <c r="K28" s="396">
        <f t="shared" si="2"/>
        <v>6.75</v>
      </c>
      <c r="L28" s="396">
        <f t="shared" si="3"/>
        <v>7</v>
      </c>
      <c r="M28" s="397">
        <v>7.25</v>
      </c>
      <c r="N28" s="398">
        <f t="shared" si="4"/>
        <v>7.5</v>
      </c>
      <c r="O28" s="398">
        <f t="shared" si="5"/>
        <v>7.75</v>
      </c>
      <c r="P28" s="398">
        <f t="shared" si="6"/>
        <v>8</v>
      </c>
      <c r="Q28" s="416">
        <v>0.25</v>
      </c>
    </row>
    <row r="29" spans="1:17" ht="35.25" customHeight="1">
      <c r="A29" s="393">
        <v>24</v>
      </c>
      <c r="B29" s="625" t="s">
        <v>847</v>
      </c>
      <c r="C29" s="625"/>
      <c r="D29" s="625"/>
      <c r="E29" s="625"/>
      <c r="F29" s="625"/>
      <c r="G29" s="402" t="s">
        <v>848</v>
      </c>
      <c r="H29" s="395">
        <v>0.25</v>
      </c>
      <c r="I29" s="396">
        <f t="shared" si="0"/>
        <v>5.5</v>
      </c>
      <c r="J29" s="396">
        <f t="shared" si="1"/>
        <v>5.75</v>
      </c>
      <c r="K29" s="396">
        <f t="shared" si="2"/>
        <v>6</v>
      </c>
      <c r="L29" s="396">
        <f t="shared" si="3"/>
        <v>6.25</v>
      </c>
      <c r="M29" s="397">
        <v>6.5</v>
      </c>
      <c r="N29" s="398">
        <f t="shared" si="4"/>
        <v>6.75</v>
      </c>
      <c r="O29" s="398">
        <f t="shared" si="5"/>
        <v>7</v>
      </c>
      <c r="P29" s="398">
        <f t="shared" si="6"/>
        <v>7.25</v>
      </c>
      <c r="Q29" s="399">
        <v>0.25</v>
      </c>
    </row>
    <row r="30" spans="1:17" s="420" customFormat="1" ht="37.5" customHeight="1">
      <c r="A30" s="417">
        <v>23</v>
      </c>
      <c r="B30" s="625" t="s">
        <v>849</v>
      </c>
      <c r="C30" s="625"/>
      <c r="D30" s="625"/>
      <c r="E30" s="625"/>
      <c r="F30" s="625"/>
      <c r="G30" s="400" t="s">
        <v>850</v>
      </c>
      <c r="H30" s="418">
        <v>0.25</v>
      </c>
      <c r="I30" s="396">
        <f t="shared" si="0"/>
        <v>2.5</v>
      </c>
      <c r="J30" s="396">
        <f t="shared" si="1"/>
        <v>2.75</v>
      </c>
      <c r="K30" s="396">
        <f t="shared" si="2"/>
        <v>3</v>
      </c>
      <c r="L30" s="396">
        <f t="shared" si="3"/>
        <v>3.25</v>
      </c>
      <c r="M30" s="397">
        <v>3.5</v>
      </c>
      <c r="N30" s="398">
        <f t="shared" si="4"/>
        <v>3.75</v>
      </c>
      <c r="O30" s="398">
        <f t="shared" si="5"/>
        <v>4</v>
      </c>
      <c r="P30" s="398">
        <f t="shared" si="6"/>
        <v>4.25</v>
      </c>
      <c r="Q30" s="419">
        <v>0.25</v>
      </c>
    </row>
    <row r="31" spans="1:17" ht="37.5" customHeight="1">
      <c r="A31" s="393">
        <v>25</v>
      </c>
      <c r="B31" s="625" t="s">
        <v>851</v>
      </c>
      <c r="C31" s="625"/>
      <c r="D31" s="625"/>
      <c r="E31" s="625"/>
      <c r="F31" s="625"/>
      <c r="G31" s="400" t="s">
        <v>852</v>
      </c>
      <c r="H31" s="395">
        <v>0.25</v>
      </c>
      <c r="I31" s="396">
        <f t="shared" si="0"/>
        <v>7</v>
      </c>
      <c r="J31" s="396">
        <f t="shared" si="1"/>
        <v>7.5</v>
      </c>
      <c r="K31" s="396">
        <f t="shared" si="2"/>
        <v>8</v>
      </c>
      <c r="L31" s="396">
        <f t="shared" si="3"/>
        <v>8.5</v>
      </c>
      <c r="M31" s="397">
        <v>9</v>
      </c>
      <c r="N31" s="398">
        <f t="shared" si="4"/>
        <v>9.5</v>
      </c>
      <c r="O31" s="398">
        <f t="shared" si="5"/>
        <v>10</v>
      </c>
      <c r="P31" s="398">
        <f t="shared" si="6"/>
        <v>10.5</v>
      </c>
      <c r="Q31" s="399">
        <v>0.5</v>
      </c>
    </row>
    <row r="32" spans="1:17" ht="31.5" customHeight="1">
      <c r="G32" s="421" t="s">
        <v>853</v>
      </c>
      <c r="H32" s="422">
        <v>0.25</v>
      </c>
      <c r="I32" s="423">
        <f t="shared" si="0"/>
        <v>19.5</v>
      </c>
      <c r="J32" s="424">
        <f t="shared" si="1"/>
        <v>20.25</v>
      </c>
      <c r="K32" s="424">
        <f t="shared" si="2"/>
        <v>21</v>
      </c>
      <c r="L32" s="424">
        <f t="shared" si="3"/>
        <v>21.75</v>
      </c>
      <c r="M32" s="424">
        <v>22.5</v>
      </c>
      <c r="N32" s="424">
        <f t="shared" si="4"/>
        <v>23.25</v>
      </c>
      <c r="O32" s="424">
        <f t="shared" si="5"/>
        <v>24</v>
      </c>
      <c r="P32" s="424">
        <f t="shared" si="6"/>
        <v>24.75</v>
      </c>
      <c r="Q32" s="425">
        <v>0.75</v>
      </c>
    </row>
    <row r="33" spans="7:25" ht="30" customHeight="1">
      <c r="G33" s="421" t="s">
        <v>854</v>
      </c>
      <c r="H33" s="422">
        <v>0.25</v>
      </c>
      <c r="I33" s="423">
        <f t="shared" si="0"/>
        <v>19.75</v>
      </c>
      <c r="J33" s="424">
        <f t="shared" si="1"/>
        <v>20.5</v>
      </c>
      <c r="K33" s="424">
        <f t="shared" si="2"/>
        <v>21.25</v>
      </c>
      <c r="L33" s="424">
        <f t="shared" si="3"/>
        <v>22</v>
      </c>
      <c r="M33" s="424">
        <v>22.75</v>
      </c>
      <c r="N33" s="424">
        <f t="shared" si="4"/>
        <v>23.5</v>
      </c>
      <c r="O33" s="424">
        <f t="shared" si="5"/>
        <v>24.25</v>
      </c>
      <c r="P33" s="424">
        <f t="shared" si="6"/>
        <v>25</v>
      </c>
      <c r="Q33" s="425">
        <v>0.75</v>
      </c>
      <c r="S33" s="371">
        <v>19.75</v>
      </c>
      <c r="T33" s="371">
        <v>20.5</v>
      </c>
      <c r="U33" s="371">
        <v>21.25</v>
      </c>
      <c r="V33" s="371">
        <v>22</v>
      </c>
      <c r="W33" s="371">
        <v>22.75</v>
      </c>
      <c r="X33" s="371">
        <v>23.5</v>
      </c>
      <c r="Y33" s="371">
        <v>24.25</v>
      </c>
    </row>
    <row r="55" spans="2:3" ht="270">
      <c r="B55" s="420" t="s">
        <v>855</v>
      </c>
    </row>
    <row r="56" spans="2:3" hidden="1"/>
    <row r="57" spans="2:3" ht="396" hidden="1">
      <c r="B57" s="420">
        <f>$D$18</f>
        <v>0</v>
      </c>
      <c r="C57" s="426" t="s">
        <v>856</v>
      </c>
    </row>
  </sheetData>
  <mergeCells count="40">
    <mergeCell ref="A3:C3"/>
    <mergeCell ref="H3:K3"/>
    <mergeCell ref="L1:M1"/>
    <mergeCell ref="L3:M3"/>
    <mergeCell ref="O3:P3"/>
    <mergeCell ref="O1:P1"/>
    <mergeCell ref="A2:C2"/>
    <mergeCell ref="H2:K2"/>
    <mergeCell ref="L2:M2"/>
    <mergeCell ref="O2:P2"/>
    <mergeCell ref="A1:C1"/>
    <mergeCell ref="H1:K1"/>
    <mergeCell ref="B5:F5"/>
    <mergeCell ref="R8:S8"/>
    <mergeCell ref="B9:F9"/>
    <mergeCell ref="B6:F6"/>
    <mergeCell ref="B7:F7"/>
    <mergeCell ref="B8:F8"/>
    <mergeCell ref="B10:F10"/>
    <mergeCell ref="B23:F23"/>
    <mergeCell ref="B12:F12"/>
    <mergeCell ref="B13:F13"/>
    <mergeCell ref="B14:F14"/>
    <mergeCell ref="B15:F15"/>
    <mergeCell ref="B16:F16"/>
    <mergeCell ref="B17:F17"/>
    <mergeCell ref="B18:F18"/>
    <mergeCell ref="B19:F19"/>
    <mergeCell ref="B20:F20"/>
    <mergeCell ref="B21:F21"/>
    <mergeCell ref="B22:F22"/>
    <mergeCell ref="B11:F11"/>
    <mergeCell ref="B30:F30"/>
    <mergeCell ref="B31:F31"/>
    <mergeCell ref="B24:F24"/>
    <mergeCell ref="B25:F25"/>
    <mergeCell ref="B26:F26"/>
    <mergeCell ref="B27:F27"/>
    <mergeCell ref="B28:F28"/>
    <mergeCell ref="B29:F29"/>
  </mergeCells>
  <printOptions horizontalCentered="1"/>
  <pageMargins left="0.25" right="0.25" top="0.75" bottom="0.75" header="0.3" footer="0.3"/>
  <pageSetup paperSize="9" scale="81" fitToHeight="0" orientation="landscape" r:id="rId1"/>
  <headerFooter>
    <oddHeader>&amp;L&amp;G&amp;R&amp;"Muli,Bold"&amp;28[SPEC]</oddHeader>
    <oddFooter>&amp;L[UA]
&amp;G&amp;CPage &amp;P of &amp;N&amp;R&amp;G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A2959-1B66-4839-9877-8F2ED7F9D5CE}">
  <sheetPr filterMode="1">
    <pageSetUpPr fitToPage="1"/>
  </sheetPr>
  <dimension ref="A2:T367"/>
  <sheetViews>
    <sheetView view="pageBreakPreview" zoomScale="55" zoomScaleNormal="55" zoomScalePageLayoutView="50" workbookViewId="0">
      <pane xSplit="2" ySplit="2" topLeftCell="C220" activePane="bottomRight" state="frozen"/>
      <selection activeCell="S45" sqref="S45"/>
      <selection pane="topRight" activeCell="S45" sqref="S45"/>
      <selection pane="bottomLeft" activeCell="S45" sqref="S45"/>
      <selection pane="bottomRight" activeCell="S45" sqref="S45"/>
    </sheetView>
  </sheetViews>
  <sheetFormatPr defaultColWidth="10.81640625" defaultRowHeight="26.5" outlineLevelCol="1"/>
  <cols>
    <col min="1" max="1" width="0" style="320" hidden="1" customWidth="1"/>
    <col min="2" max="2" width="21.7265625" style="320" hidden="1" customWidth="1"/>
    <col min="3" max="3" width="34.1796875" style="325" bestFit="1" customWidth="1"/>
    <col min="4" max="4" width="25.1796875" style="326" bestFit="1" customWidth="1"/>
    <col min="5" max="5" width="47.453125" style="327" customWidth="1"/>
    <col min="6" max="6" width="28" style="327" customWidth="1"/>
    <col min="7" max="7" width="35.7265625" style="328" customWidth="1"/>
    <col min="8" max="8" width="11.7265625" style="302" customWidth="1"/>
    <col min="9" max="9" width="31.453125" style="302" customWidth="1"/>
    <col min="10" max="10" width="30.453125" style="302" customWidth="1" outlineLevel="1"/>
    <col min="11" max="11" width="31.453125" style="302" hidden="1" customWidth="1" outlineLevel="1"/>
    <col min="12" max="12" width="28.1796875" style="302" hidden="1" customWidth="1" outlineLevel="1"/>
    <col min="13" max="13" width="33.7265625" style="302" hidden="1" customWidth="1" outlineLevel="1"/>
    <col min="14" max="14" width="27.81640625" style="302" customWidth="1"/>
    <col min="15" max="19" width="10.81640625" style="320"/>
    <col min="20" max="20" width="24.453125" style="320" customWidth="1"/>
    <col min="21" max="16384" width="10.81640625" style="320"/>
  </cols>
  <sheetData>
    <row r="2" spans="1:20" s="296" customFormat="1" ht="106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662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661"/>
      <c r="H4" s="298" t="s">
        <v>271</v>
      </c>
      <c r="I4" s="298" t="s">
        <v>272</v>
      </c>
      <c r="J4" s="298">
        <v>31</v>
      </c>
      <c r="K4" s="298">
        <f t="shared" ref="K4:K258" si="0">ROUNDUP((J4*2)*1.06,0)</f>
        <v>66</v>
      </c>
      <c r="L4" s="298">
        <f t="shared" ref="L4:L258" si="1">ROUNDUP(((J4/M4)*2)*1.05,0)</f>
        <v>2</v>
      </c>
      <c r="M4" s="298">
        <v>40</v>
      </c>
      <c r="N4" s="298">
        <f t="shared" ref="N4:N258" si="2">ROUNDUP((K4+L4)*1.07,0)</f>
        <v>73</v>
      </c>
      <c r="O4" s="301" t="str">
        <f t="shared" ref="O4:O51" si="3">E4&amp;" "&amp;F4&amp;" "&amp;H4</f>
        <v>curved hem tank top cloud xs</v>
      </c>
      <c r="T4" s="302" t="str">
        <f t="shared" ref="T4:T258" si="4">LOWER(F4)</f>
        <v>cloud</v>
      </c>
    </row>
    <row r="5" spans="1:20" s="302" customFormat="1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661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661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661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661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661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661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661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661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661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661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661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661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661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661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661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661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661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661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661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661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661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661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661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661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661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663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idden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664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idden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664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idden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664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idden="1">
      <c r="A34" s="313"/>
      <c r="B34" s="308"/>
      <c r="C34" s="309" t="s">
        <v>307</v>
      </c>
      <c r="D34" s="309" t="s">
        <v>308</v>
      </c>
      <c r="E34" s="310" t="s">
        <v>309</v>
      </c>
      <c r="F34" s="309" t="s">
        <v>268</v>
      </c>
      <c r="G34" s="664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idden="1">
      <c r="A35" s="313"/>
      <c r="B35" s="308"/>
      <c r="C35" s="309" t="s">
        <v>307</v>
      </c>
      <c r="D35" s="309" t="s">
        <v>308</v>
      </c>
      <c r="E35" s="310" t="s">
        <v>309</v>
      </c>
      <c r="F35" s="309" t="s">
        <v>268</v>
      </c>
      <c r="G35" s="664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idden="1">
      <c r="A36" s="313"/>
      <c r="B36" s="308"/>
      <c r="C36" s="309" t="s">
        <v>307</v>
      </c>
      <c r="D36" s="309" t="s">
        <v>308</v>
      </c>
      <c r="E36" s="310" t="s">
        <v>309</v>
      </c>
      <c r="F36" s="309" t="s">
        <v>268</v>
      </c>
      <c r="G36" s="664"/>
      <c r="H36" s="308" t="s">
        <v>279</v>
      </c>
      <c r="I36" s="308" t="s">
        <v>315</v>
      </c>
      <c r="J36" s="298">
        <v>71</v>
      </c>
      <c r="K36" s="308">
        <f t="shared" si="0"/>
        <v>151</v>
      </c>
      <c r="L36" s="308">
        <f t="shared" si="1"/>
        <v>4</v>
      </c>
      <c r="M36" s="298">
        <v>40</v>
      </c>
      <c r="N36" s="308">
        <f t="shared" si="2"/>
        <v>166</v>
      </c>
      <c r="O36" s="311" t="str">
        <f t="shared" si="3"/>
        <v>heavyweight tee cloud xl</v>
      </c>
      <c r="T36" s="312" t="str">
        <f t="shared" si="4"/>
        <v>cloud</v>
      </c>
    </row>
    <row r="37" spans="1:20" s="312" customFormat="1" hidden="1">
      <c r="A37" s="314"/>
      <c r="B37" s="308"/>
      <c r="C37" s="308" t="s">
        <v>307</v>
      </c>
      <c r="D37" s="315" t="s">
        <v>308</v>
      </c>
      <c r="E37" s="310" t="s">
        <v>309</v>
      </c>
      <c r="F37" s="309" t="s">
        <v>268</v>
      </c>
      <c r="G37" s="664"/>
      <c r="H37" s="308" t="s">
        <v>281</v>
      </c>
      <c r="I37" s="308" t="s">
        <v>316</v>
      </c>
      <c r="J37" s="298">
        <v>21</v>
      </c>
      <c r="K37" s="308">
        <f t="shared" si="0"/>
        <v>45</v>
      </c>
      <c r="L37" s="308">
        <f t="shared" si="1"/>
        <v>2</v>
      </c>
      <c r="M37" s="298">
        <v>40</v>
      </c>
      <c r="N37" s="308">
        <f t="shared" si="2"/>
        <v>51</v>
      </c>
      <c r="O37" s="311" t="str">
        <f t="shared" si="3"/>
        <v>heavyweight tee cloud xxl</v>
      </c>
      <c r="T37" s="312" t="str">
        <f t="shared" si="4"/>
        <v>cloud</v>
      </c>
    </row>
    <row r="38" spans="1:20" s="312" customFormat="1" hidden="1">
      <c r="A38" s="307"/>
      <c r="B38" s="308"/>
      <c r="C38" s="309" t="s">
        <v>307</v>
      </c>
      <c r="D38" s="309" t="s">
        <v>317</v>
      </c>
      <c r="E38" s="310" t="s">
        <v>309</v>
      </c>
      <c r="F38" s="309" t="s">
        <v>318</v>
      </c>
      <c r="G38" s="664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idden="1">
      <c r="A39" s="313"/>
      <c r="B39" s="308"/>
      <c r="C39" s="309" t="s">
        <v>307</v>
      </c>
      <c r="D39" s="309" t="s">
        <v>317</v>
      </c>
      <c r="E39" s="310" t="s">
        <v>309</v>
      </c>
      <c r="F39" s="309" t="s">
        <v>318</v>
      </c>
      <c r="G39" s="664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idden="1">
      <c r="A40" s="313"/>
      <c r="B40" s="308"/>
      <c r="C40" s="309" t="s">
        <v>307</v>
      </c>
      <c r="D40" s="309" t="s">
        <v>317</v>
      </c>
      <c r="E40" s="310" t="s">
        <v>309</v>
      </c>
      <c r="F40" s="309" t="s">
        <v>318</v>
      </c>
      <c r="G40" s="664"/>
      <c r="H40" s="308" t="s">
        <v>273</v>
      </c>
      <c r="I40" s="308" t="s">
        <v>321</v>
      </c>
      <c r="J40" s="298">
        <v>198</v>
      </c>
      <c r="K40" s="308">
        <f t="shared" si="0"/>
        <v>420</v>
      </c>
      <c r="L40" s="308">
        <f t="shared" si="1"/>
        <v>11</v>
      </c>
      <c r="M40" s="298">
        <v>40</v>
      </c>
      <c r="N40" s="308">
        <f t="shared" si="2"/>
        <v>462</v>
      </c>
      <c r="O40" s="311" t="str">
        <f t="shared" si="3"/>
        <v>heavyweight tee eternity s</v>
      </c>
      <c r="T40" s="312" t="str">
        <f t="shared" si="4"/>
        <v>eternity</v>
      </c>
    </row>
    <row r="41" spans="1:20" s="312" customFormat="1" hidden="1">
      <c r="A41" s="313"/>
      <c r="B41" s="308"/>
      <c r="C41" s="309" t="s">
        <v>307</v>
      </c>
      <c r="D41" s="309" t="s">
        <v>317</v>
      </c>
      <c r="E41" s="310" t="s">
        <v>309</v>
      </c>
      <c r="F41" s="309" t="s">
        <v>318</v>
      </c>
      <c r="G41" s="664"/>
      <c r="H41" s="308" t="s">
        <v>275</v>
      </c>
      <c r="I41" s="308" t="s">
        <v>322</v>
      </c>
      <c r="J41" s="298">
        <v>227</v>
      </c>
      <c r="K41" s="308">
        <f t="shared" si="0"/>
        <v>482</v>
      </c>
      <c r="L41" s="308">
        <f t="shared" si="1"/>
        <v>12</v>
      </c>
      <c r="M41" s="298">
        <v>40</v>
      </c>
      <c r="N41" s="308">
        <f t="shared" si="2"/>
        <v>529</v>
      </c>
      <c r="O41" s="311" t="str">
        <f t="shared" si="3"/>
        <v>heavyweight tee eternity m</v>
      </c>
      <c r="T41" s="312" t="str">
        <f t="shared" si="4"/>
        <v>eternity</v>
      </c>
    </row>
    <row r="42" spans="1:20" s="312" customFormat="1" hidden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664"/>
      <c r="H42" s="308" t="s">
        <v>277</v>
      </c>
      <c r="I42" s="308" t="s">
        <v>323</v>
      </c>
      <c r="J42" s="298">
        <v>162</v>
      </c>
      <c r="K42" s="308">
        <f t="shared" si="0"/>
        <v>344</v>
      </c>
      <c r="L42" s="308">
        <f t="shared" si="1"/>
        <v>9</v>
      </c>
      <c r="M42" s="298">
        <v>40</v>
      </c>
      <c r="N42" s="308">
        <f t="shared" si="2"/>
        <v>378</v>
      </c>
      <c r="O42" s="311" t="str">
        <f t="shared" si="3"/>
        <v>heavyweight tee eternity l</v>
      </c>
      <c r="T42" s="312" t="str">
        <f t="shared" si="4"/>
        <v>eternity</v>
      </c>
    </row>
    <row r="43" spans="1:20" s="312" customFormat="1" hidden="1">
      <c r="A43" s="313"/>
      <c r="B43" s="308" t="s">
        <v>767</v>
      </c>
      <c r="C43" s="309" t="s">
        <v>307</v>
      </c>
      <c r="D43" s="309" t="s">
        <v>317</v>
      </c>
      <c r="E43" s="310" t="s">
        <v>309</v>
      </c>
      <c r="F43" s="309" t="s">
        <v>318</v>
      </c>
      <c r="G43" s="664"/>
      <c r="H43" s="308" t="s">
        <v>279</v>
      </c>
      <c r="I43" s="308" t="s">
        <v>324</v>
      </c>
      <c r="J43" s="298">
        <v>71</v>
      </c>
      <c r="K43" s="308">
        <f t="shared" si="0"/>
        <v>151</v>
      </c>
      <c r="L43" s="308">
        <f t="shared" si="1"/>
        <v>4</v>
      </c>
      <c r="M43" s="298">
        <v>40</v>
      </c>
      <c r="N43" s="308">
        <f t="shared" si="2"/>
        <v>166</v>
      </c>
      <c r="O43" s="311" t="str">
        <f t="shared" si="3"/>
        <v>heavyweight tee eternity xl</v>
      </c>
      <c r="T43" s="312" t="str">
        <f t="shared" si="4"/>
        <v>eternity</v>
      </c>
    </row>
    <row r="44" spans="1:20" s="312" customFormat="1" ht="21.75" hidden="1" customHeight="1">
      <c r="A44" s="314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664"/>
      <c r="H44" s="308" t="s">
        <v>281</v>
      </c>
      <c r="I44" s="316" t="s">
        <v>325</v>
      </c>
      <c r="J44" s="298">
        <v>21</v>
      </c>
      <c r="K44" s="308">
        <f t="shared" si="0"/>
        <v>45</v>
      </c>
      <c r="L44" s="308">
        <f t="shared" si="1"/>
        <v>2</v>
      </c>
      <c r="M44" s="298">
        <v>40</v>
      </c>
      <c r="N44" s="308">
        <f t="shared" si="2"/>
        <v>51</v>
      </c>
      <c r="O44" s="311" t="str">
        <f t="shared" si="3"/>
        <v>heavyweight tee eternity xxl</v>
      </c>
      <c r="T44" s="312" t="str">
        <f t="shared" si="4"/>
        <v>eternity</v>
      </c>
    </row>
    <row r="45" spans="1:20" s="312" customFormat="1" ht="21.75" hidden="1" customHeight="1">
      <c r="A45" s="307"/>
      <c r="B45" s="308"/>
      <c r="C45" s="309" t="s">
        <v>307</v>
      </c>
      <c r="D45" s="309" t="s">
        <v>326</v>
      </c>
      <c r="E45" s="310" t="s">
        <v>309</v>
      </c>
      <c r="F45" s="309" t="s">
        <v>283</v>
      </c>
      <c r="G45" s="664"/>
      <c r="H45" s="308" t="s">
        <v>269</v>
      </c>
      <c r="I45" s="308" t="s">
        <v>327</v>
      </c>
      <c r="J45" s="298">
        <v>29</v>
      </c>
      <c r="K45" s="308">
        <f t="shared" si="0"/>
        <v>62</v>
      </c>
      <c r="L45" s="308">
        <f t="shared" si="1"/>
        <v>2</v>
      </c>
      <c r="M45" s="298">
        <v>40</v>
      </c>
      <c r="N45" s="308">
        <f t="shared" si="2"/>
        <v>69</v>
      </c>
      <c r="O45" s="311" t="str">
        <f t="shared" si="3"/>
        <v>heavyweight tee moonlight xxs</v>
      </c>
      <c r="T45" s="312" t="str">
        <f t="shared" si="4"/>
        <v>moonlight</v>
      </c>
    </row>
    <row r="46" spans="1:20" s="312" customFormat="1" ht="21.75" hidden="1" customHeight="1">
      <c r="A46" s="313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664"/>
      <c r="H46" s="308" t="s">
        <v>271</v>
      </c>
      <c r="I46" s="308" t="s">
        <v>328</v>
      </c>
      <c r="J46" s="298">
        <v>85</v>
      </c>
      <c r="K46" s="308">
        <f t="shared" si="0"/>
        <v>181</v>
      </c>
      <c r="L46" s="308">
        <f t="shared" si="1"/>
        <v>5</v>
      </c>
      <c r="M46" s="298">
        <v>40</v>
      </c>
      <c r="N46" s="308">
        <f t="shared" si="2"/>
        <v>200</v>
      </c>
      <c r="O46" s="311" t="str">
        <f t="shared" si="3"/>
        <v>heavyweight tee moonlight 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664"/>
      <c r="H47" s="308" t="s">
        <v>273</v>
      </c>
      <c r="I47" s="308" t="s">
        <v>329</v>
      </c>
      <c r="J47" s="298">
        <v>197</v>
      </c>
      <c r="K47" s="308">
        <f t="shared" si="0"/>
        <v>418</v>
      </c>
      <c r="L47" s="308">
        <f t="shared" si="1"/>
        <v>11</v>
      </c>
      <c r="M47" s="298">
        <v>40</v>
      </c>
      <c r="N47" s="308">
        <f t="shared" si="2"/>
        <v>460</v>
      </c>
      <c r="O47" s="311" t="str">
        <f t="shared" si="3"/>
        <v>heavyweight tee moonlight 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664"/>
      <c r="H48" s="308" t="s">
        <v>275</v>
      </c>
      <c r="I48" s="308" t="s">
        <v>330</v>
      </c>
      <c r="J48" s="298">
        <v>227</v>
      </c>
      <c r="K48" s="308">
        <f t="shared" si="0"/>
        <v>482</v>
      </c>
      <c r="L48" s="308">
        <f t="shared" si="1"/>
        <v>12</v>
      </c>
      <c r="M48" s="298">
        <v>40</v>
      </c>
      <c r="N48" s="308">
        <f t="shared" si="2"/>
        <v>529</v>
      </c>
      <c r="O48" s="311" t="str">
        <f t="shared" si="3"/>
        <v>heavyweight tee moonlight m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664"/>
      <c r="H49" s="308" t="s">
        <v>277</v>
      </c>
      <c r="I49" s="308" t="s">
        <v>331</v>
      </c>
      <c r="J49" s="298">
        <v>161</v>
      </c>
      <c r="K49" s="308">
        <f t="shared" si="0"/>
        <v>342</v>
      </c>
      <c r="L49" s="308">
        <f t="shared" si="1"/>
        <v>9</v>
      </c>
      <c r="M49" s="298">
        <v>40</v>
      </c>
      <c r="N49" s="308">
        <f t="shared" si="2"/>
        <v>376</v>
      </c>
      <c r="O49" s="311" t="str">
        <f t="shared" si="3"/>
        <v>heavyweight tee moonlight l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664"/>
      <c r="H50" s="308" t="s">
        <v>279</v>
      </c>
      <c r="I50" s="308" t="s">
        <v>332</v>
      </c>
      <c r="J50" s="298">
        <v>71</v>
      </c>
      <c r="K50" s="308">
        <f t="shared" si="0"/>
        <v>151</v>
      </c>
      <c r="L50" s="308">
        <f t="shared" si="1"/>
        <v>4</v>
      </c>
      <c r="M50" s="298">
        <v>40</v>
      </c>
      <c r="N50" s="308">
        <f t="shared" si="2"/>
        <v>166</v>
      </c>
      <c r="O50" s="311" t="str">
        <f t="shared" si="3"/>
        <v>heavyweight tee moonlight xl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8" t="s">
        <v>307</v>
      </c>
      <c r="D51" s="315" t="s">
        <v>326</v>
      </c>
      <c r="E51" s="310" t="s">
        <v>309</v>
      </c>
      <c r="F51" s="309" t="s">
        <v>283</v>
      </c>
      <c r="G51" s="664"/>
      <c r="H51" s="317" t="s">
        <v>281</v>
      </c>
      <c r="I51" s="308" t="s">
        <v>333</v>
      </c>
      <c r="J51" s="298">
        <v>21</v>
      </c>
      <c r="K51" s="308">
        <f t="shared" si="0"/>
        <v>45</v>
      </c>
      <c r="L51" s="308">
        <f t="shared" si="1"/>
        <v>2</v>
      </c>
      <c r="M51" s="298">
        <v>40</v>
      </c>
      <c r="N51" s="308">
        <f t="shared" si="2"/>
        <v>51</v>
      </c>
      <c r="O51" s="311" t="str">
        <f t="shared" si="3"/>
        <v>heavyweight tee moonlight xxl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334</v>
      </c>
      <c r="D52" s="315" t="s">
        <v>335</v>
      </c>
      <c r="E52" s="310" t="s">
        <v>309</v>
      </c>
      <c r="F52" s="309" t="s">
        <v>336</v>
      </c>
      <c r="G52" s="664"/>
      <c r="H52" s="317" t="s">
        <v>269</v>
      </c>
      <c r="I52" s="308" t="s">
        <v>337</v>
      </c>
      <c r="J52" s="298">
        <v>20</v>
      </c>
      <c r="K52" s="308">
        <f t="shared" si="0"/>
        <v>43</v>
      </c>
      <c r="L52" s="308">
        <f t="shared" si="1"/>
        <v>2</v>
      </c>
      <c r="M52" s="298">
        <v>40</v>
      </c>
      <c r="N52" s="308">
        <f t="shared" si="2"/>
        <v>49</v>
      </c>
      <c r="O52" s="311"/>
      <c r="T52" s="312" t="str">
        <f t="shared" si="4"/>
        <v>dove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664"/>
      <c r="H53" s="317" t="s">
        <v>271</v>
      </c>
      <c r="I53" s="308" t="s">
        <v>338</v>
      </c>
      <c r="J53" s="298">
        <v>58</v>
      </c>
      <c r="K53" s="308">
        <f t="shared" si="0"/>
        <v>123</v>
      </c>
      <c r="L53" s="308">
        <f t="shared" si="1"/>
        <v>4</v>
      </c>
      <c r="M53" s="298">
        <v>40</v>
      </c>
      <c r="N53" s="308">
        <f t="shared" si="2"/>
        <v>136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664"/>
      <c r="H54" s="317" t="s">
        <v>273</v>
      </c>
      <c r="I54" s="308" t="s">
        <v>339</v>
      </c>
      <c r="J54" s="298">
        <v>133</v>
      </c>
      <c r="K54" s="308">
        <f t="shared" si="0"/>
        <v>282</v>
      </c>
      <c r="L54" s="308">
        <f t="shared" si="1"/>
        <v>7</v>
      </c>
      <c r="M54" s="298">
        <v>40</v>
      </c>
      <c r="N54" s="308">
        <f t="shared" si="2"/>
        <v>310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664"/>
      <c r="H55" s="317" t="s">
        <v>275</v>
      </c>
      <c r="I55" s="308" t="s">
        <v>340</v>
      </c>
      <c r="J55" s="298">
        <v>156</v>
      </c>
      <c r="K55" s="308">
        <f t="shared" si="0"/>
        <v>331</v>
      </c>
      <c r="L55" s="308">
        <f t="shared" si="1"/>
        <v>9</v>
      </c>
      <c r="M55" s="298">
        <v>40</v>
      </c>
      <c r="N55" s="308">
        <f t="shared" si="2"/>
        <v>364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664"/>
      <c r="H56" s="317" t="s">
        <v>277</v>
      </c>
      <c r="I56" s="308" t="s">
        <v>341</v>
      </c>
      <c r="J56" s="298">
        <v>110</v>
      </c>
      <c r="K56" s="308">
        <f t="shared" si="0"/>
        <v>234</v>
      </c>
      <c r="L56" s="308">
        <f t="shared" si="1"/>
        <v>6</v>
      </c>
      <c r="M56" s="298">
        <v>40</v>
      </c>
      <c r="N56" s="308">
        <f t="shared" si="2"/>
        <v>257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664"/>
      <c r="H57" s="317" t="s">
        <v>279</v>
      </c>
      <c r="I57" s="308" t="s">
        <v>342</v>
      </c>
      <c r="J57" s="298">
        <v>49</v>
      </c>
      <c r="K57" s="308">
        <f t="shared" si="0"/>
        <v>104</v>
      </c>
      <c r="L57" s="308">
        <f t="shared" si="1"/>
        <v>3</v>
      </c>
      <c r="M57" s="298">
        <v>40</v>
      </c>
      <c r="N57" s="308">
        <f t="shared" si="2"/>
        <v>115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664"/>
      <c r="H58" s="317" t="s">
        <v>281</v>
      </c>
      <c r="I58" s="308" t="s">
        <v>343</v>
      </c>
      <c r="J58" s="298">
        <v>15</v>
      </c>
      <c r="K58" s="308">
        <f t="shared" si="0"/>
        <v>32</v>
      </c>
      <c r="L58" s="308">
        <f t="shared" si="1"/>
        <v>1</v>
      </c>
      <c r="M58" s="298">
        <v>40</v>
      </c>
      <c r="N58" s="308">
        <f t="shared" si="2"/>
        <v>36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344</v>
      </c>
      <c r="E59" s="310" t="s">
        <v>309</v>
      </c>
      <c r="F59" s="309" t="s">
        <v>345</v>
      </c>
      <c r="G59" s="664"/>
      <c r="H59" s="317" t="s">
        <v>269</v>
      </c>
      <c r="I59" s="308" t="s">
        <v>346</v>
      </c>
      <c r="J59" s="298">
        <v>19</v>
      </c>
      <c r="K59" s="308">
        <f t="shared" si="0"/>
        <v>41</v>
      </c>
      <c r="L59" s="308">
        <f t="shared" si="1"/>
        <v>1</v>
      </c>
      <c r="M59" s="298">
        <v>40</v>
      </c>
      <c r="N59" s="308">
        <f t="shared" si="2"/>
        <v>45</v>
      </c>
      <c r="O59" s="311"/>
      <c r="T59" s="312" t="str">
        <f t="shared" si="4"/>
        <v>heather grey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664"/>
      <c r="H60" s="317" t="s">
        <v>271</v>
      </c>
      <c r="I60" s="308" t="s">
        <v>347</v>
      </c>
      <c r="J60" s="298">
        <v>58</v>
      </c>
      <c r="K60" s="308">
        <f t="shared" si="0"/>
        <v>123</v>
      </c>
      <c r="L60" s="308">
        <f t="shared" si="1"/>
        <v>4</v>
      </c>
      <c r="M60" s="298">
        <v>40</v>
      </c>
      <c r="N60" s="308">
        <f t="shared" si="2"/>
        <v>136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664"/>
      <c r="H61" s="317" t="s">
        <v>273</v>
      </c>
      <c r="I61" s="308" t="s">
        <v>348</v>
      </c>
      <c r="J61" s="298">
        <v>133</v>
      </c>
      <c r="K61" s="308">
        <f t="shared" si="0"/>
        <v>282</v>
      </c>
      <c r="L61" s="308">
        <f t="shared" si="1"/>
        <v>7</v>
      </c>
      <c r="M61" s="298">
        <v>40</v>
      </c>
      <c r="N61" s="308">
        <f t="shared" si="2"/>
        <v>310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664"/>
      <c r="H62" s="317" t="s">
        <v>275</v>
      </c>
      <c r="I62" s="308" t="s">
        <v>349</v>
      </c>
      <c r="J62" s="298">
        <v>156</v>
      </c>
      <c r="K62" s="308">
        <f t="shared" si="0"/>
        <v>331</v>
      </c>
      <c r="L62" s="308">
        <f t="shared" si="1"/>
        <v>9</v>
      </c>
      <c r="M62" s="298">
        <v>40</v>
      </c>
      <c r="N62" s="308">
        <f t="shared" si="2"/>
        <v>364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664"/>
      <c r="H63" s="317" t="s">
        <v>277</v>
      </c>
      <c r="I63" s="308" t="s">
        <v>350</v>
      </c>
      <c r="J63" s="298">
        <v>110</v>
      </c>
      <c r="K63" s="308">
        <f t="shared" si="0"/>
        <v>234</v>
      </c>
      <c r="L63" s="308">
        <f t="shared" si="1"/>
        <v>6</v>
      </c>
      <c r="M63" s="298">
        <v>40</v>
      </c>
      <c r="N63" s="308">
        <f t="shared" si="2"/>
        <v>257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664"/>
      <c r="H64" s="317" t="s">
        <v>279</v>
      </c>
      <c r="I64" s="308" t="s">
        <v>351</v>
      </c>
      <c r="J64" s="298">
        <v>49</v>
      </c>
      <c r="K64" s="308">
        <f t="shared" si="0"/>
        <v>104</v>
      </c>
      <c r="L64" s="308">
        <f t="shared" si="1"/>
        <v>3</v>
      </c>
      <c r="M64" s="298">
        <v>40</v>
      </c>
      <c r="N64" s="308">
        <f t="shared" si="2"/>
        <v>115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664"/>
      <c r="H65" s="317" t="s">
        <v>281</v>
      </c>
      <c r="I65" s="308" t="s">
        <v>352</v>
      </c>
      <c r="J65" s="298">
        <v>15</v>
      </c>
      <c r="K65" s="308">
        <f t="shared" si="0"/>
        <v>32</v>
      </c>
      <c r="L65" s="308">
        <f t="shared" si="1"/>
        <v>1</v>
      </c>
      <c r="M65" s="298">
        <v>40</v>
      </c>
      <c r="N65" s="308">
        <f t="shared" si="2"/>
        <v>36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353</v>
      </c>
      <c r="E66" s="310" t="s">
        <v>309</v>
      </c>
      <c r="F66" s="309" t="s">
        <v>354</v>
      </c>
      <c r="G66" s="664"/>
      <c r="H66" s="317" t="s">
        <v>269</v>
      </c>
      <c r="I66" s="308" t="s">
        <v>355</v>
      </c>
      <c r="J66" s="298">
        <v>19</v>
      </c>
      <c r="K66" s="308">
        <f t="shared" si="0"/>
        <v>41</v>
      </c>
      <c r="L66" s="308">
        <f t="shared" si="1"/>
        <v>1</v>
      </c>
      <c r="M66" s="298">
        <v>40</v>
      </c>
      <c r="N66" s="308">
        <f t="shared" si="2"/>
        <v>45</v>
      </c>
      <c r="O66" s="311"/>
      <c r="T66" s="312" t="str">
        <f t="shared" si="4"/>
        <v>sandstone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664"/>
      <c r="H67" s="317" t="s">
        <v>271</v>
      </c>
      <c r="I67" s="308" t="s">
        <v>356</v>
      </c>
      <c r="J67" s="298">
        <v>58</v>
      </c>
      <c r="K67" s="308">
        <f t="shared" si="0"/>
        <v>123</v>
      </c>
      <c r="L67" s="308">
        <f t="shared" si="1"/>
        <v>4</v>
      </c>
      <c r="M67" s="298">
        <v>40</v>
      </c>
      <c r="N67" s="308">
        <f t="shared" si="2"/>
        <v>136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664"/>
      <c r="H68" s="317" t="s">
        <v>273</v>
      </c>
      <c r="I68" s="308" t="s">
        <v>357</v>
      </c>
      <c r="J68" s="298">
        <v>133</v>
      </c>
      <c r="K68" s="308">
        <f t="shared" si="0"/>
        <v>282</v>
      </c>
      <c r="L68" s="308">
        <f t="shared" si="1"/>
        <v>7</v>
      </c>
      <c r="M68" s="298">
        <v>40</v>
      </c>
      <c r="N68" s="308">
        <f t="shared" si="2"/>
        <v>310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664"/>
      <c r="H69" s="317" t="s">
        <v>275</v>
      </c>
      <c r="I69" s="308" t="s">
        <v>358</v>
      </c>
      <c r="J69" s="298">
        <v>156</v>
      </c>
      <c r="K69" s="308">
        <f t="shared" si="0"/>
        <v>331</v>
      </c>
      <c r="L69" s="308">
        <f t="shared" si="1"/>
        <v>9</v>
      </c>
      <c r="M69" s="298">
        <v>40</v>
      </c>
      <c r="N69" s="308">
        <f t="shared" si="2"/>
        <v>364</v>
      </c>
      <c r="O69" s="311"/>
      <c r="T69" s="312" t="str">
        <f t="shared" si="4"/>
        <v>sandstone</v>
      </c>
    </row>
    <row r="70" spans="1:20" s="312" customFormat="1" ht="21.75" hidden="1" customHeight="1">
      <c r="A70" s="307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664"/>
      <c r="H70" s="317" t="s">
        <v>277</v>
      </c>
      <c r="I70" s="308" t="s">
        <v>359</v>
      </c>
      <c r="J70" s="298">
        <v>110</v>
      </c>
      <c r="K70" s="308">
        <f t="shared" si="0"/>
        <v>234</v>
      </c>
      <c r="L70" s="308">
        <f t="shared" si="1"/>
        <v>6</v>
      </c>
      <c r="M70" s="298">
        <v>40</v>
      </c>
      <c r="N70" s="308">
        <f t="shared" si="2"/>
        <v>257</v>
      </c>
      <c r="O70" s="311"/>
      <c r="T70" s="312" t="str">
        <f t="shared" si="4"/>
        <v>sandstone</v>
      </c>
    </row>
    <row r="71" spans="1:20" s="312" customFormat="1" ht="21.75" hidden="1" customHeight="1">
      <c r="A71" s="313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664"/>
      <c r="H71" s="317" t="s">
        <v>279</v>
      </c>
      <c r="I71" s="308" t="s">
        <v>360</v>
      </c>
      <c r="J71" s="298">
        <v>49</v>
      </c>
      <c r="K71" s="308">
        <f t="shared" si="0"/>
        <v>104</v>
      </c>
      <c r="L71" s="308">
        <f t="shared" si="1"/>
        <v>3</v>
      </c>
      <c r="M71" s="298">
        <v>40</v>
      </c>
      <c r="N71" s="308">
        <f t="shared" si="2"/>
        <v>115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664"/>
      <c r="H72" s="317" t="s">
        <v>281</v>
      </c>
      <c r="I72" s="308" t="s">
        <v>361</v>
      </c>
      <c r="J72" s="298">
        <v>15</v>
      </c>
      <c r="K72" s="308">
        <f t="shared" si="0"/>
        <v>32</v>
      </c>
      <c r="L72" s="308">
        <f t="shared" si="1"/>
        <v>1</v>
      </c>
      <c r="M72" s="298">
        <v>40</v>
      </c>
      <c r="N72" s="308">
        <f t="shared" si="2"/>
        <v>36</v>
      </c>
      <c r="O72" s="311"/>
      <c r="T72" s="312" t="str">
        <f t="shared" si="4"/>
        <v>sandstone</v>
      </c>
    </row>
    <row r="73" spans="1:20" s="302" customFormat="1" ht="21.75" hidden="1" customHeight="1">
      <c r="A73" s="303"/>
      <c r="B73" s="298"/>
      <c r="C73" s="298" t="s">
        <v>362</v>
      </c>
      <c r="D73" s="318" t="s">
        <v>363</v>
      </c>
      <c r="E73" s="300" t="s">
        <v>364</v>
      </c>
      <c r="F73" s="299" t="s">
        <v>268</v>
      </c>
      <c r="G73" s="658"/>
      <c r="H73" s="319" t="s">
        <v>269</v>
      </c>
      <c r="I73" s="298" t="s">
        <v>365</v>
      </c>
      <c r="J73" s="298">
        <v>37</v>
      </c>
      <c r="K73" s="298">
        <f t="shared" si="0"/>
        <v>79</v>
      </c>
      <c r="L73" s="298">
        <f t="shared" si="1"/>
        <v>3</v>
      </c>
      <c r="M73" s="298">
        <v>35</v>
      </c>
      <c r="N73" s="298">
        <f t="shared" si="2"/>
        <v>88</v>
      </c>
      <c r="O73" s="301"/>
      <c r="T73" s="302" t="str">
        <f t="shared" si="4"/>
        <v>cloud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658"/>
      <c r="H74" s="319" t="s">
        <v>271</v>
      </c>
      <c r="I74" s="298" t="s">
        <v>366</v>
      </c>
      <c r="J74" s="298">
        <v>75</v>
      </c>
      <c r="K74" s="298">
        <f t="shared" si="0"/>
        <v>159</v>
      </c>
      <c r="L74" s="298">
        <f t="shared" si="1"/>
        <v>5</v>
      </c>
      <c r="M74" s="298">
        <v>35</v>
      </c>
      <c r="N74" s="298">
        <f t="shared" si="2"/>
        <v>176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658"/>
      <c r="H75" s="319" t="s">
        <v>273</v>
      </c>
      <c r="I75" s="298" t="s">
        <v>367</v>
      </c>
      <c r="J75" s="298">
        <v>173</v>
      </c>
      <c r="K75" s="298">
        <f t="shared" si="0"/>
        <v>367</v>
      </c>
      <c r="L75" s="298">
        <f t="shared" si="1"/>
        <v>11</v>
      </c>
      <c r="M75" s="298">
        <v>35</v>
      </c>
      <c r="N75" s="298">
        <f t="shared" si="2"/>
        <v>405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658"/>
      <c r="H76" s="319" t="s">
        <v>275</v>
      </c>
      <c r="I76" s="298" t="s">
        <v>368</v>
      </c>
      <c r="J76" s="298">
        <v>213</v>
      </c>
      <c r="K76" s="298">
        <f t="shared" si="0"/>
        <v>452</v>
      </c>
      <c r="L76" s="298">
        <f t="shared" si="1"/>
        <v>13</v>
      </c>
      <c r="M76" s="298">
        <v>35</v>
      </c>
      <c r="N76" s="298">
        <f t="shared" si="2"/>
        <v>498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658"/>
      <c r="H77" s="319" t="s">
        <v>277</v>
      </c>
      <c r="I77" s="298" t="s">
        <v>369</v>
      </c>
      <c r="J77" s="298">
        <v>172</v>
      </c>
      <c r="K77" s="298">
        <f t="shared" si="0"/>
        <v>365</v>
      </c>
      <c r="L77" s="298">
        <f t="shared" si="1"/>
        <v>11</v>
      </c>
      <c r="M77" s="298">
        <v>35</v>
      </c>
      <c r="N77" s="298">
        <f t="shared" si="2"/>
        <v>403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658"/>
      <c r="H78" s="319" t="s">
        <v>279</v>
      </c>
      <c r="I78" s="298" t="s">
        <v>370</v>
      </c>
      <c r="J78" s="298">
        <v>94</v>
      </c>
      <c r="K78" s="298">
        <f t="shared" si="0"/>
        <v>200</v>
      </c>
      <c r="L78" s="298">
        <f t="shared" si="1"/>
        <v>6</v>
      </c>
      <c r="M78" s="298">
        <v>35</v>
      </c>
      <c r="N78" s="298">
        <f t="shared" si="2"/>
        <v>221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658"/>
      <c r="H79" s="319" t="s">
        <v>281</v>
      </c>
      <c r="I79" s="298" t="s">
        <v>371</v>
      </c>
      <c r="J79" s="298">
        <v>30</v>
      </c>
      <c r="K79" s="298">
        <f t="shared" si="0"/>
        <v>64</v>
      </c>
      <c r="L79" s="298">
        <f t="shared" si="1"/>
        <v>2</v>
      </c>
      <c r="M79" s="298">
        <v>35</v>
      </c>
      <c r="N79" s="298">
        <f t="shared" si="2"/>
        <v>71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372</v>
      </c>
      <c r="E80" s="300" t="s">
        <v>364</v>
      </c>
      <c r="F80" s="299" t="s">
        <v>318</v>
      </c>
      <c r="G80" s="658"/>
      <c r="H80" s="319" t="s">
        <v>269</v>
      </c>
      <c r="I80" s="298" t="s">
        <v>373</v>
      </c>
      <c r="J80" s="298">
        <v>37</v>
      </c>
      <c r="K80" s="298">
        <f t="shared" si="0"/>
        <v>79</v>
      </c>
      <c r="L80" s="298">
        <f t="shared" si="1"/>
        <v>3</v>
      </c>
      <c r="M80" s="298">
        <v>35</v>
      </c>
      <c r="N80" s="298">
        <f t="shared" si="2"/>
        <v>88</v>
      </c>
      <c r="O80" s="301"/>
      <c r="T80" s="302" t="str">
        <f t="shared" si="4"/>
        <v>eternity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658"/>
      <c r="H81" s="319" t="s">
        <v>271</v>
      </c>
      <c r="I81" s="298" t="s">
        <v>374</v>
      </c>
      <c r="J81" s="298">
        <v>75</v>
      </c>
      <c r="K81" s="298">
        <f t="shared" si="0"/>
        <v>159</v>
      </c>
      <c r="L81" s="298">
        <f t="shared" si="1"/>
        <v>5</v>
      </c>
      <c r="M81" s="298">
        <v>35</v>
      </c>
      <c r="N81" s="298">
        <f t="shared" si="2"/>
        <v>176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658"/>
      <c r="H82" s="319" t="s">
        <v>273</v>
      </c>
      <c r="I82" s="298" t="s">
        <v>375</v>
      </c>
      <c r="J82" s="298">
        <v>173</v>
      </c>
      <c r="K82" s="298">
        <f t="shared" si="0"/>
        <v>367</v>
      </c>
      <c r="L82" s="298">
        <f t="shared" si="1"/>
        <v>11</v>
      </c>
      <c r="M82" s="298">
        <v>35</v>
      </c>
      <c r="N82" s="298">
        <f t="shared" si="2"/>
        <v>405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658"/>
      <c r="H83" s="319" t="s">
        <v>275</v>
      </c>
      <c r="I83" s="298" t="s">
        <v>376</v>
      </c>
      <c r="J83" s="298">
        <v>213</v>
      </c>
      <c r="K83" s="298">
        <f t="shared" si="0"/>
        <v>452</v>
      </c>
      <c r="L83" s="298">
        <f t="shared" si="1"/>
        <v>13</v>
      </c>
      <c r="M83" s="298">
        <v>35</v>
      </c>
      <c r="N83" s="298">
        <f t="shared" si="2"/>
        <v>498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658"/>
      <c r="H84" s="319" t="s">
        <v>277</v>
      </c>
      <c r="I84" s="298" t="s">
        <v>377</v>
      </c>
      <c r="J84" s="298">
        <v>172</v>
      </c>
      <c r="K84" s="298">
        <f t="shared" si="0"/>
        <v>365</v>
      </c>
      <c r="L84" s="298">
        <f t="shared" si="1"/>
        <v>11</v>
      </c>
      <c r="M84" s="298">
        <v>35</v>
      </c>
      <c r="N84" s="298">
        <f t="shared" si="2"/>
        <v>403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658"/>
      <c r="H85" s="319" t="s">
        <v>279</v>
      </c>
      <c r="I85" s="298" t="s">
        <v>378</v>
      </c>
      <c r="J85" s="298">
        <v>94</v>
      </c>
      <c r="K85" s="298">
        <f t="shared" si="0"/>
        <v>200</v>
      </c>
      <c r="L85" s="298">
        <f t="shared" si="1"/>
        <v>6</v>
      </c>
      <c r="M85" s="298">
        <v>35</v>
      </c>
      <c r="N85" s="298">
        <f t="shared" si="2"/>
        <v>221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658"/>
      <c r="H86" s="319" t="s">
        <v>281</v>
      </c>
      <c r="I86" s="298" t="s">
        <v>379</v>
      </c>
      <c r="J86" s="298">
        <v>30</v>
      </c>
      <c r="K86" s="298">
        <f t="shared" si="0"/>
        <v>64</v>
      </c>
      <c r="L86" s="298">
        <f t="shared" si="1"/>
        <v>2</v>
      </c>
      <c r="M86" s="298">
        <v>35</v>
      </c>
      <c r="N86" s="298">
        <f t="shared" si="2"/>
        <v>71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380</v>
      </c>
      <c r="E87" s="300" t="s">
        <v>364</v>
      </c>
      <c r="F87" s="299" t="s">
        <v>283</v>
      </c>
      <c r="G87" s="658"/>
      <c r="H87" s="319" t="s">
        <v>269</v>
      </c>
      <c r="I87" s="298" t="s">
        <v>381</v>
      </c>
      <c r="J87" s="298">
        <v>36</v>
      </c>
      <c r="K87" s="298">
        <f t="shared" si="0"/>
        <v>77</v>
      </c>
      <c r="L87" s="298">
        <f t="shared" si="1"/>
        <v>3</v>
      </c>
      <c r="M87" s="298">
        <v>35</v>
      </c>
      <c r="N87" s="298">
        <f t="shared" si="2"/>
        <v>86</v>
      </c>
      <c r="O87" s="301"/>
      <c r="T87" s="302" t="str">
        <f t="shared" si="4"/>
        <v>moonlight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658"/>
      <c r="H88" s="319" t="s">
        <v>271</v>
      </c>
      <c r="I88" s="298" t="s">
        <v>382</v>
      </c>
      <c r="J88" s="298">
        <v>75</v>
      </c>
      <c r="K88" s="298">
        <f t="shared" si="0"/>
        <v>159</v>
      </c>
      <c r="L88" s="298">
        <f t="shared" si="1"/>
        <v>5</v>
      </c>
      <c r="M88" s="298">
        <v>35</v>
      </c>
      <c r="N88" s="298">
        <f t="shared" si="2"/>
        <v>176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658"/>
      <c r="H89" s="319" t="s">
        <v>273</v>
      </c>
      <c r="I89" s="298" t="s">
        <v>383</v>
      </c>
      <c r="J89" s="298">
        <v>172</v>
      </c>
      <c r="K89" s="298">
        <f t="shared" si="0"/>
        <v>365</v>
      </c>
      <c r="L89" s="298">
        <f t="shared" si="1"/>
        <v>11</v>
      </c>
      <c r="M89" s="298">
        <v>35</v>
      </c>
      <c r="N89" s="298">
        <f t="shared" si="2"/>
        <v>403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658"/>
      <c r="H90" s="319" t="s">
        <v>275</v>
      </c>
      <c r="I90" s="298" t="s">
        <v>384</v>
      </c>
      <c r="J90" s="298">
        <v>213</v>
      </c>
      <c r="K90" s="298">
        <f t="shared" si="0"/>
        <v>452</v>
      </c>
      <c r="L90" s="298">
        <f t="shared" si="1"/>
        <v>13</v>
      </c>
      <c r="M90" s="298">
        <v>35</v>
      </c>
      <c r="N90" s="298">
        <f t="shared" si="2"/>
        <v>498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658"/>
      <c r="H91" s="319" t="s">
        <v>277</v>
      </c>
      <c r="I91" s="298" t="s">
        <v>385</v>
      </c>
      <c r="J91" s="298">
        <v>171</v>
      </c>
      <c r="K91" s="298">
        <f t="shared" si="0"/>
        <v>363</v>
      </c>
      <c r="L91" s="298">
        <f t="shared" si="1"/>
        <v>11</v>
      </c>
      <c r="M91" s="298">
        <v>35</v>
      </c>
      <c r="N91" s="298">
        <f t="shared" si="2"/>
        <v>401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658"/>
      <c r="H92" s="319" t="s">
        <v>279</v>
      </c>
      <c r="I92" s="298" t="s">
        <v>386</v>
      </c>
      <c r="J92" s="298">
        <v>94</v>
      </c>
      <c r="K92" s="298">
        <f t="shared" si="0"/>
        <v>200</v>
      </c>
      <c r="L92" s="298">
        <f t="shared" si="1"/>
        <v>6</v>
      </c>
      <c r="M92" s="298">
        <v>35</v>
      </c>
      <c r="N92" s="298">
        <f t="shared" si="2"/>
        <v>221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658"/>
      <c r="H93" s="319" t="s">
        <v>281</v>
      </c>
      <c r="I93" s="298" t="s">
        <v>387</v>
      </c>
      <c r="J93" s="298">
        <v>29</v>
      </c>
      <c r="K93" s="298">
        <f t="shared" si="0"/>
        <v>62</v>
      </c>
      <c r="L93" s="298">
        <f t="shared" si="1"/>
        <v>2</v>
      </c>
      <c r="M93" s="298">
        <v>35</v>
      </c>
      <c r="N93" s="298">
        <f t="shared" si="2"/>
        <v>69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388</v>
      </c>
      <c r="D94" s="318" t="s">
        <v>389</v>
      </c>
      <c r="E94" s="300" t="s">
        <v>364</v>
      </c>
      <c r="F94" s="299" t="s">
        <v>336</v>
      </c>
      <c r="G94" s="658"/>
      <c r="H94" s="319" t="s">
        <v>269</v>
      </c>
      <c r="I94" s="298" t="s">
        <v>390</v>
      </c>
      <c r="J94" s="298">
        <v>25</v>
      </c>
      <c r="K94" s="298">
        <f t="shared" si="0"/>
        <v>53</v>
      </c>
      <c r="L94" s="298">
        <f t="shared" si="1"/>
        <v>2</v>
      </c>
      <c r="M94" s="298">
        <v>35</v>
      </c>
      <c r="N94" s="298">
        <f t="shared" si="2"/>
        <v>59</v>
      </c>
      <c r="O94" s="301"/>
      <c r="T94" s="302" t="str">
        <f t="shared" si="4"/>
        <v>dove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658"/>
      <c r="H95" s="319" t="s">
        <v>271</v>
      </c>
      <c r="I95" s="298" t="s">
        <v>391</v>
      </c>
      <c r="J95" s="298">
        <v>51</v>
      </c>
      <c r="K95" s="298">
        <f t="shared" si="0"/>
        <v>109</v>
      </c>
      <c r="L95" s="298">
        <f t="shared" si="1"/>
        <v>4</v>
      </c>
      <c r="M95" s="298">
        <v>35</v>
      </c>
      <c r="N95" s="298">
        <f t="shared" si="2"/>
        <v>121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658"/>
      <c r="H96" s="319" t="s">
        <v>273</v>
      </c>
      <c r="I96" s="298" t="s">
        <v>392</v>
      </c>
      <c r="J96" s="298">
        <v>117</v>
      </c>
      <c r="K96" s="298">
        <f t="shared" si="0"/>
        <v>249</v>
      </c>
      <c r="L96" s="298">
        <f t="shared" si="1"/>
        <v>8</v>
      </c>
      <c r="M96" s="298">
        <v>35</v>
      </c>
      <c r="N96" s="298">
        <f t="shared" si="2"/>
        <v>275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658"/>
      <c r="H97" s="319" t="s">
        <v>275</v>
      </c>
      <c r="I97" s="298" t="s">
        <v>393</v>
      </c>
      <c r="J97" s="298">
        <v>146</v>
      </c>
      <c r="K97" s="298">
        <f t="shared" si="0"/>
        <v>310</v>
      </c>
      <c r="L97" s="298">
        <f t="shared" si="1"/>
        <v>9</v>
      </c>
      <c r="M97" s="298">
        <v>35</v>
      </c>
      <c r="N97" s="298">
        <f t="shared" si="2"/>
        <v>342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658"/>
      <c r="H98" s="319" t="s">
        <v>277</v>
      </c>
      <c r="I98" s="298" t="s">
        <v>394</v>
      </c>
      <c r="J98" s="298">
        <v>117</v>
      </c>
      <c r="K98" s="298">
        <f t="shared" si="0"/>
        <v>249</v>
      </c>
      <c r="L98" s="298">
        <f t="shared" si="1"/>
        <v>8</v>
      </c>
      <c r="M98" s="298">
        <v>35</v>
      </c>
      <c r="N98" s="298">
        <f t="shared" si="2"/>
        <v>275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658"/>
      <c r="H99" s="319" t="s">
        <v>279</v>
      </c>
      <c r="I99" s="298" t="s">
        <v>395</v>
      </c>
      <c r="J99" s="298">
        <v>64</v>
      </c>
      <c r="K99" s="298">
        <f t="shared" si="0"/>
        <v>136</v>
      </c>
      <c r="L99" s="298">
        <f t="shared" si="1"/>
        <v>4</v>
      </c>
      <c r="M99" s="298">
        <v>35</v>
      </c>
      <c r="N99" s="298">
        <f t="shared" si="2"/>
        <v>150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658"/>
      <c r="H100" s="319" t="s">
        <v>281</v>
      </c>
      <c r="I100" s="298" t="s">
        <v>396</v>
      </c>
      <c r="J100" s="298">
        <v>20</v>
      </c>
      <c r="K100" s="298">
        <f t="shared" si="0"/>
        <v>43</v>
      </c>
      <c r="L100" s="298">
        <f t="shared" si="1"/>
        <v>2</v>
      </c>
      <c r="M100" s="298">
        <v>35</v>
      </c>
      <c r="N100" s="298">
        <f t="shared" si="2"/>
        <v>49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397</v>
      </c>
      <c r="E101" s="300" t="s">
        <v>364</v>
      </c>
      <c r="F101" s="299" t="s">
        <v>345</v>
      </c>
      <c r="G101" s="658"/>
      <c r="H101" s="319" t="s">
        <v>269</v>
      </c>
      <c r="I101" s="298" t="s">
        <v>398</v>
      </c>
      <c r="J101" s="298">
        <v>24</v>
      </c>
      <c r="K101" s="298">
        <f t="shared" si="0"/>
        <v>51</v>
      </c>
      <c r="L101" s="298">
        <f t="shared" si="1"/>
        <v>2</v>
      </c>
      <c r="M101" s="298">
        <v>35</v>
      </c>
      <c r="N101" s="298">
        <f t="shared" si="2"/>
        <v>57</v>
      </c>
      <c r="O101" s="301"/>
      <c r="T101" s="302" t="str">
        <f t="shared" si="4"/>
        <v>heather grey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658"/>
      <c r="H102" s="319" t="s">
        <v>271</v>
      </c>
      <c r="I102" s="298" t="s">
        <v>399</v>
      </c>
      <c r="J102" s="298">
        <v>51</v>
      </c>
      <c r="K102" s="298">
        <f t="shared" si="0"/>
        <v>109</v>
      </c>
      <c r="L102" s="298">
        <f t="shared" si="1"/>
        <v>4</v>
      </c>
      <c r="M102" s="298">
        <v>35</v>
      </c>
      <c r="N102" s="298">
        <f t="shared" si="2"/>
        <v>121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658"/>
      <c r="H103" s="319" t="s">
        <v>273</v>
      </c>
      <c r="I103" s="298" t="s">
        <v>400</v>
      </c>
      <c r="J103" s="298">
        <v>117</v>
      </c>
      <c r="K103" s="298">
        <f t="shared" si="0"/>
        <v>249</v>
      </c>
      <c r="L103" s="298">
        <f t="shared" si="1"/>
        <v>8</v>
      </c>
      <c r="M103" s="298">
        <v>35</v>
      </c>
      <c r="N103" s="298">
        <f t="shared" si="2"/>
        <v>275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658"/>
      <c r="H104" s="319" t="s">
        <v>275</v>
      </c>
      <c r="I104" s="298" t="s">
        <v>401</v>
      </c>
      <c r="J104" s="298">
        <v>146</v>
      </c>
      <c r="K104" s="298">
        <f t="shared" si="0"/>
        <v>310</v>
      </c>
      <c r="L104" s="298">
        <f t="shared" si="1"/>
        <v>9</v>
      </c>
      <c r="M104" s="298">
        <v>35</v>
      </c>
      <c r="N104" s="298">
        <f t="shared" si="2"/>
        <v>342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658"/>
      <c r="H105" s="319" t="s">
        <v>277</v>
      </c>
      <c r="I105" s="298" t="s">
        <v>402</v>
      </c>
      <c r="J105" s="298">
        <v>117</v>
      </c>
      <c r="K105" s="298">
        <f t="shared" si="0"/>
        <v>249</v>
      </c>
      <c r="L105" s="298">
        <f t="shared" si="1"/>
        <v>8</v>
      </c>
      <c r="M105" s="298">
        <v>35</v>
      </c>
      <c r="N105" s="298">
        <f t="shared" si="2"/>
        <v>275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658"/>
      <c r="H106" s="319" t="s">
        <v>279</v>
      </c>
      <c r="I106" s="298" t="s">
        <v>403</v>
      </c>
      <c r="J106" s="298">
        <v>64</v>
      </c>
      <c r="K106" s="298">
        <f t="shared" si="0"/>
        <v>136</v>
      </c>
      <c r="L106" s="298">
        <f t="shared" si="1"/>
        <v>4</v>
      </c>
      <c r="M106" s="298">
        <v>35</v>
      </c>
      <c r="N106" s="298">
        <f t="shared" si="2"/>
        <v>150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658"/>
      <c r="H107" s="319" t="s">
        <v>281</v>
      </c>
      <c r="I107" s="298" t="s">
        <v>404</v>
      </c>
      <c r="J107" s="298">
        <v>20</v>
      </c>
      <c r="K107" s="298">
        <f t="shared" si="0"/>
        <v>43</v>
      </c>
      <c r="L107" s="298">
        <f t="shared" si="1"/>
        <v>2</v>
      </c>
      <c r="M107" s="298">
        <v>35</v>
      </c>
      <c r="N107" s="298">
        <f t="shared" si="2"/>
        <v>49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405</v>
      </c>
      <c r="E108" s="300" t="s">
        <v>364</v>
      </c>
      <c r="F108" s="299" t="s">
        <v>354</v>
      </c>
      <c r="G108" s="658"/>
      <c r="H108" s="319" t="s">
        <v>269</v>
      </c>
      <c r="I108" s="298" t="s">
        <v>406</v>
      </c>
      <c r="J108" s="298">
        <v>24</v>
      </c>
      <c r="K108" s="298">
        <f t="shared" si="0"/>
        <v>51</v>
      </c>
      <c r="L108" s="298">
        <f t="shared" si="1"/>
        <v>2</v>
      </c>
      <c r="M108" s="298">
        <v>35</v>
      </c>
      <c r="N108" s="298">
        <f t="shared" si="2"/>
        <v>57</v>
      </c>
      <c r="O108" s="301"/>
      <c r="T108" s="302" t="str">
        <f t="shared" si="4"/>
        <v>sandstone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658"/>
      <c r="H109" s="319" t="s">
        <v>271</v>
      </c>
      <c r="I109" s="298" t="s">
        <v>407</v>
      </c>
      <c r="J109" s="298">
        <v>51</v>
      </c>
      <c r="K109" s="298">
        <f t="shared" si="0"/>
        <v>109</v>
      </c>
      <c r="L109" s="298">
        <f t="shared" si="1"/>
        <v>4</v>
      </c>
      <c r="M109" s="298">
        <v>35</v>
      </c>
      <c r="N109" s="298">
        <f t="shared" si="2"/>
        <v>121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658"/>
      <c r="H110" s="319" t="s">
        <v>273</v>
      </c>
      <c r="I110" s="298" t="s">
        <v>408</v>
      </c>
      <c r="J110" s="298">
        <v>117</v>
      </c>
      <c r="K110" s="298">
        <f t="shared" si="0"/>
        <v>249</v>
      </c>
      <c r="L110" s="298">
        <f t="shared" si="1"/>
        <v>8</v>
      </c>
      <c r="M110" s="298">
        <v>35</v>
      </c>
      <c r="N110" s="298">
        <f t="shared" si="2"/>
        <v>275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658"/>
      <c r="H111" s="319" t="s">
        <v>275</v>
      </c>
      <c r="I111" s="298" t="s">
        <v>409</v>
      </c>
      <c r="J111" s="298">
        <v>146</v>
      </c>
      <c r="K111" s="298">
        <f t="shared" si="0"/>
        <v>310</v>
      </c>
      <c r="L111" s="298">
        <f t="shared" si="1"/>
        <v>9</v>
      </c>
      <c r="M111" s="298">
        <v>35</v>
      </c>
      <c r="N111" s="298">
        <f t="shared" si="2"/>
        <v>342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658"/>
      <c r="H112" s="319" t="s">
        <v>277</v>
      </c>
      <c r="I112" s="298" t="s">
        <v>410</v>
      </c>
      <c r="J112" s="298">
        <v>117</v>
      </c>
      <c r="K112" s="298">
        <f t="shared" si="0"/>
        <v>249</v>
      </c>
      <c r="L112" s="298">
        <f t="shared" si="1"/>
        <v>8</v>
      </c>
      <c r="M112" s="298">
        <v>35</v>
      </c>
      <c r="N112" s="298">
        <f t="shared" si="2"/>
        <v>275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658"/>
      <c r="H113" s="319" t="s">
        <v>279</v>
      </c>
      <c r="I113" s="298" t="s">
        <v>411</v>
      </c>
      <c r="J113" s="298">
        <v>64</v>
      </c>
      <c r="K113" s="298">
        <f t="shared" si="0"/>
        <v>136</v>
      </c>
      <c r="L113" s="298">
        <f t="shared" si="1"/>
        <v>4</v>
      </c>
      <c r="M113" s="298">
        <v>35</v>
      </c>
      <c r="N113" s="298">
        <f t="shared" si="2"/>
        <v>150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658"/>
      <c r="H114" s="319" t="s">
        <v>281</v>
      </c>
      <c r="I114" s="298" t="s">
        <v>412</v>
      </c>
      <c r="J114" s="298">
        <v>20</v>
      </c>
      <c r="K114" s="298">
        <f t="shared" si="0"/>
        <v>43</v>
      </c>
      <c r="L114" s="298">
        <f t="shared" si="1"/>
        <v>2</v>
      </c>
      <c r="M114" s="298">
        <v>35</v>
      </c>
      <c r="N114" s="298">
        <f t="shared" si="2"/>
        <v>49</v>
      </c>
      <c r="O114" s="301"/>
      <c r="T114" s="302" t="str">
        <f t="shared" si="4"/>
        <v>sandstone</v>
      </c>
    </row>
    <row r="115" spans="1:20" s="312" customFormat="1" ht="21.75" hidden="1" customHeight="1">
      <c r="A115" s="313"/>
      <c r="B115" s="308"/>
      <c r="C115" s="308" t="s">
        <v>413</v>
      </c>
      <c r="D115" s="315" t="s">
        <v>414</v>
      </c>
      <c r="E115" s="310" t="s">
        <v>415</v>
      </c>
      <c r="F115" s="309" t="s">
        <v>268</v>
      </c>
      <c r="G115" s="659"/>
      <c r="H115" s="317" t="s">
        <v>269</v>
      </c>
      <c r="I115" s="308" t="s">
        <v>416</v>
      </c>
      <c r="J115" s="298">
        <v>36</v>
      </c>
      <c r="K115" s="308">
        <f t="shared" si="0"/>
        <v>77</v>
      </c>
      <c r="L115" s="308">
        <f t="shared" si="1"/>
        <v>7</v>
      </c>
      <c r="M115" s="308">
        <v>12</v>
      </c>
      <c r="N115" s="308">
        <f t="shared" si="2"/>
        <v>90</v>
      </c>
      <c r="O115" s="311"/>
      <c r="T115" s="312" t="str">
        <f t="shared" si="4"/>
        <v>cloud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660"/>
      <c r="H116" s="317" t="s">
        <v>271</v>
      </c>
      <c r="I116" s="308" t="s">
        <v>417</v>
      </c>
      <c r="J116" s="298">
        <v>111</v>
      </c>
      <c r="K116" s="308">
        <f t="shared" si="0"/>
        <v>236</v>
      </c>
      <c r="L116" s="308">
        <f t="shared" si="1"/>
        <v>20</v>
      </c>
      <c r="M116" s="308">
        <v>12</v>
      </c>
      <c r="N116" s="308">
        <f t="shared" si="2"/>
        <v>274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660"/>
      <c r="H117" s="317" t="s">
        <v>273</v>
      </c>
      <c r="I117" s="308" t="s">
        <v>418</v>
      </c>
      <c r="J117" s="298">
        <v>174</v>
      </c>
      <c r="K117" s="308">
        <f t="shared" si="0"/>
        <v>369</v>
      </c>
      <c r="L117" s="308">
        <f t="shared" si="1"/>
        <v>31</v>
      </c>
      <c r="M117" s="308">
        <v>12</v>
      </c>
      <c r="N117" s="308">
        <f t="shared" si="2"/>
        <v>428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660"/>
      <c r="H118" s="317" t="s">
        <v>275</v>
      </c>
      <c r="I118" s="308" t="s">
        <v>419</v>
      </c>
      <c r="J118" s="298">
        <v>206</v>
      </c>
      <c r="K118" s="308">
        <f t="shared" si="0"/>
        <v>437</v>
      </c>
      <c r="L118" s="308">
        <f t="shared" si="1"/>
        <v>37</v>
      </c>
      <c r="M118" s="308">
        <v>12</v>
      </c>
      <c r="N118" s="308">
        <f t="shared" si="2"/>
        <v>508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660"/>
      <c r="H119" s="317" t="s">
        <v>277</v>
      </c>
      <c r="I119" s="308" t="s">
        <v>420</v>
      </c>
      <c r="J119" s="298">
        <v>151</v>
      </c>
      <c r="K119" s="308">
        <f t="shared" si="0"/>
        <v>321</v>
      </c>
      <c r="L119" s="308">
        <f t="shared" si="1"/>
        <v>27</v>
      </c>
      <c r="M119" s="308">
        <v>12</v>
      </c>
      <c r="N119" s="308">
        <f t="shared" si="2"/>
        <v>373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660"/>
      <c r="H120" s="317" t="s">
        <v>279</v>
      </c>
      <c r="I120" s="308" t="s">
        <v>421</v>
      </c>
      <c r="J120" s="298">
        <v>85</v>
      </c>
      <c r="K120" s="308">
        <f t="shared" si="0"/>
        <v>181</v>
      </c>
      <c r="L120" s="308">
        <f t="shared" si="1"/>
        <v>15</v>
      </c>
      <c r="M120" s="308">
        <v>12</v>
      </c>
      <c r="N120" s="308">
        <f t="shared" si="2"/>
        <v>210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660"/>
      <c r="H121" s="317" t="s">
        <v>281</v>
      </c>
      <c r="I121" s="308" t="s">
        <v>422</v>
      </c>
      <c r="J121" s="298">
        <v>37</v>
      </c>
      <c r="K121" s="308">
        <f t="shared" si="0"/>
        <v>79</v>
      </c>
      <c r="L121" s="308">
        <f t="shared" si="1"/>
        <v>7</v>
      </c>
      <c r="M121" s="308">
        <v>12</v>
      </c>
      <c r="N121" s="308">
        <f t="shared" si="2"/>
        <v>93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423</v>
      </c>
      <c r="E122" s="310" t="s">
        <v>415</v>
      </c>
      <c r="F122" s="309" t="s">
        <v>318</v>
      </c>
      <c r="G122" s="660"/>
      <c r="H122" s="317" t="s">
        <v>269</v>
      </c>
      <c r="I122" s="308" t="s">
        <v>424</v>
      </c>
      <c r="J122" s="298">
        <v>36</v>
      </c>
      <c r="K122" s="308">
        <f t="shared" si="0"/>
        <v>77</v>
      </c>
      <c r="L122" s="308">
        <f t="shared" si="1"/>
        <v>7</v>
      </c>
      <c r="M122" s="308">
        <v>12</v>
      </c>
      <c r="N122" s="308">
        <f t="shared" si="2"/>
        <v>90</v>
      </c>
      <c r="O122" s="311"/>
      <c r="T122" s="312" t="str">
        <f t="shared" si="4"/>
        <v>eternity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660"/>
      <c r="H123" s="317" t="s">
        <v>271</v>
      </c>
      <c r="I123" s="308" t="s">
        <v>425</v>
      </c>
      <c r="J123" s="298">
        <v>111</v>
      </c>
      <c r="K123" s="308">
        <f t="shared" si="0"/>
        <v>236</v>
      </c>
      <c r="L123" s="308">
        <f t="shared" si="1"/>
        <v>20</v>
      </c>
      <c r="M123" s="308">
        <v>12</v>
      </c>
      <c r="N123" s="308">
        <f t="shared" si="2"/>
        <v>274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660"/>
      <c r="H124" s="317" t="s">
        <v>273</v>
      </c>
      <c r="I124" s="308" t="s">
        <v>426</v>
      </c>
      <c r="J124" s="298">
        <v>174</v>
      </c>
      <c r="K124" s="308">
        <f t="shared" si="0"/>
        <v>369</v>
      </c>
      <c r="L124" s="308">
        <f t="shared" si="1"/>
        <v>31</v>
      </c>
      <c r="M124" s="308">
        <v>12</v>
      </c>
      <c r="N124" s="308">
        <f t="shared" si="2"/>
        <v>428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660"/>
      <c r="H125" s="317" t="s">
        <v>275</v>
      </c>
      <c r="I125" s="308" t="s">
        <v>427</v>
      </c>
      <c r="J125" s="298">
        <v>206</v>
      </c>
      <c r="K125" s="308">
        <f t="shared" si="0"/>
        <v>437</v>
      </c>
      <c r="L125" s="308">
        <f t="shared" si="1"/>
        <v>37</v>
      </c>
      <c r="M125" s="308">
        <v>12</v>
      </c>
      <c r="N125" s="308">
        <f t="shared" si="2"/>
        <v>508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660"/>
      <c r="H126" s="317" t="s">
        <v>277</v>
      </c>
      <c r="I126" s="308" t="s">
        <v>428</v>
      </c>
      <c r="J126" s="298">
        <v>151</v>
      </c>
      <c r="K126" s="308">
        <f t="shared" si="0"/>
        <v>321</v>
      </c>
      <c r="L126" s="308">
        <f t="shared" si="1"/>
        <v>27</v>
      </c>
      <c r="M126" s="308">
        <v>12</v>
      </c>
      <c r="N126" s="308">
        <f t="shared" si="2"/>
        <v>373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660"/>
      <c r="H127" s="317" t="s">
        <v>279</v>
      </c>
      <c r="I127" s="308" t="s">
        <v>429</v>
      </c>
      <c r="J127" s="298">
        <v>85</v>
      </c>
      <c r="K127" s="308">
        <f t="shared" si="0"/>
        <v>181</v>
      </c>
      <c r="L127" s="308">
        <f t="shared" si="1"/>
        <v>15</v>
      </c>
      <c r="M127" s="308">
        <v>12</v>
      </c>
      <c r="N127" s="308">
        <f t="shared" si="2"/>
        <v>210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660"/>
      <c r="H128" s="317" t="s">
        <v>281</v>
      </c>
      <c r="I128" s="308" t="s">
        <v>430</v>
      </c>
      <c r="J128" s="298">
        <v>37</v>
      </c>
      <c r="K128" s="308">
        <f t="shared" si="0"/>
        <v>79</v>
      </c>
      <c r="L128" s="308">
        <f t="shared" si="1"/>
        <v>7</v>
      </c>
      <c r="M128" s="308">
        <v>12</v>
      </c>
      <c r="N128" s="308">
        <f t="shared" si="2"/>
        <v>93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431</v>
      </c>
      <c r="E129" s="310" t="s">
        <v>415</v>
      </c>
      <c r="F129" s="309" t="s">
        <v>283</v>
      </c>
      <c r="G129" s="660"/>
      <c r="H129" s="317" t="s">
        <v>269</v>
      </c>
      <c r="I129" s="308" t="s">
        <v>432</v>
      </c>
      <c r="J129" s="298">
        <v>34</v>
      </c>
      <c r="K129" s="308">
        <f t="shared" si="0"/>
        <v>73</v>
      </c>
      <c r="L129" s="308">
        <f t="shared" si="1"/>
        <v>6</v>
      </c>
      <c r="M129" s="308">
        <v>12</v>
      </c>
      <c r="N129" s="308">
        <f t="shared" si="2"/>
        <v>85</v>
      </c>
      <c r="O129" s="311"/>
      <c r="T129" s="312" t="str">
        <f t="shared" si="4"/>
        <v>moonlight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660"/>
      <c r="H130" s="317" t="s">
        <v>271</v>
      </c>
      <c r="I130" s="308" t="s">
        <v>433</v>
      </c>
      <c r="J130" s="298">
        <v>111</v>
      </c>
      <c r="K130" s="308">
        <f t="shared" si="0"/>
        <v>236</v>
      </c>
      <c r="L130" s="308">
        <f t="shared" si="1"/>
        <v>20</v>
      </c>
      <c r="M130" s="308">
        <v>12</v>
      </c>
      <c r="N130" s="308">
        <f t="shared" si="2"/>
        <v>274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660"/>
      <c r="H131" s="317" t="s">
        <v>273</v>
      </c>
      <c r="I131" s="308" t="s">
        <v>434</v>
      </c>
      <c r="J131" s="298">
        <v>174</v>
      </c>
      <c r="K131" s="308">
        <f t="shared" si="0"/>
        <v>369</v>
      </c>
      <c r="L131" s="308">
        <f t="shared" si="1"/>
        <v>31</v>
      </c>
      <c r="M131" s="308">
        <v>12</v>
      </c>
      <c r="N131" s="308">
        <f t="shared" si="2"/>
        <v>428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660"/>
      <c r="H132" s="317" t="s">
        <v>275</v>
      </c>
      <c r="I132" s="308" t="s">
        <v>435</v>
      </c>
      <c r="J132" s="298">
        <v>206</v>
      </c>
      <c r="K132" s="308">
        <f t="shared" si="0"/>
        <v>437</v>
      </c>
      <c r="L132" s="308">
        <f t="shared" si="1"/>
        <v>37</v>
      </c>
      <c r="M132" s="308">
        <v>12</v>
      </c>
      <c r="N132" s="308">
        <f t="shared" si="2"/>
        <v>508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660"/>
      <c r="H133" s="317" t="s">
        <v>277</v>
      </c>
      <c r="I133" s="308" t="s">
        <v>436</v>
      </c>
      <c r="J133" s="298">
        <v>150</v>
      </c>
      <c r="K133" s="308">
        <f t="shared" si="0"/>
        <v>318</v>
      </c>
      <c r="L133" s="308">
        <f t="shared" si="1"/>
        <v>27</v>
      </c>
      <c r="M133" s="308">
        <v>12</v>
      </c>
      <c r="N133" s="308">
        <f t="shared" si="2"/>
        <v>370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660"/>
      <c r="H134" s="317" t="s">
        <v>279</v>
      </c>
      <c r="I134" s="308" t="s">
        <v>437</v>
      </c>
      <c r="J134" s="298">
        <v>85</v>
      </c>
      <c r="K134" s="308">
        <f t="shared" si="0"/>
        <v>181</v>
      </c>
      <c r="L134" s="308">
        <f t="shared" si="1"/>
        <v>15</v>
      </c>
      <c r="M134" s="308">
        <v>12</v>
      </c>
      <c r="N134" s="308">
        <f t="shared" si="2"/>
        <v>210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660"/>
      <c r="H135" s="317" t="s">
        <v>281</v>
      </c>
      <c r="I135" s="308" t="s">
        <v>438</v>
      </c>
      <c r="J135" s="298">
        <v>35</v>
      </c>
      <c r="K135" s="308">
        <f t="shared" si="0"/>
        <v>75</v>
      </c>
      <c r="L135" s="308">
        <f t="shared" si="1"/>
        <v>7</v>
      </c>
      <c r="M135" s="308">
        <v>12</v>
      </c>
      <c r="N135" s="308">
        <f t="shared" si="2"/>
        <v>88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439</v>
      </c>
      <c r="D136" s="315" t="s">
        <v>440</v>
      </c>
      <c r="E136" s="310" t="s">
        <v>415</v>
      </c>
      <c r="F136" s="309" t="s">
        <v>336</v>
      </c>
      <c r="G136" s="660"/>
      <c r="H136" s="317" t="s">
        <v>269</v>
      </c>
      <c r="I136" s="308" t="s">
        <v>441</v>
      </c>
      <c r="J136" s="298">
        <v>23</v>
      </c>
      <c r="K136" s="308">
        <f t="shared" si="0"/>
        <v>49</v>
      </c>
      <c r="L136" s="308">
        <f t="shared" si="1"/>
        <v>5</v>
      </c>
      <c r="M136" s="308">
        <v>12</v>
      </c>
      <c r="N136" s="308">
        <f t="shared" si="2"/>
        <v>58</v>
      </c>
      <c r="O136" s="311"/>
      <c r="T136" s="312" t="str">
        <f t="shared" si="4"/>
        <v>dove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660"/>
      <c r="H137" s="317" t="s">
        <v>271</v>
      </c>
      <c r="I137" s="308" t="s">
        <v>442</v>
      </c>
      <c r="J137" s="298">
        <v>75</v>
      </c>
      <c r="K137" s="308">
        <f t="shared" si="0"/>
        <v>159</v>
      </c>
      <c r="L137" s="308">
        <f t="shared" si="1"/>
        <v>14</v>
      </c>
      <c r="M137" s="308">
        <v>12</v>
      </c>
      <c r="N137" s="308">
        <f t="shared" si="2"/>
        <v>186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660"/>
      <c r="H138" s="317" t="s">
        <v>273</v>
      </c>
      <c r="I138" s="308" t="s">
        <v>443</v>
      </c>
      <c r="J138" s="298">
        <v>119</v>
      </c>
      <c r="K138" s="308">
        <f t="shared" si="0"/>
        <v>253</v>
      </c>
      <c r="L138" s="308">
        <f t="shared" si="1"/>
        <v>21</v>
      </c>
      <c r="M138" s="308">
        <v>12</v>
      </c>
      <c r="N138" s="308">
        <f t="shared" si="2"/>
        <v>294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660"/>
      <c r="H139" s="317" t="s">
        <v>275</v>
      </c>
      <c r="I139" s="308" t="s">
        <v>444</v>
      </c>
      <c r="J139" s="298">
        <v>142</v>
      </c>
      <c r="K139" s="308">
        <f t="shared" si="0"/>
        <v>302</v>
      </c>
      <c r="L139" s="308">
        <f t="shared" si="1"/>
        <v>25</v>
      </c>
      <c r="M139" s="308">
        <v>12</v>
      </c>
      <c r="N139" s="308">
        <f t="shared" si="2"/>
        <v>350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660"/>
      <c r="H140" s="317" t="s">
        <v>277</v>
      </c>
      <c r="I140" s="308" t="s">
        <v>445</v>
      </c>
      <c r="J140" s="298">
        <v>103</v>
      </c>
      <c r="K140" s="308">
        <f t="shared" si="0"/>
        <v>219</v>
      </c>
      <c r="L140" s="308">
        <f t="shared" si="1"/>
        <v>19</v>
      </c>
      <c r="M140" s="308">
        <v>12</v>
      </c>
      <c r="N140" s="308">
        <f t="shared" si="2"/>
        <v>255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660"/>
      <c r="H141" s="317" t="s">
        <v>279</v>
      </c>
      <c r="I141" s="308" t="s">
        <v>446</v>
      </c>
      <c r="J141" s="298">
        <v>59</v>
      </c>
      <c r="K141" s="308">
        <f t="shared" si="0"/>
        <v>126</v>
      </c>
      <c r="L141" s="308">
        <f t="shared" si="1"/>
        <v>11</v>
      </c>
      <c r="M141" s="308">
        <v>12</v>
      </c>
      <c r="N141" s="308">
        <f t="shared" si="2"/>
        <v>147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660"/>
      <c r="H142" s="317" t="s">
        <v>281</v>
      </c>
      <c r="I142" s="308" t="s">
        <v>447</v>
      </c>
      <c r="J142" s="298">
        <v>24</v>
      </c>
      <c r="K142" s="308">
        <f t="shared" si="0"/>
        <v>51</v>
      </c>
      <c r="L142" s="308">
        <f t="shared" si="1"/>
        <v>5</v>
      </c>
      <c r="M142" s="308">
        <v>12</v>
      </c>
      <c r="N142" s="308">
        <f t="shared" si="2"/>
        <v>60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448</v>
      </c>
      <c r="E143" s="310" t="s">
        <v>415</v>
      </c>
      <c r="F143" s="309" t="s">
        <v>345</v>
      </c>
      <c r="G143" s="660"/>
      <c r="H143" s="317" t="s">
        <v>269</v>
      </c>
      <c r="I143" s="308" t="s">
        <v>449</v>
      </c>
      <c r="J143" s="298">
        <v>22</v>
      </c>
      <c r="K143" s="308">
        <f t="shared" si="0"/>
        <v>47</v>
      </c>
      <c r="L143" s="308">
        <f t="shared" si="1"/>
        <v>4</v>
      </c>
      <c r="M143" s="308">
        <v>12</v>
      </c>
      <c r="N143" s="308">
        <f t="shared" si="2"/>
        <v>55</v>
      </c>
      <c r="O143" s="311"/>
      <c r="T143" s="312" t="str">
        <f t="shared" si="4"/>
        <v>heather grey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660"/>
      <c r="H144" s="317" t="s">
        <v>271</v>
      </c>
      <c r="I144" s="308" t="s">
        <v>450</v>
      </c>
      <c r="J144" s="298">
        <v>75</v>
      </c>
      <c r="K144" s="308">
        <f t="shared" si="0"/>
        <v>159</v>
      </c>
      <c r="L144" s="308">
        <f t="shared" si="1"/>
        <v>14</v>
      </c>
      <c r="M144" s="308">
        <v>12</v>
      </c>
      <c r="N144" s="308">
        <f t="shared" si="2"/>
        <v>186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660"/>
      <c r="H145" s="317" t="s">
        <v>273</v>
      </c>
      <c r="I145" s="308" t="s">
        <v>451</v>
      </c>
      <c r="J145" s="298">
        <v>119</v>
      </c>
      <c r="K145" s="308">
        <f t="shared" si="0"/>
        <v>253</v>
      </c>
      <c r="L145" s="308">
        <f t="shared" si="1"/>
        <v>21</v>
      </c>
      <c r="M145" s="308">
        <v>12</v>
      </c>
      <c r="N145" s="308">
        <f t="shared" si="2"/>
        <v>294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660"/>
      <c r="H146" s="317" t="s">
        <v>275</v>
      </c>
      <c r="I146" s="308" t="s">
        <v>452</v>
      </c>
      <c r="J146" s="298">
        <v>142</v>
      </c>
      <c r="K146" s="308">
        <f t="shared" si="0"/>
        <v>302</v>
      </c>
      <c r="L146" s="308">
        <f t="shared" si="1"/>
        <v>25</v>
      </c>
      <c r="M146" s="308">
        <v>12</v>
      </c>
      <c r="N146" s="308">
        <f t="shared" si="2"/>
        <v>350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660"/>
      <c r="H147" s="317" t="s">
        <v>277</v>
      </c>
      <c r="I147" s="308" t="s">
        <v>453</v>
      </c>
      <c r="J147" s="298">
        <v>103</v>
      </c>
      <c r="K147" s="308">
        <f t="shared" si="0"/>
        <v>219</v>
      </c>
      <c r="L147" s="308">
        <f t="shared" si="1"/>
        <v>19</v>
      </c>
      <c r="M147" s="308">
        <v>12</v>
      </c>
      <c r="N147" s="308">
        <f t="shared" si="2"/>
        <v>255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660"/>
      <c r="H148" s="317" t="s">
        <v>279</v>
      </c>
      <c r="I148" s="308" t="s">
        <v>454</v>
      </c>
      <c r="J148" s="298">
        <v>59</v>
      </c>
      <c r="K148" s="308">
        <f t="shared" si="0"/>
        <v>126</v>
      </c>
      <c r="L148" s="308">
        <f t="shared" si="1"/>
        <v>11</v>
      </c>
      <c r="M148" s="308">
        <v>12</v>
      </c>
      <c r="N148" s="308">
        <f t="shared" si="2"/>
        <v>147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660"/>
      <c r="H149" s="317" t="s">
        <v>281</v>
      </c>
      <c r="I149" s="308" t="s">
        <v>455</v>
      </c>
      <c r="J149" s="298">
        <v>24</v>
      </c>
      <c r="K149" s="308">
        <f t="shared" si="0"/>
        <v>51</v>
      </c>
      <c r="L149" s="308">
        <f t="shared" si="1"/>
        <v>5</v>
      </c>
      <c r="M149" s="308">
        <v>12</v>
      </c>
      <c r="N149" s="308">
        <f t="shared" si="2"/>
        <v>60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456</v>
      </c>
      <c r="E150" s="310" t="s">
        <v>415</v>
      </c>
      <c r="F150" s="309" t="s">
        <v>354</v>
      </c>
      <c r="G150" s="660"/>
      <c r="H150" s="317" t="s">
        <v>269</v>
      </c>
      <c r="I150" s="308" t="s">
        <v>457</v>
      </c>
      <c r="J150" s="298">
        <v>22</v>
      </c>
      <c r="K150" s="308">
        <f t="shared" si="0"/>
        <v>47</v>
      </c>
      <c r="L150" s="308">
        <f t="shared" si="1"/>
        <v>4</v>
      </c>
      <c r="M150" s="308">
        <v>12</v>
      </c>
      <c r="N150" s="308">
        <f t="shared" si="2"/>
        <v>55</v>
      </c>
      <c r="O150" s="311"/>
      <c r="T150" s="312" t="str">
        <f t="shared" si="4"/>
        <v>sandstone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660"/>
      <c r="H151" s="317" t="s">
        <v>271</v>
      </c>
      <c r="I151" s="308" t="s">
        <v>458</v>
      </c>
      <c r="J151" s="298">
        <v>75</v>
      </c>
      <c r="K151" s="308">
        <f t="shared" si="0"/>
        <v>159</v>
      </c>
      <c r="L151" s="308">
        <f t="shared" si="1"/>
        <v>14</v>
      </c>
      <c r="M151" s="308">
        <v>12</v>
      </c>
      <c r="N151" s="308">
        <f t="shared" si="2"/>
        <v>186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660"/>
      <c r="H152" s="317" t="s">
        <v>273</v>
      </c>
      <c r="I152" s="308" t="s">
        <v>459</v>
      </c>
      <c r="J152" s="298">
        <v>119</v>
      </c>
      <c r="K152" s="308">
        <f t="shared" si="0"/>
        <v>253</v>
      </c>
      <c r="L152" s="308">
        <f t="shared" si="1"/>
        <v>21</v>
      </c>
      <c r="M152" s="308">
        <v>12</v>
      </c>
      <c r="N152" s="308">
        <f t="shared" si="2"/>
        <v>294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660"/>
      <c r="H153" s="317" t="s">
        <v>275</v>
      </c>
      <c r="I153" s="308" t="s">
        <v>460</v>
      </c>
      <c r="J153" s="298">
        <v>142</v>
      </c>
      <c r="K153" s="308">
        <f t="shared" si="0"/>
        <v>302</v>
      </c>
      <c r="L153" s="308">
        <f t="shared" si="1"/>
        <v>25</v>
      </c>
      <c r="M153" s="308">
        <v>12</v>
      </c>
      <c r="N153" s="308">
        <f t="shared" si="2"/>
        <v>350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660"/>
      <c r="H154" s="317" t="s">
        <v>277</v>
      </c>
      <c r="I154" s="308" t="s">
        <v>461</v>
      </c>
      <c r="J154" s="298">
        <v>103</v>
      </c>
      <c r="K154" s="308">
        <f t="shared" si="0"/>
        <v>219</v>
      </c>
      <c r="L154" s="308">
        <f t="shared" si="1"/>
        <v>19</v>
      </c>
      <c r="M154" s="308">
        <v>12</v>
      </c>
      <c r="N154" s="308">
        <f t="shared" si="2"/>
        <v>255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660"/>
      <c r="H155" s="317" t="s">
        <v>279</v>
      </c>
      <c r="I155" s="308" t="s">
        <v>462</v>
      </c>
      <c r="J155" s="298">
        <v>59</v>
      </c>
      <c r="K155" s="308">
        <f t="shared" si="0"/>
        <v>126</v>
      </c>
      <c r="L155" s="308">
        <f t="shared" si="1"/>
        <v>11</v>
      </c>
      <c r="M155" s="308">
        <v>12</v>
      </c>
      <c r="N155" s="308">
        <f t="shared" si="2"/>
        <v>147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660"/>
      <c r="H156" s="317" t="s">
        <v>281</v>
      </c>
      <c r="I156" s="308" t="s">
        <v>463</v>
      </c>
      <c r="J156" s="298">
        <v>24</v>
      </c>
      <c r="K156" s="308">
        <f t="shared" si="0"/>
        <v>51</v>
      </c>
      <c r="L156" s="308">
        <f t="shared" si="1"/>
        <v>5</v>
      </c>
      <c r="M156" s="308">
        <v>12</v>
      </c>
      <c r="N156" s="308">
        <f t="shared" si="2"/>
        <v>60</v>
      </c>
      <c r="O156" s="311"/>
      <c r="T156" s="312" t="str">
        <f t="shared" si="4"/>
        <v>sandstone</v>
      </c>
    </row>
    <row r="157" spans="1:20" s="302" customFormat="1" ht="21.75" hidden="1" customHeight="1">
      <c r="A157" s="303"/>
      <c r="B157" s="298"/>
      <c r="C157" s="298" t="s">
        <v>464</v>
      </c>
      <c r="D157" s="318" t="s">
        <v>465</v>
      </c>
      <c r="E157" s="300" t="s">
        <v>466</v>
      </c>
      <c r="F157" s="299" t="s">
        <v>268</v>
      </c>
      <c r="G157" s="661"/>
      <c r="H157" s="319" t="s">
        <v>269</v>
      </c>
      <c r="I157" s="298" t="s">
        <v>467</v>
      </c>
      <c r="J157" s="298">
        <v>29</v>
      </c>
      <c r="K157" s="298">
        <f t="shared" si="0"/>
        <v>62</v>
      </c>
      <c r="L157" s="298">
        <f t="shared" si="1"/>
        <v>7</v>
      </c>
      <c r="M157" s="308">
        <v>10</v>
      </c>
      <c r="N157" s="298">
        <f t="shared" si="2"/>
        <v>74</v>
      </c>
      <c r="O157" s="301"/>
      <c r="T157" s="302" t="str">
        <f t="shared" si="4"/>
        <v>cloud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661"/>
      <c r="H158" s="319" t="s">
        <v>271</v>
      </c>
      <c r="I158" s="298" t="s">
        <v>468</v>
      </c>
      <c r="J158" s="298">
        <v>91</v>
      </c>
      <c r="K158" s="298">
        <f t="shared" si="0"/>
        <v>193</v>
      </c>
      <c r="L158" s="298">
        <f t="shared" si="1"/>
        <v>20</v>
      </c>
      <c r="M158" s="308">
        <v>10</v>
      </c>
      <c r="N158" s="298">
        <f t="shared" si="2"/>
        <v>228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661"/>
      <c r="H159" s="319" t="s">
        <v>273</v>
      </c>
      <c r="I159" s="298" t="s">
        <v>469</v>
      </c>
      <c r="J159" s="298">
        <v>236</v>
      </c>
      <c r="K159" s="298">
        <f t="shared" si="0"/>
        <v>501</v>
      </c>
      <c r="L159" s="298">
        <f t="shared" si="1"/>
        <v>50</v>
      </c>
      <c r="M159" s="308">
        <v>10</v>
      </c>
      <c r="N159" s="298">
        <f t="shared" si="2"/>
        <v>590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661"/>
      <c r="H160" s="319" t="s">
        <v>275</v>
      </c>
      <c r="I160" s="298" t="s">
        <v>470</v>
      </c>
      <c r="J160" s="298">
        <v>305</v>
      </c>
      <c r="K160" s="298">
        <f t="shared" si="0"/>
        <v>647</v>
      </c>
      <c r="L160" s="298">
        <f t="shared" si="1"/>
        <v>65</v>
      </c>
      <c r="M160" s="308">
        <v>10</v>
      </c>
      <c r="N160" s="298">
        <f t="shared" si="2"/>
        <v>762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661"/>
      <c r="H161" s="319" t="s">
        <v>277</v>
      </c>
      <c r="I161" s="298" t="s">
        <v>471</v>
      </c>
      <c r="J161" s="298">
        <v>243</v>
      </c>
      <c r="K161" s="298">
        <f t="shared" si="0"/>
        <v>516</v>
      </c>
      <c r="L161" s="298">
        <f t="shared" si="1"/>
        <v>52</v>
      </c>
      <c r="M161" s="308">
        <v>10</v>
      </c>
      <c r="N161" s="298">
        <f t="shared" si="2"/>
        <v>608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661"/>
      <c r="H162" s="319" t="s">
        <v>279</v>
      </c>
      <c r="I162" s="298" t="s">
        <v>472</v>
      </c>
      <c r="J162" s="298">
        <v>113</v>
      </c>
      <c r="K162" s="298">
        <f t="shared" si="0"/>
        <v>240</v>
      </c>
      <c r="L162" s="298">
        <f t="shared" si="1"/>
        <v>24</v>
      </c>
      <c r="M162" s="308">
        <v>10</v>
      </c>
      <c r="N162" s="298">
        <f t="shared" si="2"/>
        <v>283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661"/>
      <c r="H163" s="319" t="s">
        <v>281</v>
      </c>
      <c r="I163" s="298" t="s">
        <v>473</v>
      </c>
      <c r="J163" s="298">
        <v>34</v>
      </c>
      <c r="K163" s="298">
        <f t="shared" si="0"/>
        <v>73</v>
      </c>
      <c r="L163" s="298">
        <f t="shared" si="1"/>
        <v>8</v>
      </c>
      <c r="M163" s="308">
        <v>10</v>
      </c>
      <c r="N163" s="298">
        <f t="shared" si="2"/>
        <v>87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474</v>
      </c>
      <c r="E164" s="300" t="s">
        <v>466</v>
      </c>
      <c r="F164" s="299" t="s">
        <v>318</v>
      </c>
      <c r="G164" s="661"/>
      <c r="H164" s="319" t="s">
        <v>269</v>
      </c>
      <c r="I164" s="298" t="s">
        <v>475</v>
      </c>
      <c r="J164" s="298">
        <v>29</v>
      </c>
      <c r="K164" s="298">
        <f t="shared" si="0"/>
        <v>62</v>
      </c>
      <c r="L164" s="298">
        <f t="shared" si="1"/>
        <v>7</v>
      </c>
      <c r="M164" s="308">
        <v>10</v>
      </c>
      <c r="N164" s="298">
        <f t="shared" si="2"/>
        <v>74</v>
      </c>
      <c r="O164" s="301"/>
      <c r="T164" s="302" t="str">
        <f t="shared" si="4"/>
        <v>eternity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661"/>
      <c r="H165" s="319" t="s">
        <v>271</v>
      </c>
      <c r="I165" s="298" t="s">
        <v>476</v>
      </c>
      <c r="J165" s="298">
        <v>91</v>
      </c>
      <c r="K165" s="298">
        <f t="shared" si="0"/>
        <v>193</v>
      </c>
      <c r="L165" s="298">
        <f t="shared" si="1"/>
        <v>20</v>
      </c>
      <c r="M165" s="308">
        <v>10</v>
      </c>
      <c r="N165" s="298">
        <f t="shared" si="2"/>
        <v>228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661"/>
      <c r="H166" s="319" t="s">
        <v>273</v>
      </c>
      <c r="I166" s="298" t="s">
        <v>477</v>
      </c>
      <c r="J166" s="298">
        <v>236</v>
      </c>
      <c r="K166" s="298">
        <f t="shared" si="0"/>
        <v>501</v>
      </c>
      <c r="L166" s="298">
        <f t="shared" si="1"/>
        <v>50</v>
      </c>
      <c r="M166" s="308">
        <v>10</v>
      </c>
      <c r="N166" s="298">
        <f t="shared" si="2"/>
        <v>590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661"/>
      <c r="H167" s="319" t="s">
        <v>275</v>
      </c>
      <c r="I167" s="298" t="s">
        <v>478</v>
      </c>
      <c r="J167" s="298">
        <v>305</v>
      </c>
      <c r="K167" s="298">
        <f t="shared" si="0"/>
        <v>647</v>
      </c>
      <c r="L167" s="298">
        <f t="shared" si="1"/>
        <v>65</v>
      </c>
      <c r="M167" s="308">
        <v>10</v>
      </c>
      <c r="N167" s="298">
        <f t="shared" si="2"/>
        <v>762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661"/>
      <c r="H168" s="319" t="s">
        <v>277</v>
      </c>
      <c r="I168" s="298" t="s">
        <v>479</v>
      </c>
      <c r="J168" s="298">
        <v>243</v>
      </c>
      <c r="K168" s="298">
        <f t="shared" si="0"/>
        <v>516</v>
      </c>
      <c r="L168" s="298">
        <f t="shared" si="1"/>
        <v>52</v>
      </c>
      <c r="M168" s="308">
        <v>10</v>
      </c>
      <c r="N168" s="298">
        <f t="shared" si="2"/>
        <v>608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661"/>
      <c r="H169" s="319" t="s">
        <v>279</v>
      </c>
      <c r="I169" s="298" t="s">
        <v>480</v>
      </c>
      <c r="J169" s="298">
        <v>113</v>
      </c>
      <c r="K169" s="298">
        <f t="shared" si="0"/>
        <v>240</v>
      </c>
      <c r="L169" s="298">
        <f t="shared" si="1"/>
        <v>24</v>
      </c>
      <c r="M169" s="308">
        <v>10</v>
      </c>
      <c r="N169" s="298">
        <f t="shared" si="2"/>
        <v>283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661"/>
      <c r="H170" s="319" t="s">
        <v>281</v>
      </c>
      <c r="I170" s="298" t="s">
        <v>481</v>
      </c>
      <c r="J170" s="298">
        <v>34</v>
      </c>
      <c r="K170" s="298">
        <f t="shared" si="0"/>
        <v>73</v>
      </c>
      <c r="L170" s="298">
        <f t="shared" si="1"/>
        <v>8</v>
      </c>
      <c r="M170" s="308">
        <v>10</v>
      </c>
      <c r="N170" s="298">
        <f t="shared" si="2"/>
        <v>87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482</v>
      </c>
      <c r="E171" s="300" t="s">
        <v>466</v>
      </c>
      <c r="F171" s="299" t="s">
        <v>283</v>
      </c>
      <c r="G171" s="661"/>
      <c r="H171" s="319" t="s">
        <v>269</v>
      </c>
      <c r="I171" s="298" t="s">
        <v>483</v>
      </c>
      <c r="J171" s="298">
        <v>27</v>
      </c>
      <c r="K171" s="298">
        <f t="shared" si="0"/>
        <v>58</v>
      </c>
      <c r="L171" s="298">
        <f t="shared" si="1"/>
        <v>6</v>
      </c>
      <c r="M171" s="308">
        <v>10</v>
      </c>
      <c r="N171" s="298">
        <f t="shared" si="2"/>
        <v>69</v>
      </c>
      <c r="O171" s="301"/>
      <c r="T171" s="302" t="str">
        <f t="shared" si="4"/>
        <v>moonlight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661"/>
      <c r="H172" s="319" t="s">
        <v>271</v>
      </c>
      <c r="I172" s="298" t="s">
        <v>484</v>
      </c>
      <c r="J172" s="298">
        <v>91</v>
      </c>
      <c r="K172" s="298">
        <f t="shared" si="0"/>
        <v>193</v>
      </c>
      <c r="L172" s="298">
        <f t="shared" si="1"/>
        <v>20</v>
      </c>
      <c r="M172" s="308">
        <v>10</v>
      </c>
      <c r="N172" s="298">
        <f t="shared" si="2"/>
        <v>228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661"/>
      <c r="H173" s="319" t="s">
        <v>273</v>
      </c>
      <c r="I173" s="298" t="s">
        <v>485</v>
      </c>
      <c r="J173" s="298">
        <v>236</v>
      </c>
      <c r="K173" s="298">
        <f t="shared" si="0"/>
        <v>501</v>
      </c>
      <c r="L173" s="298">
        <f t="shared" si="1"/>
        <v>50</v>
      </c>
      <c r="M173" s="308">
        <v>10</v>
      </c>
      <c r="N173" s="298">
        <f t="shared" si="2"/>
        <v>590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661"/>
      <c r="H174" s="319" t="s">
        <v>275</v>
      </c>
      <c r="I174" s="298" t="s">
        <v>486</v>
      </c>
      <c r="J174" s="298">
        <v>305</v>
      </c>
      <c r="K174" s="298">
        <f t="shared" si="0"/>
        <v>647</v>
      </c>
      <c r="L174" s="298">
        <f t="shared" si="1"/>
        <v>65</v>
      </c>
      <c r="M174" s="308">
        <v>10</v>
      </c>
      <c r="N174" s="298">
        <f t="shared" si="2"/>
        <v>762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661"/>
      <c r="H175" s="319" t="s">
        <v>277</v>
      </c>
      <c r="I175" s="298" t="s">
        <v>487</v>
      </c>
      <c r="J175" s="298">
        <v>242</v>
      </c>
      <c r="K175" s="298">
        <f t="shared" si="0"/>
        <v>514</v>
      </c>
      <c r="L175" s="298">
        <f t="shared" si="1"/>
        <v>51</v>
      </c>
      <c r="M175" s="308">
        <v>10</v>
      </c>
      <c r="N175" s="298">
        <f t="shared" si="2"/>
        <v>605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661"/>
      <c r="H176" s="319" t="s">
        <v>279</v>
      </c>
      <c r="I176" s="298" t="s">
        <v>488</v>
      </c>
      <c r="J176" s="298">
        <v>112</v>
      </c>
      <c r="K176" s="298">
        <f t="shared" si="0"/>
        <v>238</v>
      </c>
      <c r="L176" s="298">
        <f t="shared" si="1"/>
        <v>24</v>
      </c>
      <c r="M176" s="308">
        <v>10</v>
      </c>
      <c r="N176" s="298">
        <f t="shared" si="2"/>
        <v>281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661"/>
      <c r="H177" s="319" t="s">
        <v>281</v>
      </c>
      <c r="I177" s="298" t="s">
        <v>489</v>
      </c>
      <c r="J177" s="298">
        <v>32</v>
      </c>
      <c r="K177" s="298">
        <f t="shared" si="0"/>
        <v>68</v>
      </c>
      <c r="L177" s="298">
        <f t="shared" si="1"/>
        <v>7</v>
      </c>
      <c r="M177" s="308">
        <v>10</v>
      </c>
      <c r="N177" s="298">
        <f t="shared" si="2"/>
        <v>81</v>
      </c>
      <c r="O177" s="301"/>
      <c r="T177" s="302" t="str">
        <f t="shared" si="4"/>
        <v>moonlight</v>
      </c>
    </row>
    <row r="178" spans="1:20" s="302" customFormat="1" ht="21.75" hidden="1" customHeight="1">
      <c r="A178" s="297"/>
      <c r="B178" s="298"/>
      <c r="C178" s="298" t="s">
        <v>490</v>
      </c>
      <c r="D178" s="318" t="s">
        <v>491</v>
      </c>
      <c r="E178" s="300" t="s">
        <v>466</v>
      </c>
      <c r="F178" s="299" t="s">
        <v>336</v>
      </c>
      <c r="G178" s="661"/>
      <c r="H178" s="319" t="s">
        <v>269</v>
      </c>
      <c r="I178" s="298" t="s">
        <v>492</v>
      </c>
      <c r="J178" s="298">
        <v>21</v>
      </c>
      <c r="K178" s="298">
        <f t="shared" si="0"/>
        <v>45</v>
      </c>
      <c r="L178" s="298">
        <f t="shared" si="1"/>
        <v>5</v>
      </c>
      <c r="M178" s="308">
        <v>10</v>
      </c>
      <c r="N178" s="298">
        <f t="shared" si="2"/>
        <v>54</v>
      </c>
      <c r="O178" s="301"/>
      <c r="T178" s="302" t="str">
        <f t="shared" si="4"/>
        <v>dove</v>
      </c>
    </row>
    <row r="179" spans="1:20" s="302" customFormat="1" ht="21.75" hidden="1" customHeight="1">
      <c r="A179" s="303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661"/>
      <c r="H179" s="319" t="s">
        <v>271</v>
      </c>
      <c r="I179" s="298" t="s">
        <v>493</v>
      </c>
      <c r="J179" s="298">
        <v>69</v>
      </c>
      <c r="K179" s="298">
        <f t="shared" si="0"/>
        <v>147</v>
      </c>
      <c r="L179" s="298">
        <f t="shared" si="1"/>
        <v>15</v>
      </c>
      <c r="M179" s="308">
        <v>10</v>
      </c>
      <c r="N179" s="298">
        <f t="shared" si="2"/>
        <v>174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661"/>
      <c r="H180" s="319" t="s">
        <v>273</v>
      </c>
      <c r="I180" s="298" t="s">
        <v>494</v>
      </c>
      <c r="J180" s="298">
        <v>179</v>
      </c>
      <c r="K180" s="298">
        <f t="shared" si="0"/>
        <v>380</v>
      </c>
      <c r="L180" s="298">
        <f t="shared" si="1"/>
        <v>38</v>
      </c>
      <c r="M180" s="308">
        <v>10</v>
      </c>
      <c r="N180" s="298">
        <f t="shared" si="2"/>
        <v>448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661"/>
      <c r="H181" s="319" t="s">
        <v>275</v>
      </c>
      <c r="I181" s="298" t="s">
        <v>495</v>
      </c>
      <c r="J181" s="298">
        <v>231</v>
      </c>
      <c r="K181" s="298">
        <f t="shared" si="0"/>
        <v>490</v>
      </c>
      <c r="L181" s="298">
        <f t="shared" si="1"/>
        <v>49</v>
      </c>
      <c r="M181" s="308">
        <v>10</v>
      </c>
      <c r="N181" s="298">
        <f t="shared" si="2"/>
        <v>577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661"/>
      <c r="H182" s="319" t="s">
        <v>277</v>
      </c>
      <c r="I182" s="298" t="s">
        <v>496</v>
      </c>
      <c r="J182" s="298">
        <v>184</v>
      </c>
      <c r="K182" s="298">
        <f t="shared" si="0"/>
        <v>391</v>
      </c>
      <c r="L182" s="298">
        <f t="shared" si="1"/>
        <v>39</v>
      </c>
      <c r="M182" s="308">
        <v>10</v>
      </c>
      <c r="N182" s="298">
        <f t="shared" si="2"/>
        <v>461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661"/>
      <c r="H183" s="319" t="s">
        <v>279</v>
      </c>
      <c r="I183" s="298" t="s">
        <v>497</v>
      </c>
      <c r="J183" s="298">
        <v>86</v>
      </c>
      <c r="K183" s="298">
        <f t="shared" si="0"/>
        <v>183</v>
      </c>
      <c r="L183" s="298">
        <f t="shared" si="1"/>
        <v>19</v>
      </c>
      <c r="M183" s="308">
        <v>10</v>
      </c>
      <c r="N183" s="298">
        <f t="shared" si="2"/>
        <v>217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661"/>
      <c r="H184" s="319" t="s">
        <v>281</v>
      </c>
      <c r="I184" s="298" t="s">
        <v>498</v>
      </c>
      <c r="J184" s="298">
        <v>25</v>
      </c>
      <c r="K184" s="298">
        <f t="shared" si="0"/>
        <v>53</v>
      </c>
      <c r="L184" s="298">
        <f t="shared" si="1"/>
        <v>6</v>
      </c>
      <c r="M184" s="308">
        <v>10</v>
      </c>
      <c r="N184" s="298">
        <f t="shared" si="2"/>
        <v>64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499</v>
      </c>
      <c r="E185" s="300" t="s">
        <v>466</v>
      </c>
      <c r="F185" s="299" t="s">
        <v>345</v>
      </c>
      <c r="G185" s="661"/>
      <c r="H185" s="319" t="s">
        <v>269</v>
      </c>
      <c r="I185" s="298" t="s">
        <v>500</v>
      </c>
      <c r="J185" s="298">
        <v>20</v>
      </c>
      <c r="K185" s="298">
        <f t="shared" si="0"/>
        <v>43</v>
      </c>
      <c r="L185" s="298">
        <f t="shared" si="1"/>
        <v>5</v>
      </c>
      <c r="M185" s="308">
        <v>10</v>
      </c>
      <c r="N185" s="298">
        <f t="shared" si="2"/>
        <v>52</v>
      </c>
      <c r="O185" s="301"/>
      <c r="T185" s="302" t="str">
        <f t="shared" si="4"/>
        <v>heather grey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661"/>
      <c r="H186" s="319" t="s">
        <v>271</v>
      </c>
      <c r="I186" s="298" t="s">
        <v>501</v>
      </c>
      <c r="J186" s="298">
        <v>69</v>
      </c>
      <c r="K186" s="298">
        <f t="shared" si="0"/>
        <v>147</v>
      </c>
      <c r="L186" s="298">
        <f t="shared" si="1"/>
        <v>15</v>
      </c>
      <c r="M186" s="308">
        <v>10</v>
      </c>
      <c r="N186" s="298">
        <f t="shared" si="2"/>
        <v>174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661"/>
      <c r="H187" s="319" t="s">
        <v>273</v>
      </c>
      <c r="I187" s="298" t="s">
        <v>502</v>
      </c>
      <c r="J187" s="298">
        <v>179</v>
      </c>
      <c r="K187" s="298">
        <f t="shared" si="0"/>
        <v>380</v>
      </c>
      <c r="L187" s="298">
        <f t="shared" si="1"/>
        <v>38</v>
      </c>
      <c r="M187" s="308">
        <v>10</v>
      </c>
      <c r="N187" s="298">
        <f t="shared" si="2"/>
        <v>448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661"/>
      <c r="H188" s="319" t="s">
        <v>275</v>
      </c>
      <c r="I188" s="298" t="s">
        <v>503</v>
      </c>
      <c r="J188" s="298">
        <v>231</v>
      </c>
      <c r="K188" s="298">
        <f t="shared" si="0"/>
        <v>490</v>
      </c>
      <c r="L188" s="298">
        <f t="shared" si="1"/>
        <v>49</v>
      </c>
      <c r="M188" s="308">
        <v>10</v>
      </c>
      <c r="N188" s="298">
        <f t="shared" si="2"/>
        <v>577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661"/>
      <c r="H189" s="319" t="s">
        <v>277</v>
      </c>
      <c r="I189" s="298" t="s">
        <v>504</v>
      </c>
      <c r="J189" s="298">
        <v>184</v>
      </c>
      <c r="K189" s="298">
        <f t="shared" si="0"/>
        <v>391</v>
      </c>
      <c r="L189" s="298">
        <f t="shared" si="1"/>
        <v>39</v>
      </c>
      <c r="M189" s="308">
        <v>10</v>
      </c>
      <c r="N189" s="298">
        <f t="shared" si="2"/>
        <v>461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661"/>
      <c r="H190" s="319" t="s">
        <v>279</v>
      </c>
      <c r="I190" s="298" t="s">
        <v>505</v>
      </c>
      <c r="J190" s="298">
        <v>86</v>
      </c>
      <c r="K190" s="298">
        <f t="shared" si="0"/>
        <v>183</v>
      </c>
      <c r="L190" s="298">
        <f t="shared" si="1"/>
        <v>19</v>
      </c>
      <c r="M190" s="308">
        <v>10</v>
      </c>
      <c r="N190" s="298">
        <f t="shared" si="2"/>
        <v>217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661"/>
      <c r="H191" s="319" t="s">
        <v>281</v>
      </c>
      <c r="I191" s="298" t="s">
        <v>506</v>
      </c>
      <c r="J191" s="298">
        <v>25</v>
      </c>
      <c r="K191" s="298">
        <f t="shared" si="0"/>
        <v>53</v>
      </c>
      <c r="L191" s="298">
        <f t="shared" si="1"/>
        <v>6</v>
      </c>
      <c r="M191" s="308">
        <v>10</v>
      </c>
      <c r="N191" s="298">
        <f t="shared" si="2"/>
        <v>64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507</v>
      </c>
      <c r="E192" s="300" t="s">
        <v>466</v>
      </c>
      <c r="F192" s="299" t="s">
        <v>354</v>
      </c>
      <c r="G192" s="661"/>
      <c r="H192" s="319" t="s">
        <v>269</v>
      </c>
      <c r="I192" s="298" t="s">
        <v>508</v>
      </c>
      <c r="J192" s="298">
        <v>20</v>
      </c>
      <c r="K192" s="298">
        <f t="shared" si="0"/>
        <v>43</v>
      </c>
      <c r="L192" s="298">
        <f t="shared" si="1"/>
        <v>5</v>
      </c>
      <c r="M192" s="308">
        <v>10</v>
      </c>
      <c r="N192" s="298">
        <f t="shared" si="2"/>
        <v>52</v>
      </c>
      <c r="O192" s="301"/>
      <c r="T192" s="302" t="str">
        <f t="shared" si="4"/>
        <v>sandstone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661"/>
      <c r="H193" s="319" t="s">
        <v>271</v>
      </c>
      <c r="I193" s="298" t="s">
        <v>509</v>
      </c>
      <c r="J193" s="298">
        <v>69</v>
      </c>
      <c r="K193" s="298">
        <f t="shared" si="0"/>
        <v>147</v>
      </c>
      <c r="L193" s="298">
        <f t="shared" si="1"/>
        <v>15</v>
      </c>
      <c r="M193" s="308">
        <v>10</v>
      </c>
      <c r="N193" s="298">
        <f t="shared" si="2"/>
        <v>174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661"/>
      <c r="H194" s="319" t="s">
        <v>273</v>
      </c>
      <c r="I194" s="298" t="s">
        <v>510</v>
      </c>
      <c r="J194" s="298">
        <v>179</v>
      </c>
      <c r="K194" s="298">
        <f t="shared" si="0"/>
        <v>380</v>
      </c>
      <c r="L194" s="298">
        <f t="shared" si="1"/>
        <v>38</v>
      </c>
      <c r="M194" s="308">
        <v>10</v>
      </c>
      <c r="N194" s="298">
        <f t="shared" si="2"/>
        <v>448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661"/>
      <c r="H195" s="319" t="s">
        <v>275</v>
      </c>
      <c r="I195" s="298" t="s">
        <v>511</v>
      </c>
      <c r="J195" s="298">
        <v>231</v>
      </c>
      <c r="K195" s="298">
        <f t="shared" si="0"/>
        <v>490</v>
      </c>
      <c r="L195" s="298">
        <f t="shared" si="1"/>
        <v>49</v>
      </c>
      <c r="M195" s="308">
        <v>10</v>
      </c>
      <c r="N195" s="298">
        <f t="shared" si="2"/>
        <v>577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661"/>
      <c r="H196" s="319" t="s">
        <v>277</v>
      </c>
      <c r="I196" s="298" t="s">
        <v>512</v>
      </c>
      <c r="J196" s="298">
        <v>184</v>
      </c>
      <c r="K196" s="298">
        <f t="shared" si="0"/>
        <v>391</v>
      </c>
      <c r="L196" s="298">
        <f t="shared" si="1"/>
        <v>39</v>
      </c>
      <c r="M196" s="308">
        <v>10</v>
      </c>
      <c r="N196" s="298">
        <f t="shared" si="2"/>
        <v>461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661"/>
      <c r="H197" s="319" t="s">
        <v>279</v>
      </c>
      <c r="I197" s="298" t="s">
        <v>513</v>
      </c>
      <c r="J197" s="298">
        <v>86</v>
      </c>
      <c r="K197" s="298">
        <f t="shared" si="0"/>
        <v>183</v>
      </c>
      <c r="L197" s="298">
        <f t="shared" si="1"/>
        <v>19</v>
      </c>
      <c r="M197" s="308">
        <v>10</v>
      </c>
      <c r="N197" s="298">
        <f t="shared" si="2"/>
        <v>217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661"/>
      <c r="H198" s="319" t="s">
        <v>281</v>
      </c>
      <c r="I198" s="298" t="s">
        <v>514</v>
      </c>
      <c r="J198" s="298">
        <v>25</v>
      </c>
      <c r="K198" s="298">
        <f t="shared" si="0"/>
        <v>53</v>
      </c>
      <c r="L198" s="298">
        <f t="shared" si="1"/>
        <v>6</v>
      </c>
      <c r="M198" s="308">
        <v>10</v>
      </c>
      <c r="N198" s="298">
        <f t="shared" si="2"/>
        <v>64</v>
      </c>
      <c r="O198" s="301"/>
      <c r="T198" s="302" t="str">
        <f t="shared" si="4"/>
        <v>sandstone</v>
      </c>
    </row>
    <row r="199" spans="1:20" s="312" customFormat="1" ht="21.75" hidden="1" customHeight="1">
      <c r="A199" s="313"/>
      <c r="B199" s="308"/>
      <c r="C199" s="308" t="s">
        <v>515</v>
      </c>
      <c r="D199" s="315" t="s">
        <v>516</v>
      </c>
      <c r="E199" s="310" t="s">
        <v>517</v>
      </c>
      <c r="F199" s="309" t="s">
        <v>268</v>
      </c>
      <c r="G199" s="660"/>
      <c r="H199" s="317" t="s">
        <v>269</v>
      </c>
      <c r="I199" s="308" t="s">
        <v>518</v>
      </c>
      <c r="J199" s="298">
        <v>30</v>
      </c>
      <c r="K199" s="308">
        <f t="shared" si="0"/>
        <v>64</v>
      </c>
      <c r="L199" s="308">
        <f t="shared" si="1"/>
        <v>7</v>
      </c>
      <c r="M199" s="308">
        <v>10</v>
      </c>
      <c r="N199" s="308">
        <f t="shared" si="2"/>
        <v>76</v>
      </c>
      <c r="O199" s="311"/>
      <c r="T199" s="312" t="str">
        <f t="shared" si="4"/>
        <v>cloud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660"/>
      <c r="H200" s="317" t="s">
        <v>271</v>
      </c>
      <c r="I200" s="308" t="s">
        <v>519</v>
      </c>
      <c r="J200" s="298">
        <v>92</v>
      </c>
      <c r="K200" s="308">
        <f t="shared" si="0"/>
        <v>196</v>
      </c>
      <c r="L200" s="308">
        <f t="shared" si="1"/>
        <v>20</v>
      </c>
      <c r="M200" s="308">
        <v>10</v>
      </c>
      <c r="N200" s="308">
        <f t="shared" si="2"/>
        <v>232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660"/>
      <c r="H201" s="317" t="s">
        <v>273</v>
      </c>
      <c r="I201" s="308" t="s">
        <v>520</v>
      </c>
      <c r="J201" s="298">
        <v>236</v>
      </c>
      <c r="K201" s="308">
        <f t="shared" si="0"/>
        <v>501</v>
      </c>
      <c r="L201" s="308">
        <f t="shared" si="1"/>
        <v>50</v>
      </c>
      <c r="M201" s="308">
        <v>10</v>
      </c>
      <c r="N201" s="308">
        <f t="shared" si="2"/>
        <v>590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660"/>
      <c r="H202" s="317" t="s">
        <v>275</v>
      </c>
      <c r="I202" s="308" t="s">
        <v>521</v>
      </c>
      <c r="J202" s="298">
        <v>304</v>
      </c>
      <c r="K202" s="308">
        <f t="shared" si="0"/>
        <v>645</v>
      </c>
      <c r="L202" s="308">
        <f t="shared" si="1"/>
        <v>64</v>
      </c>
      <c r="M202" s="308">
        <v>10</v>
      </c>
      <c r="N202" s="308">
        <f t="shared" si="2"/>
        <v>759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660"/>
      <c r="H203" s="317" t="s">
        <v>277</v>
      </c>
      <c r="I203" s="308" t="s">
        <v>522</v>
      </c>
      <c r="J203" s="298">
        <v>242</v>
      </c>
      <c r="K203" s="308">
        <f t="shared" si="0"/>
        <v>514</v>
      </c>
      <c r="L203" s="308">
        <f t="shared" si="1"/>
        <v>51</v>
      </c>
      <c r="M203" s="308">
        <v>10</v>
      </c>
      <c r="N203" s="308">
        <f t="shared" si="2"/>
        <v>605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660"/>
      <c r="H204" s="317" t="s">
        <v>279</v>
      </c>
      <c r="I204" s="308" t="s">
        <v>523</v>
      </c>
      <c r="J204" s="298">
        <v>112</v>
      </c>
      <c r="K204" s="308">
        <f t="shared" si="0"/>
        <v>238</v>
      </c>
      <c r="L204" s="308">
        <f t="shared" si="1"/>
        <v>24</v>
      </c>
      <c r="M204" s="308">
        <v>10</v>
      </c>
      <c r="N204" s="308">
        <f t="shared" si="2"/>
        <v>281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660"/>
      <c r="H205" s="317" t="s">
        <v>281</v>
      </c>
      <c r="I205" s="308" t="s">
        <v>524</v>
      </c>
      <c r="J205" s="298">
        <v>34</v>
      </c>
      <c r="K205" s="308">
        <f t="shared" si="0"/>
        <v>73</v>
      </c>
      <c r="L205" s="308">
        <f t="shared" si="1"/>
        <v>8</v>
      </c>
      <c r="M205" s="308">
        <v>10</v>
      </c>
      <c r="N205" s="308">
        <f t="shared" si="2"/>
        <v>87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525</v>
      </c>
      <c r="E206" s="310" t="s">
        <v>517</v>
      </c>
      <c r="F206" s="309" t="s">
        <v>318</v>
      </c>
      <c r="G206" s="660"/>
      <c r="H206" s="317" t="s">
        <v>269</v>
      </c>
      <c r="I206" s="308" t="s">
        <v>526</v>
      </c>
      <c r="J206" s="298">
        <v>30</v>
      </c>
      <c r="K206" s="308">
        <f t="shared" si="0"/>
        <v>64</v>
      </c>
      <c r="L206" s="308">
        <f t="shared" si="1"/>
        <v>7</v>
      </c>
      <c r="M206" s="308">
        <v>10</v>
      </c>
      <c r="N206" s="308">
        <f t="shared" si="2"/>
        <v>76</v>
      </c>
      <c r="O206" s="311"/>
      <c r="T206" s="312" t="str">
        <f t="shared" si="4"/>
        <v>eternity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660"/>
      <c r="H207" s="317" t="s">
        <v>271</v>
      </c>
      <c r="I207" s="308" t="s">
        <v>527</v>
      </c>
      <c r="J207" s="298">
        <v>92</v>
      </c>
      <c r="K207" s="308">
        <f t="shared" si="0"/>
        <v>196</v>
      </c>
      <c r="L207" s="308">
        <f t="shared" si="1"/>
        <v>20</v>
      </c>
      <c r="M207" s="308">
        <v>10</v>
      </c>
      <c r="N207" s="308">
        <f t="shared" si="2"/>
        <v>232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660"/>
      <c r="H208" s="317" t="s">
        <v>273</v>
      </c>
      <c r="I208" s="308" t="s">
        <v>528</v>
      </c>
      <c r="J208" s="298">
        <v>236</v>
      </c>
      <c r="K208" s="308">
        <f t="shared" si="0"/>
        <v>501</v>
      </c>
      <c r="L208" s="308">
        <f t="shared" si="1"/>
        <v>50</v>
      </c>
      <c r="M208" s="308">
        <v>10</v>
      </c>
      <c r="N208" s="308">
        <f t="shared" si="2"/>
        <v>590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660"/>
      <c r="H209" s="317" t="s">
        <v>275</v>
      </c>
      <c r="I209" s="308" t="s">
        <v>529</v>
      </c>
      <c r="J209" s="298">
        <v>304</v>
      </c>
      <c r="K209" s="308">
        <f t="shared" si="0"/>
        <v>645</v>
      </c>
      <c r="L209" s="308">
        <f t="shared" si="1"/>
        <v>64</v>
      </c>
      <c r="M209" s="308">
        <v>10</v>
      </c>
      <c r="N209" s="308">
        <f t="shared" si="2"/>
        <v>759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660"/>
      <c r="H210" s="317" t="s">
        <v>277</v>
      </c>
      <c r="I210" s="308" t="s">
        <v>530</v>
      </c>
      <c r="J210" s="298">
        <v>242</v>
      </c>
      <c r="K210" s="308">
        <f t="shared" si="0"/>
        <v>514</v>
      </c>
      <c r="L210" s="308">
        <f t="shared" si="1"/>
        <v>51</v>
      </c>
      <c r="M210" s="308">
        <v>10</v>
      </c>
      <c r="N210" s="308">
        <f t="shared" si="2"/>
        <v>605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660"/>
      <c r="H211" s="317" t="s">
        <v>279</v>
      </c>
      <c r="I211" s="308" t="s">
        <v>531</v>
      </c>
      <c r="J211" s="298">
        <v>112</v>
      </c>
      <c r="K211" s="308">
        <f t="shared" si="0"/>
        <v>238</v>
      </c>
      <c r="L211" s="308">
        <f t="shared" si="1"/>
        <v>24</v>
      </c>
      <c r="M211" s="308">
        <v>10</v>
      </c>
      <c r="N211" s="308">
        <f t="shared" si="2"/>
        <v>281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660"/>
      <c r="H212" s="317" t="s">
        <v>281</v>
      </c>
      <c r="I212" s="308" t="s">
        <v>532</v>
      </c>
      <c r="J212" s="298">
        <v>34</v>
      </c>
      <c r="K212" s="308">
        <f t="shared" si="0"/>
        <v>73</v>
      </c>
      <c r="L212" s="308">
        <f t="shared" si="1"/>
        <v>8</v>
      </c>
      <c r="M212" s="308">
        <v>10</v>
      </c>
      <c r="N212" s="308">
        <f t="shared" si="2"/>
        <v>87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533</v>
      </c>
      <c r="E213" s="310" t="s">
        <v>517</v>
      </c>
      <c r="F213" s="309" t="s">
        <v>283</v>
      </c>
      <c r="G213" s="660"/>
      <c r="H213" s="317" t="s">
        <v>269</v>
      </c>
      <c r="I213" s="308" t="s">
        <v>534</v>
      </c>
      <c r="J213" s="298">
        <v>27</v>
      </c>
      <c r="K213" s="308">
        <f t="shared" si="0"/>
        <v>58</v>
      </c>
      <c r="L213" s="308">
        <f t="shared" si="1"/>
        <v>6</v>
      </c>
      <c r="M213" s="308">
        <v>10</v>
      </c>
      <c r="N213" s="308">
        <f t="shared" si="2"/>
        <v>69</v>
      </c>
      <c r="O213" s="311"/>
      <c r="T213" s="312" t="str">
        <f t="shared" si="4"/>
        <v>moonlight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660"/>
      <c r="H214" s="317" t="s">
        <v>271</v>
      </c>
      <c r="I214" s="308" t="s">
        <v>535</v>
      </c>
      <c r="J214" s="298">
        <v>92</v>
      </c>
      <c r="K214" s="308">
        <f t="shared" si="0"/>
        <v>196</v>
      </c>
      <c r="L214" s="308">
        <f t="shared" si="1"/>
        <v>20</v>
      </c>
      <c r="M214" s="308">
        <v>10</v>
      </c>
      <c r="N214" s="308">
        <f t="shared" si="2"/>
        <v>232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660"/>
      <c r="H215" s="317" t="s">
        <v>273</v>
      </c>
      <c r="I215" s="308" t="s">
        <v>536</v>
      </c>
      <c r="J215" s="298">
        <v>236</v>
      </c>
      <c r="K215" s="308">
        <f t="shared" si="0"/>
        <v>501</v>
      </c>
      <c r="L215" s="308">
        <f t="shared" si="1"/>
        <v>50</v>
      </c>
      <c r="M215" s="308">
        <v>10</v>
      </c>
      <c r="N215" s="308">
        <f t="shared" si="2"/>
        <v>590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660"/>
      <c r="H216" s="317" t="s">
        <v>275</v>
      </c>
      <c r="I216" s="308" t="s">
        <v>537</v>
      </c>
      <c r="J216" s="298">
        <v>304</v>
      </c>
      <c r="K216" s="308">
        <f t="shared" si="0"/>
        <v>645</v>
      </c>
      <c r="L216" s="308">
        <f t="shared" si="1"/>
        <v>64</v>
      </c>
      <c r="M216" s="308">
        <v>10</v>
      </c>
      <c r="N216" s="308">
        <f t="shared" si="2"/>
        <v>759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660"/>
      <c r="H217" s="317" t="s">
        <v>277</v>
      </c>
      <c r="I217" s="308" t="s">
        <v>538</v>
      </c>
      <c r="J217" s="298">
        <v>241</v>
      </c>
      <c r="K217" s="308">
        <f t="shared" si="0"/>
        <v>511</v>
      </c>
      <c r="L217" s="308">
        <f t="shared" si="1"/>
        <v>51</v>
      </c>
      <c r="M217" s="308">
        <v>10</v>
      </c>
      <c r="N217" s="308">
        <f t="shared" si="2"/>
        <v>602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660"/>
      <c r="H218" s="317" t="s">
        <v>279</v>
      </c>
      <c r="I218" s="308" t="s">
        <v>539</v>
      </c>
      <c r="J218" s="298">
        <v>112</v>
      </c>
      <c r="K218" s="308">
        <f t="shared" si="0"/>
        <v>238</v>
      </c>
      <c r="L218" s="308">
        <f t="shared" si="1"/>
        <v>24</v>
      </c>
      <c r="M218" s="308">
        <v>10</v>
      </c>
      <c r="N218" s="308">
        <f t="shared" si="2"/>
        <v>281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660"/>
      <c r="H219" s="317" t="s">
        <v>281</v>
      </c>
      <c r="I219" s="308" t="s">
        <v>540</v>
      </c>
      <c r="J219" s="298">
        <v>32</v>
      </c>
      <c r="K219" s="308">
        <f t="shared" si="0"/>
        <v>68</v>
      </c>
      <c r="L219" s="308">
        <f t="shared" si="1"/>
        <v>7</v>
      </c>
      <c r="M219" s="308">
        <v>10</v>
      </c>
      <c r="N219" s="308">
        <f t="shared" si="2"/>
        <v>81</v>
      </c>
      <c r="O219" s="311"/>
      <c r="T219" s="312" t="str">
        <f t="shared" si="4"/>
        <v>moonlight</v>
      </c>
    </row>
    <row r="220" spans="1:20" s="312" customFormat="1" ht="21.75" customHeight="1">
      <c r="A220" s="313"/>
      <c r="B220" s="308"/>
      <c r="C220" s="308" t="s">
        <v>541</v>
      </c>
      <c r="D220" s="315" t="s">
        <v>542</v>
      </c>
      <c r="E220" s="310" t="s">
        <v>517</v>
      </c>
      <c r="F220" s="309" t="s">
        <v>336</v>
      </c>
      <c r="G220" s="660"/>
      <c r="H220" s="317" t="s">
        <v>269</v>
      </c>
      <c r="I220" s="308" t="s">
        <v>543</v>
      </c>
      <c r="J220" s="298">
        <v>21</v>
      </c>
      <c r="K220" s="308">
        <f t="shared" si="0"/>
        <v>45</v>
      </c>
      <c r="L220" s="308">
        <f t="shared" si="1"/>
        <v>5</v>
      </c>
      <c r="M220" s="308">
        <v>10</v>
      </c>
      <c r="N220" s="308">
        <f t="shared" si="2"/>
        <v>54</v>
      </c>
      <c r="O220" s="311"/>
      <c r="T220" s="312" t="str">
        <f t="shared" si="4"/>
        <v>dove</v>
      </c>
    </row>
    <row r="221" spans="1:20" s="312" customFormat="1" ht="21.75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660"/>
      <c r="H221" s="317" t="s">
        <v>271</v>
      </c>
      <c r="I221" s="308" t="s">
        <v>544</v>
      </c>
      <c r="J221" s="298">
        <v>70</v>
      </c>
      <c r="K221" s="308">
        <f t="shared" si="0"/>
        <v>149</v>
      </c>
      <c r="L221" s="308">
        <f t="shared" si="1"/>
        <v>15</v>
      </c>
      <c r="M221" s="308">
        <v>10</v>
      </c>
      <c r="N221" s="308">
        <f t="shared" si="2"/>
        <v>176</v>
      </c>
      <c r="O221" s="311"/>
      <c r="T221" s="312" t="str">
        <f t="shared" si="4"/>
        <v>dove</v>
      </c>
    </row>
    <row r="222" spans="1:20" s="312" customFormat="1" ht="21.75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660"/>
      <c r="H222" s="317" t="s">
        <v>273</v>
      </c>
      <c r="I222" s="308" t="s">
        <v>545</v>
      </c>
      <c r="J222" s="298">
        <v>179</v>
      </c>
      <c r="K222" s="308">
        <f t="shared" si="0"/>
        <v>380</v>
      </c>
      <c r="L222" s="308">
        <f t="shared" si="1"/>
        <v>38</v>
      </c>
      <c r="M222" s="308">
        <v>10</v>
      </c>
      <c r="N222" s="308">
        <f t="shared" si="2"/>
        <v>448</v>
      </c>
      <c r="O222" s="311"/>
      <c r="T222" s="312" t="str">
        <f t="shared" si="4"/>
        <v>dove</v>
      </c>
    </row>
    <row r="223" spans="1:20" s="312" customFormat="1" ht="21.75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660"/>
      <c r="H223" s="317" t="s">
        <v>275</v>
      </c>
      <c r="I223" s="308" t="s">
        <v>546</v>
      </c>
      <c r="J223" s="298">
        <v>230</v>
      </c>
      <c r="K223" s="308">
        <f t="shared" si="0"/>
        <v>488</v>
      </c>
      <c r="L223" s="308">
        <f t="shared" si="1"/>
        <v>49</v>
      </c>
      <c r="M223" s="308">
        <v>10</v>
      </c>
      <c r="N223" s="308">
        <f t="shared" si="2"/>
        <v>575</v>
      </c>
      <c r="O223" s="311"/>
      <c r="T223" s="312" t="str">
        <f t="shared" si="4"/>
        <v>dove</v>
      </c>
    </row>
    <row r="224" spans="1:20" s="312" customFormat="1" ht="21.75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660"/>
      <c r="H224" s="317" t="s">
        <v>277</v>
      </c>
      <c r="I224" s="308" t="s">
        <v>547</v>
      </c>
      <c r="J224" s="298">
        <v>183</v>
      </c>
      <c r="K224" s="308">
        <f t="shared" si="0"/>
        <v>388</v>
      </c>
      <c r="L224" s="308">
        <f t="shared" si="1"/>
        <v>39</v>
      </c>
      <c r="M224" s="308">
        <v>10</v>
      </c>
      <c r="N224" s="308">
        <f t="shared" si="2"/>
        <v>457</v>
      </c>
      <c r="O224" s="311"/>
      <c r="T224" s="312" t="str">
        <f t="shared" si="4"/>
        <v>dove</v>
      </c>
    </row>
    <row r="225" spans="1:20" s="312" customFormat="1" ht="21.75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660"/>
      <c r="H225" s="317" t="s">
        <v>279</v>
      </c>
      <c r="I225" s="308" t="s">
        <v>548</v>
      </c>
      <c r="J225" s="298">
        <v>86</v>
      </c>
      <c r="K225" s="308">
        <f t="shared" si="0"/>
        <v>183</v>
      </c>
      <c r="L225" s="308">
        <f t="shared" si="1"/>
        <v>19</v>
      </c>
      <c r="M225" s="308">
        <v>10</v>
      </c>
      <c r="N225" s="308">
        <f t="shared" si="2"/>
        <v>217</v>
      </c>
      <c r="O225" s="311"/>
      <c r="T225" s="312" t="str">
        <f t="shared" si="4"/>
        <v>dove</v>
      </c>
    </row>
    <row r="226" spans="1:20" s="312" customFormat="1" ht="21.75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660"/>
      <c r="H226" s="317" t="s">
        <v>281</v>
      </c>
      <c r="I226" s="308" t="s">
        <v>549</v>
      </c>
      <c r="J226" s="298">
        <v>25</v>
      </c>
      <c r="K226" s="308">
        <f t="shared" si="0"/>
        <v>53</v>
      </c>
      <c r="L226" s="308">
        <f t="shared" si="1"/>
        <v>6</v>
      </c>
      <c r="M226" s="308">
        <v>10</v>
      </c>
      <c r="N226" s="308">
        <f t="shared" si="2"/>
        <v>64</v>
      </c>
      <c r="O226" s="311"/>
      <c r="T226" s="312" t="str">
        <f t="shared" si="4"/>
        <v>dove</v>
      </c>
    </row>
    <row r="227" spans="1:20" s="312" customFormat="1" ht="21.75" customHeight="1">
      <c r="A227" s="313"/>
      <c r="B227" s="308"/>
      <c r="C227" s="308" t="s">
        <v>541</v>
      </c>
      <c r="D227" s="315" t="s">
        <v>550</v>
      </c>
      <c r="E227" s="310" t="s">
        <v>517</v>
      </c>
      <c r="F227" s="309" t="s">
        <v>345</v>
      </c>
      <c r="G227" s="660"/>
      <c r="H227" s="317" t="s">
        <v>269</v>
      </c>
      <c r="I227" s="308" t="s">
        <v>551</v>
      </c>
      <c r="J227" s="298">
        <v>20</v>
      </c>
      <c r="K227" s="308">
        <f t="shared" si="0"/>
        <v>43</v>
      </c>
      <c r="L227" s="308">
        <f t="shared" si="1"/>
        <v>5</v>
      </c>
      <c r="M227" s="308">
        <v>10</v>
      </c>
      <c r="N227" s="308">
        <f t="shared" si="2"/>
        <v>52</v>
      </c>
      <c r="O227" s="311"/>
      <c r="T227" s="312" t="str">
        <f t="shared" si="4"/>
        <v>heather grey</v>
      </c>
    </row>
    <row r="228" spans="1:20" s="312" customFormat="1" ht="21.75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660"/>
      <c r="H228" s="317" t="s">
        <v>271</v>
      </c>
      <c r="I228" s="308" t="s">
        <v>552</v>
      </c>
      <c r="J228" s="298">
        <v>70</v>
      </c>
      <c r="K228" s="308">
        <f t="shared" si="0"/>
        <v>149</v>
      </c>
      <c r="L228" s="308">
        <f t="shared" si="1"/>
        <v>15</v>
      </c>
      <c r="M228" s="308">
        <v>10</v>
      </c>
      <c r="N228" s="308">
        <f t="shared" si="2"/>
        <v>176</v>
      </c>
      <c r="O228" s="311"/>
      <c r="T228" s="312" t="str">
        <f t="shared" si="4"/>
        <v>heather grey</v>
      </c>
    </row>
    <row r="229" spans="1:20" s="312" customFormat="1" ht="21.75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660"/>
      <c r="H229" s="317" t="s">
        <v>273</v>
      </c>
      <c r="I229" s="308" t="s">
        <v>553</v>
      </c>
      <c r="J229" s="298">
        <v>179</v>
      </c>
      <c r="K229" s="308">
        <f t="shared" si="0"/>
        <v>380</v>
      </c>
      <c r="L229" s="308">
        <f t="shared" si="1"/>
        <v>38</v>
      </c>
      <c r="M229" s="308">
        <v>10</v>
      </c>
      <c r="N229" s="308">
        <f t="shared" si="2"/>
        <v>448</v>
      </c>
      <c r="O229" s="311"/>
      <c r="T229" s="312" t="str">
        <f t="shared" si="4"/>
        <v>heather grey</v>
      </c>
    </row>
    <row r="230" spans="1:20" s="312" customFormat="1" ht="21.75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660"/>
      <c r="H230" s="317" t="s">
        <v>275</v>
      </c>
      <c r="I230" s="308" t="s">
        <v>554</v>
      </c>
      <c r="J230" s="298">
        <v>230</v>
      </c>
      <c r="K230" s="308">
        <f t="shared" si="0"/>
        <v>488</v>
      </c>
      <c r="L230" s="308">
        <f t="shared" si="1"/>
        <v>49</v>
      </c>
      <c r="M230" s="308">
        <v>10</v>
      </c>
      <c r="N230" s="308">
        <f t="shared" si="2"/>
        <v>575</v>
      </c>
      <c r="O230" s="311"/>
      <c r="T230" s="312" t="str">
        <f t="shared" si="4"/>
        <v>heather grey</v>
      </c>
    </row>
    <row r="231" spans="1:20" s="312" customFormat="1" ht="21.75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660"/>
      <c r="H231" s="317" t="s">
        <v>277</v>
      </c>
      <c r="I231" s="308" t="s">
        <v>555</v>
      </c>
      <c r="J231" s="298">
        <v>183</v>
      </c>
      <c r="K231" s="308">
        <f t="shared" si="0"/>
        <v>388</v>
      </c>
      <c r="L231" s="308">
        <f t="shared" si="1"/>
        <v>39</v>
      </c>
      <c r="M231" s="308">
        <v>10</v>
      </c>
      <c r="N231" s="308">
        <f t="shared" si="2"/>
        <v>457</v>
      </c>
      <c r="O231" s="311"/>
      <c r="T231" s="312" t="str">
        <f t="shared" si="4"/>
        <v>heather grey</v>
      </c>
    </row>
    <row r="232" spans="1:20" s="312" customFormat="1" ht="21.75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660"/>
      <c r="H232" s="317" t="s">
        <v>279</v>
      </c>
      <c r="I232" s="308" t="s">
        <v>556</v>
      </c>
      <c r="J232" s="298">
        <v>86</v>
      </c>
      <c r="K232" s="308">
        <f t="shared" si="0"/>
        <v>183</v>
      </c>
      <c r="L232" s="308">
        <f t="shared" si="1"/>
        <v>19</v>
      </c>
      <c r="M232" s="308">
        <v>10</v>
      </c>
      <c r="N232" s="308">
        <f t="shared" si="2"/>
        <v>217</v>
      </c>
      <c r="O232" s="311"/>
      <c r="T232" s="312" t="str">
        <f t="shared" si="4"/>
        <v>heather grey</v>
      </c>
    </row>
    <row r="233" spans="1:20" s="312" customFormat="1" ht="21.75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660"/>
      <c r="H233" s="317" t="s">
        <v>281</v>
      </c>
      <c r="I233" s="308" t="s">
        <v>557</v>
      </c>
      <c r="J233" s="298">
        <v>25</v>
      </c>
      <c r="K233" s="308">
        <f t="shared" si="0"/>
        <v>53</v>
      </c>
      <c r="L233" s="308">
        <f t="shared" si="1"/>
        <v>6</v>
      </c>
      <c r="M233" s="308">
        <v>10</v>
      </c>
      <c r="N233" s="308">
        <f t="shared" si="2"/>
        <v>64</v>
      </c>
      <c r="O233" s="311"/>
      <c r="T233" s="312" t="str">
        <f t="shared" si="4"/>
        <v>heather grey</v>
      </c>
    </row>
    <row r="234" spans="1:20" s="312" customFormat="1" ht="21.75" customHeight="1">
      <c r="A234" s="313"/>
      <c r="B234" s="308"/>
      <c r="C234" s="308" t="s">
        <v>541</v>
      </c>
      <c r="D234" s="315" t="s">
        <v>558</v>
      </c>
      <c r="E234" s="310" t="s">
        <v>517</v>
      </c>
      <c r="F234" s="309" t="s">
        <v>354</v>
      </c>
      <c r="G234" s="660"/>
      <c r="H234" s="317" t="s">
        <v>269</v>
      </c>
      <c r="I234" s="308" t="s">
        <v>559</v>
      </c>
      <c r="J234" s="298">
        <v>20</v>
      </c>
      <c r="K234" s="308">
        <f t="shared" si="0"/>
        <v>43</v>
      </c>
      <c r="L234" s="308">
        <f t="shared" si="1"/>
        <v>5</v>
      </c>
      <c r="M234" s="308">
        <v>10</v>
      </c>
      <c r="N234" s="308">
        <f t="shared" si="2"/>
        <v>52</v>
      </c>
      <c r="O234" s="311"/>
      <c r="T234" s="312" t="str">
        <f t="shared" si="4"/>
        <v>sandstone</v>
      </c>
    </row>
    <row r="235" spans="1:20" s="312" customFormat="1" ht="21.75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660"/>
      <c r="H235" s="317" t="s">
        <v>271</v>
      </c>
      <c r="I235" s="308" t="s">
        <v>560</v>
      </c>
      <c r="J235" s="298">
        <v>70</v>
      </c>
      <c r="K235" s="308">
        <f t="shared" si="0"/>
        <v>149</v>
      </c>
      <c r="L235" s="308">
        <f t="shared" si="1"/>
        <v>15</v>
      </c>
      <c r="M235" s="308">
        <v>10</v>
      </c>
      <c r="N235" s="308">
        <f t="shared" si="2"/>
        <v>176</v>
      </c>
      <c r="O235" s="311"/>
      <c r="T235" s="312" t="str">
        <f t="shared" si="4"/>
        <v>sandstone</v>
      </c>
    </row>
    <row r="236" spans="1:20" s="312" customFormat="1" ht="21.75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660"/>
      <c r="H236" s="317" t="s">
        <v>273</v>
      </c>
      <c r="I236" s="308" t="s">
        <v>561</v>
      </c>
      <c r="J236" s="298">
        <v>179</v>
      </c>
      <c r="K236" s="308">
        <f t="shared" si="0"/>
        <v>380</v>
      </c>
      <c r="L236" s="308">
        <f t="shared" si="1"/>
        <v>38</v>
      </c>
      <c r="M236" s="308">
        <v>10</v>
      </c>
      <c r="N236" s="308">
        <f t="shared" si="2"/>
        <v>448</v>
      </c>
      <c r="O236" s="311"/>
      <c r="T236" s="312" t="str">
        <f t="shared" si="4"/>
        <v>sandstone</v>
      </c>
    </row>
    <row r="237" spans="1:20" s="312" customFormat="1" ht="21.75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660"/>
      <c r="H237" s="317" t="s">
        <v>275</v>
      </c>
      <c r="I237" s="308" t="s">
        <v>562</v>
      </c>
      <c r="J237" s="298">
        <v>230</v>
      </c>
      <c r="K237" s="308">
        <f t="shared" si="0"/>
        <v>488</v>
      </c>
      <c r="L237" s="308">
        <f t="shared" si="1"/>
        <v>49</v>
      </c>
      <c r="M237" s="308">
        <v>10</v>
      </c>
      <c r="N237" s="308">
        <f t="shared" si="2"/>
        <v>575</v>
      </c>
      <c r="O237" s="311"/>
      <c r="T237" s="312" t="str">
        <f t="shared" si="4"/>
        <v>sandstone</v>
      </c>
    </row>
    <row r="238" spans="1:20" s="312" customFormat="1" ht="21.75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660"/>
      <c r="H238" s="317" t="s">
        <v>277</v>
      </c>
      <c r="I238" s="308" t="s">
        <v>563</v>
      </c>
      <c r="J238" s="298">
        <v>183</v>
      </c>
      <c r="K238" s="308">
        <f t="shared" si="0"/>
        <v>388</v>
      </c>
      <c r="L238" s="308">
        <f t="shared" si="1"/>
        <v>39</v>
      </c>
      <c r="M238" s="308">
        <v>10</v>
      </c>
      <c r="N238" s="308">
        <f t="shared" si="2"/>
        <v>457</v>
      </c>
      <c r="O238" s="311"/>
      <c r="T238" s="312" t="str">
        <f t="shared" si="4"/>
        <v>sandstone</v>
      </c>
    </row>
    <row r="239" spans="1:20" s="312" customFormat="1" ht="21.75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660"/>
      <c r="H239" s="317" t="s">
        <v>279</v>
      </c>
      <c r="I239" s="308" t="s">
        <v>564</v>
      </c>
      <c r="J239" s="298">
        <v>86</v>
      </c>
      <c r="K239" s="308">
        <f t="shared" si="0"/>
        <v>183</v>
      </c>
      <c r="L239" s="308">
        <f t="shared" si="1"/>
        <v>19</v>
      </c>
      <c r="M239" s="308">
        <v>10</v>
      </c>
      <c r="N239" s="308">
        <f t="shared" si="2"/>
        <v>217</v>
      </c>
      <c r="O239" s="311"/>
      <c r="T239" s="312" t="str">
        <f t="shared" si="4"/>
        <v>sandstone</v>
      </c>
    </row>
    <row r="240" spans="1:20" s="312" customFormat="1" ht="21.75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660"/>
      <c r="H240" s="317" t="s">
        <v>281</v>
      </c>
      <c r="I240" s="308" t="s">
        <v>565</v>
      </c>
      <c r="J240" s="298">
        <v>25</v>
      </c>
      <c r="K240" s="308">
        <f t="shared" si="0"/>
        <v>53</v>
      </c>
      <c r="L240" s="308">
        <f t="shared" si="1"/>
        <v>6</v>
      </c>
      <c r="M240" s="308">
        <v>10</v>
      </c>
      <c r="N240" s="308">
        <f t="shared" si="2"/>
        <v>64</v>
      </c>
      <c r="O240" s="311"/>
      <c r="T240" s="312" t="str">
        <f t="shared" si="4"/>
        <v>sandstone</v>
      </c>
    </row>
    <row r="241" spans="1:20" s="302" customFormat="1" ht="21.75" hidden="1" customHeight="1">
      <c r="A241" s="303"/>
      <c r="B241" s="298"/>
      <c r="C241" s="298" t="s">
        <v>566</v>
      </c>
      <c r="D241" s="318" t="s">
        <v>567</v>
      </c>
      <c r="E241" s="300" t="s">
        <v>568</v>
      </c>
      <c r="F241" s="299" t="s">
        <v>268</v>
      </c>
      <c r="G241" s="658"/>
      <c r="H241" s="319" t="s">
        <v>269</v>
      </c>
      <c r="I241" s="298" t="s">
        <v>569</v>
      </c>
      <c r="J241" s="298">
        <v>34</v>
      </c>
      <c r="K241" s="298">
        <f t="shared" si="0"/>
        <v>73</v>
      </c>
      <c r="L241" s="298">
        <f t="shared" si="1"/>
        <v>8</v>
      </c>
      <c r="M241" s="298">
        <v>10</v>
      </c>
      <c r="N241" s="298">
        <f t="shared" si="2"/>
        <v>87</v>
      </c>
      <c r="O241" s="301"/>
      <c r="T241" s="302" t="str">
        <f t="shared" si="4"/>
        <v>cloud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658"/>
      <c r="H242" s="319" t="s">
        <v>271</v>
      </c>
      <c r="I242" s="298" t="s">
        <v>570</v>
      </c>
      <c r="J242" s="298">
        <v>57</v>
      </c>
      <c r="K242" s="298">
        <f t="shared" si="0"/>
        <v>121</v>
      </c>
      <c r="L242" s="298">
        <f t="shared" si="1"/>
        <v>12</v>
      </c>
      <c r="M242" s="298">
        <v>10</v>
      </c>
      <c r="N242" s="298">
        <f t="shared" si="2"/>
        <v>143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658"/>
      <c r="H243" s="319" t="s">
        <v>273</v>
      </c>
      <c r="I243" s="298" t="s">
        <v>571</v>
      </c>
      <c r="J243" s="298">
        <v>123</v>
      </c>
      <c r="K243" s="298">
        <f t="shared" si="0"/>
        <v>261</v>
      </c>
      <c r="L243" s="298">
        <f t="shared" si="1"/>
        <v>26</v>
      </c>
      <c r="M243" s="298">
        <v>10</v>
      </c>
      <c r="N243" s="298">
        <f t="shared" si="2"/>
        <v>308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658"/>
      <c r="H244" s="319" t="s">
        <v>275</v>
      </c>
      <c r="I244" s="298" t="s">
        <v>572</v>
      </c>
      <c r="J244" s="298">
        <v>158</v>
      </c>
      <c r="K244" s="298">
        <f t="shared" si="0"/>
        <v>335</v>
      </c>
      <c r="L244" s="298">
        <f t="shared" si="1"/>
        <v>34</v>
      </c>
      <c r="M244" s="298">
        <v>10</v>
      </c>
      <c r="N244" s="298">
        <f t="shared" si="2"/>
        <v>395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658"/>
      <c r="H245" s="319" t="s">
        <v>277</v>
      </c>
      <c r="I245" s="298" t="s">
        <v>573</v>
      </c>
      <c r="J245" s="298">
        <v>99</v>
      </c>
      <c r="K245" s="298">
        <f t="shared" si="0"/>
        <v>210</v>
      </c>
      <c r="L245" s="298">
        <f t="shared" si="1"/>
        <v>21</v>
      </c>
      <c r="M245" s="298">
        <v>10</v>
      </c>
      <c r="N245" s="298">
        <f t="shared" si="2"/>
        <v>248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658"/>
      <c r="H246" s="319" t="s">
        <v>279</v>
      </c>
      <c r="I246" s="298" t="s">
        <v>574</v>
      </c>
      <c r="J246" s="298">
        <v>52</v>
      </c>
      <c r="K246" s="298">
        <f t="shared" si="0"/>
        <v>111</v>
      </c>
      <c r="L246" s="298">
        <f t="shared" si="1"/>
        <v>11</v>
      </c>
      <c r="M246" s="298">
        <v>10</v>
      </c>
      <c r="N246" s="298">
        <f t="shared" si="2"/>
        <v>131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658"/>
      <c r="H247" s="319" t="s">
        <v>281</v>
      </c>
      <c r="I247" s="298" t="s">
        <v>575</v>
      </c>
      <c r="J247" s="298">
        <v>21</v>
      </c>
      <c r="K247" s="298">
        <f t="shared" si="0"/>
        <v>45</v>
      </c>
      <c r="L247" s="298">
        <f t="shared" si="1"/>
        <v>5</v>
      </c>
      <c r="M247" s="298">
        <v>10</v>
      </c>
      <c r="N247" s="298">
        <f t="shared" si="2"/>
        <v>54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576</v>
      </c>
      <c r="E248" s="300" t="s">
        <v>568</v>
      </c>
      <c r="F248" s="299" t="s">
        <v>318</v>
      </c>
      <c r="G248" s="658"/>
      <c r="H248" s="319" t="s">
        <v>269</v>
      </c>
      <c r="I248" s="298" t="s">
        <v>577</v>
      </c>
      <c r="J248" s="298">
        <v>34</v>
      </c>
      <c r="K248" s="298">
        <f t="shared" si="0"/>
        <v>73</v>
      </c>
      <c r="L248" s="298">
        <f t="shared" si="1"/>
        <v>8</v>
      </c>
      <c r="M248" s="298">
        <v>10</v>
      </c>
      <c r="N248" s="298">
        <f t="shared" si="2"/>
        <v>87</v>
      </c>
      <c r="O248" s="301"/>
      <c r="T248" s="302" t="str">
        <f t="shared" si="4"/>
        <v>eternity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658"/>
      <c r="H249" s="319" t="s">
        <v>271</v>
      </c>
      <c r="I249" s="298" t="s">
        <v>578</v>
      </c>
      <c r="J249" s="298">
        <v>57</v>
      </c>
      <c r="K249" s="298">
        <f t="shared" si="0"/>
        <v>121</v>
      </c>
      <c r="L249" s="298">
        <f t="shared" si="1"/>
        <v>12</v>
      </c>
      <c r="M249" s="298">
        <v>10</v>
      </c>
      <c r="N249" s="298">
        <f t="shared" si="2"/>
        <v>143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658"/>
      <c r="H250" s="319" t="s">
        <v>273</v>
      </c>
      <c r="I250" s="298" t="s">
        <v>579</v>
      </c>
      <c r="J250" s="298">
        <v>123</v>
      </c>
      <c r="K250" s="298">
        <f t="shared" si="0"/>
        <v>261</v>
      </c>
      <c r="L250" s="298">
        <f t="shared" si="1"/>
        <v>26</v>
      </c>
      <c r="M250" s="298">
        <v>10</v>
      </c>
      <c r="N250" s="298">
        <f t="shared" si="2"/>
        <v>308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658"/>
      <c r="H251" s="319" t="s">
        <v>275</v>
      </c>
      <c r="I251" s="298" t="s">
        <v>580</v>
      </c>
      <c r="J251" s="298">
        <v>158</v>
      </c>
      <c r="K251" s="298">
        <f t="shared" si="0"/>
        <v>335</v>
      </c>
      <c r="L251" s="298">
        <f t="shared" si="1"/>
        <v>34</v>
      </c>
      <c r="M251" s="298">
        <v>10</v>
      </c>
      <c r="N251" s="298">
        <f t="shared" si="2"/>
        <v>395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658"/>
      <c r="H252" s="319" t="s">
        <v>277</v>
      </c>
      <c r="I252" s="298" t="s">
        <v>581</v>
      </c>
      <c r="J252" s="298">
        <v>99</v>
      </c>
      <c r="K252" s="298">
        <f t="shared" si="0"/>
        <v>210</v>
      </c>
      <c r="L252" s="298">
        <f t="shared" si="1"/>
        <v>21</v>
      </c>
      <c r="M252" s="298">
        <v>10</v>
      </c>
      <c r="N252" s="298">
        <f t="shared" si="2"/>
        <v>248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658"/>
      <c r="H253" s="319" t="s">
        <v>279</v>
      </c>
      <c r="I253" s="298" t="s">
        <v>582</v>
      </c>
      <c r="J253" s="298">
        <v>52</v>
      </c>
      <c r="K253" s="298">
        <f t="shared" si="0"/>
        <v>111</v>
      </c>
      <c r="L253" s="298">
        <f t="shared" si="1"/>
        <v>11</v>
      </c>
      <c r="M253" s="298">
        <v>10</v>
      </c>
      <c r="N253" s="298">
        <f t="shared" si="2"/>
        <v>131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658"/>
      <c r="H254" s="319" t="s">
        <v>281</v>
      </c>
      <c r="I254" s="298" t="s">
        <v>583</v>
      </c>
      <c r="J254" s="298">
        <v>21</v>
      </c>
      <c r="K254" s="298">
        <f t="shared" si="0"/>
        <v>45</v>
      </c>
      <c r="L254" s="298">
        <f t="shared" si="1"/>
        <v>5</v>
      </c>
      <c r="M254" s="298">
        <v>10</v>
      </c>
      <c r="N254" s="298">
        <f t="shared" si="2"/>
        <v>54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584</v>
      </c>
      <c r="E255" s="300" t="s">
        <v>568</v>
      </c>
      <c r="F255" s="299" t="s">
        <v>283</v>
      </c>
      <c r="G255" s="658"/>
      <c r="H255" s="319" t="s">
        <v>269</v>
      </c>
      <c r="I255" s="298" t="s">
        <v>585</v>
      </c>
      <c r="J255" s="298">
        <v>33</v>
      </c>
      <c r="K255" s="298">
        <f t="shared" si="0"/>
        <v>70</v>
      </c>
      <c r="L255" s="298">
        <f t="shared" si="1"/>
        <v>7</v>
      </c>
      <c r="M255" s="298">
        <v>10</v>
      </c>
      <c r="N255" s="298">
        <f t="shared" si="2"/>
        <v>83</v>
      </c>
      <c r="O255" s="301"/>
      <c r="T255" s="302" t="str">
        <f t="shared" si="4"/>
        <v>moonlight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658"/>
      <c r="H256" s="319" t="s">
        <v>271</v>
      </c>
      <c r="I256" s="298" t="s">
        <v>586</v>
      </c>
      <c r="J256" s="298">
        <v>57</v>
      </c>
      <c r="K256" s="298">
        <f t="shared" si="0"/>
        <v>121</v>
      </c>
      <c r="L256" s="298">
        <f t="shared" si="1"/>
        <v>12</v>
      </c>
      <c r="M256" s="298">
        <v>10</v>
      </c>
      <c r="N256" s="298">
        <f t="shared" si="2"/>
        <v>143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658"/>
      <c r="H257" s="319" t="s">
        <v>273</v>
      </c>
      <c r="I257" s="298" t="s">
        <v>587</v>
      </c>
      <c r="J257" s="298">
        <v>123</v>
      </c>
      <c r="K257" s="298">
        <f t="shared" si="0"/>
        <v>261</v>
      </c>
      <c r="L257" s="298">
        <f t="shared" si="1"/>
        <v>26</v>
      </c>
      <c r="M257" s="298">
        <v>10</v>
      </c>
      <c r="N257" s="298">
        <f t="shared" si="2"/>
        <v>308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658"/>
      <c r="H258" s="319" t="s">
        <v>275</v>
      </c>
      <c r="I258" s="298" t="s">
        <v>588</v>
      </c>
      <c r="J258" s="298">
        <v>158</v>
      </c>
      <c r="K258" s="298">
        <f t="shared" si="0"/>
        <v>335</v>
      </c>
      <c r="L258" s="298">
        <f t="shared" si="1"/>
        <v>34</v>
      </c>
      <c r="M258" s="298">
        <v>10</v>
      </c>
      <c r="N258" s="298">
        <f t="shared" si="2"/>
        <v>395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658"/>
      <c r="H259" s="319" t="s">
        <v>277</v>
      </c>
      <c r="I259" s="298" t="s">
        <v>589</v>
      </c>
      <c r="J259" s="298">
        <v>99</v>
      </c>
      <c r="K259" s="298">
        <f t="shared" ref="K259:K366" si="5">ROUNDUP((J259*2)*1.06,0)</f>
        <v>210</v>
      </c>
      <c r="L259" s="298">
        <f t="shared" ref="L259:L366" si="6">ROUNDUP(((J259/M259)*2)*1.05,0)</f>
        <v>21</v>
      </c>
      <c r="M259" s="298">
        <v>10</v>
      </c>
      <c r="N259" s="298">
        <f t="shared" ref="N259:N366" si="7">ROUNDUP((K259+L259)*1.07,0)</f>
        <v>248</v>
      </c>
      <c r="O259" s="301"/>
      <c r="T259" s="302" t="str">
        <f t="shared" ref="T259:T366" si="8">LOWER(F259)</f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658"/>
      <c r="H260" s="319" t="s">
        <v>279</v>
      </c>
      <c r="I260" s="298" t="s">
        <v>590</v>
      </c>
      <c r="J260" s="298">
        <v>52</v>
      </c>
      <c r="K260" s="298">
        <f t="shared" si="5"/>
        <v>111</v>
      </c>
      <c r="L260" s="298">
        <f t="shared" si="6"/>
        <v>11</v>
      </c>
      <c r="M260" s="298">
        <v>10</v>
      </c>
      <c r="N260" s="298">
        <f t="shared" si="7"/>
        <v>131</v>
      </c>
      <c r="O260" s="301"/>
      <c r="T260" s="302" t="str">
        <f t="shared" si="8"/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658"/>
      <c r="H261" s="319" t="s">
        <v>281</v>
      </c>
      <c r="I261" s="298" t="s">
        <v>591</v>
      </c>
      <c r="J261" s="298">
        <v>20</v>
      </c>
      <c r="K261" s="298">
        <f t="shared" si="5"/>
        <v>43</v>
      </c>
      <c r="L261" s="298">
        <f t="shared" si="6"/>
        <v>5</v>
      </c>
      <c r="M261" s="298">
        <v>10</v>
      </c>
      <c r="N261" s="298">
        <f t="shared" si="7"/>
        <v>52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592</v>
      </c>
      <c r="D262" s="318" t="s">
        <v>593</v>
      </c>
      <c r="E262" s="300" t="s">
        <v>568</v>
      </c>
      <c r="F262" s="299" t="s">
        <v>336</v>
      </c>
      <c r="G262" s="658"/>
      <c r="H262" s="319" t="s">
        <v>269</v>
      </c>
      <c r="I262" s="298" t="s">
        <v>594</v>
      </c>
      <c r="J262" s="298">
        <v>33</v>
      </c>
      <c r="K262" s="298">
        <f t="shared" si="5"/>
        <v>70</v>
      </c>
      <c r="L262" s="298">
        <f t="shared" si="6"/>
        <v>7</v>
      </c>
      <c r="M262" s="298">
        <v>10</v>
      </c>
      <c r="N262" s="298">
        <f t="shared" si="7"/>
        <v>83</v>
      </c>
      <c r="O262" s="301"/>
      <c r="T262" s="302" t="str">
        <f t="shared" si="8"/>
        <v>dove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658"/>
      <c r="H263" s="319" t="s">
        <v>271</v>
      </c>
      <c r="I263" s="298" t="s">
        <v>595</v>
      </c>
      <c r="J263" s="298">
        <v>57</v>
      </c>
      <c r="K263" s="298">
        <f t="shared" si="5"/>
        <v>121</v>
      </c>
      <c r="L263" s="298">
        <f t="shared" si="6"/>
        <v>12</v>
      </c>
      <c r="M263" s="298">
        <v>10</v>
      </c>
      <c r="N263" s="298">
        <f t="shared" si="7"/>
        <v>143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658"/>
      <c r="H264" s="319" t="s">
        <v>273</v>
      </c>
      <c r="I264" s="298" t="s">
        <v>596</v>
      </c>
      <c r="J264" s="298">
        <v>123</v>
      </c>
      <c r="K264" s="298">
        <f t="shared" si="5"/>
        <v>261</v>
      </c>
      <c r="L264" s="298">
        <f t="shared" si="6"/>
        <v>26</v>
      </c>
      <c r="M264" s="298">
        <v>10</v>
      </c>
      <c r="N264" s="298">
        <f t="shared" si="7"/>
        <v>308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658"/>
      <c r="H265" s="319" t="s">
        <v>275</v>
      </c>
      <c r="I265" s="298" t="s">
        <v>597</v>
      </c>
      <c r="J265" s="298">
        <v>158</v>
      </c>
      <c r="K265" s="298">
        <f t="shared" si="5"/>
        <v>335</v>
      </c>
      <c r="L265" s="298">
        <f t="shared" si="6"/>
        <v>34</v>
      </c>
      <c r="M265" s="298">
        <v>10</v>
      </c>
      <c r="N265" s="298">
        <f t="shared" si="7"/>
        <v>395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658"/>
      <c r="H266" s="319" t="s">
        <v>277</v>
      </c>
      <c r="I266" s="298" t="s">
        <v>598</v>
      </c>
      <c r="J266" s="298">
        <v>99</v>
      </c>
      <c r="K266" s="298">
        <f t="shared" si="5"/>
        <v>210</v>
      </c>
      <c r="L266" s="298">
        <f t="shared" si="6"/>
        <v>21</v>
      </c>
      <c r="M266" s="298">
        <v>10</v>
      </c>
      <c r="N266" s="298">
        <f t="shared" si="7"/>
        <v>248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658"/>
      <c r="H267" s="319" t="s">
        <v>279</v>
      </c>
      <c r="I267" s="298" t="s">
        <v>599</v>
      </c>
      <c r="J267" s="298">
        <v>52</v>
      </c>
      <c r="K267" s="298">
        <f t="shared" si="5"/>
        <v>111</v>
      </c>
      <c r="L267" s="298">
        <f t="shared" si="6"/>
        <v>11</v>
      </c>
      <c r="M267" s="298">
        <v>10</v>
      </c>
      <c r="N267" s="298">
        <f t="shared" si="7"/>
        <v>131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658"/>
      <c r="H268" s="319" t="s">
        <v>281</v>
      </c>
      <c r="I268" s="298" t="s">
        <v>600</v>
      </c>
      <c r="J268" s="298">
        <v>20</v>
      </c>
      <c r="K268" s="298">
        <f t="shared" si="5"/>
        <v>43</v>
      </c>
      <c r="L268" s="298">
        <f t="shared" si="6"/>
        <v>5</v>
      </c>
      <c r="M268" s="298">
        <v>10</v>
      </c>
      <c r="N268" s="298">
        <f t="shared" si="7"/>
        <v>52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601</v>
      </c>
      <c r="E269" s="300" t="s">
        <v>568</v>
      </c>
      <c r="F269" s="299" t="s">
        <v>345</v>
      </c>
      <c r="G269" s="658"/>
      <c r="H269" s="319" t="s">
        <v>269</v>
      </c>
      <c r="I269" s="298" t="s">
        <v>602</v>
      </c>
      <c r="J269" s="298">
        <v>32</v>
      </c>
      <c r="K269" s="298">
        <f t="shared" si="5"/>
        <v>68</v>
      </c>
      <c r="L269" s="298">
        <f t="shared" si="6"/>
        <v>7</v>
      </c>
      <c r="M269" s="298">
        <v>10</v>
      </c>
      <c r="N269" s="298">
        <f t="shared" si="7"/>
        <v>81</v>
      </c>
      <c r="O269" s="301"/>
      <c r="T269" s="302" t="str">
        <f t="shared" si="8"/>
        <v>heather grey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658"/>
      <c r="H270" s="319" t="s">
        <v>271</v>
      </c>
      <c r="I270" s="298" t="s">
        <v>603</v>
      </c>
      <c r="J270" s="298">
        <v>57</v>
      </c>
      <c r="K270" s="298">
        <f t="shared" si="5"/>
        <v>121</v>
      </c>
      <c r="L270" s="298">
        <f t="shared" si="6"/>
        <v>12</v>
      </c>
      <c r="M270" s="298">
        <v>10</v>
      </c>
      <c r="N270" s="298">
        <f t="shared" si="7"/>
        <v>143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658"/>
      <c r="H271" s="319" t="s">
        <v>273</v>
      </c>
      <c r="I271" s="298" t="s">
        <v>604</v>
      </c>
      <c r="J271" s="298">
        <v>123</v>
      </c>
      <c r="K271" s="298">
        <f t="shared" si="5"/>
        <v>261</v>
      </c>
      <c r="L271" s="298">
        <f t="shared" si="6"/>
        <v>26</v>
      </c>
      <c r="M271" s="298">
        <v>10</v>
      </c>
      <c r="N271" s="298">
        <f t="shared" si="7"/>
        <v>308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658"/>
      <c r="H272" s="319" t="s">
        <v>275</v>
      </c>
      <c r="I272" s="298" t="s">
        <v>605</v>
      </c>
      <c r="J272" s="298">
        <v>158</v>
      </c>
      <c r="K272" s="298">
        <f t="shared" si="5"/>
        <v>335</v>
      </c>
      <c r="L272" s="298">
        <f t="shared" si="6"/>
        <v>34</v>
      </c>
      <c r="M272" s="298">
        <v>10</v>
      </c>
      <c r="N272" s="298">
        <f t="shared" si="7"/>
        <v>395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658"/>
      <c r="H273" s="319" t="s">
        <v>277</v>
      </c>
      <c r="I273" s="298" t="s">
        <v>606</v>
      </c>
      <c r="J273" s="298">
        <v>99</v>
      </c>
      <c r="K273" s="298">
        <f t="shared" si="5"/>
        <v>210</v>
      </c>
      <c r="L273" s="298">
        <f t="shared" si="6"/>
        <v>21</v>
      </c>
      <c r="M273" s="298">
        <v>10</v>
      </c>
      <c r="N273" s="298">
        <f t="shared" si="7"/>
        <v>248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658"/>
      <c r="H274" s="319" t="s">
        <v>279</v>
      </c>
      <c r="I274" s="298" t="s">
        <v>607</v>
      </c>
      <c r="J274" s="298">
        <v>52</v>
      </c>
      <c r="K274" s="298">
        <f t="shared" si="5"/>
        <v>111</v>
      </c>
      <c r="L274" s="298">
        <f t="shared" si="6"/>
        <v>11</v>
      </c>
      <c r="M274" s="298">
        <v>10</v>
      </c>
      <c r="N274" s="298">
        <f t="shared" si="7"/>
        <v>131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658"/>
      <c r="H275" s="319" t="s">
        <v>281</v>
      </c>
      <c r="I275" s="298" t="s">
        <v>608</v>
      </c>
      <c r="J275" s="298">
        <v>20</v>
      </c>
      <c r="K275" s="298">
        <f t="shared" si="5"/>
        <v>43</v>
      </c>
      <c r="L275" s="298">
        <f t="shared" si="6"/>
        <v>5</v>
      </c>
      <c r="M275" s="298">
        <v>10</v>
      </c>
      <c r="N275" s="298">
        <f t="shared" si="7"/>
        <v>52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609</v>
      </c>
      <c r="E276" s="300" t="s">
        <v>568</v>
      </c>
      <c r="F276" s="299" t="s">
        <v>354</v>
      </c>
      <c r="G276" s="658"/>
      <c r="H276" s="319" t="s">
        <v>269</v>
      </c>
      <c r="I276" s="298" t="s">
        <v>610</v>
      </c>
      <c r="J276" s="298">
        <v>32</v>
      </c>
      <c r="K276" s="298">
        <f t="shared" si="5"/>
        <v>68</v>
      </c>
      <c r="L276" s="298">
        <f t="shared" si="6"/>
        <v>7</v>
      </c>
      <c r="M276" s="298">
        <v>10</v>
      </c>
      <c r="N276" s="298">
        <f t="shared" si="7"/>
        <v>81</v>
      </c>
      <c r="O276" s="301"/>
      <c r="T276" s="302" t="str">
        <f t="shared" si="8"/>
        <v>sandstone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658"/>
      <c r="H277" s="319" t="s">
        <v>271</v>
      </c>
      <c r="I277" s="298" t="s">
        <v>611</v>
      </c>
      <c r="J277" s="298">
        <v>57</v>
      </c>
      <c r="K277" s="298">
        <f t="shared" si="5"/>
        <v>121</v>
      </c>
      <c r="L277" s="298">
        <f t="shared" si="6"/>
        <v>12</v>
      </c>
      <c r="M277" s="298">
        <v>10</v>
      </c>
      <c r="N277" s="298">
        <f t="shared" si="7"/>
        <v>143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658"/>
      <c r="H278" s="319" t="s">
        <v>273</v>
      </c>
      <c r="I278" s="298" t="s">
        <v>612</v>
      </c>
      <c r="J278" s="298">
        <v>123</v>
      </c>
      <c r="K278" s="298">
        <f t="shared" si="5"/>
        <v>261</v>
      </c>
      <c r="L278" s="298">
        <f t="shared" si="6"/>
        <v>26</v>
      </c>
      <c r="M278" s="298">
        <v>10</v>
      </c>
      <c r="N278" s="298">
        <f t="shared" si="7"/>
        <v>308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658"/>
      <c r="H279" s="319" t="s">
        <v>275</v>
      </c>
      <c r="I279" s="298" t="s">
        <v>613</v>
      </c>
      <c r="J279" s="298">
        <v>158</v>
      </c>
      <c r="K279" s="298">
        <f t="shared" si="5"/>
        <v>335</v>
      </c>
      <c r="L279" s="298">
        <f t="shared" si="6"/>
        <v>34</v>
      </c>
      <c r="M279" s="298">
        <v>10</v>
      </c>
      <c r="N279" s="298">
        <f t="shared" si="7"/>
        <v>395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658"/>
      <c r="H280" s="319" t="s">
        <v>277</v>
      </c>
      <c r="I280" s="298" t="s">
        <v>614</v>
      </c>
      <c r="J280" s="298">
        <v>99</v>
      </c>
      <c r="K280" s="298">
        <f t="shared" si="5"/>
        <v>210</v>
      </c>
      <c r="L280" s="298">
        <f t="shared" si="6"/>
        <v>21</v>
      </c>
      <c r="M280" s="298">
        <v>10</v>
      </c>
      <c r="N280" s="298">
        <f t="shared" si="7"/>
        <v>248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658"/>
      <c r="H281" s="319" t="s">
        <v>279</v>
      </c>
      <c r="I281" s="298" t="s">
        <v>615</v>
      </c>
      <c r="J281" s="298">
        <v>52</v>
      </c>
      <c r="K281" s="298">
        <f t="shared" si="5"/>
        <v>111</v>
      </c>
      <c r="L281" s="298">
        <f t="shared" si="6"/>
        <v>11</v>
      </c>
      <c r="M281" s="298">
        <v>10</v>
      </c>
      <c r="N281" s="298">
        <f t="shared" si="7"/>
        <v>131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658"/>
      <c r="H282" s="319" t="s">
        <v>281</v>
      </c>
      <c r="I282" s="298" t="s">
        <v>616</v>
      </c>
      <c r="J282" s="298">
        <v>20</v>
      </c>
      <c r="K282" s="298">
        <f t="shared" si="5"/>
        <v>43</v>
      </c>
      <c r="L282" s="298">
        <f t="shared" si="6"/>
        <v>5</v>
      </c>
      <c r="M282" s="298">
        <v>10</v>
      </c>
      <c r="N282" s="298">
        <f t="shared" si="7"/>
        <v>52</v>
      </c>
      <c r="O282" s="301"/>
      <c r="T282" s="302" t="str">
        <f t="shared" si="8"/>
        <v>sandstone</v>
      </c>
    </row>
    <row r="283" spans="1:20" s="312" customFormat="1" ht="21.75" hidden="1" customHeight="1">
      <c r="A283" s="313"/>
      <c r="B283" s="308"/>
      <c r="C283" s="308" t="s">
        <v>617</v>
      </c>
      <c r="D283" s="315" t="s">
        <v>618</v>
      </c>
      <c r="E283" s="310" t="s">
        <v>619</v>
      </c>
      <c r="F283" s="309" t="s">
        <v>268</v>
      </c>
      <c r="G283" s="659"/>
      <c r="H283" s="317" t="s">
        <v>269</v>
      </c>
      <c r="I283" s="308" t="s">
        <v>620</v>
      </c>
      <c r="J283" s="298">
        <v>17</v>
      </c>
      <c r="K283" s="308">
        <f t="shared" si="5"/>
        <v>37</v>
      </c>
      <c r="L283" s="308">
        <f>ROUNDUP(((J283/M283)*2)*1.05,0)</f>
        <v>3</v>
      </c>
      <c r="M283" s="308">
        <v>12</v>
      </c>
      <c r="N283" s="308">
        <f t="shared" si="7"/>
        <v>43</v>
      </c>
      <c r="O283" s="311"/>
      <c r="T283" s="312" t="str">
        <f t="shared" si="8"/>
        <v>cloud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660"/>
      <c r="H284" s="317" t="s">
        <v>271</v>
      </c>
      <c r="I284" s="308" t="s">
        <v>621</v>
      </c>
      <c r="J284" s="298">
        <v>35</v>
      </c>
      <c r="K284" s="308">
        <f t="shared" si="5"/>
        <v>75</v>
      </c>
      <c r="L284" s="308">
        <f t="shared" si="6"/>
        <v>7</v>
      </c>
      <c r="M284" s="308">
        <v>12</v>
      </c>
      <c r="N284" s="308">
        <f t="shared" si="7"/>
        <v>88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660"/>
      <c r="H285" s="317" t="s">
        <v>273</v>
      </c>
      <c r="I285" s="308" t="s">
        <v>622</v>
      </c>
      <c r="J285" s="298">
        <v>77</v>
      </c>
      <c r="K285" s="308">
        <f t="shared" si="5"/>
        <v>164</v>
      </c>
      <c r="L285" s="308">
        <f t="shared" si="6"/>
        <v>14</v>
      </c>
      <c r="M285" s="308">
        <v>12</v>
      </c>
      <c r="N285" s="308">
        <f t="shared" si="7"/>
        <v>191</v>
      </c>
      <c r="O285" s="311"/>
      <c r="T285" s="312" t="str">
        <f t="shared" si="8"/>
        <v>cloud</v>
      </c>
    </row>
    <row r="286" spans="1:20" s="312" customFormat="1" ht="21.75" hidden="1" customHeight="1">
      <c r="A286" s="307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660"/>
      <c r="H286" s="317" t="s">
        <v>275</v>
      </c>
      <c r="I286" s="308" t="s">
        <v>623</v>
      </c>
      <c r="J286" s="298">
        <v>96</v>
      </c>
      <c r="K286" s="308">
        <f t="shared" si="5"/>
        <v>204</v>
      </c>
      <c r="L286" s="308">
        <f t="shared" si="6"/>
        <v>17</v>
      </c>
      <c r="M286" s="308">
        <v>12</v>
      </c>
      <c r="N286" s="308">
        <f t="shared" si="7"/>
        <v>237</v>
      </c>
      <c r="O286" s="311"/>
      <c r="T286" s="312" t="str">
        <f t="shared" si="8"/>
        <v>cloud</v>
      </c>
    </row>
    <row r="287" spans="1:20" s="312" customFormat="1" ht="21.75" hidden="1" customHeight="1">
      <c r="A287" s="313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660"/>
      <c r="H287" s="317" t="s">
        <v>277</v>
      </c>
      <c r="I287" s="308" t="s">
        <v>624</v>
      </c>
      <c r="J287" s="298">
        <v>71</v>
      </c>
      <c r="K287" s="308">
        <f t="shared" si="5"/>
        <v>151</v>
      </c>
      <c r="L287" s="308">
        <f t="shared" si="6"/>
        <v>13</v>
      </c>
      <c r="M287" s="308">
        <v>12</v>
      </c>
      <c r="N287" s="308">
        <f t="shared" si="7"/>
        <v>176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660"/>
      <c r="H288" s="317" t="s">
        <v>279</v>
      </c>
      <c r="I288" s="308" t="s">
        <v>625</v>
      </c>
      <c r="J288" s="298">
        <v>31</v>
      </c>
      <c r="K288" s="308">
        <f t="shared" si="5"/>
        <v>66</v>
      </c>
      <c r="L288" s="308">
        <f t="shared" si="6"/>
        <v>6</v>
      </c>
      <c r="M288" s="308">
        <v>12</v>
      </c>
      <c r="N288" s="308">
        <f t="shared" si="7"/>
        <v>78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660"/>
      <c r="H289" s="317" t="s">
        <v>281</v>
      </c>
      <c r="I289" s="308" t="s">
        <v>626</v>
      </c>
      <c r="J289" s="298">
        <v>18</v>
      </c>
      <c r="K289" s="308">
        <f t="shared" si="5"/>
        <v>39</v>
      </c>
      <c r="L289" s="308">
        <f t="shared" si="6"/>
        <v>4</v>
      </c>
      <c r="M289" s="308">
        <v>12</v>
      </c>
      <c r="N289" s="308">
        <f t="shared" si="7"/>
        <v>47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627</v>
      </c>
      <c r="E290" s="310" t="s">
        <v>619</v>
      </c>
      <c r="F290" s="309" t="s">
        <v>318</v>
      </c>
      <c r="G290" s="660"/>
      <c r="H290" s="317" t="s">
        <v>269</v>
      </c>
      <c r="I290" s="308" t="s">
        <v>628</v>
      </c>
      <c r="J290" s="298">
        <v>17</v>
      </c>
      <c r="K290" s="308">
        <f t="shared" si="5"/>
        <v>37</v>
      </c>
      <c r="L290" s="308">
        <f t="shared" si="6"/>
        <v>3</v>
      </c>
      <c r="M290" s="308">
        <v>12</v>
      </c>
      <c r="N290" s="308">
        <f t="shared" si="7"/>
        <v>43</v>
      </c>
      <c r="O290" s="311"/>
      <c r="T290" s="312" t="str">
        <f t="shared" si="8"/>
        <v>eternity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660"/>
      <c r="H291" s="317" t="s">
        <v>271</v>
      </c>
      <c r="I291" s="308" t="s">
        <v>629</v>
      </c>
      <c r="J291" s="298">
        <v>35</v>
      </c>
      <c r="K291" s="308">
        <f t="shared" si="5"/>
        <v>75</v>
      </c>
      <c r="L291" s="308">
        <f t="shared" si="6"/>
        <v>7</v>
      </c>
      <c r="M291" s="308">
        <v>12</v>
      </c>
      <c r="N291" s="308">
        <f t="shared" si="7"/>
        <v>88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660"/>
      <c r="H292" s="317" t="s">
        <v>273</v>
      </c>
      <c r="I292" s="308" t="s">
        <v>630</v>
      </c>
      <c r="J292" s="298">
        <v>77</v>
      </c>
      <c r="K292" s="308">
        <f t="shared" si="5"/>
        <v>164</v>
      </c>
      <c r="L292" s="308">
        <f t="shared" si="6"/>
        <v>14</v>
      </c>
      <c r="M292" s="308">
        <v>12</v>
      </c>
      <c r="N292" s="308">
        <f t="shared" si="7"/>
        <v>191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660"/>
      <c r="H293" s="317" t="s">
        <v>275</v>
      </c>
      <c r="I293" s="308" t="s">
        <v>631</v>
      </c>
      <c r="J293" s="298">
        <v>96</v>
      </c>
      <c r="K293" s="308">
        <f t="shared" si="5"/>
        <v>204</v>
      </c>
      <c r="L293" s="308">
        <f t="shared" si="6"/>
        <v>17</v>
      </c>
      <c r="M293" s="308">
        <v>12</v>
      </c>
      <c r="N293" s="308">
        <f t="shared" si="7"/>
        <v>237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660"/>
      <c r="H294" s="317" t="s">
        <v>277</v>
      </c>
      <c r="I294" s="308" t="s">
        <v>632</v>
      </c>
      <c r="J294" s="298">
        <v>71</v>
      </c>
      <c r="K294" s="308">
        <f t="shared" si="5"/>
        <v>151</v>
      </c>
      <c r="L294" s="308">
        <f t="shared" si="6"/>
        <v>13</v>
      </c>
      <c r="M294" s="308">
        <v>12</v>
      </c>
      <c r="N294" s="308">
        <f t="shared" si="7"/>
        <v>176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660"/>
      <c r="H295" s="317" t="s">
        <v>279</v>
      </c>
      <c r="I295" s="308" t="s">
        <v>633</v>
      </c>
      <c r="J295" s="298">
        <v>31</v>
      </c>
      <c r="K295" s="308">
        <f t="shared" si="5"/>
        <v>66</v>
      </c>
      <c r="L295" s="308">
        <f t="shared" si="6"/>
        <v>6</v>
      </c>
      <c r="M295" s="308">
        <v>12</v>
      </c>
      <c r="N295" s="308">
        <f t="shared" si="7"/>
        <v>78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660"/>
      <c r="H296" s="317" t="s">
        <v>281</v>
      </c>
      <c r="I296" s="308" t="s">
        <v>634</v>
      </c>
      <c r="J296" s="298">
        <v>18</v>
      </c>
      <c r="K296" s="308">
        <f t="shared" si="5"/>
        <v>39</v>
      </c>
      <c r="L296" s="308">
        <f t="shared" si="6"/>
        <v>4</v>
      </c>
      <c r="M296" s="308">
        <v>12</v>
      </c>
      <c r="N296" s="308">
        <f t="shared" si="7"/>
        <v>47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635</v>
      </c>
      <c r="E297" s="310" t="s">
        <v>619</v>
      </c>
      <c r="F297" s="309" t="s">
        <v>283</v>
      </c>
      <c r="G297" s="660"/>
      <c r="H297" s="317" t="s">
        <v>269</v>
      </c>
      <c r="I297" s="308" t="s">
        <v>636</v>
      </c>
      <c r="J297" s="298">
        <v>16</v>
      </c>
      <c r="K297" s="308">
        <f t="shared" si="5"/>
        <v>34</v>
      </c>
      <c r="L297" s="308">
        <f t="shared" si="6"/>
        <v>3</v>
      </c>
      <c r="M297" s="308">
        <v>12</v>
      </c>
      <c r="N297" s="308">
        <f t="shared" si="7"/>
        <v>40</v>
      </c>
      <c r="O297" s="311"/>
      <c r="T297" s="312" t="str">
        <f t="shared" si="8"/>
        <v>moonlight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660"/>
      <c r="H298" s="317" t="s">
        <v>271</v>
      </c>
      <c r="I298" s="308" t="s">
        <v>637</v>
      </c>
      <c r="J298" s="298">
        <v>35</v>
      </c>
      <c r="K298" s="308">
        <f t="shared" si="5"/>
        <v>75</v>
      </c>
      <c r="L298" s="308">
        <f t="shared" si="6"/>
        <v>7</v>
      </c>
      <c r="M298" s="308">
        <v>12</v>
      </c>
      <c r="N298" s="308">
        <f t="shared" si="7"/>
        <v>88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660"/>
      <c r="H299" s="317" t="s">
        <v>273</v>
      </c>
      <c r="I299" s="308" t="s">
        <v>638</v>
      </c>
      <c r="J299" s="298">
        <v>77</v>
      </c>
      <c r="K299" s="308">
        <f t="shared" si="5"/>
        <v>164</v>
      </c>
      <c r="L299" s="308">
        <f t="shared" si="6"/>
        <v>14</v>
      </c>
      <c r="M299" s="308">
        <v>12</v>
      </c>
      <c r="N299" s="308">
        <f t="shared" si="7"/>
        <v>191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660"/>
      <c r="H300" s="317" t="s">
        <v>275</v>
      </c>
      <c r="I300" s="308" t="s">
        <v>639</v>
      </c>
      <c r="J300" s="298">
        <v>96</v>
      </c>
      <c r="K300" s="308">
        <f t="shared" si="5"/>
        <v>204</v>
      </c>
      <c r="L300" s="308">
        <f t="shared" si="6"/>
        <v>17</v>
      </c>
      <c r="M300" s="308">
        <v>12</v>
      </c>
      <c r="N300" s="308">
        <f t="shared" si="7"/>
        <v>237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660"/>
      <c r="H301" s="317" t="s">
        <v>277</v>
      </c>
      <c r="I301" s="308" t="s">
        <v>640</v>
      </c>
      <c r="J301" s="298">
        <v>70</v>
      </c>
      <c r="K301" s="308">
        <f t="shared" si="5"/>
        <v>149</v>
      </c>
      <c r="L301" s="308">
        <f t="shared" si="6"/>
        <v>13</v>
      </c>
      <c r="M301" s="308">
        <v>12</v>
      </c>
      <c r="N301" s="308">
        <f t="shared" si="7"/>
        <v>174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660"/>
      <c r="H302" s="317" t="s">
        <v>279</v>
      </c>
      <c r="I302" s="308" t="s">
        <v>641</v>
      </c>
      <c r="J302" s="298">
        <v>31</v>
      </c>
      <c r="K302" s="308">
        <f t="shared" si="5"/>
        <v>66</v>
      </c>
      <c r="L302" s="308">
        <f t="shared" si="6"/>
        <v>6</v>
      </c>
      <c r="M302" s="308">
        <v>12</v>
      </c>
      <c r="N302" s="308">
        <f t="shared" si="7"/>
        <v>78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660"/>
      <c r="H303" s="317" t="s">
        <v>281</v>
      </c>
      <c r="I303" s="308" t="s">
        <v>642</v>
      </c>
      <c r="J303" s="298">
        <v>16</v>
      </c>
      <c r="K303" s="308">
        <f t="shared" si="5"/>
        <v>34</v>
      </c>
      <c r="L303" s="308">
        <f t="shared" si="6"/>
        <v>3</v>
      </c>
      <c r="M303" s="308">
        <v>12</v>
      </c>
      <c r="N303" s="308">
        <f t="shared" si="7"/>
        <v>40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643</v>
      </c>
      <c r="D304" s="315" t="s">
        <v>644</v>
      </c>
      <c r="E304" s="310" t="s">
        <v>619</v>
      </c>
      <c r="F304" s="309" t="s">
        <v>336</v>
      </c>
      <c r="G304" s="660"/>
      <c r="H304" s="317" t="s">
        <v>269</v>
      </c>
      <c r="I304" s="308" t="s">
        <v>645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dove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660"/>
      <c r="H305" s="317" t="s">
        <v>271</v>
      </c>
      <c r="I305" s="308" t="s">
        <v>646</v>
      </c>
      <c r="J305" s="298">
        <v>35</v>
      </c>
      <c r="K305" s="308">
        <f t="shared" si="5"/>
        <v>75</v>
      </c>
      <c r="L305" s="308">
        <f t="shared" si="6"/>
        <v>7</v>
      </c>
      <c r="M305" s="308">
        <v>12</v>
      </c>
      <c r="N305" s="308">
        <f t="shared" si="7"/>
        <v>88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660"/>
      <c r="H306" s="317" t="s">
        <v>273</v>
      </c>
      <c r="I306" s="308" t="s">
        <v>647</v>
      </c>
      <c r="J306" s="298">
        <v>77</v>
      </c>
      <c r="K306" s="308">
        <f t="shared" si="5"/>
        <v>164</v>
      </c>
      <c r="L306" s="308">
        <f t="shared" si="6"/>
        <v>14</v>
      </c>
      <c r="M306" s="308">
        <v>12</v>
      </c>
      <c r="N306" s="308">
        <f t="shared" si="7"/>
        <v>191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660"/>
      <c r="H307" s="317" t="s">
        <v>275</v>
      </c>
      <c r="I307" s="308" t="s">
        <v>648</v>
      </c>
      <c r="J307" s="298">
        <v>96</v>
      </c>
      <c r="K307" s="308">
        <f t="shared" si="5"/>
        <v>204</v>
      </c>
      <c r="L307" s="308">
        <f t="shared" si="6"/>
        <v>17</v>
      </c>
      <c r="M307" s="308">
        <v>12</v>
      </c>
      <c r="N307" s="308">
        <f t="shared" si="7"/>
        <v>237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660"/>
      <c r="H308" s="317" t="s">
        <v>277</v>
      </c>
      <c r="I308" s="308" t="s">
        <v>649</v>
      </c>
      <c r="J308" s="298">
        <v>70</v>
      </c>
      <c r="K308" s="308">
        <f t="shared" si="5"/>
        <v>149</v>
      </c>
      <c r="L308" s="308">
        <f t="shared" si="6"/>
        <v>13</v>
      </c>
      <c r="M308" s="308">
        <v>12</v>
      </c>
      <c r="N308" s="308">
        <f t="shared" si="7"/>
        <v>174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660"/>
      <c r="H309" s="317" t="s">
        <v>279</v>
      </c>
      <c r="I309" s="308" t="s">
        <v>650</v>
      </c>
      <c r="J309" s="298">
        <v>31</v>
      </c>
      <c r="K309" s="308">
        <f t="shared" si="5"/>
        <v>66</v>
      </c>
      <c r="L309" s="308">
        <f t="shared" si="6"/>
        <v>6</v>
      </c>
      <c r="M309" s="308">
        <v>12</v>
      </c>
      <c r="N309" s="308">
        <f t="shared" si="7"/>
        <v>78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660"/>
      <c r="H310" s="317" t="s">
        <v>281</v>
      </c>
      <c r="I310" s="308" t="s">
        <v>651</v>
      </c>
      <c r="J310" s="298">
        <v>16</v>
      </c>
      <c r="K310" s="308">
        <f t="shared" si="5"/>
        <v>34</v>
      </c>
      <c r="L310" s="308">
        <f t="shared" si="6"/>
        <v>3</v>
      </c>
      <c r="M310" s="308">
        <v>12</v>
      </c>
      <c r="N310" s="308">
        <f t="shared" si="7"/>
        <v>40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652</v>
      </c>
      <c r="E311" s="310" t="s">
        <v>619</v>
      </c>
      <c r="F311" s="309" t="s">
        <v>345</v>
      </c>
      <c r="G311" s="660"/>
      <c r="H311" s="317" t="s">
        <v>269</v>
      </c>
      <c r="I311" s="308" t="s">
        <v>653</v>
      </c>
      <c r="J311" s="298">
        <v>15</v>
      </c>
      <c r="K311" s="308">
        <f t="shared" si="5"/>
        <v>32</v>
      </c>
      <c r="L311" s="308">
        <f t="shared" si="6"/>
        <v>3</v>
      </c>
      <c r="M311" s="308">
        <v>12</v>
      </c>
      <c r="N311" s="308">
        <f t="shared" si="7"/>
        <v>38</v>
      </c>
      <c r="O311" s="311"/>
      <c r="T311" s="312" t="str">
        <f t="shared" si="8"/>
        <v>heather grey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660"/>
      <c r="H312" s="317" t="s">
        <v>271</v>
      </c>
      <c r="I312" s="308" t="s">
        <v>654</v>
      </c>
      <c r="J312" s="298">
        <v>35</v>
      </c>
      <c r="K312" s="308">
        <f t="shared" si="5"/>
        <v>75</v>
      </c>
      <c r="L312" s="308">
        <f t="shared" si="6"/>
        <v>7</v>
      </c>
      <c r="M312" s="308">
        <v>12</v>
      </c>
      <c r="N312" s="308">
        <f t="shared" si="7"/>
        <v>88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660"/>
      <c r="H313" s="317" t="s">
        <v>273</v>
      </c>
      <c r="I313" s="308" t="s">
        <v>655</v>
      </c>
      <c r="J313" s="298">
        <v>77</v>
      </c>
      <c r="K313" s="308">
        <f t="shared" si="5"/>
        <v>164</v>
      </c>
      <c r="L313" s="308">
        <f t="shared" si="6"/>
        <v>14</v>
      </c>
      <c r="M313" s="308">
        <v>12</v>
      </c>
      <c r="N313" s="308">
        <f t="shared" si="7"/>
        <v>191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660"/>
      <c r="H314" s="317" t="s">
        <v>275</v>
      </c>
      <c r="I314" s="308" t="s">
        <v>656</v>
      </c>
      <c r="J314" s="298">
        <v>96</v>
      </c>
      <c r="K314" s="308">
        <f t="shared" si="5"/>
        <v>204</v>
      </c>
      <c r="L314" s="308">
        <f t="shared" si="6"/>
        <v>17</v>
      </c>
      <c r="M314" s="308">
        <v>12</v>
      </c>
      <c r="N314" s="308">
        <f t="shared" si="7"/>
        <v>237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660"/>
      <c r="H315" s="317" t="s">
        <v>277</v>
      </c>
      <c r="I315" s="308" t="s">
        <v>657</v>
      </c>
      <c r="J315" s="298">
        <v>70</v>
      </c>
      <c r="K315" s="308">
        <f t="shared" si="5"/>
        <v>149</v>
      </c>
      <c r="L315" s="308">
        <f t="shared" si="6"/>
        <v>13</v>
      </c>
      <c r="M315" s="308">
        <v>12</v>
      </c>
      <c r="N315" s="308">
        <f t="shared" si="7"/>
        <v>174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660"/>
      <c r="H316" s="317" t="s">
        <v>279</v>
      </c>
      <c r="I316" s="308" t="s">
        <v>658</v>
      </c>
      <c r="J316" s="298">
        <v>31</v>
      </c>
      <c r="K316" s="308">
        <f t="shared" si="5"/>
        <v>66</v>
      </c>
      <c r="L316" s="308">
        <f t="shared" si="6"/>
        <v>6</v>
      </c>
      <c r="M316" s="308">
        <v>12</v>
      </c>
      <c r="N316" s="308">
        <f t="shared" si="7"/>
        <v>78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660"/>
      <c r="H317" s="317" t="s">
        <v>281</v>
      </c>
      <c r="I317" s="308" t="s">
        <v>659</v>
      </c>
      <c r="J317" s="298">
        <v>16</v>
      </c>
      <c r="K317" s="308">
        <f t="shared" si="5"/>
        <v>34</v>
      </c>
      <c r="L317" s="308">
        <f t="shared" si="6"/>
        <v>3</v>
      </c>
      <c r="M317" s="308">
        <v>12</v>
      </c>
      <c r="N317" s="308">
        <f t="shared" si="7"/>
        <v>40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660</v>
      </c>
      <c r="E318" s="310" t="s">
        <v>619</v>
      </c>
      <c r="F318" s="309" t="s">
        <v>354</v>
      </c>
      <c r="G318" s="660"/>
      <c r="H318" s="317" t="s">
        <v>269</v>
      </c>
      <c r="I318" s="308" t="s">
        <v>661</v>
      </c>
      <c r="J318" s="298">
        <v>15</v>
      </c>
      <c r="K318" s="308">
        <f t="shared" si="5"/>
        <v>32</v>
      </c>
      <c r="L318" s="308">
        <f t="shared" si="6"/>
        <v>3</v>
      </c>
      <c r="M318" s="308">
        <v>12</v>
      </c>
      <c r="N318" s="308">
        <f t="shared" si="7"/>
        <v>38</v>
      </c>
      <c r="O318" s="311"/>
      <c r="T318" s="312" t="str">
        <f t="shared" si="8"/>
        <v>sandstone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660"/>
      <c r="H319" s="317" t="s">
        <v>271</v>
      </c>
      <c r="I319" s="308" t="s">
        <v>662</v>
      </c>
      <c r="J319" s="298">
        <v>35</v>
      </c>
      <c r="K319" s="308">
        <f t="shared" si="5"/>
        <v>75</v>
      </c>
      <c r="L319" s="308">
        <f t="shared" si="6"/>
        <v>7</v>
      </c>
      <c r="M319" s="308">
        <v>12</v>
      </c>
      <c r="N319" s="308">
        <f t="shared" si="7"/>
        <v>88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660"/>
      <c r="H320" s="317" t="s">
        <v>273</v>
      </c>
      <c r="I320" s="308" t="s">
        <v>663</v>
      </c>
      <c r="J320" s="298">
        <v>77</v>
      </c>
      <c r="K320" s="308">
        <f t="shared" si="5"/>
        <v>164</v>
      </c>
      <c r="L320" s="308">
        <f t="shared" si="6"/>
        <v>14</v>
      </c>
      <c r="M320" s="308">
        <v>12</v>
      </c>
      <c r="N320" s="308">
        <f t="shared" si="7"/>
        <v>191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660"/>
      <c r="H321" s="317" t="s">
        <v>275</v>
      </c>
      <c r="I321" s="308" t="s">
        <v>664</v>
      </c>
      <c r="J321" s="298">
        <v>96</v>
      </c>
      <c r="K321" s="308">
        <f t="shared" si="5"/>
        <v>204</v>
      </c>
      <c r="L321" s="308">
        <f t="shared" si="6"/>
        <v>17</v>
      </c>
      <c r="M321" s="308">
        <v>12</v>
      </c>
      <c r="N321" s="308">
        <f t="shared" si="7"/>
        <v>237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660"/>
      <c r="H322" s="317" t="s">
        <v>277</v>
      </c>
      <c r="I322" s="308" t="s">
        <v>665</v>
      </c>
      <c r="J322" s="298">
        <v>70</v>
      </c>
      <c r="K322" s="308">
        <f t="shared" si="5"/>
        <v>149</v>
      </c>
      <c r="L322" s="308">
        <f t="shared" si="6"/>
        <v>13</v>
      </c>
      <c r="M322" s="308">
        <v>12</v>
      </c>
      <c r="N322" s="308">
        <f t="shared" si="7"/>
        <v>174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660"/>
      <c r="H323" s="317" t="s">
        <v>279</v>
      </c>
      <c r="I323" s="308" t="s">
        <v>666</v>
      </c>
      <c r="J323" s="298">
        <v>31</v>
      </c>
      <c r="K323" s="308">
        <f t="shared" si="5"/>
        <v>66</v>
      </c>
      <c r="L323" s="308">
        <f t="shared" si="6"/>
        <v>6</v>
      </c>
      <c r="M323" s="308">
        <v>12</v>
      </c>
      <c r="N323" s="308">
        <f t="shared" si="7"/>
        <v>78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660"/>
      <c r="H324" s="317" t="s">
        <v>281</v>
      </c>
      <c r="I324" s="308" t="s">
        <v>667</v>
      </c>
      <c r="J324" s="298">
        <v>16</v>
      </c>
      <c r="K324" s="308">
        <f t="shared" si="5"/>
        <v>34</v>
      </c>
      <c r="L324" s="308">
        <f t="shared" si="6"/>
        <v>3</v>
      </c>
      <c r="M324" s="308">
        <v>12</v>
      </c>
      <c r="N324" s="308">
        <f t="shared" si="7"/>
        <v>40</v>
      </c>
      <c r="O324" s="311"/>
      <c r="T324" s="312" t="str">
        <f t="shared" si="8"/>
        <v>sandstone</v>
      </c>
    </row>
    <row r="325" spans="1:20" s="302" customFormat="1" ht="21.75" hidden="1" customHeight="1">
      <c r="A325" s="303"/>
      <c r="B325" s="298"/>
      <c r="C325" s="298" t="s">
        <v>668</v>
      </c>
      <c r="D325" s="318" t="s">
        <v>669</v>
      </c>
      <c r="E325" s="300" t="s">
        <v>670</v>
      </c>
      <c r="F325" s="299" t="s">
        <v>268</v>
      </c>
      <c r="G325" s="661"/>
      <c r="H325" s="319" t="s">
        <v>269</v>
      </c>
      <c r="I325" s="298" t="s">
        <v>671</v>
      </c>
      <c r="J325" s="298">
        <v>17</v>
      </c>
      <c r="K325" s="298">
        <f t="shared" si="5"/>
        <v>37</v>
      </c>
      <c r="L325" s="298">
        <f t="shared" si="6"/>
        <v>3</v>
      </c>
      <c r="M325" s="308">
        <v>12</v>
      </c>
      <c r="N325" s="298">
        <f t="shared" si="7"/>
        <v>43</v>
      </c>
      <c r="O325" s="301"/>
      <c r="T325" s="302" t="str">
        <f t="shared" si="8"/>
        <v>cloud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661"/>
      <c r="H326" s="319" t="s">
        <v>271</v>
      </c>
      <c r="I326" s="298" t="s">
        <v>672</v>
      </c>
      <c r="J326" s="298">
        <v>36</v>
      </c>
      <c r="K326" s="298">
        <f t="shared" si="5"/>
        <v>77</v>
      </c>
      <c r="L326" s="298">
        <f t="shared" si="6"/>
        <v>7</v>
      </c>
      <c r="M326" s="308">
        <v>12</v>
      </c>
      <c r="N326" s="298">
        <f t="shared" si="7"/>
        <v>90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661"/>
      <c r="H327" s="319" t="s">
        <v>273</v>
      </c>
      <c r="I327" s="298" t="s">
        <v>673</v>
      </c>
      <c r="J327" s="298">
        <v>77</v>
      </c>
      <c r="K327" s="298">
        <f t="shared" si="5"/>
        <v>164</v>
      </c>
      <c r="L327" s="298">
        <f t="shared" si="6"/>
        <v>14</v>
      </c>
      <c r="M327" s="308">
        <v>12</v>
      </c>
      <c r="N327" s="298">
        <f t="shared" si="7"/>
        <v>191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661"/>
      <c r="H328" s="319" t="s">
        <v>275</v>
      </c>
      <c r="I328" s="298" t="s">
        <v>674</v>
      </c>
      <c r="J328" s="298">
        <v>95</v>
      </c>
      <c r="K328" s="298">
        <f t="shared" si="5"/>
        <v>202</v>
      </c>
      <c r="L328" s="298">
        <f t="shared" si="6"/>
        <v>17</v>
      </c>
      <c r="M328" s="308">
        <v>12</v>
      </c>
      <c r="N328" s="298">
        <f t="shared" si="7"/>
        <v>235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661"/>
      <c r="H329" s="319" t="s">
        <v>277</v>
      </c>
      <c r="I329" s="298" t="s">
        <v>675</v>
      </c>
      <c r="J329" s="298">
        <v>70</v>
      </c>
      <c r="K329" s="298">
        <f t="shared" si="5"/>
        <v>149</v>
      </c>
      <c r="L329" s="298">
        <f t="shared" si="6"/>
        <v>13</v>
      </c>
      <c r="M329" s="308">
        <v>12</v>
      </c>
      <c r="N329" s="298">
        <f t="shared" si="7"/>
        <v>174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661"/>
      <c r="H330" s="319" t="s">
        <v>279</v>
      </c>
      <c r="I330" s="298" t="s">
        <v>676</v>
      </c>
      <c r="J330" s="298">
        <v>31</v>
      </c>
      <c r="K330" s="298">
        <f t="shared" si="5"/>
        <v>66</v>
      </c>
      <c r="L330" s="298">
        <f t="shared" si="6"/>
        <v>6</v>
      </c>
      <c r="M330" s="308">
        <v>12</v>
      </c>
      <c r="N330" s="298">
        <f t="shared" si="7"/>
        <v>78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661"/>
      <c r="H331" s="319" t="s">
        <v>281</v>
      </c>
      <c r="I331" s="298" t="s">
        <v>677</v>
      </c>
      <c r="J331" s="298">
        <v>18</v>
      </c>
      <c r="K331" s="298">
        <f t="shared" si="5"/>
        <v>39</v>
      </c>
      <c r="L331" s="298">
        <f t="shared" si="6"/>
        <v>4</v>
      </c>
      <c r="M331" s="308">
        <v>12</v>
      </c>
      <c r="N331" s="298">
        <f t="shared" si="7"/>
        <v>47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678</v>
      </c>
      <c r="E332" s="300" t="s">
        <v>670</v>
      </c>
      <c r="F332" s="299" t="s">
        <v>318</v>
      </c>
      <c r="G332" s="661"/>
      <c r="H332" s="319" t="s">
        <v>269</v>
      </c>
      <c r="I332" s="298" t="s">
        <v>679</v>
      </c>
      <c r="J332" s="298">
        <v>17</v>
      </c>
      <c r="K332" s="298">
        <f t="shared" si="5"/>
        <v>37</v>
      </c>
      <c r="L332" s="298">
        <f t="shared" si="6"/>
        <v>3</v>
      </c>
      <c r="M332" s="308">
        <v>12</v>
      </c>
      <c r="N332" s="298">
        <f t="shared" si="7"/>
        <v>43</v>
      </c>
      <c r="O332" s="301"/>
      <c r="T332" s="302" t="str">
        <f t="shared" si="8"/>
        <v>eternity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661"/>
      <c r="H333" s="319" t="s">
        <v>271</v>
      </c>
      <c r="I333" s="298" t="s">
        <v>680</v>
      </c>
      <c r="J333" s="298">
        <v>36</v>
      </c>
      <c r="K333" s="298">
        <f t="shared" si="5"/>
        <v>77</v>
      </c>
      <c r="L333" s="298">
        <f t="shared" si="6"/>
        <v>7</v>
      </c>
      <c r="M333" s="308">
        <v>12</v>
      </c>
      <c r="N333" s="298">
        <f t="shared" si="7"/>
        <v>90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661"/>
      <c r="H334" s="319" t="s">
        <v>273</v>
      </c>
      <c r="I334" s="298" t="s">
        <v>681</v>
      </c>
      <c r="J334" s="298">
        <v>77</v>
      </c>
      <c r="K334" s="298">
        <f t="shared" si="5"/>
        <v>164</v>
      </c>
      <c r="L334" s="298">
        <f t="shared" si="6"/>
        <v>14</v>
      </c>
      <c r="M334" s="308">
        <v>12</v>
      </c>
      <c r="N334" s="298">
        <f t="shared" si="7"/>
        <v>191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661"/>
      <c r="H335" s="319" t="s">
        <v>275</v>
      </c>
      <c r="I335" s="298" t="s">
        <v>682</v>
      </c>
      <c r="J335" s="298">
        <v>95</v>
      </c>
      <c r="K335" s="298">
        <f t="shared" si="5"/>
        <v>202</v>
      </c>
      <c r="L335" s="298">
        <f t="shared" si="6"/>
        <v>17</v>
      </c>
      <c r="M335" s="308">
        <v>12</v>
      </c>
      <c r="N335" s="298">
        <f t="shared" si="7"/>
        <v>235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661"/>
      <c r="H336" s="319" t="s">
        <v>277</v>
      </c>
      <c r="I336" s="298" t="s">
        <v>683</v>
      </c>
      <c r="J336" s="298">
        <v>70</v>
      </c>
      <c r="K336" s="298">
        <f t="shared" si="5"/>
        <v>149</v>
      </c>
      <c r="L336" s="298">
        <f t="shared" si="6"/>
        <v>13</v>
      </c>
      <c r="M336" s="308">
        <v>12</v>
      </c>
      <c r="N336" s="298">
        <f t="shared" si="7"/>
        <v>174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661"/>
      <c r="H337" s="319" t="s">
        <v>279</v>
      </c>
      <c r="I337" s="298" t="s">
        <v>684</v>
      </c>
      <c r="J337" s="298">
        <v>31</v>
      </c>
      <c r="K337" s="298">
        <f t="shared" si="5"/>
        <v>66</v>
      </c>
      <c r="L337" s="298">
        <f t="shared" si="6"/>
        <v>6</v>
      </c>
      <c r="M337" s="308">
        <v>12</v>
      </c>
      <c r="N337" s="298">
        <f t="shared" si="7"/>
        <v>78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661"/>
      <c r="H338" s="319" t="s">
        <v>281</v>
      </c>
      <c r="I338" s="298" t="s">
        <v>685</v>
      </c>
      <c r="J338" s="298">
        <v>18</v>
      </c>
      <c r="K338" s="298">
        <f t="shared" si="5"/>
        <v>39</v>
      </c>
      <c r="L338" s="298">
        <f t="shared" si="6"/>
        <v>4</v>
      </c>
      <c r="M338" s="308">
        <v>12</v>
      </c>
      <c r="N338" s="298">
        <f t="shared" si="7"/>
        <v>47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686</v>
      </c>
      <c r="E339" s="300" t="s">
        <v>670</v>
      </c>
      <c r="F339" s="299" t="s">
        <v>283</v>
      </c>
      <c r="G339" s="661"/>
      <c r="H339" s="319" t="s">
        <v>269</v>
      </c>
      <c r="I339" s="298" t="s">
        <v>687</v>
      </c>
      <c r="J339" s="298">
        <v>16</v>
      </c>
      <c r="K339" s="298">
        <f t="shared" si="5"/>
        <v>34</v>
      </c>
      <c r="L339" s="298">
        <f t="shared" si="6"/>
        <v>3</v>
      </c>
      <c r="M339" s="308">
        <v>12</v>
      </c>
      <c r="N339" s="298">
        <f t="shared" si="7"/>
        <v>40</v>
      </c>
      <c r="O339" s="301"/>
      <c r="T339" s="302" t="str">
        <f t="shared" si="8"/>
        <v>moonlight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661"/>
      <c r="H340" s="319" t="s">
        <v>271</v>
      </c>
      <c r="I340" s="298" t="s">
        <v>688</v>
      </c>
      <c r="J340" s="298">
        <v>35</v>
      </c>
      <c r="K340" s="298">
        <f t="shared" si="5"/>
        <v>75</v>
      </c>
      <c r="L340" s="298">
        <f t="shared" si="6"/>
        <v>7</v>
      </c>
      <c r="M340" s="308">
        <v>12</v>
      </c>
      <c r="N340" s="298">
        <f t="shared" si="7"/>
        <v>88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661"/>
      <c r="H341" s="319" t="s">
        <v>273</v>
      </c>
      <c r="I341" s="298" t="s">
        <v>689</v>
      </c>
      <c r="J341" s="298">
        <v>77</v>
      </c>
      <c r="K341" s="298">
        <f t="shared" si="5"/>
        <v>164</v>
      </c>
      <c r="L341" s="298">
        <f t="shared" si="6"/>
        <v>14</v>
      </c>
      <c r="M341" s="308">
        <v>12</v>
      </c>
      <c r="N341" s="298">
        <f t="shared" si="7"/>
        <v>191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661"/>
      <c r="H342" s="319" t="s">
        <v>275</v>
      </c>
      <c r="I342" s="298" t="s">
        <v>690</v>
      </c>
      <c r="J342" s="298">
        <v>95</v>
      </c>
      <c r="K342" s="298">
        <f t="shared" si="5"/>
        <v>202</v>
      </c>
      <c r="L342" s="298">
        <f t="shared" si="6"/>
        <v>17</v>
      </c>
      <c r="M342" s="308">
        <v>12</v>
      </c>
      <c r="N342" s="298">
        <f t="shared" si="7"/>
        <v>235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661"/>
      <c r="H343" s="319" t="s">
        <v>277</v>
      </c>
      <c r="I343" s="298" t="s">
        <v>691</v>
      </c>
      <c r="J343" s="298">
        <v>70</v>
      </c>
      <c r="K343" s="298">
        <f t="shared" si="5"/>
        <v>149</v>
      </c>
      <c r="L343" s="298">
        <f t="shared" si="6"/>
        <v>13</v>
      </c>
      <c r="M343" s="308">
        <v>12</v>
      </c>
      <c r="N343" s="298">
        <f t="shared" si="7"/>
        <v>174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661"/>
      <c r="H344" s="319" t="s">
        <v>279</v>
      </c>
      <c r="I344" s="298" t="s">
        <v>692</v>
      </c>
      <c r="J344" s="298">
        <v>31</v>
      </c>
      <c r="K344" s="298">
        <f t="shared" si="5"/>
        <v>66</v>
      </c>
      <c r="L344" s="298">
        <f t="shared" si="6"/>
        <v>6</v>
      </c>
      <c r="M344" s="308">
        <v>12</v>
      </c>
      <c r="N344" s="298">
        <f t="shared" si="7"/>
        <v>78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661"/>
      <c r="H345" s="319" t="s">
        <v>281</v>
      </c>
      <c r="I345" s="298" t="s">
        <v>693</v>
      </c>
      <c r="J345" s="298">
        <v>16</v>
      </c>
      <c r="K345" s="298">
        <f t="shared" si="5"/>
        <v>34</v>
      </c>
      <c r="L345" s="298">
        <f t="shared" si="6"/>
        <v>3</v>
      </c>
      <c r="M345" s="308">
        <v>12</v>
      </c>
      <c r="N345" s="298">
        <f t="shared" si="7"/>
        <v>40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694</v>
      </c>
      <c r="D346" s="318" t="s">
        <v>695</v>
      </c>
      <c r="E346" s="300" t="s">
        <v>670</v>
      </c>
      <c r="F346" s="299" t="s">
        <v>336</v>
      </c>
      <c r="G346" s="661"/>
      <c r="H346" s="319" t="s">
        <v>269</v>
      </c>
      <c r="I346" s="298" t="s">
        <v>696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dove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661"/>
      <c r="H347" s="319" t="s">
        <v>271</v>
      </c>
      <c r="I347" s="298" t="s">
        <v>697</v>
      </c>
      <c r="J347" s="298">
        <v>35</v>
      </c>
      <c r="K347" s="298">
        <f t="shared" si="5"/>
        <v>75</v>
      </c>
      <c r="L347" s="298">
        <f t="shared" si="6"/>
        <v>7</v>
      </c>
      <c r="M347" s="308">
        <v>12</v>
      </c>
      <c r="N347" s="298">
        <f t="shared" si="7"/>
        <v>88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661"/>
      <c r="H348" s="319" t="s">
        <v>273</v>
      </c>
      <c r="I348" s="298" t="s">
        <v>698</v>
      </c>
      <c r="J348" s="298">
        <v>77</v>
      </c>
      <c r="K348" s="298">
        <f t="shared" si="5"/>
        <v>164</v>
      </c>
      <c r="L348" s="298">
        <f t="shared" si="6"/>
        <v>14</v>
      </c>
      <c r="M348" s="308">
        <v>12</v>
      </c>
      <c r="N348" s="298">
        <f t="shared" si="7"/>
        <v>191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661"/>
      <c r="H349" s="319" t="s">
        <v>275</v>
      </c>
      <c r="I349" s="298" t="s">
        <v>699</v>
      </c>
      <c r="J349" s="298">
        <v>95</v>
      </c>
      <c r="K349" s="298">
        <f t="shared" si="5"/>
        <v>202</v>
      </c>
      <c r="L349" s="298">
        <f t="shared" si="6"/>
        <v>17</v>
      </c>
      <c r="M349" s="308">
        <v>12</v>
      </c>
      <c r="N349" s="298">
        <f t="shared" si="7"/>
        <v>235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661"/>
      <c r="H350" s="319" t="s">
        <v>277</v>
      </c>
      <c r="I350" s="298" t="s">
        <v>700</v>
      </c>
      <c r="J350" s="298">
        <v>70</v>
      </c>
      <c r="K350" s="298">
        <f t="shared" si="5"/>
        <v>149</v>
      </c>
      <c r="L350" s="298">
        <f t="shared" si="6"/>
        <v>13</v>
      </c>
      <c r="M350" s="308">
        <v>12</v>
      </c>
      <c r="N350" s="298">
        <f t="shared" si="7"/>
        <v>174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661"/>
      <c r="H351" s="319" t="s">
        <v>279</v>
      </c>
      <c r="I351" s="298" t="s">
        <v>701</v>
      </c>
      <c r="J351" s="298">
        <v>31</v>
      </c>
      <c r="K351" s="298">
        <f t="shared" si="5"/>
        <v>66</v>
      </c>
      <c r="L351" s="298">
        <f t="shared" si="6"/>
        <v>6</v>
      </c>
      <c r="M351" s="308">
        <v>12</v>
      </c>
      <c r="N351" s="298">
        <f t="shared" si="7"/>
        <v>78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661"/>
      <c r="H352" s="319" t="s">
        <v>281</v>
      </c>
      <c r="I352" s="298" t="s">
        <v>702</v>
      </c>
      <c r="J352" s="298">
        <v>16</v>
      </c>
      <c r="K352" s="298">
        <f t="shared" si="5"/>
        <v>34</v>
      </c>
      <c r="L352" s="298">
        <f t="shared" si="6"/>
        <v>3</v>
      </c>
      <c r="M352" s="308">
        <v>12</v>
      </c>
      <c r="N352" s="298">
        <f t="shared" si="7"/>
        <v>40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703</v>
      </c>
      <c r="E353" s="300" t="s">
        <v>670</v>
      </c>
      <c r="F353" s="299" t="s">
        <v>345</v>
      </c>
      <c r="G353" s="661"/>
      <c r="H353" s="319" t="s">
        <v>269</v>
      </c>
      <c r="I353" s="298" t="s">
        <v>704</v>
      </c>
      <c r="J353" s="298">
        <v>15</v>
      </c>
      <c r="K353" s="298">
        <f t="shared" si="5"/>
        <v>32</v>
      </c>
      <c r="L353" s="298">
        <f t="shared" si="6"/>
        <v>3</v>
      </c>
      <c r="M353" s="308">
        <v>12</v>
      </c>
      <c r="N353" s="298">
        <f t="shared" si="7"/>
        <v>38</v>
      </c>
      <c r="O353" s="301"/>
      <c r="T353" s="302" t="str">
        <f t="shared" si="8"/>
        <v>heather grey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661"/>
      <c r="H354" s="319" t="s">
        <v>271</v>
      </c>
      <c r="I354" s="298" t="s">
        <v>705</v>
      </c>
      <c r="J354" s="298">
        <v>35</v>
      </c>
      <c r="K354" s="298">
        <f t="shared" si="5"/>
        <v>75</v>
      </c>
      <c r="L354" s="298">
        <f t="shared" si="6"/>
        <v>7</v>
      </c>
      <c r="M354" s="308">
        <v>12</v>
      </c>
      <c r="N354" s="298">
        <f t="shared" si="7"/>
        <v>88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661"/>
      <c r="H355" s="319" t="s">
        <v>273</v>
      </c>
      <c r="I355" s="298" t="s">
        <v>706</v>
      </c>
      <c r="J355" s="298">
        <v>77</v>
      </c>
      <c r="K355" s="298">
        <f t="shared" si="5"/>
        <v>164</v>
      </c>
      <c r="L355" s="298">
        <f t="shared" si="6"/>
        <v>14</v>
      </c>
      <c r="M355" s="308">
        <v>12</v>
      </c>
      <c r="N355" s="298">
        <f t="shared" si="7"/>
        <v>191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661"/>
      <c r="H356" s="319" t="s">
        <v>275</v>
      </c>
      <c r="I356" s="298" t="s">
        <v>707</v>
      </c>
      <c r="J356" s="298">
        <v>95</v>
      </c>
      <c r="K356" s="298">
        <f t="shared" si="5"/>
        <v>202</v>
      </c>
      <c r="L356" s="298">
        <f t="shared" si="6"/>
        <v>17</v>
      </c>
      <c r="M356" s="308">
        <v>12</v>
      </c>
      <c r="N356" s="298">
        <f t="shared" si="7"/>
        <v>235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661"/>
      <c r="H357" s="319" t="s">
        <v>277</v>
      </c>
      <c r="I357" s="298" t="s">
        <v>708</v>
      </c>
      <c r="J357" s="298">
        <v>70</v>
      </c>
      <c r="K357" s="298">
        <f t="shared" si="5"/>
        <v>149</v>
      </c>
      <c r="L357" s="298">
        <f t="shared" si="6"/>
        <v>13</v>
      </c>
      <c r="M357" s="308">
        <v>12</v>
      </c>
      <c r="N357" s="298">
        <f t="shared" si="7"/>
        <v>174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661"/>
      <c r="H358" s="319" t="s">
        <v>279</v>
      </c>
      <c r="I358" s="298" t="s">
        <v>709</v>
      </c>
      <c r="J358" s="298">
        <v>31</v>
      </c>
      <c r="K358" s="298">
        <f t="shared" si="5"/>
        <v>66</v>
      </c>
      <c r="L358" s="298">
        <f t="shared" si="6"/>
        <v>6</v>
      </c>
      <c r="M358" s="308">
        <v>12</v>
      </c>
      <c r="N358" s="298">
        <f t="shared" si="7"/>
        <v>78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661"/>
      <c r="H359" s="319" t="s">
        <v>281</v>
      </c>
      <c r="I359" s="298" t="s">
        <v>710</v>
      </c>
      <c r="J359" s="298">
        <v>16</v>
      </c>
      <c r="K359" s="298">
        <f t="shared" si="5"/>
        <v>34</v>
      </c>
      <c r="L359" s="298">
        <f t="shared" si="6"/>
        <v>3</v>
      </c>
      <c r="M359" s="308">
        <v>12</v>
      </c>
      <c r="N359" s="298">
        <f t="shared" si="7"/>
        <v>40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711</v>
      </c>
      <c r="E360" s="300" t="s">
        <v>670</v>
      </c>
      <c r="F360" s="299" t="s">
        <v>354</v>
      </c>
      <c r="G360" s="661"/>
      <c r="H360" s="319" t="s">
        <v>269</v>
      </c>
      <c r="I360" s="298" t="s">
        <v>712</v>
      </c>
      <c r="J360" s="298">
        <v>15</v>
      </c>
      <c r="K360" s="298">
        <f t="shared" si="5"/>
        <v>32</v>
      </c>
      <c r="L360" s="298">
        <f t="shared" si="6"/>
        <v>3</v>
      </c>
      <c r="M360" s="308">
        <v>12</v>
      </c>
      <c r="N360" s="298">
        <f t="shared" si="7"/>
        <v>38</v>
      </c>
      <c r="O360" s="301"/>
      <c r="T360" s="302" t="str">
        <f t="shared" si="8"/>
        <v>sandstone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661"/>
      <c r="H361" s="319" t="s">
        <v>271</v>
      </c>
      <c r="I361" s="298" t="s">
        <v>713</v>
      </c>
      <c r="J361" s="298">
        <v>35</v>
      </c>
      <c r="K361" s="298">
        <f t="shared" si="5"/>
        <v>75</v>
      </c>
      <c r="L361" s="298">
        <f t="shared" si="6"/>
        <v>7</v>
      </c>
      <c r="M361" s="308">
        <v>12</v>
      </c>
      <c r="N361" s="298">
        <f t="shared" si="7"/>
        <v>88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661"/>
      <c r="H362" s="319" t="s">
        <v>273</v>
      </c>
      <c r="I362" s="298" t="s">
        <v>714</v>
      </c>
      <c r="J362" s="298">
        <v>77</v>
      </c>
      <c r="K362" s="298">
        <f t="shared" si="5"/>
        <v>164</v>
      </c>
      <c r="L362" s="298">
        <f t="shared" si="6"/>
        <v>14</v>
      </c>
      <c r="M362" s="308">
        <v>12</v>
      </c>
      <c r="N362" s="298">
        <f t="shared" si="7"/>
        <v>191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661"/>
      <c r="H363" s="319" t="s">
        <v>275</v>
      </c>
      <c r="I363" s="298" t="s">
        <v>715</v>
      </c>
      <c r="J363" s="298">
        <v>95</v>
      </c>
      <c r="K363" s="298">
        <f t="shared" si="5"/>
        <v>202</v>
      </c>
      <c r="L363" s="298">
        <f t="shared" si="6"/>
        <v>17</v>
      </c>
      <c r="M363" s="308">
        <v>12</v>
      </c>
      <c r="N363" s="298">
        <f>ROUNDUP((K363+L363)*1.07,0)</f>
        <v>235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661"/>
      <c r="H364" s="319" t="s">
        <v>277</v>
      </c>
      <c r="I364" s="298" t="s">
        <v>716</v>
      </c>
      <c r="J364" s="298">
        <v>70</v>
      </c>
      <c r="K364" s="298">
        <f t="shared" si="5"/>
        <v>149</v>
      </c>
      <c r="L364" s="298">
        <f t="shared" si="6"/>
        <v>13</v>
      </c>
      <c r="M364" s="308">
        <v>12</v>
      </c>
      <c r="N364" s="298">
        <f t="shared" si="7"/>
        <v>174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661"/>
      <c r="H365" s="319" t="s">
        <v>279</v>
      </c>
      <c r="I365" s="298" t="s">
        <v>717</v>
      </c>
      <c r="J365" s="298">
        <v>31</v>
      </c>
      <c r="K365" s="298">
        <f t="shared" si="5"/>
        <v>66</v>
      </c>
      <c r="L365" s="298">
        <f t="shared" si="6"/>
        <v>6</v>
      </c>
      <c r="M365" s="308">
        <v>12</v>
      </c>
      <c r="N365" s="298">
        <f t="shared" si="7"/>
        <v>78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661"/>
      <c r="H366" s="319" t="s">
        <v>281</v>
      </c>
      <c r="I366" s="298" t="s">
        <v>718</v>
      </c>
      <c r="J366" s="298">
        <v>16</v>
      </c>
      <c r="K366" s="298">
        <f t="shared" si="5"/>
        <v>34</v>
      </c>
      <c r="L366" s="298">
        <f t="shared" si="6"/>
        <v>3</v>
      </c>
      <c r="M366" s="308">
        <v>12</v>
      </c>
      <c r="N366" s="298">
        <f t="shared" si="7"/>
        <v>40</v>
      </c>
      <c r="O366" s="301"/>
      <c r="T366" s="302" t="str">
        <f t="shared" si="8"/>
        <v>sandstone</v>
      </c>
    </row>
    <row r="367" spans="1:20" ht="32.5" hidden="1">
      <c r="B367" s="321" t="s">
        <v>719</v>
      </c>
      <c r="C367" s="321"/>
      <c r="D367" s="321"/>
      <c r="E367" s="321"/>
      <c r="F367" s="321"/>
      <c r="G367" s="322"/>
      <c r="H367" s="321"/>
      <c r="I367" s="323"/>
      <c r="J367" s="324">
        <f>SUM(J3:J366)</f>
        <v>31583</v>
      </c>
      <c r="K367" s="324">
        <f>SUM(K3:K366)</f>
        <v>67135</v>
      </c>
      <c r="L367" s="324">
        <f>SUM(L3:L366)</f>
        <v>5127</v>
      </c>
      <c r="M367" s="324">
        <f>SUM(M3:M366)</f>
        <v>7042</v>
      </c>
      <c r="N367" s="324">
        <f>SUM(N3:N366)</f>
        <v>77507</v>
      </c>
    </row>
  </sheetData>
  <autoFilter ref="A2:P367" xr:uid="{00000000-0009-0000-0000-000002000000}">
    <filterColumn colId="2">
      <filters>
        <filter val="D15-SHD136V3A2"/>
      </filters>
    </filterColumn>
  </autoFilter>
  <mergeCells count="9">
    <mergeCell ref="G241:G282"/>
    <mergeCell ref="G283:G324"/>
    <mergeCell ref="G325:G366"/>
    <mergeCell ref="G3:G30"/>
    <mergeCell ref="G31:G72"/>
    <mergeCell ref="G73:G114"/>
    <mergeCell ref="G115:G156"/>
    <mergeCell ref="G157:G198"/>
    <mergeCell ref="G199:G240"/>
  </mergeCells>
  <conditionalFormatting sqref="I368:I1048576 I2:I366">
    <cfRule type="duplicateValues" dxfId="0" priority="1"/>
  </conditionalFormatting>
  <printOptions horizontalCentered="1"/>
  <pageMargins left="0.2" right="0.2" top="0.25" bottom="0.25" header="0.3" footer="0.3"/>
  <pageSetup paperSize="9" scale="67" orientation="landscape" r:id="rId1"/>
  <colBreaks count="1" manualBreakCount="1">
    <brk id="1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8"/>
  <sheetViews>
    <sheetView view="pageBreakPreview" topLeftCell="A23" zoomScale="50" zoomScaleNormal="10" zoomScaleSheetLayoutView="50" zoomScalePageLayoutView="25" workbookViewId="0">
      <selection activeCell="N55" sqref="N55:Q55"/>
    </sheetView>
  </sheetViews>
  <sheetFormatPr defaultColWidth="9.1796875" defaultRowHeight="16.5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43" t="s">
        <v>0</v>
      </c>
      <c r="O1" s="443" t="s">
        <v>0</v>
      </c>
      <c r="P1" s="444" t="s">
        <v>1</v>
      </c>
      <c r="Q1" s="444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43" t="s">
        <v>2</v>
      </c>
      <c r="O2" s="443" t="s">
        <v>2</v>
      </c>
      <c r="P2" s="445" t="s">
        <v>3</v>
      </c>
      <c r="Q2" s="445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43" t="s">
        <v>4</v>
      </c>
      <c r="O3" s="443" t="s">
        <v>4</v>
      </c>
      <c r="P3" s="446" t="s">
        <v>5</v>
      </c>
      <c r="Q3" s="444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59" t="s">
        <v>765</v>
      </c>
      <c r="H5" s="460"/>
      <c r="I5" s="460"/>
      <c r="J5" s="460"/>
      <c r="K5" s="460"/>
      <c r="L5" s="460"/>
      <c r="M5" s="461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62"/>
      <c r="H6" s="463"/>
      <c r="I6" s="463"/>
      <c r="J6" s="463"/>
      <c r="K6" s="463"/>
      <c r="L6" s="463"/>
      <c r="M6" s="464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566</v>
      </c>
      <c r="E7" s="12"/>
      <c r="F7" s="11"/>
      <c r="G7" s="462"/>
      <c r="H7" s="463"/>
      <c r="I7" s="463"/>
      <c r="J7" s="463"/>
      <c r="K7" s="463"/>
      <c r="L7" s="463"/>
      <c r="M7" s="464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68" t="s">
        <v>568</v>
      </c>
      <c r="E8" s="468"/>
      <c r="F8" s="468"/>
      <c r="G8" s="465"/>
      <c r="H8" s="466"/>
      <c r="I8" s="466"/>
      <c r="J8" s="466"/>
      <c r="K8" s="466"/>
      <c r="L8" s="466"/>
      <c r="M8" s="467"/>
      <c r="N8" s="13"/>
      <c r="O8" s="13"/>
      <c r="P8" s="13"/>
      <c r="Q8" s="13"/>
    </row>
    <row r="9" spans="1:17" s="15" customFormat="1" ht="32.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2.5">
      <c r="B10" s="236" t="s">
        <v>15</v>
      </c>
      <c r="C10" s="236"/>
      <c r="D10" s="136" t="s">
        <v>727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69">
        <v>45447</v>
      </c>
      <c r="E11" s="470"/>
      <c r="F11" s="470"/>
      <c r="G11" s="241"/>
      <c r="H11" s="240"/>
      <c r="I11" s="186"/>
      <c r="J11" s="238" t="s">
        <v>20</v>
      </c>
      <c r="K11" s="186"/>
      <c r="L11" s="186"/>
      <c r="M11" s="471" t="s">
        <v>730</v>
      </c>
      <c r="N11" s="471"/>
      <c r="O11" s="471"/>
      <c r="P11" s="471"/>
      <c r="Q11" s="471"/>
    </row>
    <row r="12" spans="1:17" s="15" customFormat="1" ht="32.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32.5">
      <c r="B13" s="472"/>
      <c r="C13" s="472"/>
      <c r="D13" s="472"/>
      <c r="E13" s="472"/>
      <c r="F13" s="472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32.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45" t="s">
        <v>740</v>
      </c>
      <c r="F17" s="346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78">
      <c r="B18" s="330" t="s">
        <v>41</v>
      </c>
      <c r="C18" s="331" t="s">
        <v>567</v>
      </c>
      <c r="D18" s="347" t="s">
        <v>731</v>
      </c>
      <c r="E18" s="666" t="s">
        <v>741</v>
      </c>
      <c r="F18" s="666"/>
      <c r="G18" s="207">
        <v>2</v>
      </c>
      <c r="H18" s="207">
        <v>3</v>
      </c>
      <c r="I18" s="207">
        <v>4</v>
      </c>
      <c r="J18" s="207">
        <v>5</v>
      </c>
      <c r="K18" s="207">
        <v>5</v>
      </c>
      <c r="L18" s="207">
        <v>4</v>
      </c>
      <c r="M18" s="207">
        <v>2</v>
      </c>
      <c r="N18" s="207"/>
      <c r="O18" s="207"/>
      <c r="P18" s="207"/>
      <c r="Q18" s="208">
        <f>SUM(E18:P18)</f>
        <v>25</v>
      </c>
    </row>
    <row r="19" spans="2:17" s="204" customFormat="1" ht="78">
      <c r="B19" s="330" t="s">
        <v>43</v>
      </c>
      <c r="C19" s="331" t="str">
        <f>C18</f>
        <v>DB-KB013</v>
      </c>
      <c r="D19" s="348" t="str">
        <f>+D18</f>
        <v>CLOUD</v>
      </c>
      <c r="E19" s="666" t="s">
        <v>742</v>
      </c>
      <c r="F19" s="666"/>
      <c r="G19" s="209">
        <v>0</v>
      </c>
      <c r="H19" s="209">
        <v>0</v>
      </c>
      <c r="I19" s="209">
        <v>1</v>
      </c>
      <c r="J19" s="209">
        <v>1</v>
      </c>
      <c r="K19" s="209">
        <v>0</v>
      </c>
      <c r="L19" s="209">
        <v>0</v>
      </c>
      <c r="M19" s="209">
        <v>0</v>
      </c>
      <c r="N19" s="209"/>
      <c r="O19" s="209"/>
      <c r="P19" s="209"/>
      <c r="Q19" s="208">
        <f>SUM(E19:P19)</f>
        <v>2</v>
      </c>
    </row>
    <row r="20" spans="2:17" s="215" customFormat="1" ht="53.5">
      <c r="B20" s="210" t="s">
        <v>44</v>
      </c>
      <c r="C20" s="210"/>
      <c r="D20" s="349" t="str">
        <f>+D19</f>
        <v>CLOUD</v>
      </c>
      <c r="E20" s="212"/>
      <c r="F20" s="213"/>
      <c r="G20" s="214">
        <f>SUM(G18:G19)</f>
        <v>2</v>
      </c>
      <c r="H20" s="214">
        <f t="shared" ref="H20:M20" si="0">SUM(H18:H19)</f>
        <v>3</v>
      </c>
      <c r="I20" s="214">
        <f t="shared" si="0"/>
        <v>5</v>
      </c>
      <c r="J20" s="214">
        <f t="shared" si="0"/>
        <v>6</v>
      </c>
      <c r="K20" s="214">
        <f t="shared" si="0"/>
        <v>5</v>
      </c>
      <c r="L20" s="214">
        <f t="shared" si="0"/>
        <v>4</v>
      </c>
      <c r="M20" s="214">
        <f t="shared" si="0"/>
        <v>2</v>
      </c>
      <c r="N20" s="334"/>
      <c r="O20" s="334"/>
      <c r="P20" s="334"/>
      <c r="Q20" s="213">
        <f>SUM(Q18:Q19)</f>
        <v>27</v>
      </c>
    </row>
    <row r="21" spans="2:17" s="204" customFormat="1" ht="53.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45" t="s">
        <v>740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78">
      <c r="B23" s="330" t="s">
        <v>41</v>
      </c>
      <c r="C23" s="331" t="s">
        <v>576</v>
      </c>
      <c r="D23" s="347" t="s">
        <v>732</v>
      </c>
      <c r="E23" s="666" t="s">
        <v>741</v>
      </c>
      <c r="F23" s="666"/>
      <c r="G23" s="207">
        <v>2</v>
      </c>
      <c r="H23" s="207">
        <v>3</v>
      </c>
      <c r="I23" s="207">
        <v>4</v>
      </c>
      <c r="J23" s="207">
        <v>5</v>
      </c>
      <c r="K23" s="207">
        <v>5</v>
      </c>
      <c r="L23" s="207">
        <v>4</v>
      </c>
      <c r="M23" s="207">
        <v>2</v>
      </c>
      <c r="N23" s="207"/>
      <c r="O23" s="207"/>
      <c r="P23" s="207"/>
      <c r="Q23" s="208">
        <f>SUM(E23:P23)</f>
        <v>25</v>
      </c>
    </row>
    <row r="24" spans="2:17" s="204" customFormat="1" ht="78">
      <c r="B24" s="330" t="s">
        <v>43</v>
      </c>
      <c r="C24" s="331" t="str">
        <f>C23</f>
        <v>DB-KB014</v>
      </c>
      <c r="D24" s="348" t="str">
        <f>+D23</f>
        <v>ETERNITY</v>
      </c>
      <c r="E24" s="666" t="s">
        <v>742</v>
      </c>
      <c r="F24" s="666"/>
      <c r="G24" s="209">
        <v>0</v>
      </c>
      <c r="H24" s="209">
        <v>0</v>
      </c>
      <c r="I24" s="209">
        <v>1</v>
      </c>
      <c r="J24" s="209">
        <v>1</v>
      </c>
      <c r="K24" s="209">
        <v>0</v>
      </c>
      <c r="L24" s="209">
        <v>0</v>
      </c>
      <c r="M24" s="209">
        <v>0</v>
      </c>
      <c r="N24" s="209"/>
      <c r="O24" s="209"/>
      <c r="P24" s="209"/>
      <c r="Q24" s="208">
        <f>SUM(E24:P24)</f>
        <v>2</v>
      </c>
    </row>
    <row r="25" spans="2:17" s="215" customFormat="1" ht="53.5">
      <c r="B25" s="210" t="s">
        <v>44</v>
      </c>
      <c r="C25" s="210"/>
      <c r="D25" s="349" t="str">
        <f>+D24</f>
        <v>ETERNITY</v>
      </c>
      <c r="E25" s="212"/>
      <c r="F25" s="213"/>
      <c r="G25" s="214">
        <f>SUM(G23:G24)</f>
        <v>2</v>
      </c>
      <c r="H25" s="214">
        <f t="shared" ref="H25:M25" si="1">SUM(H23:H24)</f>
        <v>3</v>
      </c>
      <c r="I25" s="214">
        <f t="shared" si="1"/>
        <v>5</v>
      </c>
      <c r="J25" s="214">
        <f t="shared" si="1"/>
        <v>6</v>
      </c>
      <c r="K25" s="214">
        <f t="shared" si="1"/>
        <v>5</v>
      </c>
      <c r="L25" s="214">
        <f t="shared" si="1"/>
        <v>4</v>
      </c>
      <c r="M25" s="214">
        <f t="shared" si="1"/>
        <v>2</v>
      </c>
      <c r="N25" s="213"/>
      <c r="O25" s="213"/>
      <c r="P25" s="213"/>
      <c r="Q25" s="213">
        <f>SUM(Q23:Q24)</f>
        <v>27</v>
      </c>
    </row>
    <row r="26" spans="2:17" s="204" customFormat="1" ht="53.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78">
      <c r="B28" s="330" t="s">
        <v>41</v>
      </c>
      <c r="C28" s="331" t="s">
        <v>584</v>
      </c>
      <c r="D28" s="350" t="s">
        <v>733</v>
      </c>
      <c r="E28" s="666" t="s">
        <v>741</v>
      </c>
      <c r="F28" s="666"/>
      <c r="G28" s="207">
        <v>1</v>
      </c>
      <c r="H28" s="207">
        <v>3</v>
      </c>
      <c r="I28" s="207">
        <v>4</v>
      </c>
      <c r="J28" s="207">
        <v>5</v>
      </c>
      <c r="K28" s="207">
        <v>5</v>
      </c>
      <c r="L28" s="207">
        <v>4</v>
      </c>
      <c r="M28" s="207">
        <v>1</v>
      </c>
      <c r="N28" s="207"/>
      <c r="O28" s="207"/>
      <c r="P28" s="207"/>
      <c r="Q28" s="208">
        <f>SUM(E28:P28)</f>
        <v>23</v>
      </c>
    </row>
    <row r="29" spans="2:17" s="204" customFormat="1" ht="78">
      <c r="B29" s="330" t="s">
        <v>43</v>
      </c>
      <c r="C29" s="331" t="str">
        <f>C28</f>
        <v>DB-KB015</v>
      </c>
      <c r="D29" s="351" t="str">
        <f>+D28</f>
        <v>MOONLIGHT</v>
      </c>
      <c r="E29" s="666" t="s">
        <v>742</v>
      </c>
      <c r="F29" s="666"/>
      <c r="G29" s="209">
        <v>0</v>
      </c>
      <c r="H29" s="209">
        <v>0</v>
      </c>
      <c r="I29" s="209">
        <v>1</v>
      </c>
      <c r="J29" s="209">
        <v>1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2</v>
      </c>
    </row>
    <row r="30" spans="2:17" s="204" customFormat="1" ht="53.5">
      <c r="B30" s="222" t="s">
        <v>44</v>
      </c>
      <c r="C30" s="223"/>
      <c r="G30" s="214">
        <f>SUM(G28:G29)</f>
        <v>1</v>
      </c>
      <c r="H30" s="214">
        <f t="shared" ref="H30:M30" si="2">SUM(H28:H29)</f>
        <v>3</v>
      </c>
      <c r="I30" s="214">
        <f t="shared" si="2"/>
        <v>5</v>
      </c>
      <c r="J30" s="214">
        <f t="shared" si="2"/>
        <v>6</v>
      </c>
      <c r="K30" s="214">
        <f t="shared" si="2"/>
        <v>5</v>
      </c>
      <c r="L30" s="214">
        <f t="shared" si="2"/>
        <v>4</v>
      </c>
      <c r="M30" s="214">
        <f t="shared" si="2"/>
        <v>1</v>
      </c>
      <c r="N30" s="221"/>
      <c r="O30" s="221"/>
      <c r="P30" s="221"/>
      <c r="Q30" s="224">
        <f>SUM(Q28:Q29)</f>
        <v>25</v>
      </c>
    </row>
    <row r="31" spans="2:17" s="204" customFormat="1" ht="53.5">
      <c r="B31" s="216"/>
      <c r="C31" s="216"/>
      <c r="D31" s="667" t="str">
        <f>+D29</f>
        <v>MOONLIGHT</v>
      </c>
      <c r="E31" s="667"/>
      <c r="F31" s="667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53.5">
      <c r="B32" s="225" t="s">
        <v>49</v>
      </c>
      <c r="C32" s="226"/>
      <c r="D32" s="225"/>
      <c r="E32" s="227"/>
      <c r="F32" s="228"/>
      <c r="G32" s="228">
        <f t="shared" ref="G32:M32" si="3">G20++G30+G25</f>
        <v>5</v>
      </c>
      <c r="H32" s="228">
        <f t="shared" si="3"/>
        <v>9</v>
      </c>
      <c r="I32" s="228">
        <f t="shared" si="3"/>
        <v>15</v>
      </c>
      <c r="J32" s="228">
        <f t="shared" si="3"/>
        <v>18</v>
      </c>
      <c r="K32" s="228">
        <f t="shared" si="3"/>
        <v>15</v>
      </c>
      <c r="L32" s="228">
        <f t="shared" si="3"/>
        <v>12</v>
      </c>
      <c r="M32" s="228">
        <f t="shared" si="3"/>
        <v>5</v>
      </c>
      <c r="N32" s="228"/>
      <c r="O32" s="228"/>
      <c r="P32" s="228"/>
      <c r="Q32" s="228">
        <f>Q20++Q30+Q25</f>
        <v>79</v>
      </c>
    </row>
    <row r="33" spans="2:17" s="99" customFormat="1" ht="20.25" customHeight="1">
      <c r="B33" s="100"/>
      <c r="C33" s="101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</row>
    <row r="34" spans="2:17" s="99" customFormat="1" ht="105.75" customHeight="1">
      <c r="B34" s="477" t="s">
        <v>739</v>
      </c>
      <c r="C34" s="477"/>
      <c r="D34" s="477"/>
      <c r="E34" s="477"/>
      <c r="F34" s="477"/>
      <c r="G34" s="477"/>
      <c r="H34" s="477"/>
      <c r="I34" s="477"/>
      <c r="J34" s="477"/>
      <c r="K34" s="477"/>
      <c r="L34" s="477"/>
      <c r="M34" s="477"/>
      <c r="N34" s="477"/>
      <c r="O34" s="477"/>
      <c r="P34" s="477"/>
      <c r="Q34" s="477"/>
    </row>
    <row r="35" spans="2:17" s="96" customFormat="1" ht="133" customHeight="1">
      <c r="G35" s="97"/>
    </row>
    <row r="36" spans="2:17" s="96" customFormat="1" ht="32.5">
      <c r="G36" s="97"/>
    </row>
    <row r="37" spans="2:17" s="96" customFormat="1" ht="32.5">
      <c r="G37" s="97"/>
    </row>
    <row r="38" spans="2:17" s="96" customFormat="1" ht="32.5">
      <c r="G38" s="97"/>
    </row>
    <row r="39" spans="2:17" s="96" customFormat="1" ht="53.5">
      <c r="B39" s="665" t="s">
        <v>767</v>
      </c>
      <c r="C39" s="665"/>
      <c r="D39" s="665"/>
      <c r="E39" s="665"/>
      <c r="F39" s="665"/>
      <c r="G39" s="665"/>
      <c r="H39" s="665"/>
      <c r="I39" s="665"/>
      <c r="J39" s="665"/>
      <c r="K39" s="665"/>
      <c r="L39" s="665"/>
      <c r="M39" s="665"/>
      <c r="N39" s="665"/>
      <c r="O39" s="665"/>
      <c r="P39" s="665"/>
      <c r="Q39" s="665"/>
    </row>
    <row r="40" spans="2:17" s="96" customFormat="1" ht="32.5">
      <c r="G40" s="97"/>
    </row>
    <row r="41" spans="2:17" s="96" customFormat="1" ht="32.5">
      <c r="G41" s="97"/>
    </row>
    <row r="42" spans="2:17" s="96" customFormat="1" ht="32.5">
      <c r="G42" s="97"/>
    </row>
    <row r="43" spans="2:17" s="96" customFormat="1" ht="32.5">
      <c r="G43" s="97"/>
      <c r="H43" s="96">
        <v>1.49</v>
      </c>
    </row>
    <row r="44" spans="2:17" s="96" customFormat="1" ht="97.5">
      <c r="B44" s="96" t="s">
        <v>769</v>
      </c>
      <c r="D44" s="97" t="s">
        <v>768</v>
      </c>
      <c r="G44" s="97"/>
      <c r="H44" s="96">
        <v>0.28000000000000003</v>
      </c>
    </row>
    <row r="45" spans="2:17" s="96" customFormat="1" ht="32.5">
      <c r="D45" s="96" t="s">
        <v>770</v>
      </c>
      <c r="G45" s="97"/>
    </row>
    <row r="46" spans="2:17" s="96" customFormat="1" ht="32.5">
      <c r="G46" s="97"/>
    </row>
    <row r="47" spans="2:17" s="96" customFormat="1" ht="32.5">
      <c r="G47" s="97"/>
    </row>
    <row r="48" spans="2:17" s="96" customFormat="1" ht="32.5">
      <c r="G48" s="97"/>
    </row>
    <row r="49" spans="2:14" s="96" customFormat="1" ht="32.5">
      <c r="G49" s="97"/>
    </row>
    <row r="50" spans="2:14" s="96" customFormat="1" ht="97.5">
      <c r="B50" s="96" t="s">
        <v>769</v>
      </c>
      <c r="D50" s="97" t="s">
        <v>768</v>
      </c>
      <c r="G50" s="97"/>
      <c r="H50" s="96">
        <v>0.28000000000000003</v>
      </c>
    </row>
    <row r="51" spans="2:14" s="96" customFormat="1" ht="32.5">
      <c r="G51" s="97"/>
    </row>
    <row r="52" spans="2:14" s="96" customFormat="1" ht="32.5">
      <c r="G52" s="97"/>
    </row>
    <row r="53" spans="2:14" s="96" customFormat="1" ht="32.5">
      <c r="G53" s="97"/>
    </row>
    <row r="54" spans="2:14" s="96" customFormat="1" ht="97.5">
      <c r="B54" s="96" t="s">
        <v>769</v>
      </c>
      <c r="D54" s="97" t="s">
        <v>768</v>
      </c>
      <c r="G54" s="97"/>
      <c r="H54" s="96">
        <v>0.28000000000000003</v>
      </c>
    </row>
    <row r="55" spans="2:14" s="96" customFormat="1" ht="32.5">
      <c r="G55" s="97"/>
      <c r="N55" s="96" t="s">
        <v>766</v>
      </c>
    </row>
    <row r="56" spans="2:14" s="96" customFormat="1" ht="32.5">
      <c r="G56" s="97"/>
    </row>
    <row r="57" spans="2:14" s="96" customFormat="1" ht="32.5">
      <c r="G57" s="97"/>
    </row>
    <row r="58" spans="2:14" s="96" customFormat="1" ht="32.5">
      <c r="G58" s="97"/>
    </row>
  </sheetData>
  <mergeCells count="20"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13:F13"/>
    <mergeCell ref="B39:Q39"/>
    <mergeCell ref="E29:F29"/>
    <mergeCell ref="B34:Q34"/>
    <mergeCell ref="D31:F31"/>
    <mergeCell ref="E18:F18"/>
    <mergeCell ref="E19:F19"/>
    <mergeCell ref="E23:F23"/>
    <mergeCell ref="E24:F24"/>
    <mergeCell ref="E28:F28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7"/>
  <sheetViews>
    <sheetView topLeftCell="A4" zoomScale="85" zoomScaleNormal="85" zoomScaleSheetLayoutView="85" zoomScalePageLayoutView="70" workbookViewId="0">
      <selection activeCell="D8" sqref="D8"/>
    </sheetView>
  </sheetViews>
  <sheetFormatPr defaultColWidth="9.81640625" defaultRowHeight="18"/>
  <cols>
    <col min="1" max="1" width="5.453125" style="284" bestFit="1" customWidth="1"/>
    <col min="2" max="2" width="19.7265625" style="284" customWidth="1"/>
    <col min="3" max="3" width="10.54296875" style="284" customWidth="1"/>
    <col min="4" max="4" width="20.81640625" style="284" customWidth="1"/>
    <col min="5" max="5" width="2.26953125" style="284" customWidth="1"/>
    <col min="6" max="6" width="15.81640625" style="284" customWidth="1"/>
    <col min="7" max="7" width="22.453125" style="284" customWidth="1"/>
    <col min="8" max="8" width="45.54296875" style="284" customWidth="1"/>
    <col min="9" max="254" width="9.81640625" style="284"/>
    <col min="255" max="255" width="3.81640625" style="284" customWidth="1"/>
    <col min="256" max="257" width="9.54296875" style="284" customWidth="1"/>
    <col min="258" max="259" width="14.7265625" style="284" customWidth="1"/>
    <col min="260" max="260" width="0" style="284" hidden="1" customWidth="1"/>
    <col min="261" max="267" width="9.54296875" style="284" customWidth="1"/>
    <col min="268" max="510" width="9.81640625" style="284"/>
    <col min="511" max="511" width="3.81640625" style="284" customWidth="1"/>
    <col min="512" max="513" width="9.54296875" style="284" customWidth="1"/>
    <col min="514" max="515" width="14.7265625" style="284" customWidth="1"/>
    <col min="516" max="516" width="0" style="284" hidden="1" customWidth="1"/>
    <col min="517" max="523" width="9.54296875" style="284" customWidth="1"/>
    <col min="524" max="766" width="9.81640625" style="284"/>
    <col min="767" max="767" width="3.81640625" style="284" customWidth="1"/>
    <col min="768" max="769" width="9.54296875" style="284" customWidth="1"/>
    <col min="770" max="771" width="14.7265625" style="284" customWidth="1"/>
    <col min="772" max="772" width="0" style="284" hidden="1" customWidth="1"/>
    <col min="773" max="779" width="9.54296875" style="284" customWidth="1"/>
    <col min="780" max="1022" width="9.81640625" style="284"/>
    <col min="1023" max="1023" width="3.81640625" style="284" customWidth="1"/>
    <col min="1024" max="1025" width="9.54296875" style="284" customWidth="1"/>
    <col min="1026" max="1027" width="14.7265625" style="284" customWidth="1"/>
    <col min="1028" max="1028" width="0" style="284" hidden="1" customWidth="1"/>
    <col min="1029" max="1035" width="9.54296875" style="284" customWidth="1"/>
    <col min="1036" max="1278" width="9.81640625" style="284"/>
    <col min="1279" max="1279" width="3.81640625" style="284" customWidth="1"/>
    <col min="1280" max="1281" width="9.54296875" style="284" customWidth="1"/>
    <col min="1282" max="1283" width="14.7265625" style="284" customWidth="1"/>
    <col min="1284" max="1284" width="0" style="284" hidden="1" customWidth="1"/>
    <col min="1285" max="1291" width="9.54296875" style="284" customWidth="1"/>
    <col min="1292" max="1534" width="9.81640625" style="284"/>
    <col min="1535" max="1535" width="3.81640625" style="284" customWidth="1"/>
    <col min="1536" max="1537" width="9.54296875" style="284" customWidth="1"/>
    <col min="1538" max="1539" width="14.7265625" style="284" customWidth="1"/>
    <col min="1540" max="1540" width="0" style="284" hidden="1" customWidth="1"/>
    <col min="1541" max="1547" width="9.54296875" style="284" customWidth="1"/>
    <col min="1548" max="1790" width="9.81640625" style="284"/>
    <col min="1791" max="1791" width="3.81640625" style="284" customWidth="1"/>
    <col min="1792" max="1793" width="9.54296875" style="284" customWidth="1"/>
    <col min="1794" max="1795" width="14.7265625" style="284" customWidth="1"/>
    <col min="1796" max="1796" width="0" style="284" hidden="1" customWidth="1"/>
    <col min="1797" max="1803" width="9.54296875" style="284" customWidth="1"/>
    <col min="1804" max="2046" width="9.81640625" style="284"/>
    <col min="2047" max="2047" width="3.81640625" style="284" customWidth="1"/>
    <col min="2048" max="2049" width="9.54296875" style="284" customWidth="1"/>
    <col min="2050" max="2051" width="14.7265625" style="284" customWidth="1"/>
    <col min="2052" max="2052" width="0" style="284" hidden="1" customWidth="1"/>
    <col min="2053" max="2059" width="9.54296875" style="284" customWidth="1"/>
    <col min="2060" max="2302" width="9.81640625" style="284"/>
    <col min="2303" max="2303" width="3.81640625" style="284" customWidth="1"/>
    <col min="2304" max="2305" width="9.54296875" style="284" customWidth="1"/>
    <col min="2306" max="2307" width="14.7265625" style="284" customWidth="1"/>
    <col min="2308" max="2308" width="0" style="284" hidden="1" customWidth="1"/>
    <col min="2309" max="2315" width="9.54296875" style="284" customWidth="1"/>
    <col min="2316" max="2558" width="9.81640625" style="284"/>
    <col min="2559" max="2559" width="3.81640625" style="284" customWidth="1"/>
    <col min="2560" max="2561" width="9.54296875" style="284" customWidth="1"/>
    <col min="2562" max="2563" width="14.7265625" style="284" customWidth="1"/>
    <col min="2564" max="2564" width="0" style="284" hidden="1" customWidth="1"/>
    <col min="2565" max="2571" width="9.54296875" style="284" customWidth="1"/>
    <col min="2572" max="2814" width="9.81640625" style="284"/>
    <col min="2815" max="2815" width="3.81640625" style="284" customWidth="1"/>
    <col min="2816" max="2817" width="9.54296875" style="284" customWidth="1"/>
    <col min="2818" max="2819" width="14.7265625" style="284" customWidth="1"/>
    <col min="2820" max="2820" width="0" style="284" hidden="1" customWidth="1"/>
    <col min="2821" max="2827" width="9.54296875" style="284" customWidth="1"/>
    <col min="2828" max="3070" width="9.81640625" style="284"/>
    <col min="3071" max="3071" width="3.81640625" style="284" customWidth="1"/>
    <col min="3072" max="3073" width="9.54296875" style="284" customWidth="1"/>
    <col min="3074" max="3075" width="14.7265625" style="284" customWidth="1"/>
    <col min="3076" max="3076" width="0" style="284" hidden="1" customWidth="1"/>
    <col min="3077" max="3083" width="9.54296875" style="284" customWidth="1"/>
    <col min="3084" max="3326" width="9.81640625" style="284"/>
    <col min="3327" max="3327" width="3.81640625" style="284" customWidth="1"/>
    <col min="3328" max="3329" width="9.54296875" style="284" customWidth="1"/>
    <col min="3330" max="3331" width="14.7265625" style="284" customWidth="1"/>
    <col min="3332" max="3332" width="0" style="284" hidden="1" customWidth="1"/>
    <col min="3333" max="3339" width="9.54296875" style="284" customWidth="1"/>
    <col min="3340" max="3582" width="9.81640625" style="284"/>
    <col min="3583" max="3583" width="3.81640625" style="284" customWidth="1"/>
    <col min="3584" max="3585" width="9.54296875" style="284" customWidth="1"/>
    <col min="3586" max="3587" width="14.7265625" style="284" customWidth="1"/>
    <col min="3588" max="3588" width="0" style="284" hidden="1" customWidth="1"/>
    <col min="3589" max="3595" width="9.54296875" style="284" customWidth="1"/>
    <col min="3596" max="3838" width="9.81640625" style="284"/>
    <col min="3839" max="3839" width="3.81640625" style="284" customWidth="1"/>
    <col min="3840" max="3841" width="9.54296875" style="284" customWidth="1"/>
    <col min="3842" max="3843" width="14.7265625" style="284" customWidth="1"/>
    <col min="3844" max="3844" width="0" style="284" hidden="1" customWidth="1"/>
    <col min="3845" max="3851" width="9.54296875" style="284" customWidth="1"/>
    <col min="3852" max="4094" width="9.81640625" style="284"/>
    <col min="4095" max="4095" width="3.81640625" style="284" customWidth="1"/>
    <col min="4096" max="4097" width="9.54296875" style="284" customWidth="1"/>
    <col min="4098" max="4099" width="14.7265625" style="284" customWidth="1"/>
    <col min="4100" max="4100" width="0" style="284" hidden="1" customWidth="1"/>
    <col min="4101" max="4107" width="9.54296875" style="284" customWidth="1"/>
    <col min="4108" max="4350" width="9.81640625" style="284"/>
    <col min="4351" max="4351" width="3.81640625" style="284" customWidth="1"/>
    <col min="4352" max="4353" width="9.54296875" style="284" customWidth="1"/>
    <col min="4354" max="4355" width="14.7265625" style="284" customWidth="1"/>
    <col min="4356" max="4356" width="0" style="284" hidden="1" customWidth="1"/>
    <col min="4357" max="4363" width="9.54296875" style="284" customWidth="1"/>
    <col min="4364" max="4606" width="9.81640625" style="284"/>
    <col min="4607" max="4607" width="3.81640625" style="284" customWidth="1"/>
    <col min="4608" max="4609" width="9.54296875" style="284" customWidth="1"/>
    <col min="4610" max="4611" width="14.7265625" style="284" customWidth="1"/>
    <col min="4612" max="4612" width="0" style="284" hidden="1" customWidth="1"/>
    <col min="4613" max="4619" width="9.54296875" style="284" customWidth="1"/>
    <col min="4620" max="4862" width="9.81640625" style="284"/>
    <col min="4863" max="4863" width="3.81640625" style="284" customWidth="1"/>
    <col min="4864" max="4865" width="9.54296875" style="284" customWidth="1"/>
    <col min="4866" max="4867" width="14.7265625" style="284" customWidth="1"/>
    <col min="4868" max="4868" width="0" style="284" hidden="1" customWidth="1"/>
    <col min="4869" max="4875" width="9.54296875" style="284" customWidth="1"/>
    <col min="4876" max="5118" width="9.81640625" style="284"/>
    <col min="5119" max="5119" width="3.81640625" style="284" customWidth="1"/>
    <col min="5120" max="5121" width="9.54296875" style="284" customWidth="1"/>
    <col min="5122" max="5123" width="14.7265625" style="284" customWidth="1"/>
    <col min="5124" max="5124" width="0" style="284" hidden="1" customWidth="1"/>
    <col min="5125" max="5131" width="9.54296875" style="284" customWidth="1"/>
    <col min="5132" max="5374" width="9.81640625" style="284"/>
    <col min="5375" max="5375" width="3.81640625" style="284" customWidth="1"/>
    <col min="5376" max="5377" width="9.54296875" style="284" customWidth="1"/>
    <col min="5378" max="5379" width="14.7265625" style="284" customWidth="1"/>
    <col min="5380" max="5380" width="0" style="284" hidden="1" customWidth="1"/>
    <col min="5381" max="5387" width="9.54296875" style="284" customWidth="1"/>
    <col min="5388" max="5630" width="9.81640625" style="284"/>
    <col min="5631" max="5631" width="3.81640625" style="284" customWidth="1"/>
    <col min="5632" max="5633" width="9.54296875" style="284" customWidth="1"/>
    <col min="5634" max="5635" width="14.7265625" style="284" customWidth="1"/>
    <col min="5636" max="5636" width="0" style="284" hidden="1" customWidth="1"/>
    <col min="5637" max="5643" width="9.54296875" style="284" customWidth="1"/>
    <col min="5644" max="5886" width="9.81640625" style="284"/>
    <col min="5887" max="5887" width="3.81640625" style="284" customWidth="1"/>
    <col min="5888" max="5889" width="9.54296875" style="284" customWidth="1"/>
    <col min="5890" max="5891" width="14.7265625" style="284" customWidth="1"/>
    <col min="5892" max="5892" width="0" style="284" hidden="1" customWidth="1"/>
    <col min="5893" max="5899" width="9.54296875" style="284" customWidth="1"/>
    <col min="5900" max="6142" width="9.81640625" style="284"/>
    <col min="6143" max="6143" width="3.81640625" style="284" customWidth="1"/>
    <col min="6144" max="6145" width="9.54296875" style="284" customWidth="1"/>
    <col min="6146" max="6147" width="14.7265625" style="284" customWidth="1"/>
    <col min="6148" max="6148" width="0" style="284" hidden="1" customWidth="1"/>
    <col min="6149" max="6155" width="9.54296875" style="284" customWidth="1"/>
    <col min="6156" max="6398" width="9.81640625" style="284"/>
    <col min="6399" max="6399" width="3.81640625" style="284" customWidth="1"/>
    <col min="6400" max="6401" width="9.54296875" style="284" customWidth="1"/>
    <col min="6402" max="6403" width="14.7265625" style="284" customWidth="1"/>
    <col min="6404" max="6404" width="0" style="284" hidden="1" customWidth="1"/>
    <col min="6405" max="6411" width="9.54296875" style="284" customWidth="1"/>
    <col min="6412" max="6654" width="9.81640625" style="284"/>
    <col min="6655" max="6655" width="3.81640625" style="284" customWidth="1"/>
    <col min="6656" max="6657" width="9.54296875" style="284" customWidth="1"/>
    <col min="6658" max="6659" width="14.7265625" style="284" customWidth="1"/>
    <col min="6660" max="6660" width="0" style="284" hidden="1" customWidth="1"/>
    <col min="6661" max="6667" width="9.54296875" style="284" customWidth="1"/>
    <col min="6668" max="6910" width="9.81640625" style="284"/>
    <col min="6911" max="6911" width="3.81640625" style="284" customWidth="1"/>
    <col min="6912" max="6913" width="9.54296875" style="284" customWidth="1"/>
    <col min="6914" max="6915" width="14.7265625" style="284" customWidth="1"/>
    <col min="6916" max="6916" width="0" style="284" hidden="1" customWidth="1"/>
    <col min="6917" max="6923" width="9.54296875" style="284" customWidth="1"/>
    <col min="6924" max="7166" width="9.81640625" style="284"/>
    <col min="7167" max="7167" width="3.81640625" style="284" customWidth="1"/>
    <col min="7168" max="7169" width="9.54296875" style="284" customWidth="1"/>
    <col min="7170" max="7171" width="14.7265625" style="284" customWidth="1"/>
    <col min="7172" max="7172" width="0" style="284" hidden="1" customWidth="1"/>
    <col min="7173" max="7179" width="9.54296875" style="284" customWidth="1"/>
    <col min="7180" max="7422" width="9.81640625" style="284"/>
    <col min="7423" max="7423" width="3.81640625" style="284" customWidth="1"/>
    <col min="7424" max="7425" width="9.54296875" style="284" customWidth="1"/>
    <col min="7426" max="7427" width="14.7265625" style="284" customWidth="1"/>
    <col min="7428" max="7428" width="0" style="284" hidden="1" customWidth="1"/>
    <col min="7429" max="7435" width="9.54296875" style="284" customWidth="1"/>
    <col min="7436" max="7678" width="9.81640625" style="284"/>
    <col min="7679" max="7679" width="3.81640625" style="284" customWidth="1"/>
    <col min="7680" max="7681" width="9.54296875" style="284" customWidth="1"/>
    <col min="7682" max="7683" width="14.7265625" style="284" customWidth="1"/>
    <col min="7684" max="7684" width="0" style="284" hidden="1" customWidth="1"/>
    <col min="7685" max="7691" width="9.54296875" style="284" customWidth="1"/>
    <col min="7692" max="7934" width="9.81640625" style="284"/>
    <col min="7935" max="7935" width="3.81640625" style="284" customWidth="1"/>
    <col min="7936" max="7937" width="9.54296875" style="284" customWidth="1"/>
    <col min="7938" max="7939" width="14.7265625" style="284" customWidth="1"/>
    <col min="7940" max="7940" width="0" style="284" hidden="1" customWidth="1"/>
    <col min="7941" max="7947" width="9.54296875" style="284" customWidth="1"/>
    <col min="7948" max="8190" width="9.81640625" style="284"/>
    <col min="8191" max="8191" width="3.81640625" style="284" customWidth="1"/>
    <col min="8192" max="8193" width="9.54296875" style="284" customWidth="1"/>
    <col min="8194" max="8195" width="14.7265625" style="284" customWidth="1"/>
    <col min="8196" max="8196" width="0" style="284" hidden="1" customWidth="1"/>
    <col min="8197" max="8203" width="9.54296875" style="284" customWidth="1"/>
    <col min="8204" max="8446" width="9.81640625" style="284"/>
    <col min="8447" max="8447" width="3.81640625" style="284" customWidth="1"/>
    <col min="8448" max="8449" width="9.54296875" style="284" customWidth="1"/>
    <col min="8450" max="8451" width="14.7265625" style="284" customWidth="1"/>
    <col min="8452" max="8452" width="0" style="284" hidden="1" customWidth="1"/>
    <col min="8453" max="8459" width="9.54296875" style="284" customWidth="1"/>
    <col min="8460" max="8702" width="9.81640625" style="284"/>
    <col min="8703" max="8703" width="3.81640625" style="284" customWidth="1"/>
    <col min="8704" max="8705" width="9.54296875" style="284" customWidth="1"/>
    <col min="8706" max="8707" width="14.7265625" style="284" customWidth="1"/>
    <col min="8708" max="8708" width="0" style="284" hidden="1" customWidth="1"/>
    <col min="8709" max="8715" width="9.54296875" style="284" customWidth="1"/>
    <col min="8716" max="8958" width="9.81640625" style="284"/>
    <col min="8959" max="8959" width="3.81640625" style="284" customWidth="1"/>
    <col min="8960" max="8961" width="9.54296875" style="284" customWidth="1"/>
    <col min="8962" max="8963" width="14.7265625" style="284" customWidth="1"/>
    <col min="8964" max="8964" width="0" style="284" hidden="1" customWidth="1"/>
    <col min="8965" max="8971" width="9.54296875" style="284" customWidth="1"/>
    <col min="8972" max="9214" width="9.81640625" style="284"/>
    <col min="9215" max="9215" width="3.81640625" style="284" customWidth="1"/>
    <col min="9216" max="9217" width="9.54296875" style="284" customWidth="1"/>
    <col min="9218" max="9219" width="14.7265625" style="284" customWidth="1"/>
    <col min="9220" max="9220" width="0" style="284" hidden="1" customWidth="1"/>
    <col min="9221" max="9227" width="9.54296875" style="284" customWidth="1"/>
    <col min="9228" max="9470" width="9.81640625" style="284"/>
    <col min="9471" max="9471" width="3.81640625" style="284" customWidth="1"/>
    <col min="9472" max="9473" width="9.54296875" style="284" customWidth="1"/>
    <col min="9474" max="9475" width="14.7265625" style="284" customWidth="1"/>
    <col min="9476" max="9476" width="0" style="284" hidden="1" customWidth="1"/>
    <col min="9477" max="9483" width="9.54296875" style="284" customWidth="1"/>
    <col min="9484" max="9726" width="9.81640625" style="284"/>
    <col min="9727" max="9727" width="3.81640625" style="284" customWidth="1"/>
    <col min="9728" max="9729" width="9.54296875" style="284" customWidth="1"/>
    <col min="9730" max="9731" width="14.7265625" style="284" customWidth="1"/>
    <col min="9732" max="9732" width="0" style="284" hidden="1" customWidth="1"/>
    <col min="9733" max="9739" width="9.54296875" style="284" customWidth="1"/>
    <col min="9740" max="9982" width="9.81640625" style="284"/>
    <col min="9983" max="9983" width="3.81640625" style="284" customWidth="1"/>
    <col min="9984" max="9985" width="9.54296875" style="284" customWidth="1"/>
    <col min="9986" max="9987" width="14.7265625" style="284" customWidth="1"/>
    <col min="9988" max="9988" width="0" style="284" hidden="1" customWidth="1"/>
    <col min="9989" max="9995" width="9.54296875" style="284" customWidth="1"/>
    <col min="9996" max="10238" width="9.81640625" style="284"/>
    <col min="10239" max="10239" width="3.81640625" style="284" customWidth="1"/>
    <col min="10240" max="10241" width="9.54296875" style="284" customWidth="1"/>
    <col min="10242" max="10243" width="14.7265625" style="284" customWidth="1"/>
    <col min="10244" max="10244" width="0" style="284" hidden="1" customWidth="1"/>
    <col min="10245" max="10251" width="9.54296875" style="284" customWidth="1"/>
    <col min="10252" max="10494" width="9.81640625" style="284"/>
    <col min="10495" max="10495" width="3.81640625" style="284" customWidth="1"/>
    <col min="10496" max="10497" width="9.54296875" style="284" customWidth="1"/>
    <col min="10498" max="10499" width="14.7265625" style="284" customWidth="1"/>
    <col min="10500" max="10500" width="0" style="284" hidden="1" customWidth="1"/>
    <col min="10501" max="10507" width="9.54296875" style="284" customWidth="1"/>
    <col min="10508" max="10750" width="9.81640625" style="284"/>
    <col min="10751" max="10751" width="3.81640625" style="284" customWidth="1"/>
    <col min="10752" max="10753" width="9.54296875" style="284" customWidth="1"/>
    <col min="10754" max="10755" width="14.7265625" style="284" customWidth="1"/>
    <col min="10756" max="10756" width="0" style="284" hidden="1" customWidth="1"/>
    <col min="10757" max="10763" width="9.54296875" style="284" customWidth="1"/>
    <col min="10764" max="11006" width="9.81640625" style="284"/>
    <col min="11007" max="11007" width="3.81640625" style="284" customWidth="1"/>
    <col min="11008" max="11009" width="9.54296875" style="284" customWidth="1"/>
    <col min="11010" max="11011" width="14.7265625" style="284" customWidth="1"/>
    <col min="11012" max="11012" width="0" style="284" hidden="1" customWidth="1"/>
    <col min="11013" max="11019" width="9.54296875" style="284" customWidth="1"/>
    <col min="11020" max="11262" width="9.81640625" style="284"/>
    <col min="11263" max="11263" width="3.81640625" style="284" customWidth="1"/>
    <col min="11264" max="11265" width="9.54296875" style="284" customWidth="1"/>
    <col min="11266" max="11267" width="14.7265625" style="284" customWidth="1"/>
    <col min="11268" max="11268" width="0" style="284" hidden="1" customWidth="1"/>
    <col min="11269" max="11275" width="9.54296875" style="284" customWidth="1"/>
    <col min="11276" max="11518" width="9.81640625" style="284"/>
    <col min="11519" max="11519" width="3.81640625" style="284" customWidth="1"/>
    <col min="11520" max="11521" width="9.54296875" style="284" customWidth="1"/>
    <col min="11522" max="11523" width="14.7265625" style="284" customWidth="1"/>
    <col min="11524" max="11524" width="0" style="284" hidden="1" customWidth="1"/>
    <col min="11525" max="11531" width="9.54296875" style="284" customWidth="1"/>
    <col min="11532" max="11774" width="9.81640625" style="284"/>
    <col min="11775" max="11775" width="3.81640625" style="284" customWidth="1"/>
    <col min="11776" max="11777" width="9.54296875" style="284" customWidth="1"/>
    <col min="11778" max="11779" width="14.7265625" style="284" customWidth="1"/>
    <col min="11780" max="11780" width="0" style="284" hidden="1" customWidth="1"/>
    <col min="11781" max="11787" width="9.54296875" style="284" customWidth="1"/>
    <col min="11788" max="12030" width="9.81640625" style="284"/>
    <col min="12031" max="12031" width="3.81640625" style="284" customWidth="1"/>
    <col min="12032" max="12033" width="9.54296875" style="284" customWidth="1"/>
    <col min="12034" max="12035" width="14.7265625" style="284" customWidth="1"/>
    <col min="12036" max="12036" width="0" style="284" hidden="1" customWidth="1"/>
    <col min="12037" max="12043" width="9.54296875" style="284" customWidth="1"/>
    <col min="12044" max="12286" width="9.81640625" style="284"/>
    <col min="12287" max="12287" width="3.81640625" style="284" customWidth="1"/>
    <col min="12288" max="12289" width="9.54296875" style="284" customWidth="1"/>
    <col min="12290" max="12291" width="14.7265625" style="284" customWidth="1"/>
    <col min="12292" max="12292" width="0" style="284" hidden="1" customWidth="1"/>
    <col min="12293" max="12299" width="9.54296875" style="284" customWidth="1"/>
    <col min="12300" max="12542" width="9.81640625" style="284"/>
    <col min="12543" max="12543" width="3.81640625" style="284" customWidth="1"/>
    <col min="12544" max="12545" width="9.54296875" style="284" customWidth="1"/>
    <col min="12546" max="12547" width="14.7265625" style="284" customWidth="1"/>
    <col min="12548" max="12548" width="0" style="284" hidden="1" customWidth="1"/>
    <col min="12549" max="12555" width="9.54296875" style="284" customWidth="1"/>
    <col min="12556" max="12798" width="9.81640625" style="284"/>
    <col min="12799" max="12799" width="3.81640625" style="284" customWidth="1"/>
    <col min="12800" max="12801" width="9.54296875" style="284" customWidth="1"/>
    <col min="12802" max="12803" width="14.7265625" style="284" customWidth="1"/>
    <col min="12804" max="12804" width="0" style="284" hidden="1" customWidth="1"/>
    <col min="12805" max="12811" width="9.54296875" style="284" customWidth="1"/>
    <col min="12812" max="13054" width="9.81640625" style="284"/>
    <col min="13055" max="13055" width="3.81640625" style="284" customWidth="1"/>
    <col min="13056" max="13057" width="9.54296875" style="284" customWidth="1"/>
    <col min="13058" max="13059" width="14.7265625" style="284" customWidth="1"/>
    <col min="13060" max="13060" width="0" style="284" hidden="1" customWidth="1"/>
    <col min="13061" max="13067" width="9.54296875" style="284" customWidth="1"/>
    <col min="13068" max="13310" width="9.81640625" style="284"/>
    <col min="13311" max="13311" width="3.81640625" style="284" customWidth="1"/>
    <col min="13312" max="13313" width="9.54296875" style="284" customWidth="1"/>
    <col min="13314" max="13315" width="14.7265625" style="284" customWidth="1"/>
    <col min="13316" max="13316" width="0" style="284" hidden="1" customWidth="1"/>
    <col min="13317" max="13323" width="9.54296875" style="284" customWidth="1"/>
    <col min="13324" max="13566" width="9.81640625" style="284"/>
    <col min="13567" max="13567" width="3.81640625" style="284" customWidth="1"/>
    <col min="13568" max="13569" width="9.54296875" style="284" customWidth="1"/>
    <col min="13570" max="13571" width="14.7265625" style="284" customWidth="1"/>
    <col min="13572" max="13572" width="0" style="284" hidden="1" customWidth="1"/>
    <col min="13573" max="13579" width="9.54296875" style="284" customWidth="1"/>
    <col min="13580" max="13822" width="9.81640625" style="284"/>
    <col min="13823" max="13823" width="3.81640625" style="284" customWidth="1"/>
    <col min="13824" max="13825" width="9.54296875" style="284" customWidth="1"/>
    <col min="13826" max="13827" width="14.7265625" style="284" customWidth="1"/>
    <col min="13828" max="13828" width="0" style="284" hidden="1" customWidth="1"/>
    <col min="13829" max="13835" width="9.54296875" style="284" customWidth="1"/>
    <col min="13836" max="14078" width="9.81640625" style="284"/>
    <col min="14079" max="14079" width="3.81640625" style="284" customWidth="1"/>
    <col min="14080" max="14081" width="9.54296875" style="284" customWidth="1"/>
    <col min="14082" max="14083" width="14.7265625" style="284" customWidth="1"/>
    <col min="14084" max="14084" width="0" style="284" hidden="1" customWidth="1"/>
    <col min="14085" max="14091" width="9.54296875" style="284" customWidth="1"/>
    <col min="14092" max="14334" width="9.81640625" style="284"/>
    <col min="14335" max="14335" width="3.81640625" style="284" customWidth="1"/>
    <col min="14336" max="14337" width="9.54296875" style="284" customWidth="1"/>
    <col min="14338" max="14339" width="14.7265625" style="284" customWidth="1"/>
    <col min="14340" max="14340" width="0" style="284" hidden="1" customWidth="1"/>
    <col min="14341" max="14347" width="9.54296875" style="284" customWidth="1"/>
    <col min="14348" max="14590" width="9.81640625" style="284"/>
    <col min="14591" max="14591" width="3.81640625" style="284" customWidth="1"/>
    <col min="14592" max="14593" width="9.54296875" style="284" customWidth="1"/>
    <col min="14594" max="14595" width="14.7265625" style="284" customWidth="1"/>
    <col min="14596" max="14596" width="0" style="284" hidden="1" customWidth="1"/>
    <col min="14597" max="14603" width="9.54296875" style="284" customWidth="1"/>
    <col min="14604" max="14846" width="9.81640625" style="284"/>
    <col min="14847" max="14847" width="3.81640625" style="284" customWidth="1"/>
    <col min="14848" max="14849" width="9.54296875" style="284" customWidth="1"/>
    <col min="14850" max="14851" width="14.7265625" style="284" customWidth="1"/>
    <col min="14852" max="14852" width="0" style="284" hidden="1" customWidth="1"/>
    <col min="14853" max="14859" width="9.54296875" style="284" customWidth="1"/>
    <col min="14860" max="15102" width="9.81640625" style="284"/>
    <col min="15103" max="15103" width="3.81640625" style="284" customWidth="1"/>
    <col min="15104" max="15105" width="9.54296875" style="284" customWidth="1"/>
    <col min="15106" max="15107" width="14.7265625" style="284" customWidth="1"/>
    <col min="15108" max="15108" width="0" style="284" hidden="1" customWidth="1"/>
    <col min="15109" max="15115" width="9.54296875" style="284" customWidth="1"/>
    <col min="15116" max="15358" width="9.81640625" style="284"/>
    <col min="15359" max="15359" width="3.81640625" style="284" customWidth="1"/>
    <col min="15360" max="15361" width="9.54296875" style="284" customWidth="1"/>
    <col min="15362" max="15363" width="14.7265625" style="284" customWidth="1"/>
    <col min="15364" max="15364" width="0" style="284" hidden="1" customWidth="1"/>
    <col min="15365" max="15371" width="9.54296875" style="284" customWidth="1"/>
    <col min="15372" max="15614" width="9.81640625" style="284"/>
    <col min="15615" max="15615" width="3.81640625" style="284" customWidth="1"/>
    <col min="15616" max="15617" width="9.54296875" style="284" customWidth="1"/>
    <col min="15618" max="15619" width="14.7265625" style="284" customWidth="1"/>
    <col min="15620" max="15620" width="0" style="284" hidden="1" customWidth="1"/>
    <col min="15621" max="15627" width="9.54296875" style="284" customWidth="1"/>
    <col min="15628" max="15870" width="9.81640625" style="284"/>
    <col min="15871" max="15871" width="3.81640625" style="284" customWidth="1"/>
    <col min="15872" max="15873" width="9.54296875" style="284" customWidth="1"/>
    <col min="15874" max="15875" width="14.7265625" style="284" customWidth="1"/>
    <col min="15876" max="15876" width="0" style="284" hidden="1" customWidth="1"/>
    <col min="15877" max="15883" width="9.54296875" style="284" customWidth="1"/>
    <col min="15884" max="16126" width="9.81640625" style="284"/>
    <col min="16127" max="16127" width="3.81640625" style="284" customWidth="1"/>
    <col min="16128" max="16129" width="9.54296875" style="284" customWidth="1"/>
    <col min="16130" max="16131" width="14.7265625" style="284" customWidth="1"/>
    <col min="16132" max="16132" width="0" style="284" hidden="1" customWidth="1"/>
    <col min="16133" max="16139" width="9.54296875" style="284" customWidth="1"/>
    <col min="16140" max="16384" width="9.8164062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76" t="s">
        <v>235</v>
      </c>
      <c r="C4" s="676"/>
      <c r="D4" s="272" cm="1">
        <f t="array" ref="D4:F4">'1. CUTTING DOCKET'!D11:F11</f>
        <v>45462</v>
      </c>
      <c r="E4">
        <v>0</v>
      </c>
      <c r="F4">
        <v>0</v>
      </c>
      <c r="G4"/>
      <c r="H4"/>
    </row>
    <row r="5" spans="1:8" s="265" customFormat="1" ht="4" customHeight="1" thickBot="1">
      <c r="A5" s="270"/>
      <c r="B5" s="677"/>
      <c r="C5" s="677"/>
      <c r="D5" s="273"/>
      <c r="E5"/>
      <c r="F5" s="270"/>
      <c r="G5" s="270"/>
      <c r="H5"/>
    </row>
    <row r="6" spans="1:8" s="265" customFormat="1" ht="17.25" customHeight="1" thickBot="1">
      <c r="A6" s="270"/>
      <c r="B6" s="676" t="s">
        <v>236</v>
      </c>
      <c r="C6" s="676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4" customHeight="1" thickBot="1">
      <c r="A7" s="270"/>
      <c r="B7" s="678"/>
      <c r="C7" s="678"/>
      <c r="D7" s="273"/>
      <c r="E7"/>
      <c r="F7" s="275"/>
      <c r="G7" s="276"/>
      <c r="H7"/>
    </row>
    <row r="8" spans="1:8" s="265" customFormat="1" ht="17.25" customHeight="1" thickBot="1">
      <c r="A8" s="270"/>
      <c r="B8" s="676" t="s">
        <v>238</v>
      </c>
      <c r="C8" s="676"/>
      <c r="D8" s="274" t="str">
        <f>'1. CUTTING DOCKET'!D7</f>
        <v>D15-SHD136V3A2</v>
      </c>
      <c r="E8" s="277"/>
      <c r="F8" s="271" t="s">
        <v>239</v>
      </c>
      <c r="G8" s="274" t="str">
        <f>'1. CUTTING DOCKET'!D10</f>
        <v>HOODIE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75" t="s">
        <v>242</v>
      </c>
      <c r="D10" s="675"/>
      <c r="E10" s="675"/>
      <c r="F10" s="675"/>
      <c r="G10" s="280" t="s">
        <v>243</v>
      </c>
      <c r="H10" s="280" t="s">
        <v>244</v>
      </c>
    </row>
    <row r="11" spans="1:8" s="265" customFormat="1" ht="106.9" customHeight="1" thickBot="1">
      <c r="A11" s="672">
        <v>1</v>
      </c>
      <c r="B11" s="282" t="s">
        <v>245</v>
      </c>
      <c r="C11" s="673" t="s">
        <v>253</v>
      </c>
      <c r="D11" s="673"/>
      <c r="E11" s="673"/>
      <c r="F11" s="673"/>
      <c r="G11" s="672"/>
      <c r="H11" s="281"/>
    </row>
    <row r="12" spans="1:8" s="265" customFormat="1" ht="140.25" customHeight="1" thickBot="1">
      <c r="A12" s="672"/>
      <c r="B12" s="282" t="s">
        <v>246</v>
      </c>
      <c r="C12" s="674" t="str">
        <f>'1. CUTTING DOCKET'!G5</f>
        <v>TRIỂN KHAI MẪU MARKETING SAMPLE
THAM KHẢO CÁCH MAY: MẪU SIZE SET MÃ D15-SHD136V3A1  MÀU OFF WHITE CHUYỂN CÙNG TÁC NGHIỆP D15-SHD136V3A1M NGÀY 10/6/24</v>
      </c>
      <c r="D12" s="674"/>
      <c r="E12" s="674"/>
      <c r="F12" s="674"/>
      <c r="G12" s="672"/>
      <c r="H12" s="281"/>
    </row>
    <row r="13" spans="1:8" s="265" customFormat="1" ht="106.9" customHeight="1" thickBot="1">
      <c r="A13" s="281">
        <v>2</v>
      </c>
      <c r="B13" s="282" t="s">
        <v>247</v>
      </c>
      <c r="C13" s="670" t="str">
        <f>'1. CUTTING DOCKET'!C98</f>
        <v>KHÔNG IN</v>
      </c>
      <c r="D13" s="670"/>
      <c r="E13" s="670"/>
      <c r="F13" s="670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70" t="str">
        <f>'1. CUTTING DOCKET'!C110</f>
        <v>KHÔNG THÊU</v>
      </c>
      <c r="D14" s="670"/>
      <c r="E14" s="670"/>
      <c r="F14" s="670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70" t="str">
        <f>'1. CUTTING DOCKET'!C122</f>
        <v xml:space="preserve">GARMENT WASH </v>
      </c>
      <c r="D15" s="670"/>
      <c r="E15" s="670"/>
      <c r="F15" s="670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70"/>
      <c r="D16" s="670"/>
      <c r="E16" s="670"/>
      <c r="F16" s="670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71" t="s">
        <v>251</v>
      </c>
      <c r="C18" s="671"/>
      <c r="D18" s="671"/>
      <c r="E18" s="283"/>
      <c r="F18" s="283"/>
      <c r="G18" s="671" t="s">
        <v>252</v>
      </c>
      <c r="H18" s="671"/>
    </row>
    <row r="19" spans="1:8" ht="40" customHeight="1">
      <c r="A19" s="276"/>
      <c r="B19" s="285"/>
      <c r="C19" s="285"/>
      <c r="D19" s="285"/>
      <c r="E19" s="285"/>
      <c r="F19" s="265"/>
      <c r="G19" s="285"/>
      <c r="H19" s="285"/>
    </row>
    <row r="20" spans="1:8" ht="40" customHeight="1">
      <c r="A20" s="270"/>
      <c r="B20" s="286"/>
      <c r="C20" s="286"/>
      <c r="D20" s="286"/>
      <c r="E20" s="286"/>
      <c r="F20" s="286"/>
      <c r="G20" s="286"/>
      <c r="H20" s="286"/>
    </row>
    <row r="21" spans="1:8" ht="40" customHeight="1">
      <c r="A21" s="270"/>
      <c r="B21" s="286"/>
      <c r="C21" s="286"/>
      <c r="D21" s="286"/>
      <c r="E21" s="286"/>
      <c r="F21" s="286"/>
      <c r="G21" s="286"/>
      <c r="H21" s="286"/>
    </row>
    <row r="22" spans="1:8" ht="40" customHeight="1">
      <c r="A22" s="270"/>
      <c r="B22" s="286"/>
      <c r="C22" s="286"/>
      <c r="D22" s="286"/>
      <c r="E22" s="286"/>
      <c r="F22" s="286"/>
      <c r="G22" s="286"/>
      <c r="H22" s="286"/>
    </row>
    <row r="23" spans="1:8" ht="40" customHeight="1">
      <c r="A23" s="270"/>
      <c r="B23" s="286"/>
      <c r="C23" s="286"/>
      <c r="D23" s="286"/>
      <c r="E23" s="286"/>
      <c r="F23" s="286"/>
      <c r="G23" s="286"/>
      <c r="H23" s="286"/>
    </row>
    <row r="24" spans="1:8" ht="40" customHeight="1">
      <c r="A24" s="270"/>
      <c r="B24" s="286"/>
      <c r="C24" s="286"/>
      <c r="D24" s="286"/>
      <c r="E24" s="286"/>
      <c r="F24" s="286"/>
      <c r="G24" s="286"/>
      <c r="H24" s="286"/>
    </row>
    <row r="25" spans="1:8" ht="40" customHeight="1">
      <c r="A25" s="270"/>
      <c r="B25" s="286"/>
      <c r="C25" s="286"/>
      <c r="D25" s="286"/>
      <c r="E25" s="286"/>
      <c r="F25" s="286"/>
      <c r="G25" s="286"/>
      <c r="H25" s="286"/>
    </row>
    <row r="26" spans="1:8" ht="40" customHeight="1">
      <c r="A26" s="270"/>
      <c r="B26" s="286"/>
      <c r="C26" s="286"/>
      <c r="D26" s="286"/>
      <c r="E26" s="286"/>
      <c r="F26" s="286"/>
      <c r="G26" s="286"/>
      <c r="H26" s="286"/>
    </row>
    <row r="27" spans="1:8" ht="40" customHeight="1">
      <c r="A27" s="270"/>
      <c r="B27" s="286"/>
      <c r="C27" s="286"/>
      <c r="D27" s="286"/>
      <c r="E27" s="286"/>
      <c r="F27" s="286"/>
      <c r="G27" s="286"/>
      <c r="H27" s="286"/>
    </row>
    <row r="28" spans="1:8" ht="40" customHeight="1">
      <c r="A28" s="270"/>
      <c r="B28" s="286"/>
      <c r="C28" s="286"/>
      <c r="D28" s="286"/>
      <c r="E28" s="286"/>
      <c r="F28" s="286"/>
      <c r="G28" s="286"/>
      <c r="H28" s="286"/>
    </row>
    <row r="29" spans="1:8" ht="40" customHeight="1">
      <c r="A29" s="270"/>
      <c r="B29" s="286"/>
      <c r="C29" s="286"/>
      <c r="D29" s="286"/>
      <c r="E29" s="286"/>
      <c r="F29" s="286"/>
      <c r="G29" s="286"/>
      <c r="H29" s="286"/>
    </row>
    <row r="30" spans="1:8" ht="40" customHeight="1">
      <c r="A30" s="270"/>
      <c r="B30" s="286"/>
      <c r="C30" s="286"/>
      <c r="D30" s="286"/>
      <c r="E30" s="286"/>
      <c r="F30" s="286"/>
      <c r="G30" s="286"/>
      <c r="H30" s="286"/>
    </row>
    <row r="31" spans="1:8" ht="40" customHeight="1">
      <c r="A31" s="270"/>
      <c r="B31" s="286"/>
      <c r="C31" s="286"/>
      <c r="D31" s="286"/>
      <c r="E31" s="286"/>
      <c r="F31" s="286"/>
      <c r="G31" s="286"/>
      <c r="H31" s="286"/>
    </row>
    <row r="32" spans="1:8" ht="40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40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40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40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40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69" t="s">
        <v>738</v>
      </c>
      <c r="C37" s="669"/>
      <c r="D37" s="669"/>
      <c r="E37" s="669"/>
      <c r="F37" s="669"/>
      <c r="G37" s="669"/>
      <c r="H37" s="669"/>
      <c r="I37" s="669"/>
      <c r="J37" s="669"/>
      <c r="K37" s="669"/>
      <c r="L37" s="669"/>
      <c r="M37" s="669"/>
      <c r="N37" s="669"/>
      <c r="O37" s="669"/>
      <c r="P37" s="669"/>
      <c r="Q37" s="669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68" t="s">
        <v>767</v>
      </c>
      <c r="C39" s="668"/>
      <c r="D39" s="668"/>
      <c r="E39" s="668"/>
      <c r="F39" s="668"/>
      <c r="G39" s="668"/>
      <c r="H39" s="668"/>
      <c r="I39" s="668"/>
      <c r="J39" s="668"/>
      <c r="K39" s="668"/>
      <c r="L39" s="668"/>
      <c r="M39" s="668"/>
      <c r="N39" s="668"/>
      <c r="O39" s="668"/>
      <c r="P39" s="668"/>
      <c r="Q39" s="668"/>
    </row>
    <row r="40" spans="1:17" ht="40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40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40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40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40" customHeight="1">
      <c r="A44" s="270"/>
      <c r="B44" s="286" t="s">
        <v>769</v>
      </c>
      <c r="C44" s="286"/>
      <c r="D44" s="361" t="s">
        <v>768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40" customHeight="1">
      <c r="A45" s="270"/>
      <c r="B45" s="286" t="s">
        <v>735</v>
      </c>
      <c r="C45" s="286"/>
      <c r="D45" s="286" t="s">
        <v>770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40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40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40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40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40" customHeight="1">
      <c r="A50" s="270"/>
      <c r="B50" s="286" t="s">
        <v>769</v>
      </c>
      <c r="C50" s="286"/>
      <c r="D50" s="361" t="s">
        <v>768</v>
      </c>
      <c r="E50" s="286" t="s">
        <v>724</v>
      </c>
      <c r="F50" s="286"/>
      <c r="G50" s="286"/>
      <c r="H50" s="286">
        <v>0.28000000000000003</v>
      </c>
    </row>
    <row r="51" spans="1:14" ht="40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40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40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40" customHeight="1">
      <c r="A54" s="270"/>
      <c r="B54" s="286" t="s">
        <v>769</v>
      </c>
      <c r="C54" s="286"/>
      <c r="D54" s="361" t="s">
        <v>768</v>
      </c>
      <c r="E54" s="286" t="s">
        <v>724</v>
      </c>
      <c r="F54" s="286"/>
      <c r="G54" s="286"/>
      <c r="H54" s="286">
        <v>0.28000000000000003</v>
      </c>
    </row>
    <row r="55" spans="1:14" ht="40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766</v>
      </c>
    </row>
    <row r="56" spans="1:14" ht="40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40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40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40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40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40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40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40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40" customHeight="1">
      <c r="A64" s="270"/>
      <c r="B64" s="286"/>
      <c r="C64" s="286"/>
      <c r="D64" s="286"/>
      <c r="E64" s="286"/>
      <c r="F64" s="286"/>
      <c r="G64" s="286"/>
      <c r="H64" s="286"/>
    </row>
    <row r="65" spans="1:8" ht="40" customHeight="1">
      <c r="A65" s="270"/>
      <c r="B65" s="286"/>
      <c r="C65" s="286"/>
      <c r="D65" s="286"/>
      <c r="E65" s="286"/>
      <c r="F65" s="286"/>
      <c r="G65" s="286"/>
      <c r="H65" s="286"/>
    </row>
    <row r="66" spans="1:8" ht="40" customHeight="1">
      <c r="A66" s="270"/>
      <c r="B66" s="286"/>
      <c r="C66" s="286"/>
      <c r="D66" s="286"/>
      <c r="E66" s="286"/>
      <c r="F66" s="286"/>
      <c r="G66" s="286"/>
      <c r="H66" s="286"/>
    </row>
    <row r="67" spans="1:8" ht="40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C14:F14"/>
    <mergeCell ref="C10:F10"/>
    <mergeCell ref="B4:C4"/>
    <mergeCell ref="B5:C5"/>
    <mergeCell ref="B6:C6"/>
    <mergeCell ref="B7:C7"/>
    <mergeCell ref="B8:C8"/>
    <mergeCell ref="A11:A12"/>
    <mergeCell ref="C11:F11"/>
    <mergeCell ref="G11:G12"/>
    <mergeCell ref="C12:F12"/>
    <mergeCell ref="C13:F13"/>
    <mergeCell ref="B39:Q39"/>
    <mergeCell ref="B37:Q37"/>
    <mergeCell ref="C15:F15"/>
    <mergeCell ref="C16:F16"/>
    <mergeCell ref="B18:D18"/>
    <mergeCell ref="G18:H1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20</vt:i4>
      </vt:variant>
    </vt:vector>
  </HeadingPairs>
  <TitlesOfParts>
    <vt:vector size="33" baseType="lpstr">
      <vt:lpstr>1. CUTTING DOCKET (B0279)</vt:lpstr>
      <vt:lpstr>1. CUTTING DOCKET</vt:lpstr>
      <vt:lpstr>GREY</vt:lpstr>
      <vt:lpstr>1. CUTTING DOCKET (MKT)</vt:lpstr>
      <vt:lpstr>2. TRIM CARD</vt:lpstr>
      <vt:lpstr>UA FULL SIZE 260224</vt:lpstr>
      <vt:lpstr>DETAIL UPC CODE revised 9.5</vt:lpstr>
      <vt:lpstr>DB103_LA VÀ DB103_CLOSET  </vt:lpstr>
      <vt:lpstr>MER.QT-04.BM4</vt:lpstr>
      <vt:lpstr>MER.QT-04.BM4 (2)</vt:lpstr>
      <vt:lpstr>2. TRIM CARD (GREY)</vt:lpstr>
      <vt:lpstr>3. ĐỊNH VỊ HÌNH IN.THÊU</vt:lpstr>
      <vt:lpstr>4. THÔNG SỐ SẢN XUẤT</vt:lpstr>
      <vt:lpstr>'1. CUTTING DOCKET'!Print_Area</vt:lpstr>
      <vt:lpstr>'1. CUTTING DOCKET (B0279)'!Print_Area</vt:lpstr>
      <vt:lpstr>'1. CUTTING DOCKET (MKT)'!Print_Area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'MER.QT-04.BM4'!Print_Area</vt:lpstr>
      <vt:lpstr>'MER.QT-04.BM4 (2)'!Print_Area</vt:lpstr>
      <vt:lpstr>'UA FULL SIZE 260224'!Print_Area</vt:lpstr>
      <vt:lpstr>'1. CUTTING DOCKET'!Print_Titles</vt:lpstr>
      <vt:lpstr>'1. CUTTING DOCKET (B0279)'!Print_Titles</vt:lpstr>
      <vt:lpstr>'1. CUTTING DOCKET (MKT)'!Print_Titles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  <vt:lpstr>'UA FULL SIZE 260224'!Print_Titles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Giao Ngo Thi Quynh</cp:lastModifiedBy>
  <cp:revision/>
  <cp:lastPrinted>2024-06-24T08:09:38Z</cp:lastPrinted>
  <dcterms:created xsi:type="dcterms:W3CDTF">2016-05-06T01:47:29Z</dcterms:created>
  <dcterms:modified xsi:type="dcterms:W3CDTF">2024-06-24T08:10:52Z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