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975" documentId="13_ncr:1_{FA98FA3A-47FF-4352-851D-7EEACFA7FFDF}" xr6:coauthVersionLast="47" xr6:coauthVersionMax="47" xr10:uidLastSave="{7527A607-92ED-4FCE-B889-C9206015446C}"/>
  <bookViews>
    <workbookView xWindow="-120" yWindow="-120" windowWidth="20730" windowHeight="11160" tabRatio="753" activeTab="2" xr2:uid="{00000000-000D-0000-FFFF-FFFF00000000}"/>
  </bookViews>
  <sheets>
    <sheet name="1. CUTTING DOCKET" sheetId="1" r:id="rId1"/>
    <sheet name="GREY" sheetId="16" state="hidden" r:id="rId2"/>
    <sheet name="2. TRIM CARD" sheetId="5" r:id="rId3"/>
    <sheet name="DB103_LA VÀ DB103_CLOSET  " sheetId="20" r:id="rId4"/>
    <sheet name="DETAIL UPC CODE revised 9.5" sheetId="19" r:id="rId5"/>
    <sheet name="SIZE SET" sheetId="23" r:id="rId6"/>
    <sheet name="MER.QT-04.BM4" sheetId="18" r:id="rId7"/>
    <sheet name="2. TRIM CARD (GREY)" sheetId="17" state="hidden" r:id="rId8"/>
    <sheet name="3. ĐỊNH VỊ HÌNH IN.THÊU" sheetId="7" state="hidden" r:id="rId9"/>
    <sheet name="4. THÔNG SỐ SẢN XUẤT" sheetId="8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SCM40" localSheetId="4">'[1]Raw material movement'!#REF!</definedName>
    <definedName name="____SCM40">'[1]Raw material movement'!#REF!</definedName>
    <definedName name="___SCM40" localSheetId="4">'[2]Raw material movement'!#REF!</definedName>
    <definedName name="___SCM40">'[2]Raw material movement'!#REF!</definedName>
    <definedName name="__SCM40" localSheetId="4">'[3]Raw material movement'!#REF!</definedName>
    <definedName name="__SCM40">'[3]Raw material movement'!#REF!</definedName>
    <definedName name="_2DATA_DATA2_L" localSheetId="4">'[4]#REF'!#REF!</definedName>
    <definedName name="_2DATA_DATA2_L">'[4]#REF'!#REF!</definedName>
    <definedName name="_DATA_DATA2_L" localSheetId="4">'[5]#REF'!#REF!</definedName>
    <definedName name="_DATA_DATA2_L">'[5]#REF'!#REF!</definedName>
    <definedName name="_Fill" localSheetId="2" hidden="1">#REF!</definedName>
    <definedName name="_Fill" localSheetId="7" hidden="1">#REF!</definedName>
    <definedName name="_Fill" localSheetId="4" hidden="1">#REF!</definedName>
    <definedName name="_Fill" localSheetId="6" hidden="1">#REF!</definedName>
    <definedName name="_Fill" hidden="1">#REF!</definedName>
    <definedName name="_xlnm._FilterDatabase" localSheetId="0" hidden="1">'1. CUTTING DOCKET'!$A$56:$R$108</definedName>
    <definedName name="_xlnm._FilterDatabase" localSheetId="4" hidden="1">'DETAIL UPC CODE revised 9.5'!$A$2:$P$368</definedName>
    <definedName name="_xlnm._FilterDatabase" localSheetId="1" hidden="1">GREY!$A$64:$Q$131</definedName>
    <definedName name="_SCM40" localSheetId="4">'[2]Raw material movement'!#REF!</definedName>
    <definedName name="_SCM40">'[2]Raw material movement'!#REF!</definedName>
    <definedName name="AB" localSheetId="4">#REF!</definedName>
    <definedName name="AB">#REF!</definedName>
    <definedName name="CODE" localSheetId="4">[6]CODE!$A$6:$B$156</definedName>
    <definedName name="CODE">[6]CODE!$A$6:$B$156</definedName>
    <definedName name="DA" localSheetId="4">'[7]Raw material movement'!#REF!</definedName>
    <definedName name="DA">'[8]Raw material movement'!#REF!</definedName>
    <definedName name="df" localSheetId="4">'[2]Raw material movement'!#REF!</definedName>
    <definedName name="df">'[2]Raw material movement'!#REF!</definedName>
    <definedName name="dsdf" localSheetId="4">'[1]Raw material movement'!#REF!</definedName>
    <definedName name="dsdf">'[1]Raw material movement'!#REF!</definedName>
    <definedName name="GDFD" localSheetId="4">'[9]Raw material movement'!#REF!</definedName>
    <definedName name="GDFD">'[10]Raw material movement'!#REF!</definedName>
    <definedName name="IB" localSheetId="4">#REF!</definedName>
    <definedName name="IB">#REF!</definedName>
    <definedName name="INTERNAL_INVOICE" localSheetId="4">[11]UN!#REF!</definedName>
    <definedName name="MAHANG" localSheetId="4">#REF!</definedName>
    <definedName name="MAHANG">#REF!</definedName>
    <definedName name="PRICE" localSheetId="4">#REF!</definedName>
    <definedName name="PRICE">#REF!</definedName>
    <definedName name="_xlnm.Print_Area" localSheetId="0">'1. CUTTING DOCKET'!$A$1:$Q$147</definedName>
    <definedName name="_xlnm.Print_Area" localSheetId="2">'2. TRIM CARD'!$A$1:$E$48</definedName>
    <definedName name="_xlnm.Print_Area" localSheetId="7">'2. TRIM CARD (GREY)'!$A$1:$E$39</definedName>
    <definedName name="_xlnm.Print_Area" localSheetId="3">'DB103_LA VÀ DB103_CLOSET  '!$A$1:$Q$34</definedName>
    <definedName name="_xlnm.Print_Area" localSheetId="4">'DETAIL UPC CODE revised 9.5'!$A$1:$N$368</definedName>
    <definedName name="_xlnm.Print_Area" localSheetId="1">GREY!$A$1:$P$169</definedName>
    <definedName name="_xlnm.Print_Area" localSheetId="6">'MER.QT-04.BM4'!$A$1:$H$19</definedName>
    <definedName name="_xlnm.Print_Titles" localSheetId="0">'1. CUTTING DOCKET'!$1:$15</definedName>
    <definedName name="_xlnm.Print_Titles" localSheetId="2">'2. TRIM CARD'!$1:$5</definedName>
    <definedName name="_xlnm.Print_Titles" localSheetId="7">'2. TRIM CARD (GREY)'!$1:$5</definedName>
    <definedName name="_xlnm.Print_Titles" localSheetId="3">'DB103_LA VÀ DB103_CLOSET  '!$1:$15</definedName>
    <definedName name="_xlnm.Print_Titles" localSheetId="4">'DETAIL UPC CODE revised 9.5'!$2:$2</definedName>
    <definedName name="_xlnm.Print_Titles" localSheetId="1">GREY!$1:$15</definedName>
    <definedName name="style" localSheetId="4">#REF!</definedName>
    <definedName name="style">#REF!</definedName>
    <definedName name="WAFORD" localSheetId="4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5" l="1"/>
  <c r="A48" i="5"/>
  <c r="A47" i="5"/>
  <c r="E47" i="5"/>
  <c r="B28" i="5"/>
  <c r="A28" i="5"/>
  <c r="I85" i="1"/>
  <c r="I83" i="1"/>
  <c r="D19" i="20"/>
  <c r="C19" i="20"/>
  <c r="L59" i="1"/>
  <c r="L58" i="1"/>
  <c r="L57" i="1"/>
  <c r="B40" i="5"/>
  <c r="A40" i="5"/>
  <c r="B38" i="5"/>
  <c r="A38" i="5"/>
  <c r="B36" i="5"/>
  <c r="A36" i="5"/>
  <c r="B34" i="5"/>
  <c r="B32" i="5"/>
  <c r="A32" i="5"/>
  <c r="L102" i="1"/>
  <c r="I102" i="1"/>
  <c r="I100" i="1"/>
  <c r="I99" i="1"/>
  <c r="I97" i="1"/>
  <c r="A30" i="5"/>
  <c r="D24" i="5"/>
  <c r="C24" i="5"/>
  <c r="B24" i="5"/>
  <c r="A24" i="5"/>
  <c r="A20" i="5"/>
  <c r="B22" i="5"/>
  <c r="A22" i="5"/>
  <c r="D26" i="5"/>
  <c r="C26" i="5"/>
  <c r="B20" i="5"/>
  <c r="I71" i="1"/>
  <c r="I69" i="1"/>
  <c r="A10" i="5"/>
  <c r="A9" i="5"/>
  <c r="J31" i="1"/>
  <c r="J33" i="1" s="1"/>
  <c r="Q32" i="1"/>
  <c r="J25" i="1"/>
  <c r="J27" i="1" s="1"/>
  <c r="Q26" i="1"/>
  <c r="J19" i="1"/>
  <c r="J21" i="1" s="1"/>
  <c r="L96" i="1"/>
  <c r="L95" i="1"/>
  <c r="L101" i="1" s="1"/>
  <c r="L94" i="1"/>
  <c r="L103" i="1" s="1"/>
  <c r="L88" i="1" s="1"/>
  <c r="J35" i="1" l="1"/>
  <c r="F146" i="1" s="1"/>
  <c r="L100" i="1"/>
  <c r="I79" i="1" l="1"/>
  <c r="I77" i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20" i="20"/>
  <c r="Q18" i="20"/>
  <c r="J51" i="5"/>
  <c r="M51" i="5" s="1"/>
  <c r="J40" i="19"/>
  <c r="M40" i="19" s="1"/>
  <c r="J42" i="18"/>
  <c r="M56" i="5"/>
  <c r="M45" i="19"/>
  <c r="M47" i="18"/>
  <c r="M54" i="5"/>
  <c r="M43" i="19"/>
  <c r="M45" i="18"/>
  <c r="M52" i="5"/>
  <c r="M41" i="19"/>
  <c r="M43" i="18"/>
  <c r="M42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63" i="5" l="1"/>
  <c r="A61" i="5"/>
  <c r="A51" i="1"/>
  <c r="A59" i="5"/>
  <c r="A57" i="5"/>
  <c r="G64" i="5"/>
  <c r="E64" i="5"/>
  <c r="E62" i="5"/>
  <c r="E60" i="5"/>
  <c r="G60" i="5"/>
  <c r="E58" i="5"/>
  <c r="M31" i="1" l="1"/>
  <c r="M33" i="1" s="1"/>
  <c r="L31" i="1"/>
  <c r="L33" i="1" s="1"/>
  <c r="K31" i="1"/>
  <c r="K33" i="1" s="1"/>
  <c r="I31" i="1"/>
  <c r="I33" i="1" s="1"/>
  <c r="H31" i="1"/>
  <c r="H33" i="1" s="1"/>
  <c r="G31" i="1"/>
  <c r="G33" i="1" s="1"/>
  <c r="M25" i="1"/>
  <c r="M27" i="1" s="1"/>
  <c r="L25" i="1"/>
  <c r="L27" i="1" s="1"/>
  <c r="K25" i="1"/>
  <c r="K27" i="1" s="1"/>
  <c r="I25" i="1"/>
  <c r="I27" i="1" s="1"/>
  <c r="H25" i="1"/>
  <c r="H27" i="1" s="1"/>
  <c r="G25" i="1"/>
  <c r="G27" i="1" s="1"/>
  <c r="H19" i="1"/>
  <c r="H21" i="1" s="1"/>
  <c r="I19" i="1"/>
  <c r="I21" i="1" s="1"/>
  <c r="K19" i="1"/>
  <c r="K21" i="1" s="1"/>
  <c r="L19" i="1"/>
  <c r="L21" i="1" s="1"/>
  <c r="M19" i="1"/>
  <c r="M21" i="1" s="1"/>
  <c r="C31" i="1"/>
  <c r="C25" i="1"/>
  <c r="C19" i="1"/>
  <c r="M368" i="19"/>
  <c r="J368" i="19"/>
  <c r="T367" i="19"/>
  <c r="L367" i="19"/>
  <c r="K367" i="19"/>
  <c r="T366" i="19"/>
  <c r="L366" i="19"/>
  <c r="K366" i="19"/>
  <c r="T365" i="19"/>
  <c r="L365" i="19"/>
  <c r="K365" i="19"/>
  <c r="T364" i="19"/>
  <c r="L364" i="19"/>
  <c r="K364" i="19"/>
  <c r="T363" i="19"/>
  <c r="L363" i="19"/>
  <c r="K363" i="19"/>
  <c r="T362" i="19"/>
  <c r="L362" i="19"/>
  <c r="K362" i="19"/>
  <c r="T361" i="19"/>
  <c r="L361" i="19"/>
  <c r="K361" i="19"/>
  <c r="T360" i="19"/>
  <c r="L360" i="19"/>
  <c r="K360" i="19"/>
  <c r="T359" i="19"/>
  <c r="L359" i="19"/>
  <c r="K359" i="19"/>
  <c r="T358" i="19"/>
  <c r="L358" i="19"/>
  <c r="K358" i="19"/>
  <c r="T357" i="19"/>
  <c r="L357" i="19"/>
  <c r="K357" i="19"/>
  <c r="T356" i="19"/>
  <c r="L356" i="19"/>
  <c r="K356" i="19"/>
  <c r="T355" i="19"/>
  <c r="L355" i="19"/>
  <c r="K355" i="19"/>
  <c r="T354" i="19"/>
  <c r="L354" i="19"/>
  <c r="K354" i="19"/>
  <c r="T353" i="19"/>
  <c r="L353" i="19"/>
  <c r="K353" i="19"/>
  <c r="T352" i="19"/>
  <c r="L352" i="19"/>
  <c r="K352" i="19"/>
  <c r="T351" i="19"/>
  <c r="L351" i="19"/>
  <c r="K351" i="19"/>
  <c r="T350" i="19"/>
  <c r="L350" i="19"/>
  <c r="K350" i="19"/>
  <c r="T349" i="19"/>
  <c r="L349" i="19"/>
  <c r="K349" i="19"/>
  <c r="T348" i="19"/>
  <c r="L348" i="19"/>
  <c r="K348" i="19"/>
  <c r="T347" i="19"/>
  <c r="L347" i="19"/>
  <c r="K347" i="19"/>
  <c r="T346" i="19"/>
  <c r="L346" i="19"/>
  <c r="K346" i="19"/>
  <c r="T345" i="19"/>
  <c r="L345" i="19"/>
  <c r="K345" i="19"/>
  <c r="T344" i="19"/>
  <c r="L344" i="19"/>
  <c r="K344" i="19"/>
  <c r="T343" i="19"/>
  <c r="L343" i="19"/>
  <c r="K343" i="19"/>
  <c r="T342" i="19"/>
  <c r="L342" i="19"/>
  <c r="K342" i="19"/>
  <c r="T341" i="19"/>
  <c r="L341" i="19"/>
  <c r="K341" i="19"/>
  <c r="T340" i="19"/>
  <c r="L340" i="19"/>
  <c r="K340" i="19"/>
  <c r="T339" i="19"/>
  <c r="L339" i="19"/>
  <c r="K339" i="19"/>
  <c r="T338" i="19"/>
  <c r="L338" i="19"/>
  <c r="K338" i="19"/>
  <c r="T337" i="19"/>
  <c r="L337" i="19"/>
  <c r="K337" i="19"/>
  <c r="T336" i="19"/>
  <c r="L336" i="19"/>
  <c r="K336" i="19"/>
  <c r="T335" i="19"/>
  <c r="L335" i="19"/>
  <c r="K335" i="19"/>
  <c r="T334" i="19"/>
  <c r="L334" i="19"/>
  <c r="K334" i="19"/>
  <c r="T333" i="19"/>
  <c r="L333" i="19"/>
  <c r="K333" i="19"/>
  <c r="T332" i="19"/>
  <c r="L332" i="19"/>
  <c r="K332" i="19"/>
  <c r="T331" i="19"/>
  <c r="L331" i="19"/>
  <c r="K331" i="19"/>
  <c r="T330" i="19"/>
  <c r="L330" i="19"/>
  <c r="K330" i="19"/>
  <c r="T329" i="19"/>
  <c r="L329" i="19"/>
  <c r="K329" i="19"/>
  <c r="T328" i="19"/>
  <c r="L328" i="19"/>
  <c r="K328" i="19"/>
  <c r="T327" i="19"/>
  <c r="L327" i="19"/>
  <c r="K327" i="19"/>
  <c r="T326" i="19"/>
  <c r="L326" i="19"/>
  <c r="K326" i="19"/>
  <c r="T325" i="19"/>
  <c r="L325" i="19"/>
  <c r="K325" i="19"/>
  <c r="T324" i="19"/>
  <c r="L324" i="19"/>
  <c r="K324" i="19"/>
  <c r="T323" i="19"/>
  <c r="L323" i="19"/>
  <c r="K323" i="19"/>
  <c r="T322" i="19"/>
  <c r="L322" i="19"/>
  <c r="K322" i="19"/>
  <c r="T321" i="19"/>
  <c r="L321" i="19"/>
  <c r="K321" i="19"/>
  <c r="T320" i="19"/>
  <c r="L320" i="19"/>
  <c r="K320" i="19"/>
  <c r="T319" i="19"/>
  <c r="L319" i="19"/>
  <c r="K319" i="19"/>
  <c r="T318" i="19"/>
  <c r="L318" i="19"/>
  <c r="K318" i="19"/>
  <c r="T317" i="19"/>
  <c r="L317" i="19"/>
  <c r="K317" i="19"/>
  <c r="T316" i="19"/>
  <c r="L316" i="19"/>
  <c r="K316" i="19"/>
  <c r="T315" i="19"/>
  <c r="L315" i="19"/>
  <c r="K315" i="19"/>
  <c r="T314" i="19"/>
  <c r="L314" i="19"/>
  <c r="K314" i="19"/>
  <c r="T313" i="19"/>
  <c r="L313" i="19"/>
  <c r="K313" i="19"/>
  <c r="T312" i="19"/>
  <c r="L312" i="19"/>
  <c r="K312" i="19"/>
  <c r="T311" i="19"/>
  <c r="L311" i="19"/>
  <c r="K311" i="19"/>
  <c r="T310" i="19"/>
  <c r="L310" i="19"/>
  <c r="K310" i="19"/>
  <c r="T309" i="19"/>
  <c r="L309" i="19"/>
  <c r="K309" i="19"/>
  <c r="T308" i="19"/>
  <c r="L308" i="19"/>
  <c r="K308" i="19"/>
  <c r="T307" i="19"/>
  <c r="L307" i="19"/>
  <c r="K307" i="19"/>
  <c r="T306" i="19"/>
  <c r="L306" i="19"/>
  <c r="K306" i="19"/>
  <c r="T305" i="19"/>
  <c r="L305" i="19"/>
  <c r="K305" i="19"/>
  <c r="T304" i="19"/>
  <c r="L304" i="19"/>
  <c r="K304" i="19"/>
  <c r="T303" i="19"/>
  <c r="L303" i="19"/>
  <c r="K303" i="19"/>
  <c r="T302" i="19"/>
  <c r="L302" i="19"/>
  <c r="K302" i="19"/>
  <c r="T301" i="19"/>
  <c r="L301" i="19"/>
  <c r="K301" i="19"/>
  <c r="T300" i="19"/>
  <c r="L300" i="19"/>
  <c r="K300" i="19"/>
  <c r="T299" i="19"/>
  <c r="L299" i="19"/>
  <c r="K299" i="19"/>
  <c r="T298" i="19"/>
  <c r="L298" i="19"/>
  <c r="K298" i="19"/>
  <c r="T297" i="19"/>
  <c r="L297" i="19"/>
  <c r="K297" i="19"/>
  <c r="T296" i="19"/>
  <c r="L296" i="19"/>
  <c r="K296" i="19"/>
  <c r="T295" i="19"/>
  <c r="L295" i="19"/>
  <c r="K295" i="19"/>
  <c r="T294" i="19"/>
  <c r="L294" i="19"/>
  <c r="K294" i="19"/>
  <c r="T293" i="19"/>
  <c r="L293" i="19"/>
  <c r="K293" i="19"/>
  <c r="T292" i="19"/>
  <c r="L292" i="19"/>
  <c r="K292" i="19"/>
  <c r="T291" i="19"/>
  <c r="L291" i="19"/>
  <c r="K291" i="19"/>
  <c r="T290" i="19"/>
  <c r="L290" i="19"/>
  <c r="K290" i="19"/>
  <c r="T289" i="19"/>
  <c r="L289" i="19"/>
  <c r="K289" i="19"/>
  <c r="T288" i="19"/>
  <c r="L288" i="19"/>
  <c r="K288" i="19"/>
  <c r="T287" i="19"/>
  <c r="L287" i="19"/>
  <c r="K287" i="19"/>
  <c r="T286" i="19"/>
  <c r="L286" i="19"/>
  <c r="K286" i="19"/>
  <c r="T285" i="19"/>
  <c r="L285" i="19"/>
  <c r="K285" i="19"/>
  <c r="T284" i="19"/>
  <c r="L284" i="19"/>
  <c r="K284" i="19"/>
  <c r="T283" i="19"/>
  <c r="L283" i="19"/>
  <c r="K283" i="19"/>
  <c r="T282" i="19"/>
  <c r="L282" i="19"/>
  <c r="K282" i="19"/>
  <c r="T281" i="19"/>
  <c r="L281" i="19"/>
  <c r="K281" i="19"/>
  <c r="T280" i="19"/>
  <c r="L280" i="19"/>
  <c r="K280" i="19"/>
  <c r="T279" i="19"/>
  <c r="L279" i="19"/>
  <c r="K279" i="19"/>
  <c r="T278" i="19"/>
  <c r="L278" i="19"/>
  <c r="K278" i="19"/>
  <c r="T277" i="19"/>
  <c r="L277" i="19"/>
  <c r="K277" i="19"/>
  <c r="T276" i="19"/>
  <c r="L276" i="19"/>
  <c r="K276" i="19"/>
  <c r="T275" i="19"/>
  <c r="L275" i="19"/>
  <c r="K275" i="19"/>
  <c r="T274" i="19"/>
  <c r="L274" i="19"/>
  <c r="K274" i="19"/>
  <c r="T273" i="19"/>
  <c r="L273" i="19"/>
  <c r="K273" i="19"/>
  <c r="T272" i="19"/>
  <c r="L272" i="19"/>
  <c r="K272" i="19"/>
  <c r="T271" i="19"/>
  <c r="L271" i="19"/>
  <c r="K271" i="19"/>
  <c r="T270" i="19"/>
  <c r="L270" i="19"/>
  <c r="K270" i="19"/>
  <c r="T269" i="19"/>
  <c r="L269" i="19"/>
  <c r="K269" i="19"/>
  <c r="T268" i="19"/>
  <c r="L268" i="19"/>
  <c r="K268" i="19"/>
  <c r="T267" i="19"/>
  <c r="L267" i="19"/>
  <c r="K267" i="19"/>
  <c r="T266" i="19"/>
  <c r="L266" i="19"/>
  <c r="K266" i="19"/>
  <c r="T265" i="19"/>
  <c r="L265" i="19"/>
  <c r="K265" i="19"/>
  <c r="T264" i="19"/>
  <c r="L264" i="19"/>
  <c r="K264" i="19"/>
  <c r="T263" i="19"/>
  <c r="L263" i="19"/>
  <c r="K263" i="19"/>
  <c r="T262" i="19"/>
  <c r="L262" i="19"/>
  <c r="K262" i="19"/>
  <c r="T261" i="19"/>
  <c r="L261" i="19"/>
  <c r="K261" i="19"/>
  <c r="T260" i="19"/>
  <c r="L260" i="19"/>
  <c r="K260" i="19"/>
  <c r="T259" i="19"/>
  <c r="L259" i="19"/>
  <c r="K259" i="19"/>
  <c r="T258" i="19"/>
  <c r="L258" i="19"/>
  <c r="K258" i="19"/>
  <c r="T257" i="19"/>
  <c r="L257" i="19"/>
  <c r="K257" i="19"/>
  <c r="T256" i="19"/>
  <c r="L256" i="19"/>
  <c r="K256" i="19"/>
  <c r="T255" i="19"/>
  <c r="L255" i="19"/>
  <c r="K255" i="19"/>
  <c r="T254" i="19"/>
  <c r="L254" i="19"/>
  <c r="K254" i="19"/>
  <c r="T253" i="19"/>
  <c r="L253" i="19"/>
  <c r="K253" i="19"/>
  <c r="T252" i="19"/>
  <c r="L252" i="19"/>
  <c r="K252" i="19"/>
  <c r="T251" i="19"/>
  <c r="L251" i="19"/>
  <c r="K251" i="19"/>
  <c r="T250" i="19"/>
  <c r="L250" i="19"/>
  <c r="K250" i="19"/>
  <c r="T249" i="19"/>
  <c r="L249" i="19"/>
  <c r="K249" i="19"/>
  <c r="T248" i="19"/>
  <c r="L248" i="19"/>
  <c r="K248" i="19"/>
  <c r="T247" i="19"/>
  <c r="L247" i="19"/>
  <c r="K247" i="19"/>
  <c r="T246" i="19"/>
  <c r="L246" i="19"/>
  <c r="K246" i="19"/>
  <c r="T245" i="19"/>
  <c r="L245" i="19"/>
  <c r="K245" i="19"/>
  <c r="T244" i="19"/>
  <c r="L244" i="19"/>
  <c r="K244" i="19"/>
  <c r="T243" i="19"/>
  <c r="L243" i="19"/>
  <c r="K243" i="19"/>
  <c r="T242" i="19"/>
  <c r="L242" i="19"/>
  <c r="K242" i="19"/>
  <c r="T241" i="19"/>
  <c r="L241" i="19"/>
  <c r="K241" i="19"/>
  <c r="T240" i="19"/>
  <c r="L240" i="19"/>
  <c r="K240" i="19"/>
  <c r="T239" i="19"/>
  <c r="L239" i="19"/>
  <c r="K239" i="19"/>
  <c r="T238" i="19"/>
  <c r="L238" i="19"/>
  <c r="K238" i="19"/>
  <c r="T237" i="19"/>
  <c r="L237" i="19"/>
  <c r="K237" i="19"/>
  <c r="T236" i="19"/>
  <c r="L236" i="19"/>
  <c r="K236" i="19"/>
  <c r="T235" i="19"/>
  <c r="L235" i="19"/>
  <c r="K235" i="19"/>
  <c r="T234" i="19"/>
  <c r="L234" i="19"/>
  <c r="K234" i="19"/>
  <c r="T233" i="19"/>
  <c r="L233" i="19"/>
  <c r="K233" i="19"/>
  <c r="T232" i="19"/>
  <c r="L232" i="19"/>
  <c r="K232" i="19"/>
  <c r="T231" i="19"/>
  <c r="L231" i="19"/>
  <c r="K231" i="19"/>
  <c r="T230" i="19"/>
  <c r="L230" i="19"/>
  <c r="K230" i="19"/>
  <c r="T229" i="19"/>
  <c r="L229" i="19"/>
  <c r="K229" i="19"/>
  <c r="T228" i="19"/>
  <c r="L228" i="19"/>
  <c r="K228" i="19"/>
  <c r="T227" i="19"/>
  <c r="L227" i="19"/>
  <c r="K227" i="19"/>
  <c r="T226" i="19"/>
  <c r="L226" i="19"/>
  <c r="K226" i="19"/>
  <c r="T225" i="19"/>
  <c r="L225" i="19"/>
  <c r="K225" i="19"/>
  <c r="T224" i="19"/>
  <c r="L224" i="19"/>
  <c r="K224" i="19"/>
  <c r="T223" i="19"/>
  <c r="L223" i="19"/>
  <c r="K223" i="19"/>
  <c r="T222" i="19"/>
  <c r="L222" i="19"/>
  <c r="K222" i="19"/>
  <c r="T221" i="19"/>
  <c r="L221" i="19"/>
  <c r="K221" i="19"/>
  <c r="T220" i="19"/>
  <c r="L220" i="19"/>
  <c r="K220" i="19"/>
  <c r="T219" i="19"/>
  <c r="L219" i="19"/>
  <c r="K219" i="19"/>
  <c r="T218" i="19"/>
  <c r="L218" i="19"/>
  <c r="K218" i="19"/>
  <c r="T217" i="19"/>
  <c r="L217" i="19"/>
  <c r="K217" i="19"/>
  <c r="T216" i="19"/>
  <c r="L216" i="19"/>
  <c r="K216" i="19"/>
  <c r="T215" i="19"/>
  <c r="L215" i="19"/>
  <c r="K215" i="19"/>
  <c r="T214" i="19"/>
  <c r="L214" i="19"/>
  <c r="K214" i="19"/>
  <c r="T213" i="19"/>
  <c r="L213" i="19"/>
  <c r="K213" i="19"/>
  <c r="T212" i="19"/>
  <c r="L212" i="19"/>
  <c r="K212" i="19"/>
  <c r="T211" i="19"/>
  <c r="L211" i="19"/>
  <c r="K211" i="19"/>
  <c r="T210" i="19"/>
  <c r="L210" i="19"/>
  <c r="K210" i="19"/>
  <c r="T209" i="19"/>
  <c r="L209" i="19"/>
  <c r="K209" i="19"/>
  <c r="T208" i="19"/>
  <c r="L208" i="19"/>
  <c r="K208" i="19"/>
  <c r="T207" i="19"/>
  <c r="L207" i="19"/>
  <c r="K207" i="19"/>
  <c r="T206" i="19"/>
  <c r="L206" i="19"/>
  <c r="K206" i="19"/>
  <c r="T205" i="19"/>
  <c r="L205" i="19"/>
  <c r="K205" i="19"/>
  <c r="T204" i="19"/>
  <c r="L204" i="19"/>
  <c r="K204" i="19"/>
  <c r="T203" i="19"/>
  <c r="L203" i="19"/>
  <c r="K203" i="19"/>
  <c r="T202" i="19"/>
  <c r="L202" i="19"/>
  <c r="K202" i="19"/>
  <c r="T201" i="19"/>
  <c r="L201" i="19"/>
  <c r="K201" i="19"/>
  <c r="T200" i="19"/>
  <c r="L200" i="19"/>
  <c r="K200" i="19"/>
  <c r="T199" i="19"/>
  <c r="L199" i="19"/>
  <c r="K199" i="19"/>
  <c r="T198" i="19"/>
  <c r="L198" i="19"/>
  <c r="K198" i="19"/>
  <c r="T197" i="19"/>
  <c r="L197" i="19"/>
  <c r="K197" i="19"/>
  <c r="T196" i="19"/>
  <c r="L196" i="19"/>
  <c r="K196" i="19"/>
  <c r="T195" i="19"/>
  <c r="L195" i="19"/>
  <c r="K195" i="19"/>
  <c r="T194" i="19"/>
  <c r="L194" i="19"/>
  <c r="K194" i="19"/>
  <c r="T193" i="19"/>
  <c r="L193" i="19"/>
  <c r="K193" i="19"/>
  <c r="T192" i="19"/>
  <c r="L192" i="19"/>
  <c r="K192" i="19"/>
  <c r="T191" i="19"/>
  <c r="L191" i="19"/>
  <c r="K191" i="19"/>
  <c r="T190" i="19"/>
  <c r="L190" i="19"/>
  <c r="K190" i="19"/>
  <c r="T189" i="19"/>
  <c r="L189" i="19"/>
  <c r="K189" i="19"/>
  <c r="T188" i="19"/>
  <c r="L188" i="19"/>
  <c r="K188" i="19"/>
  <c r="T187" i="19"/>
  <c r="L187" i="19"/>
  <c r="K187" i="19"/>
  <c r="T186" i="19"/>
  <c r="L186" i="19"/>
  <c r="K186" i="19"/>
  <c r="T185" i="19"/>
  <c r="L185" i="19"/>
  <c r="K185" i="19"/>
  <c r="T184" i="19"/>
  <c r="L184" i="19"/>
  <c r="K184" i="19"/>
  <c r="T183" i="19"/>
  <c r="L183" i="19"/>
  <c r="K183" i="19"/>
  <c r="T182" i="19"/>
  <c r="L182" i="19"/>
  <c r="K182" i="19"/>
  <c r="T181" i="19"/>
  <c r="L181" i="19"/>
  <c r="K181" i="19"/>
  <c r="T180" i="19"/>
  <c r="L180" i="19"/>
  <c r="K180" i="19"/>
  <c r="T179" i="19"/>
  <c r="L179" i="19"/>
  <c r="K179" i="19"/>
  <c r="T178" i="19"/>
  <c r="L178" i="19"/>
  <c r="K178" i="19"/>
  <c r="T177" i="19"/>
  <c r="L177" i="19"/>
  <c r="K177" i="19"/>
  <c r="T176" i="19"/>
  <c r="L176" i="19"/>
  <c r="K176" i="19"/>
  <c r="T175" i="19"/>
  <c r="L175" i="19"/>
  <c r="K175" i="19"/>
  <c r="T174" i="19"/>
  <c r="L174" i="19"/>
  <c r="K174" i="19"/>
  <c r="T173" i="19"/>
  <c r="L173" i="19"/>
  <c r="K173" i="19"/>
  <c r="T172" i="19"/>
  <c r="L172" i="19"/>
  <c r="K172" i="19"/>
  <c r="T171" i="19"/>
  <c r="L171" i="19"/>
  <c r="K171" i="19"/>
  <c r="T170" i="19"/>
  <c r="L170" i="19"/>
  <c r="K170" i="19"/>
  <c r="T169" i="19"/>
  <c r="L169" i="19"/>
  <c r="K169" i="19"/>
  <c r="T168" i="19"/>
  <c r="L168" i="19"/>
  <c r="K168" i="19"/>
  <c r="T167" i="19"/>
  <c r="L167" i="19"/>
  <c r="K167" i="19"/>
  <c r="T166" i="19"/>
  <c r="L166" i="19"/>
  <c r="K166" i="19"/>
  <c r="T165" i="19"/>
  <c r="L165" i="19"/>
  <c r="K165" i="19"/>
  <c r="T164" i="19"/>
  <c r="L164" i="19"/>
  <c r="K164" i="19"/>
  <c r="T163" i="19"/>
  <c r="L163" i="19"/>
  <c r="K163" i="19"/>
  <c r="T162" i="19"/>
  <c r="L162" i="19"/>
  <c r="K162" i="19"/>
  <c r="T161" i="19"/>
  <c r="L161" i="19"/>
  <c r="K161" i="19"/>
  <c r="T160" i="19"/>
  <c r="L160" i="19"/>
  <c r="K160" i="19"/>
  <c r="T159" i="19"/>
  <c r="L159" i="19"/>
  <c r="K159" i="19"/>
  <c r="T158" i="19"/>
  <c r="L158" i="19"/>
  <c r="K158" i="19"/>
  <c r="T157" i="19"/>
  <c r="L157" i="19"/>
  <c r="K157" i="19"/>
  <c r="T156" i="19"/>
  <c r="L156" i="19"/>
  <c r="K156" i="19"/>
  <c r="T155" i="19"/>
  <c r="L155" i="19"/>
  <c r="K155" i="19"/>
  <c r="T154" i="19"/>
  <c r="L154" i="19"/>
  <c r="K154" i="19"/>
  <c r="T153" i="19"/>
  <c r="L153" i="19"/>
  <c r="K153" i="19"/>
  <c r="T152" i="19"/>
  <c r="L152" i="19"/>
  <c r="K152" i="19"/>
  <c r="T151" i="19"/>
  <c r="L151" i="19"/>
  <c r="K151" i="19"/>
  <c r="T150" i="19"/>
  <c r="L150" i="19"/>
  <c r="K150" i="19"/>
  <c r="T149" i="19"/>
  <c r="L149" i="19"/>
  <c r="K149" i="19"/>
  <c r="T148" i="19"/>
  <c r="L148" i="19"/>
  <c r="K148" i="19"/>
  <c r="T147" i="19"/>
  <c r="L147" i="19"/>
  <c r="K147" i="19"/>
  <c r="T146" i="19"/>
  <c r="L146" i="19"/>
  <c r="K146" i="19"/>
  <c r="T145" i="19"/>
  <c r="L145" i="19"/>
  <c r="K145" i="19"/>
  <c r="T144" i="19"/>
  <c r="L144" i="19"/>
  <c r="K144" i="19"/>
  <c r="T143" i="19"/>
  <c r="L143" i="19"/>
  <c r="K143" i="19"/>
  <c r="T142" i="19"/>
  <c r="L142" i="19"/>
  <c r="K142" i="19"/>
  <c r="T141" i="19"/>
  <c r="L141" i="19"/>
  <c r="K141" i="19"/>
  <c r="T140" i="19"/>
  <c r="L140" i="19"/>
  <c r="K140" i="19"/>
  <c r="T139" i="19"/>
  <c r="L139" i="19"/>
  <c r="K139" i="19"/>
  <c r="T138" i="19"/>
  <c r="L138" i="19"/>
  <c r="K138" i="19"/>
  <c r="T137" i="19"/>
  <c r="L137" i="19"/>
  <c r="K137" i="19"/>
  <c r="T136" i="19"/>
  <c r="L136" i="19"/>
  <c r="K136" i="19"/>
  <c r="T135" i="19"/>
  <c r="L135" i="19"/>
  <c r="K135" i="19"/>
  <c r="T134" i="19"/>
  <c r="L134" i="19"/>
  <c r="K134" i="19"/>
  <c r="T133" i="19"/>
  <c r="L133" i="19"/>
  <c r="K133" i="19"/>
  <c r="T132" i="19"/>
  <c r="L132" i="19"/>
  <c r="K132" i="19"/>
  <c r="T131" i="19"/>
  <c r="L131" i="19"/>
  <c r="K131" i="19"/>
  <c r="T130" i="19"/>
  <c r="L130" i="19"/>
  <c r="K130" i="19"/>
  <c r="T129" i="19"/>
  <c r="L129" i="19"/>
  <c r="K129" i="19"/>
  <c r="T128" i="19"/>
  <c r="L128" i="19"/>
  <c r="K128" i="19"/>
  <c r="T127" i="19"/>
  <c r="L127" i="19"/>
  <c r="K127" i="19"/>
  <c r="T126" i="19"/>
  <c r="L126" i="19"/>
  <c r="K126" i="19"/>
  <c r="T125" i="19"/>
  <c r="L125" i="19"/>
  <c r="K125" i="19"/>
  <c r="T124" i="19"/>
  <c r="L124" i="19"/>
  <c r="K124" i="19"/>
  <c r="T123" i="19"/>
  <c r="L123" i="19"/>
  <c r="K123" i="19"/>
  <c r="T122" i="19"/>
  <c r="L122" i="19"/>
  <c r="K122" i="19"/>
  <c r="T121" i="19"/>
  <c r="L121" i="19"/>
  <c r="K121" i="19"/>
  <c r="T120" i="19"/>
  <c r="L120" i="19"/>
  <c r="K120" i="19"/>
  <c r="T119" i="19"/>
  <c r="L119" i="19"/>
  <c r="K119" i="19"/>
  <c r="T118" i="19"/>
  <c r="L118" i="19"/>
  <c r="K118" i="19"/>
  <c r="T117" i="19"/>
  <c r="L117" i="19"/>
  <c r="K117" i="19"/>
  <c r="T116" i="19"/>
  <c r="L116" i="19"/>
  <c r="K116" i="19"/>
  <c r="T115" i="19"/>
  <c r="L115" i="19"/>
  <c r="K115" i="19"/>
  <c r="T114" i="19"/>
  <c r="L114" i="19"/>
  <c r="K114" i="19"/>
  <c r="T113" i="19"/>
  <c r="L113" i="19"/>
  <c r="K113" i="19"/>
  <c r="T112" i="19"/>
  <c r="L112" i="19"/>
  <c r="K112" i="19"/>
  <c r="T111" i="19"/>
  <c r="L111" i="19"/>
  <c r="K111" i="19"/>
  <c r="T110" i="19"/>
  <c r="L110" i="19"/>
  <c r="K110" i="19"/>
  <c r="T109" i="19"/>
  <c r="L109" i="19"/>
  <c r="K109" i="19"/>
  <c r="T108" i="19"/>
  <c r="L108" i="19"/>
  <c r="K108" i="19"/>
  <c r="T107" i="19"/>
  <c r="L107" i="19"/>
  <c r="K107" i="19"/>
  <c r="T106" i="19"/>
  <c r="L106" i="19"/>
  <c r="K106" i="19"/>
  <c r="T105" i="19"/>
  <c r="L105" i="19"/>
  <c r="K105" i="19"/>
  <c r="T104" i="19"/>
  <c r="L104" i="19"/>
  <c r="K104" i="19"/>
  <c r="T103" i="19"/>
  <c r="L103" i="19"/>
  <c r="K103" i="19"/>
  <c r="T102" i="19"/>
  <c r="L102" i="19"/>
  <c r="K102" i="19"/>
  <c r="T101" i="19"/>
  <c r="L101" i="19"/>
  <c r="K101" i="19"/>
  <c r="T100" i="19"/>
  <c r="L100" i="19"/>
  <c r="K100" i="19"/>
  <c r="T99" i="19"/>
  <c r="L99" i="19"/>
  <c r="K99" i="19"/>
  <c r="T98" i="19"/>
  <c r="L98" i="19"/>
  <c r="K98" i="19"/>
  <c r="T97" i="19"/>
  <c r="L97" i="19"/>
  <c r="K97" i="19"/>
  <c r="T96" i="19"/>
  <c r="L96" i="19"/>
  <c r="K96" i="19"/>
  <c r="T95" i="19"/>
  <c r="L95" i="19"/>
  <c r="K95" i="19"/>
  <c r="T94" i="19"/>
  <c r="L94" i="19"/>
  <c r="K94" i="19"/>
  <c r="T93" i="19"/>
  <c r="L93" i="19"/>
  <c r="K93" i="19"/>
  <c r="T92" i="19"/>
  <c r="L92" i="19"/>
  <c r="K92" i="19"/>
  <c r="T91" i="19"/>
  <c r="L91" i="19"/>
  <c r="K91" i="19"/>
  <c r="T90" i="19"/>
  <c r="L90" i="19"/>
  <c r="K90" i="19"/>
  <c r="T89" i="19"/>
  <c r="L89" i="19"/>
  <c r="K89" i="19"/>
  <c r="T88" i="19"/>
  <c r="L88" i="19"/>
  <c r="K88" i="19"/>
  <c r="T87" i="19"/>
  <c r="L87" i="19"/>
  <c r="K87" i="19"/>
  <c r="T86" i="19"/>
  <c r="L86" i="19"/>
  <c r="K86" i="19"/>
  <c r="T85" i="19"/>
  <c r="L85" i="19"/>
  <c r="K85" i="19"/>
  <c r="T84" i="19"/>
  <c r="L84" i="19"/>
  <c r="K84" i="19"/>
  <c r="T83" i="19"/>
  <c r="L83" i="19"/>
  <c r="K83" i="19"/>
  <c r="T82" i="19"/>
  <c r="L82" i="19"/>
  <c r="K82" i="19"/>
  <c r="T81" i="19"/>
  <c r="L81" i="19"/>
  <c r="K81" i="19"/>
  <c r="T80" i="19"/>
  <c r="L80" i="19"/>
  <c r="K80" i="19"/>
  <c r="T79" i="19"/>
  <c r="L79" i="19"/>
  <c r="K79" i="19"/>
  <c r="T78" i="19"/>
  <c r="L78" i="19"/>
  <c r="K78" i="19"/>
  <c r="T77" i="19"/>
  <c r="L77" i="19"/>
  <c r="K77" i="19"/>
  <c r="T76" i="19"/>
  <c r="L76" i="19"/>
  <c r="K76" i="19"/>
  <c r="T75" i="19"/>
  <c r="L75" i="19"/>
  <c r="K75" i="19"/>
  <c r="T74" i="19"/>
  <c r="L74" i="19"/>
  <c r="K74" i="19"/>
  <c r="T73" i="19"/>
  <c r="L73" i="19"/>
  <c r="K73" i="19"/>
  <c r="T72" i="19"/>
  <c r="L72" i="19"/>
  <c r="K72" i="19"/>
  <c r="T71" i="19"/>
  <c r="L71" i="19"/>
  <c r="K71" i="19"/>
  <c r="T70" i="19"/>
  <c r="L70" i="19"/>
  <c r="K70" i="19"/>
  <c r="T69" i="19"/>
  <c r="L69" i="19"/>
  <c r="K69" i="19"/>
  <c r="T68" i="19"/>
  <c r="L68" i="19"/>
  <c r="K68" i="19"/>
  <c r="T67" i="19"/>
  <c r="L67" i="19"/>
  <c r="K67" i="19"/>
  <c r="T66" i="19"/>
  <c r="L66" i="19"/>
  <c r="K66" i="19"/>
  <c r="T65" i="19"/>
  <c r="L65" i="19"/>
  <c r="K65" i="19"/>
  <c r="T64" i="19"/>
  <c r="L64" i="19"/>
  <c r="K64" i="19"/>
  <c r="T63" i="19"/>
  <c r="L63" i="19"/>
  <c r="K63" i="19"/>
  <c r="T62" i="19"/>
  <c r="L62" i="19"/>
  <c r="K62" i="19"/>
  <c r="T61" i="19"/>
  <c r="L61" i="19"/>
  <c r="K61" i="19"/>
  <c r="T60" i="19"/>
  <c r="L60" i="19"/>
  <c r="K60" i="19"/>
  <c r="T59" i="19"/>
  <c r="L59" i="19"/>
  <c r="K59" i="19"/>
  <c r="T58" i="19"/>
  <c r="L58" i="19"/>
  <c r="K58" i="19"/>
  <c r="T57" i="19"/>
  <c r="L57" i="19"/>
  <c r="K57" i="19"/>
  <c r="T56" i="19"/>
  <c r="L56" i="19"/>
  <c r="K56" i="19"/>
  <c r="T55" i="19"/>
  <c r="L55" i="19"/>
  <c r="K55" i="19"/>
  <c r="T54" i="19"/>
  <c r="L54" i="19"/>
  <c r="K54" i="19"/>
  <c r="T53" i="19"/>
  <c r="L53" i="19"/>
  <c r="K53" i="19"/>
  <c r="T52" i="19"/>
  <c r="O52" i="19"/>
  <c r="L52" i="19"/>
  <c r="K52" i="19"/>
  <c r="T51" i="19"/>
  <c r="O51" i="19"/>
  <c r="L51" i="19"/>
  <c r="K51" i="19"/>
  <c r="T50" i="19"/>
  <c r="O50" i="19"/>
  <c r="L50" i="19"/>
  <c r="K50" i="19"/>
  <c r="T49" i="19"/>
  <c r="O49" i="19"/>
  <c r="L49" i="19"/>
  <c r="K49" i="19"/>
  <c r="T48" i="19"/>
  <c r="O48" i="19"/>
  <c r="L48" i="19"/>
  <c r="K48" i="19"/>
  <c r="T47" i="19"/>
  <c r="O47" i="19"/>
  <c r="L47" i="19"/>
  <c r="K47" i="19"/>
  <c r="T46" i="19"/>
  <c r="O46" i="19"/>
  <c r="L46" i="19"/>
  <c r="K46" i="19"/>
  <c r="T45" i="19"/>
  <c r="O45" i="19"/>
  <c r="L45" i="19"/>
  <c r="K45" i="19"/>
  <c r="T44" i="19"/>
  <c r="O44" i="19"/>
  <c r="L44" i="19"/>
  <c r="K44" i="19"/>
  <c r="T43" i="19"/>
  <c r="O43" i="19"/>
  <c r="L43" i="19"/>
  <c r="K43" i="19"/>
  <c r="T42" i="19"/>
  <c r="O42" i="19"/>
  <c r="L42" i="19"/>
  <c r="K42" i="19"/>
  <c r="T40" i="19"/>
  <c r="O40" i="19"/>
  <c r="L40" i="19"/>
  <c r="K40" i="19"/>
  <c r="T39" i="19"/>
  <c r="O39" i="19"/>
  <c r="L39" i="19"/>
  <c r="K39" i="19"/>
  <c r="T38" i="19"/>
  <c r="O38" i="19"/>
  <c r="L38" i="19"/>
  <c r="K38" i="19"/>
  <c r="T37" i="19"/>
  <c r="O37" i="19"/>
  <c r="L37" i="19"/>
  <c r="K37" i="19"/>
  <c r="T36" i="19"/>
  <c r="O36" i="19"/>
  <c r="L36" i="19"/>
  <c r="K36" i="19"/>
  <c r="T35" i="19"/>
  <c r="O35" i="19"/>
  <c r="L35" i="19"/>
  <c r="K35" i="19"/>
  <c r="T34" i="19"/>
  <c r="O34" i="19"/>
  <c r="L34" i="19"/>
  <c r="K34" i="19"/>
  <c r="T33" i="19"/>
  <c r="O33" i="19"/>
  <c r="L33" i="19"/>
  <c r="K33" i="19"/>
  <c r="T32" i="19"/>
  <c r="O32" i="19"/>
  <c r="L32" i="19"/>
  <c r="K32" i="19"/>
  <c r="T31" i="19"/>
  <c r="O31" i="19"/>
  <c r="L31" i="19"/>
  <c r="K31" i="19"/>
  <c r="T30" i="19"/>
  <c r="O30" i="19"/>
  <c r="L30" i="19"/>
  <c r="K30" i="19"/>
  <c r="T29" i="19"/>
  <c r="O29" i="19"/>
  <c r="L29" i="19"/>
  <c r="K29" i="19"/>
  <c r="T28" i="19"/>
  <c r="O28" i="19"/>
  <c r="L28" i="19"/>
  <c r="K28" i="19"/>
  <c r="T27" i="19"/>
  <c r="O27" i="19"/>
  <c r="L27" i="19"/>
  <c r="K27" i="19"/>
  <c r="T26" i="19"/>
  <c r="O26" i="19"/>
  <c r="L26" i="19"/>
  <c r="K26" i="19"/>
  <c r="T25" i="19"/>
  <c r="O25" i="19"/>
  <c r="L25" i="19"/>
  <c r="K25" i="19"/>
  <c r="T24" i="19"/>
  <c r="O24" i="19"/>
  <c r="L24" i="19"/>
  <c r="K24" i="19"/>
  <c r="T23" i="19"/>
  <c r="O23" i="19"/>
  <c r="L23" i="19"/>
  <c r="K23" i="19"/>
  <c r="T22" i="19"/>
  <c r="O22" i="19"/>
  <c r="L22" i="19"/>
  <c r="K22" i="19"/>
  <c r="T21" i="19"/>
  <c r="O21" i="19"/>
  <c r="L21" i="19"/>
  <c r="K21" i="19"/>
  <c r="T20" i="19"/>
  <c r="O20" i="19"/>
  <c r="L20" i="19"/>
  <c r="K20" i="19"/>
  <c r="T19" i="19"/>
  <c r="O19" i="19"/>
  <c r="L19" i="19"/>
  <c r="K19" i="19"/>
  <c r="T18" i="19"/>
  <c r="O18" i="19"/>
  <c r="L18" i="19"/>
  <c r="K18" i="19"/>
  <c r="T17" i="19"/>
  <c r="O17" i="19"/>
  <c r="L17" i="19"/>
  <c r="K17" i="19"/>
  <c r="T16" i="19"/>
  <c r="O16" i="19"/>
  <c r="L16" i="19"/>
  <c r="K16" i="19"/>
  <c r="T15" i="19"/>
  <c r="O15" i="19"/>
  <c r="L15" i="19"/>
  <c r="K15" i="19"/>
  <c r="T14" i="19"/>
  <c r="O14" i="19"/>
  <c r="L14" i="19"/>
  <c r="K14" i="19"/>
  <c r="T13" i="19"/>
  <c r="O13" i="19"/>
  <c r="L13" i="19"/>
  <c r="K13" i="19"/>
  <c r="T12" i="19"/>
  <c r="O12" i="19"/>
  <c r="L12" i="19"/>
  <c r="K12" i="19"/>
  <c r="T11" i="19"/>
  <c r="O11" i="19"/>
  <c r="L11" i="19"/>
  <c r="K11" i="19"/>
  <c r="T10" i="19"/>
  <c r="O10" i="19"/>
  <c r="L10" i="19"/>
  <c r="K10" i="19"/>
  <c r="T9" i="19"/>
  <c r="O9" i="19"/>
  <c r="L9" i="19"/>
  <c r="K9" i="19"/>
  <c r="T8" i="19"/>
  <c r="O8" i="19"/>
  <c r="L8" i="19"/>
  <c r="K8" i="19"/>
  <c r="T7" i="19"/>
  <c r="O7" i="19"/>
  <c r="L7" i="19"/>
  <c r="K7" i="19"/>
  <c r="T6" i="19"/>
  <c r="O6" i="19"/>
  <c r="L6" i="19"/>
  <c r="K6" i="19"/>
  <c r="T5" i="19"/>
  <c r="O5" i="19"/>
  <c r="L5" i="19"/>
  <c r="K5" i="19"/>
  <c r="T4" i="19"/>
  <c r="O4" i="19"/>
  <c r="L4" i="19"/>
  <c r="K4" i="19"/>
  <c r="T3" i="19"/>
  <c r="O3" i="19"/>
  <c r="L3" i="19"/>
  <c r="K3" i="19"/>
  <c r="N53" i="19" l="1"/>
  <c r="N61" i="19"/>
  <c r="N77" i="19"/>
  <c r="N117" i="19"/>
  <c r="N133" i="19"/>
  <c r="N149" i="19"/>
  <c r="N165" i="19"/>
  <c r="N173" i="19"/>
  <c r="N181" i="19"/>
  <c r="N189" i="19"/>
  <c r="N205" i="19"/>
  <c r="N305" i="19"/>
  <c r="I35" i="1"/>
  <c r="E146" i="1" s="1"/>
  <c r="N255" i="19"/>
  <c r="N367" i="19"/>
  <c r="N261" i="19"/>
  <c r="N269" i="19"/>
  <c r="N362" i="19"/>
  <c r="K35" i="1"/>
  <c r="G146" i="1" s="1"/>
  <c r="N361" i="19"/>
  <c r="N212" i="19"/>
  <c r="N228" i="19"/>
  <c r="N292" i="19"/>
  <c r="N300" i="19"/>
  <c r="N364" i="19"/>
  <c r="N304" i="19"/>
  <c r="N352" i="19"/>
  <c r="N290" i="19"/>
  <c r="N109" i="19"/>
  <c r="N278" i="19"/>
  <c r="N286" i="19"/>
  <c r="N5" i="19"/>
  <c r="N11" i="19"/>
  <c r="N13" i="19"/>
  <c r="N15" i="19"/>
  <c r="N17" i="19"/>
  <c r="N19" i="19"/>
  <c r="N21" i="19"/>
  <c r="N25" i="19"/>
  <c r="N27" i="19"/>
  <c r="N29" i="19"/>
  <c r="N48" i="19"/>
  <c r="N50" i="19"/>
  <c r="N52" i="19"/>
  <c r="N57" i="19"/>
  <c r="N249" i="19"/>
  <c r="N265" i="19"/>
  <c r="N273" i="19"/>
  <c r="N324" i="19"/>
  <c r="N226" i="19"/>
  <c r="N93" i="19"/>
  <c r="N125" i="19"/>
  <c r="N141" i="19"/>
  <c r="N38" i="19"/>
  <c r="N330" i="19"/>
  <c r="N46" i="19"/>
  <c r="N65" i="19"/>
  <c r="N340" i="19"/>
  <c r="N356" i="19"/>
  <c r="N101" i="19"/>
  <c r="N157" i="19"/>
  <c r="N202" i="19"/>
  <c r="N366" i="19"/>
  <c r="N276" i="19"/>
  <c r="N308" i="19"/>
  <c r="N332" i="19"/>
  <c r="N206" i="19"/>
  <c r="N42" i="19"/>
  <c r="N4" i="19"/>
  <c r="N8" i="19"/>
  <c r="N20" i="19"/>
  <c r="N45" i="19"/>
  <c r="N69" i="19"/>
  <c r="N85" i="19"/>
  <c r="N266" i="19"/>
  <c r="N232" i="19"/>
  <c r="N240" i="19"/>
  <c r="N296" i="19"/>
  <c r="N341" i="19"/>
  <c r="N349" i="19"/>
  <c r="N357" i="19"/>
  <c r="N365" i="19"/>
  <c r="N320" i="19"/>
  <c r="N328" i="19"/>
  <c r="N336" i="19"/>
  <c r="N360" i="19"/>
  <c r="H35" i="1"/>
  <c r="D146" i="1" s="1"/>
  <c r="L35" i="1"/>
  <c r="H146" i="1" s="1"/>
  <c r="M35" i="1"/>
  <c r="I146" i="1" s="1"/>
  <c r="N310" i="19"/>
  <c r="N47" i="19"/>
  <c r="N208" i="19"/>
  <c r="N213" i="19"/>
  <c r="N218" i="19"/>
  <c r="N221" i="19"/>
  <c r="N229" i="19"/>
  <c r="N234" i="19"/>
  <c r="N237" i="19"/>
  <c r="N242" i="19"/>
  <c r="N274" i="19"/>
  <c r="N287" i="19"/>
  <c r="N303" i="19"/>
  <c r="N313" i="19"/>
  <c r="N329" i="19"/>
  <c r="N334" i="19"/>
  <c r="N337" i="19"/>
  <c r="N342" i="19"/>
  <c r="N9" i="19"/>
  <c r="N33" i="19"/>
  <c r="N35" i="19"/>
  <c r="N37" i="19"/>
  <c r="N54" i="19"/>
  <c r="N62" i="19"/>
  <c r="N70" i="19"/>
  <c r="N224" i="19"/>
  <c r="N256" i="19"/>
  <c r="N272" i="19"/>
  <c r="N277" i="19"/>
  <c r="N282" i="19"/>
  <c r="N285" i="19"/>
  <c r="N293" i="19"/>
  <c r="N298" i="19"/>
  <c r="N301" i="19"/>
  <c r="N306" i="19"/>
  <c r="N319" i="19"/>
  <c r="N73" i="19"/>
  <c r="N81" i="19"/>
  <c r="N89" i="19"/>
  <c r="N97" i="19"/>
  <c r="N105" i="19"/>
  <c r="N113" i="19"/>
  <c r="N121" i="19"/>
  <c r="N129" i="19"/>
  <c r="N137" i="19"/>
  <c r="N145" i="19"/>
  <c r="N153" i="19"/>
  <c r="N161" i="19"/>
  <c r="N169" i="19"/>
  <c r="N177" i="19"/>
  <c r="N185" i="19"/>
  <c r="N193" i="19"/>
  <c r="N201" i="19"/>
  <c r="N209" i="19"/>
  <c r="N214" i="19"/>
  <c r="N338" i="19"/>
  <c r="N351" i="19"/>
  <c r="N156" i="19"/>
  <c r="N164" i="19"/>
  <c r="N172" i="19"/>
  <c r="N180" i="19"/>
  <c r="N188" i="19"/>
  <c r="N196" i="19"/>
  <c r="N204" i="19"/>
  <c r="N233" i="19"/>
  <c r="N288" i="19"/>
  <c r="N325" i="19"/>
  <c r="N333" i="19"/>
  <c r="N354" i="19"/>
  <c r="N10" i="19"/>
  <c r="N14" i="19"/>
  <c r="N22" i="19"/>
  <c r="N26" i="19"/>
  <c r="N32" i="19"/>
  <c r="N36" i="19"/>
  <c r="N210" i="19"/>
  <c r="N223" i="19"/>
  <c r="N239" i="19"/>
  <c r="N244" i="19"/>
  <c r="N260" i="19"/>
  <c r="N268" i="19"/>
  <c r="N297" i="19"/>
  <c r="N16" i="19"/>
  <c r="N31" i="19"/>
  <c r="N43" i="19"/>
  <c r="N49" i="19"/>
  <c r="N58" i="19"/>
  <c r="N66" i="19"/>
  <c r="N154" i="19"/>
  <c r="N162" i="19"/>
  <c r="N170" i="19"/>
  <c r="N178" i="19"/>
  <c r="N186" i="19"/>
  <c r="N194" i="19"/>
  <c r="N220" i="19"/>
  <c r="N225" i="19"/>
  <c r="N230" i="19"/>
  <c r="N238" i="19"/>
  <c r="N248" i="19"/>
  <c r="N284" i="19"/>
  <c r="N289" i="19"/>
  <c r="N294" i="19"/>
  <c r="N302" i="19"/>
  <c r="N312" i="19"/>
  <c r="N348" i="19"/>
  <c r="N353" i="19"/>
  <c r="N358" i="19"/>
  <c r="N7" i="19"/>
  <c r="N18" i="19"/>
  <c r="N24" i="19"/>
  <c r="N39" i="19"/>
  <c r="N51" i="19"/>
  <c r="N56" i="19"/>
  <c r="N64" i="19"/>
  <c r="N72" i="19"/>
  <c r="N80" i="19"/>
  <c r="N88" i="19"/>
  <c r="N96" i="19"/>
  <c r="N104" i="19"/>
  <c r="N112" i="19"/>
  <c r="N120" i="19"/>
  <c r="N128" i="19"/>
  <c r="N136" i="19"/>
  <c r="N144" i="19"/>
  <c r="N152" i="19"/>
  <c r="N160" i="19"/>
  <c r="N168" i="19"/>
  <c r="N176" i="19"/>
  <c r="N184" i="19"/>
  <c r="N192" i="19"/>
  <c r="N197" i="19"/>
  <c r="N200" i="19"/>
  <c r="N236" i="19"/>
  <c r="N241" i="19"/>
  <c r="N246" i="19"/>
  <c r="N264" i="19"/>
  <c r="N28" i="19"/>
  <c r="N44" i="19"/>
  <c r="N59" i="19"/>
  <c r="N67" i="19"/>
  <c r="N318" i="19"/>
  <c r="N346" i="19"/>
  <c r="N150" i="19"/>
  <c r="N158" i="19"/>
  <c r="N166" i="19"/>
  <c r="N174" i="19"/>
  <c r="N182" i="19"/>
  <c r="N190" i="19"/>
  <c r="N198" i="19"/>
  <c r="N216" i="19"/>
  <c r="N252" i="19"/>
  <c r="N257" i="19"/>
  <c r="N262" i="19"/>
  <c r="N270" i="19"/>
  <c r="N280" i="19"/>
  <c r="N316" i="19"/>
  <c r="N321" i="19"/>
  <c r="N326" i="19"/>
  <c r="N344" i="19"/>
  <c r="N30" i="19"/>
  <c r="N23" i="19"/>
  <c r="N34" i="19"/>
  <c r="N60" i="19"/>
  <c r="N68" i="19"/>
  <c r="K368" i="19"/>
  <c r="N6" i="19"/>
  <c r="N12" i="19"/>
  <c r="N55" i="19"/>
  <c r="N63" i="19"/>
  <c r="N71" i="19"/>
  <c r="N79" i="19"/>
  <c r="N87" i="19"/>
  <c r="N95" i="19"/>
  <c r="N103" i="19"/>
  <c r="N111" i="19"/>
  <c r="N119" i="19"/>
  <c r="N127" i="19"/>
  <c r="N135" i="19"/>
  <c r="N143" i="19"/>
  <c r="N151" i="19"/>
  <c r="N159" i="19"/>
  <c r="N167" i="19"/>
  <c r="N175" i="19"/>
  <c r="N183" i="19"/>
  <c r="N191" i="19"/>
  <c r="N207" i="19"/>
  <c r="N217" i="19"/>
  <c r="N222" i="19"/>
  <c r="N245" i="19"/>
  <c r="N250" i="19"/>
  <c r="N253" i="19"/>
  <c r="N258" i="19"/>
  <c r="N271" i="19"/>
  <c r="N281" i="19"/>
  <c r="N309" i="19"/>
  <c r="N314" i="19"/>
  <c r="N317" i="19"/>
  <c r="N322" i="19"/>
  <c r="N335" i="19"/>
  <c r="N345" i="19"/>
  <c r="N350" i="19"/>
  <c r="L368" i="19"/>
  <c r="N3" i="19"/>
  <c r="N75" i="19"/>
  <c r="N83" i="19"/>
  <c r="N91" i="19"/>
  <c r="N99" i="19"/>
  <c r="N107" i="19"/>
  <c r="N115" i="19"/>
  <c r="N123" i="19"/>
  <c r="N131" i="19"/>
  <c r="N139" i="19"/>
  <c r="N147" i="19"/>
  <c r="N155" i="19"/>
  <c r="N163" i="19"/>
  <c r="N171" i="19"/>
  <c r="N179" i="19"/>
  <c r="N187" i="19"/>
  <c r="N195" i="19"/>
  <c r="N254" i="19"/>
  <c r="N78" i="19"/>
  <c r="N86" i="19"/>
  <c r="N94" i="19"/>
  <c r="N102" i="19"/>
  <c r="N110" i="19"/>
  <c r="N118" i="19"/>
  <c r="N126" i="19"/>
  <c r="N134" i="19"/>
  <c r="N142" i="19"/>
  <c r="N76" i="19"/>
  <c r="N84" i="19"/>
  <c r="N92" i="19"/>
  <c r="N100" i="19"/>
  <c r="N108" i="19"/>
  <c r="N116" i="19"/>
  <c r="N124" i="19"/>
  <c r="N132" i="19"/>
  <c r="N140" i="19"/>
  <c r="N148" i="19"/>
  <c r="N74" i="19"/>
  <c r="N82" i="19"/>
  <c r="N90" i="19"/>
  <c r="N98" i="19"/>
  <c r="N106" i="19"/>
  <c r="N114" i="19"/>
  <c r="N122" i="19"/>
  <c r="N130" i="19"/>
  <c r="N138" i="19"/>
  <c r="N146" i="19"/>
  <c r="N211" i="19"/>
  <c r="N227" i="19"/>
  <c r="N243" i="19"/>
  <c r="N259" i="19"/>
  <c r="N275" i="19"/>
  <c r="N291" i="19"/>
  <c r="N307" i="19"/>
  <c r="N323" i="19"/>
  <c r="N339" i="19"/>
  <c r="N355" i="19"/>
  <c r="N203" i="19"/>
  <c r="N219" i="19"/>
  <c r="N235" i="19"/>
  <c r="N251" i="19"/>
  <c r="N267" i="19"/>
  <c r="N283" i="19"/>
  <c r="N299" i="19"/>
  <c r="N315" i="19"/>
  <c r="N331" i="19"/>
  <c r="N347" i="19"/>
  <c r="N363" i="19"/>
  <c r="N199" i="19"/>
  <c r="N215" i="19"/>
  <c r="N231" i="19"/>
  <c r="N247" i="19"/>
  <c r="N263" i="19"/>
  <c r="N279" i="19"/>
  <c r="N295" i="19"/>
  <c r="N311" i="19"/>
  <c r="N327" i="19"/>
  <c r="N343" i="19"/>
  <c r="N359" i="19"/>
  <c r="N368" i="19" l="1"/>
  <c r="C15" i="18" l="1"/>
  <c r="C14" i="18"/>
  <c r="C13" i="18"/>
  <c r="C12" i="18"/>
  <c r="G6" i="18"/>
  <c r="D8" i="18"/>
  <c r="D6" i="18"/>
  <c r="D4" i="18" a="1"/>
  <c r="D4" i="18" s="1"/>
  <c r="Q20" i="1" l="1"/>
  <c r="D25" i="1"/>
  <c r="D27" i="1" s="1"/>
  <c r="Q24" i="1"/>
  <c r="D5" i="5"/>
  <c r="D6" i="5"/>
  <c r="D9" i="5" s="1"/>
  <c r="D14" i="5"/>
  <c r="J51" i="16"/>
  <c r="B48" i="1"/>
  <c r="G19" i="1"/>
  <c r="G21" i="1" s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H101" i="1" l="1"/>
  <c r="H84" i="1"/>
  <c r="H70" i="1"/>
  <c r="H98" i="1"/>
  <c r="A47" i="1"/>
  <c r="H78" i="1"/>
  <c r="C5" i="5"/>
  <c r="B138" i="1"/>
  <c r="B115" i="1"/>
  <c r="B127" i="1"/>
  <c r="H92" i="1"/>
  <c r="H67" i="1"/>
  <c r="H75" i="1"/>
  <c r="H107" i="1"/>
  <c r="H64" i="1"/>
  <c r="H61" i="1"/>
  <c r="F61" i="1" s="1"/>
  <c r="H95" i="1"/>
  <c r="H81" i="1"/>
  <c r="H58" i="1"/>
  <c r="H89" i="1"/>
  <c r="H104" i="1"/>
  <c r="Q25" i="1"/>
  <c r="Q27" i="1" s="1"/>
  <c r="K84" i="1" s="1"/>
  <c r="M84" i="1" s="1"/>
  <c r="O84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4" i="5"/>
  <c r="C14" i="5"/>
  <c r="B14" i="5"/>
  <c r="K101" i="1" l="1"/>
  <c r="M101" i="1" s="1"/>
  <c r="O101" i="1" s="1"/>
  <c r="G50" i="1"/>
  <c r="K70" i="1"/>
  <c r="M70" i="1" s="1"/>
  <c r="O70" i="1" s="1"/>
  <c r="K78" i="1"/>
  <c r="M78" i="1" s="1"/>
  <c r="O78" i="1" s="1"/>
  <c r="G48" i="1"/>
  <c r="G49" i="1"/>
  <c r="K67" i="1"/>
  <c r="K61" i="1"/>
  <c r="K81" i="1"/>
  <c r="K95" i="1"/>
  <c r="K107" i="1"/>
  <c r="K75" i="1"/>
  <c r="K64" i="1"/>
  <c r="K58" i="1"/>
  <c r="K92" i="1"/>
  <c r="K104" i="1"/>
  <c r="K89" i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L62" i="1"/>
  <c r="B52" i="1"/>
  <c r="B42" i="1"/>
  <c r="G35" i="1"/>
  <c r="C146" i="1" s="1"/>
  <c r="J146" i="1" s="1"/>
  <c r="D6" i="17" l="1"/>
  <c r="E6" i="17"/>
  <c r="E6" i="5"/>
  <c r="C15" i="17"/>
  <c r="C13" i="5"/>
  <c r="L105" i="1"/>
  <c r="L90" i="1" s="1"/>
  <c r="L108" i="1"/>
  <c r="D9" i="17" l="1"/>
  <c r="E9" i="17"/>
  <c r="E9" i="5"/>
  <c r="L61" i="1"/>
  <c r="L60" i="1"/>
  <c r="D11" i="17" l="1"/>
  <c r="E11" i="17"/>
  <c r="A15" i="5" l="1"/>
  <c r="B7" i="5"/>
  <c r="B15" i="5" l="1"/>
  <c r="B9" i="17" l="1"/>
  <c r="Q31" i="1"/>
  <c r="D31" i="1"/>
  <c r="D33" i="1" s="1"/>
  <c r="Q30" i="1"/>
  <c r="H102" i="1" l="1"/>
  <c r="H85" i="1"/>
  <c r="H71" i="1"/>
  <c r="H99" i="1"/>
  <c r="Q33" i="1"/>
  <c r="B139" i="1"/>
  <c r="H79" i="1"/>
  <c r="B129" i="1"/>
  <c r="B117" i="1"/>
  <c r="B128" i="1"/>
  <c r="B116" i="1"/>
  <c r="H82" i="1"/>
  <c r="H96" i="1"/>
  <c r="H62" i="1"/>
  <c r="F62" i="1" s="1"/>
  <c r="H108" i="1"/>
  <c r="H76" i="1"/>
  <c r="H65" i="1"/>
  <c r="H93" i="1"/>
  <c r="H68" i="1"/>
  <c r="H59" i="1"/>
  <c r="H90" i="1"/>
  <c r="H105" i="1"/>
  <c r="B11" i="17"/>
  <c r="K102" i="1" l="1"/>
  <c r="M102" i="1" s="1"/>
  <c r="O102" i="1" s="1"/>
  <c r="K85" i="1"/>
  <c r="M85" i="1" s="1"/>
  <c r="O85" i="1" s="1"/>
  <c r="G54" i="1"/>
  <c r="I54" i="1" s="1"/>
  <c r="J54" i="1" s="1"/>
  <c r="M54" i="1" s="1"/>
  <c r="K71" i="1"/>
  <c r="M71" i="1" s="1"/>
  <c r="O71" i="1" s="1"/>
  <c r="M99" i="1"/>
  <c r="O99" i="1" s="1"/>
  <c r="G53" i="1"/>
  <c r="K79" i="1"/>
  <c r="M79" i="1" s="1"/>
  <c r="O79" i="1" s="1"/>
  <c r="E15" i="17"/>
  <c r="E13" i="5"/>
  <c r="D13" i="5"/>
  <c r="D15" i="17"/>
  <c r="K68" i="1"/>
  <c r="K108" i="1"/>
  <c r="M108" i="1" s="1"/>
  <c r="O108" i="1" s="1"/>
  <c r="K76" i="1"/>
  <c r="K93" i="1"/>
  <c r="M93" i="1" s="1"/>
  <c r="O93" i="1" s="1"/>
  <c r="K96" i="1"/>
  <c r="M96" i="1" s="1"/>
  <c r="O96" i="1" s="1"/>
  <c r="K90" i="1"/>
  <c r="M90" i="1" s="1"/>
  <c r="O90" i="1" s="1"/>
  <c r="K65" i="1"/>
  <c r="K59" i="1"/>
  <c r="K105" i="1"/>
  <c r="M105" i="1" s="1"/>
  <c r="O105" i="1" s="1"/>
  <c r="K82" i="1"/>
  <c r="K62" i="1"/>
  <c r="G52" i="1"/>
  <c r="A12" i="5"/>
  <c r="A11" i="5"/>
  <c r="E11" i="5" l="1"/>
  <c r="B11" i="5"/>
  <c r="C6" i="17" l="1"/>
  <c r="C6" i="5"/>
  <c r="C9" i="5" s="1"/>
  <c r="C9" i="17" l="1"/>
  <c r="L104" i="1"/>
  <c r="L89" i="1" s="1"/>
  <c r="L106" i="1"/>
  <c r="C11" i="17" l="1"/>
  <c r="L107" i="1"/>
  <c r="M98" i="1" s="1"/>
  <c r="O98" i="1" s="1"/>
  <c r="B26" i="5" l="1"/>
  <c r="A26" i="5"/>
  <c r="B16" i="5" l="1"/>
  <c r="B18" i="5" l="1"/>
  <c r="B30" i="5"/>
  <c r="A18" i="5"/>
  <c r="A16" i="5"/>
  <c r="D19" i="1"/>
  <c r="D21" i="1" s="1"/>
  <c r="A8" i="5"/>
  <c r="Q18" i="1"/>
  <c r="B2" i="5"/>
  <c r="A4" i="5"/>
  <c r="A3" i="5"/>
  <c r="A2" i="5"/>
  <c r="B4" i="5"/>
  <c r="Q19" i="1"/>
  <c r="H100" i="1" l="1"/>
  <c r="H83" i="1"/>
  <c r="H69" i="1"/>
  <c r="H97" i="1"/>
  <c r="Q21" i="1"/>
  <c r="K83" i="1" s="1"/>
  <c r="M83" i="1" s="1"/>
  <c r="O83" i="1" s="1"/>
  <c r="H77" i="1"/>
  <c r="B137" i="1"/>
  <c r="A41" i="1"/>
  <c r="B126" i="1"/>
  <c r="B114" i="1"/>
  <c r="H106" i="1"/>
  <c r="H74" i="1"/>
  <c r="H91" i="1"/>
  <c r="H66" i="1"/>
  <c r="H88" i="1"/>
  <c r="H103" i="1"/>
  <c r="H80" i="1"/>
  <c r="H60" i="1"/>
  <c r="F60" i="1" s="1"/>
  <c r="H94" i="1"/>
  <c r="H63" i="1"/>
  <c r="H57" i="1"/>
  <c r="B5" i="17"/>
  <c r="M95" i="1"/>
  <c r="O95" i="1" s="1"/>
  <c r="M107" i="1"/>
  <c r="O107" i="1" s="1"/>
  <c r="M61" i="1"/>
  <c r="O61" i="1" s="1"/>
  <c r="M89" i="1"/>
  <c r="O89" i="1" s="1"/>
  <c r="M76" i="1"/>
  <c r="O76" i="1" s="1"/>
  <c r="M59" i="1"/>
  <c r="O59" i="1" s="1"/>
  <c r="M82" i="1"/>
  <c r="O82" i="1" s="1"/>
  <c r="M62" i="1"/>
  <c r="O62" i="1" s="1"/>
  <c r="M65" i="1"/>
  <c r="O65" i="1" s="1"/>
  <c r="M68" i="1"/>
  <c r="O68" i="1" s="1"/>
  <c r="M104" i="1"/>
  <c r="O104" i="1" s="1"/>
  <c r="M92" i="1"/>
  <c r="O92" i="1" s="1"/>
  <c r="B5" i="5"/>
  <c r="I50" i="1" l="1"/>
  <c r="G44" i="1"/>
  <c r="K91" i="1"/>
  <c r="I44" i="1"/>
  <c r="M97" i="1"/>
  <c r="O97" i="1" s="1"/>
  <c r="K100" i="1"/>
  <c r="M100" i="1" s="1"/>
  <c r="O100" i="1" s="1"/>
  <c r="Q35" i="1"/>
  <c r="K69" i="1"/>
  <c r="M69" i="1" s="1"/>
  <c r="O69" i="1" s="1"/>
  <c r="G43" i="1"/>
  <c r="I43" i="1" s="1"/>
  <c r="K77" i="1"/>
  <c r="M77" i="1" s="1"/>
  <c r="O77" i="1" s="1"/>
  <c r="I49" i="1"/>
  <c r="J49" i="1" s="1"/>
  <c r="M49" i="1" s="1"/>
  <c r="I53" i="1"/>
  <c r="C114" i="1"/>
  <c r="I82" i="1"/>
  <c r="C129" i="1"/>
  <c r="I65" i="1"/>
  <c r="I76" i="1"/>
  <c r="C139" i="1"/>
  <c r="I106" i="1"/>
  <c r="I93" i="1"/>
  <c r="I74" i="1"/>
  <c r="I62" i="1"/>
  <c r="I90" i="1"/>
  <c r="I60" i="1"/>
  <c r="C117" i="1"/>
  <c r="I105" i="1"/>
  <c r="I88" i="1"/>
  <c r="I63" i="1"/>
  <c r="C126" i="1"/>
  <c r="C137" i="1"/>
  <c r="I91" i="1"/>
  <c r="I68" i="1"/>
  <c r="I94" i="1"/>
  <c r="C116" i="1"/>
  <c r="I103" i="1"/>
  <c r="I66" i="1"/>
  <c r="I96" i="1"/>
  <c r="I80" i="1"/>
  <c r="C128" i="1"/>
  <c r="I108" i="1"/>
  <c r="B6" i="17"/>
  <c r="B6" i="5"/>
  <c r="B9" i="5" s="1"/>
  <c r="I59" i="1"/>
  <c r="I57" i="1"/>
  <c r="B15" i="17"/>
  <c r="B13" i="5"/>
  <c r="K88" i="1"/>
  <c r="M88" i="1" s="1"/>
  <c r="O88" i="1" s="1"/>
  <c r="M91" i="1"/>
  <c r="O91" i="1" s="1"/>
  <c r="K103" i="1"/>
  <c r="M103" i="1" s="1"/>
  <c r="O103" i="1" s="1"/>
  <c r="K66" i="1"/>
  <c r="M66" i="1" s="1"/>
  <c r="O66" i="1" s="1"/>
  <c r="K60" i="1"/>
  <c r="M60" i="1" s="1"/>
  <c r="O60" i="1" s="1"/>
  <c r="K80" i="1"/>
  <c r="M80" i="1" s="1"/>
  <c r="O80" i="1" s="1"/>
  <c r="K94" i="1"/>
  <c r="M94" i="1" s="1"/>
  <c r="O94" i="1" s="1"/>
  <c r="K63" i="1"/>
  <c r="M63" i="1" s="1"/>
  <c r="O63" i="1" s="1"/>
  <c r="K57" i="1"/>
  <c r="M57" i="1" s="1"/>
  <c r="O57" i="1" s="1"/>
  <c r="K106" i="1"/>
  <c r="M106" i="1" s="1"/>
  <c r="O106" i="1" s="1"/>
  <c r="K74" i="1"/>
  <c r="M74" i="1" s="1"/>
  <c r="O74" i="1" s="1"/>
  <c r="I48" i="1"/>
  <c r="J48" i="1" s="1"/>
  <c r="I52" i="1"/>
  <c r="J52" i="1" s="1"/>
  <c r="M58" i="1"/>
  <c r="O58" i="1" s="1"/>
  <c r="G42" i="1"/>
  <c r="I42" i="1" s="1"/>
  <c r="J42" i="1" s="1"/>
  <c r="M67" i="1"/>
  <c r="O67" i="1" s="1"/>
  <c r="M64" i="1"/>
  <c r="O64" i="1" s="1"/>
  <c r="M81" i="1"/>
  <c r="O81" i="1" s="1"/>
  <c r="M75" i="1"/>
  <c r="O75" i="1" s="1"/>
  <c r="J50" i="1" l="1"/>
  <c r="M50" i="1" s="1"/>
  <c r="J44" i="1"/>
  <c r="M44" i="1" s="1"/>
  <c r="J53" i="1"/>
  <c r="M53" i="1" s="1"/>
  <c r="M42" i="1"/>
  <c r="J43" i="1"/>
  <c r="M43" i="1" s="1"/>
  <c r="M48" i="1"/>
  <c r="M52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<sst xmlns="http://schemas.openxmlformats.org/spreadsheetml/2006/main" count="3448" uniqueCount="910">
  <si>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</si>
  <si>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</si>
  <si>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</si>
  <si>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</si>
  <si>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</si>
  <si>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</si>
  <si>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</si>
  <si>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</si>
  <si>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</si>
  <si>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</si>
  <si>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</si>
  <si>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</si>
  <si>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</si>
  <si>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</si>
  <si>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</si>
  <si>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</si>
  <si>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</si>
  <si>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</si>
  <si>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</si>
  <si>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</si>
  <si>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</si>
  <si>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</si>
  <si>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</si>
  <si>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</si>
  <si>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</si>
  <si>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</si>
  <si>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</si>
  <si>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</si>
  <si>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</si>
  <si>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</si>
  <si>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</si>
  <si>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</si>
  <si>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</si>
  <si>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</si>
  <si>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</si>
  <si>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</si>
  <si>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</si>
  <si>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</si>
  <si>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</si>
  <si>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</si>
  <si>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</si>
  <si>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</si>
  <si>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</si>
  <si>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</si>
  <si>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</si>
  <si>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</si>
  <si>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</si>
  <si>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</si>
  <si>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</si>
  <si>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</si>
  <si>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</si>
  <si>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</si>
  <si>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</si>
  <si>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</si>
  <si>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</si>
  <si>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</si>
  <si>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</si>
  <si>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</si>
  <si>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</si>
  <si>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</si>
  <si>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</si>
  <si>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</si>
  <si>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</si>
  <si>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</si>
  <si>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</si>
  <si>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</si>
  <si>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</si>
  <si>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</si>
  <si>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</si>
  <si>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</si>
  <si>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</si>
  <si>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</si>
  <si>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</si>
  <si>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</si>
  <si>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</si>
  <si>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</si>
  <si>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</si>
  <si>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</si>
  <si>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</si>
  <si>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</si>
  <si>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</si>
  <si>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</si>
  <si>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</si>
  <si>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</si>
  <si>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</si>
  <si>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</si>
  <si>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</si>
  <si>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</si>
  <si>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</si>
  <si>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</si>
  <si>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</si>
  <si>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</si>
  <si>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</si>
  <si>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</si>
  <si>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</si>
  <si>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</si>
  <si>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</si>
  <si>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</si>
  <si>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</si>
  <si>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</si>
  <si>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</si>
  <si>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</si>
  <si>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</si>
  <si>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</si>
  <si>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</si>
  <si>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</si>
  <si>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</si>
  <si>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</si>
  <si>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</si>
  <si>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</si>
  <si>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</si>
  <si>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</si>
  <si>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</si>
  <si>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</si>
  <si>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</si>
  <si>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</si>
  <si>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</si>
  <si>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</si>
  <si>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</si>
  <si>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</si>
  <si>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</si>
  <si>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</si>
  <si>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</si>
  <si>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</si>
  <si>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</si>
  <si>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</si>
  <si>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</si>
  <si>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</si>
  <si>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</si>
  <si>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</si>
  <si>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</si>
  <si>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</si>
  <si>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</si>
  <si>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</si>
  <si>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</si>
  <si>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</si>
  <si>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</si>
  <si>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</si>
  <si>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</si>
  <si>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</si>
  <si>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</si>
  <si>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</si>
  <si>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</si>
  <si>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</si>
  <si>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</si>
  <si>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</si>
  <si>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</si>
  <si>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</si>
  <si>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</si>
  <si>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</si>
  <si>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</si>
  <si>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</si>
  <si>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</si>
  <si>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</si>
  <si>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</si>
  <si>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</si>
  <si>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</si>
  <si>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</si>
  <si>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</si>
  <si>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</si>
  <si>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</si>
  <si>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</si>
  <si>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</si>
  <si>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</si>
  <si>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</si>
  <si>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</si>
  <si>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</si>
  <si>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</si>
  <si>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</si>
  <si>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</si>
  <si>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</si>
  <si>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</si>
  <si>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</si>
  <si>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</si>
  <si>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</si>
  <si>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</si>
  <si>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</si>
  <si>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</si>
  <si>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</si>
  <si>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</si>
  <si>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</si>
  <si>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</si>
  <si>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</si>
  <si>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</si>
  <si>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</si>
  <si>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</si>
  <si>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</si>
  <si>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</si>
  <si>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</si>
  <si>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</si>
  <si>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</si>
  <si>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</si>
  <si>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</si>
  <si>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</si>
  <si>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</si>
  <si>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</si>
  <si>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</si>
  <si>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</si>
  <si>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</si>
  <si>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</si>
  <si>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</si>
  <si>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</si>
  <si>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</si>
  <si>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</si>
  <si>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</si>
  <si>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</si>
  <si>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</si>
  <si>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</si>
  <si>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</si>
  <si>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</si>
  <si>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</si>
  <si>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</si>
  <si>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</si>
  <si>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</si>
  <si>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</si>
  <si>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</si>
  <si>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</si>
  <si>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</si>
  <si>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</si>
  <si>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</si>
  <si>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</si>
  <si>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</si>
  <si>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</si>
  <si>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</si>
  <si>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</si>
  <si>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</si>
  <si>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</si>
  <si>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</si>
  <si>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</si>
  <si>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</si>
  <si>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</si>
  <si>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</si>
  <si>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</si>
  <si>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</si>
  <si>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</si>
  <si>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</si>
  <si>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</si>
  <si>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</si>
  <si>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</si>
  <si>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</si>
  <si>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</si>
  <si>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</si>
  <si>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</si>
  <si>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</si>
  <si>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</si>
  <si>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</si>
  <si>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</si>
  <si>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</si>
  <si>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</si>
  <si>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</si>
  <si>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</si>
  <si>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</si>
  <si>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</si>
  <si>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</si>
  <si>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</si>
  <si>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</si>
  <si>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</si>
  <si>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</si>
  <si>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</si>
  <si>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</si>
  <si>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</si>
  <si>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</si>
  <si>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</si>
  <si>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</si>
  <si>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</si>
  <si>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</si>
  <si>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</si>
  <si>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</si>
  <si>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</si>
  <si>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</si>
  <si>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</si>
  <si>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</si>
  <si>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</si>
  <si>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</si>
  <si>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</si>
  <si>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</si>
  <si>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</si>
  <si>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</si>
  <si>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</si>
  <si>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</si>
  <si>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</si>
  <si>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</si>
  <si>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</si>
  <si>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</si>
  <si>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</si>
  <si>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</si>
  <si>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</si>
  <si>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</si>
  <si>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</si>
  <si>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</si>
  <si>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</si>
  <si>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</si>
  <si>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</si>
  <si>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</si>
  <si>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</si>
  <si>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</si>
  <si>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</si>
  <si>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</si>
  <si>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</si>
  <si>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</si>
  <si>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</si>
  <si>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</si>
  <si>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</si>
  <si>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</si>
  <si>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</si>
  <si>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</si>
  <si>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</si>
  <si>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</si>
  <si>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</si>
  <si>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</si>
  <si>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</si>
  <si>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</si>
  <si>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</si>
  <si>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</si>
  <si>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</si>
  <si>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</si>
  <si>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</si>
  <si>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</si>
  <si>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</si>
  <si>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</si>
  <si>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</si>
  <si>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</si>
  <si>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</si>
  <si>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</si>
  <si>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</si>
  <si>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</si>
  <si>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</si>
  <si>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</si>
  <si>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</si>
  <si>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</si>
  <si>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</si>
  <si>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</si>
  <si>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</si>
  <si>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</si>
  <si>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</si>
  <si>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</si>
  <si>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</si>
  <si>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</si>
  <si>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</si>
  <si>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</si>
  <si>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</si>
  <si>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</si>
  <si>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</si>
  <si>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</si>
  <si>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</si>
  <si>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</si>
  <si>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</si>
  <si>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</si>
  <si>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</si>
  <si>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</si>
  <si>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</si>
  <si>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</si>
  <si>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</si>
  <si>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</si>
  <si>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</si>
  <si>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</si>
  <si>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</si>
  <si>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</si>
  <si>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</si>
  <si>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</si>
  <si>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</si>
  <si>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</si>
  <si>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</si>
  <si>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</si>
  <si>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</si>
  <si>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</si>
  <si>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</si>
  <si>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</si>
  <si>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</si>
  <si>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</si>
  <si>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</si>
  <si>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</si>
  <si>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</si>
  <si>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</si>
  <si>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</si>
  <si>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</si>
  <si>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</si>
  <si>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</si>
  <si>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</si>
  <si>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</si>
  <si>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</si>
  <si>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</si>
  <si>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</si>
  <si>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</si>
  <si>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</si>
  <si>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</si>
  <si>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</si>
  <si>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</si>
  <si>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</si>
  <si>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</si>
  <si>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</si>
  <si>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</si>
  <si>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</si>
  <si>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</si>
  <si>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</si>
  <si>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</si>
  <si>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</si>
  <si>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</si>
  <si>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</si>
  <si>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</si>
  <si>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</si>
  <si>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</si>
  <si>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</si>
  <si>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</si>
  <si>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</si>
  <si>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</si>
  <si>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</si>
  <si>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</si>
  <si>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</si>
  <si>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</si>
  <si>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</si>
  <si>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</si>
  <si>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</si>
  <si>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</si>
  <si>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</si>
  <si>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</si>
  <si>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</si>
  <si>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</si>
  <si>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</si>
  <si>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</si>
  <si>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</si>
  <si>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</si>
  <si>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</si>
  <si>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</si>
  <si>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</si>
  <si>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</si>
  <si>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</si>
  <si>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</si>
  <si>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</si>
  <si>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</si>
  <si>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</si>
  <si>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</si>
  <si>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</si>
  <si>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</si>
  <si>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</si>
  <si>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</si>
  <si>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</si>
  <si>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</si>
  <si>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</si>
  <si>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</si>
  <si>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</si>
  <si>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</si>
  <si>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</si>
  <si>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</si>
  <si>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</si>
  <si>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</si>
  <si>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</si>
  <si>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</si>
  <si>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</si>
  <si>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</si>
  <si>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</si>
  <si>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</si>
  <si>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</si>
  <si>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</si>
  <si>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</si>
  <si>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</si>
  <si>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</si>
  <si>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</si>
  <si>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</si>
  <si>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</si>
  <si>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</si>
  <si>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</si>
  <si>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</si>
  <si>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</si>
  <si>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</si>
  <si>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</si>
  <si>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</si>
  <si>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</si>
  <si>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</si>
  <si>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</si>
  <si>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</si>
  <si>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</si>
  <si>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</si>
  <si>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</si>
  <si>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</si>
  <si>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</si>
  <si>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</si>
  <si>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</si>
  <si>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</si>
  <si>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</si>
  <si>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</si>
  <si>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</si>
  <si>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</si>
  <si>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</si>
  <si>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</si>
  <si>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</si>
  <si>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</si>
  <si>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</si>
  <si>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</si>
  <si>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</si>
  <si>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</si>
  <si>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</si>
  <si>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</si>
  <si>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</si>
  <si>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</si>
  <si>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</si>
  <si>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</si>
  <si>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</si>
  <si>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</si>
  <si>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</si>
  <si>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</si>
  <si>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</si>
  <si>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</si>
  <si>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</si>
  <si>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</si>
  <si>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</si>
  <si>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</si>
  <si>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</si>
  <si>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</si>
  <si>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</si>
  <si>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</si>
  <si>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</si>
  <si>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</si>
  <si>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</si>
  <si>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</si>
  <si>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</si>
  <si>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</si>
  <si>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</si>
  <si>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</si>
  <si>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</si>
  <si>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</si>
  <si>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</si>
  <si>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</si>
  <si>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</si>
  <si>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</si>
  <si>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</si>
  <si>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</si>
  <si>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</si>
  <si>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</si>
  <si>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</si>
  <si>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</si>
  <si>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</si>
  <si>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</si>
  <si>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</si>
  <si>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</si>
  <si>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</si>
  <si>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</si>
  <si>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</si>
  <si>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</si>
  <si>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</si>
  <si>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</si>
  <si>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</si>
  <si>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</si>
  <si>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</si>
  <si>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</si>
  <si>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</si>
  <si>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</si>
  <si>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</si>
  <si>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</si>
  <si>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</si>
  <si>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</si>
  <si>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</si>
  <si>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</si>
  <si>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</si>
  <si>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</si>
  <si>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</si>
  <si>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</si>
  <si>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</si>
  <si>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</si>
  <si>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</si>
  <si>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</si>
  <si>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</si>
  <si>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</si>
  <si>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</si>
  <si>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</si>
  <si>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</si>
  <si>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</si>
  <si>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</si>
  <si>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</si>
  <si>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</si>
  <si>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</si>
  <si>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</si>
  <si>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</si>
  <si>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</si>
  <si>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</si>
  <si>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</si>
  <si>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</si>
  <si>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</si>
  <si>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</si>
  <si>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</si>
  <si>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</si>
  <si>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</si>
  <si>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</si>
  <si>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</si>
  <si>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</si>
  <si>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</si>
  <si>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</si>
  <si>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</si>
  <si>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</si>
  <si>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</si>
  <si>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</si>
  <si>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</si>
  <si>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</si>
  <si>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</si>
  <si>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</si>
  <si>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</si>
  <si>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</si>
  <si>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</si>
  <si>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</si>
  <si>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</si>
  <si>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</si>
  <si>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</si>
  <si>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</si>
  <si>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</si>
  <si>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</si>
  <si>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</si>
  <si>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</si>
  <si>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</si>
  <si>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</si>
  <si>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</si>
  <si>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</si>
  <si>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</si>
  <si>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</si>
  <si>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</si>
  <si>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</si>
  <si>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</si>
  <si>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</si>
  <si>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</si>
  <si>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</si>
  <si>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</si>
  <si>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</si>
  <si>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</si>
  <si>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</si>
  <si>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</si>
  <si>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</si>
  <si>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</si>
  <si>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</si>
  <si>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</si>
  <si>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</si>
  <si>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</si>
  <si>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</si>
  <si>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</si>
  <si>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</si>
  <si>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</si>
  <si>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</si>
  <si>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</si>
  <si>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</si>
  <si>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</si>
  <si>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</si>
  <si>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</si>
  <si>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</si>
  <si>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</si>
  <si>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</si>
  <si>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</si>
  <si>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</si>
  <si>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</si>
  <si>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</si>
  <si>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</si>
  <si>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</si>
  <si>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</si>
  <si>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</si>
  <si>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</si>
  <si>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</si>
  <si>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</si>
  <si>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</si>
  <si>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</si>
  <si>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</si>
  <si>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</si>
  <si>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</si>
  <si>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</si>
  <si>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</si>
  <si>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</si>
  <si>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</si>
  <si>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</si>
  <si>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</si>
  <si>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</si>
  <si>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</si>
  <si>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</si>
  <si>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</si>
  <si>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</si>
  <si>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</si>
  <si>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</si>
  <si>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</si>
  <si>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</si>
  <si>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</si>
  <si>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</si>
  <si>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</si>
  <si>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</si>
  <si>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</si>
  <si>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</si>
  <si>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</si>
  <si>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</si>
  <si>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</si>
  <si>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</si>
  <si>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</si>
  <si>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</si>
  <si>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</si>
  <si>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</si>
  <si>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</si>
  <si>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</si>
  <si>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</si>
  <si>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</si>
  <si>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</si>
  <si>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</si>
  <si>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</si>
  <si>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</si>
  <si>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</si>
  <si>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</si>
  <si>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</si>
  <si>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</si>
  <si>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</si>
  <si>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</si>
  <si>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</si>
  <si>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</si>
  <si>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</si>
  <si>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</si>
  <si>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</si>
  <si>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</si>
  <si>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</si>
  <si>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</si>
  <si>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</si>
  <si>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</si>
  <si>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</si>
  <si>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</si>
  <si>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</si>
  <si>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</si>
  <si>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</si>
  <si>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</si>
  <si>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</si>
  <si>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</si>
  <si>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</si>
  <si>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</si>
  <si>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</si>
  <si>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</si>
  <si>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VẢI TRƯỚC WASH</t>
  </si>
  <si>
    <t>PFD</t>
  </si>
  <si>
    <t>D15-1578</t>
  </si>
  <si>
    <t>CHỈ 40/2 SỬA HÀNG SAU NHUỘM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</si>
  <si>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</si>
  <si>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</si>
  <si>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</si>
  <si>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</si>
  <si>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</si>
  <si>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</si>
  <si>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</si>
  <si>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</si>
  <si>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LÓT TÚI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</si>
  <si>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</si>
  <si>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</si>
  <si>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</si>
  <si>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</si>
  <si>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</si>
  <si>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</si>
  <si>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</si>
  <si>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</si>
  <si>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CHỈ CHỢ</t>
  </si>
  <si>
    <t>LB-24M002</t>
  </si>
  <si>
    <t>D15-1580</t>
  </si>
  <si>
    <t>LB-24S001-ALPBTM</t>
  </si>
  <si>
    <t>NHÃN CHÍNH CHO QUẦN</t>
  </si>
  <si>
    <t>NHÃN SIZE CHO QUẦN</t>
  </si>
  <si>
    <t>D15-1581</t>
  </si>
  <si>
    <t>THUN LƯNG 5.5CM</t>
  </si>
  <si>
    <r>
      <t xml:space="preserve">DÂY LUỒN 8MM CÓ ĐẦU CHẶN KIM LOẠI
</t>
    </r>
    <r>
      <rPr>
        <sz val="16"/>
        <rFont val="Muli"/>
      </rPr>
      <t>XXS  147CM/XS 152CM/S 157CM/M 162CM/L 167CM/ XL 172CM/2XL 177CM</t>
    </r>
  </si>
  <si>
    <t>OFF WHITE</t>
  </si>
  <si>
    <t>D15-1583</t>
  </si>
  <si>
    <t>D15-1585</t>
  </si>
  <si>
    <t>STICKER POLY BAG + 2 MẶT THÙNG CARTON 
6.5CM W x 2.5CM H</t>
  </si>
  <si>
    <t>D15-1586</t>
  </si>
  <si>
    <t>NHÃN THÀNH PHẦN 100% COTTON 1 LÁ</t>
  </si>
  <si>
    <t>D15-1587</t>
  </si>
  <si>
    <t>KHÔNG THÊU</t>
  </si>
  <si>
    <t xml:space="preserve">GARMENT DYE </t>
  </si>
  <si>
    <t>DUYỆT THEO MẪU PP MÀU CLOUD DỰ KIẾN CHUYỂN 18.6.24</t>
  </si>
  <si>
    <t>DUYỆT THEO MẪU PP MÀU ETERNITY DỰ KIẾN CHUYỂN 18.6.24</t>
  </si>
  <si>
    <t>DUYỆT THEO MẪU PP MÀU MOONLIGHT DỰ KIẾN CHUYỂN 18.6.24</t>
  </si>
  <si>
    <t>NHÃN COUNTRY OF ORIGIN- made in vietnam</t>
  </si>
  <si>
    <t>LB-24C001-VN</t>
  </si>
  <si>
    <t>GẮN VÀO ĐƯỜNG MAY GIỮA QUẦN SAU
NẰM DƯỚI NHÃN SIZE</t>
  </si>
  <si>
    <t>GẮN BÊN TRÁI NGƯỜI MẶC
TỪ ĐƯỜNG MAY LƯNG XUỐNG 3"</t>
  </si>
  <si>
    <t>MAY TẠI LƯNG</t>
  </si>
  <si>
    <t>LUỒN TẠI LƯNG
BÊN NGOÀI</t>
  </si>
  <si>
    <t>THÙNG CARTON BOX 60X40X30CM</t>
  </si>
  <si>
    <t>DÁN LÊN POLYBAG VÀ GÓC PHẢI THÙNG CARTON</t>
  </si>
  <si>
    <t>STICKER DÁN THÙNG MÀU CAM</t>
  </si>
  <si>
    <t>CHỈ DÁN CỬA HÀNG ĐI DB103_CLOSET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</si>
  <si>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</si>
  <si>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</si>
  <si>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</si>
  <si>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</si>
  <si>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</si>
  <si>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r>
      <rPr>
        <b/>
        <sz val="9"/>
        <rFont val="Carlito"/>
        <family val="2"/>
      </rPr>
      <t>SEASON:</t>
    </r>
  </si>
  <si>
    <r>
      <rPr>
        <b/>
        <sz val="9"/>
        <rFont val="Carlito"/>
        <family val="2"/>
      </rPr>
      <t>VENDOR:</t>
    </r>
  </si>
  <si>
    <r>
      <rPr>
        <sz val="9"/>
        <rFont val="Carlito"/>
        <family val="2"/>
      </rPr>
      <t>UNAVAILABLE</t>
    </r>
  </si>
  <si>
    <r>
      <rPr>
        <b/>
        <sz val="9"/>
        <rFont val="Carlito"/>
        <family val="2"/>
      </rPr>
      <t>STYLE NAME:</t>
    </r>
  </si>
  <si>
    <r>
      <rPr>
        <b/>
        <sz val="9"/>
        <rFont val="Carlito"/>
        <family val="2"/>
      </rPr>
      <t>FABRIC:</t>
    </r>
  </si>
  <si>
    <r>
      <rPr>
        <sz val="9"/>
        <rFont val="Carlito"/>
        <family val="2"/>
      </rPr>
      <t>HEAVY BRUSHED FRENCH TERRY</t>
    </r>
  </si>
  <si>
    <r>
      <rPr>
        <b/>
        <sz val="9"/>
        <rFont val="Carlito"/>
        <family val="2"/>
      </rPr>
      <t>STYLE #:</t>
    </r>
  </si>
  <si>
    <r>
      <rPr>
        <sz val="9"/>
        <rFont val="Carlito"/>
        <family val="2"/>
      </rPr>
      <t>TBD</t>
    </r>
  </si>
  <si>
    <r>
      <rPr>
        <b/>
        <sz val="9"/>
        <rFont val="Carlito"/>
        <family val="2"/>
      </rPr>
      <t>SIZE RANGE:</t>
    </r>
  </si>
  <si>
    <r>
      <rPr>
        <b/>
        <u/>
        <sz val="9"/>
        <rFont val="Carlito"/>
        <family val="2"/>
      </rPr>
      <t>GRADED SPEC</t>
    </r>
  </si>
  <si>
    <r>
      <rPr>
        <b/>
        <sz val="7.5"/>
        <rFont val="Carlito"/>
        <family val="2"/>
      </rPr>
      <t>DESCRIPTION</t>
    </r>
  </si>
  <si>
    <r>
      <rPr>
        <b/>
        <sz val="7.5"/>
        <rFont val="Carlito"/>
        <family val="2"/>
      </rPr>
      <t>TOL (+ / -)</t>
    </r>
  </si>
  <si>
    <r>
      <rPr>
        <b/>
        <sz val="7.5"/>
        <rFont val="Carlito"/>
        <family val="2"/>
      </rPr>
      <t>GRADE RULE</t>
    </r>
  </si>
  <si>
    <r>
      <rPr>
        <b/>
        <sz val="7.5"/>
        <rFont val="Carlito"/>
        <family val="2"/>
      </rPr>
      <t>XXS</t>
    </r>
  </si>
  <si>
    <r>
      <t xml:space="preserve">UA
</t>
    </r>
    <r>
      <rPr>
        <b/>
        <sz val="7"/>
        <rFont val="Carlito"/>
        <family val="2"/>
      </rPr>
      <t>+ OR -</t>
    </r>
  </si>
  <si>
    <t>DREW
+ OR -</t>
  </si>
  <si>
    <r>
      <rPr>
        <b/>
        <sz val="7.5"/>
        <rFont val="Carlito"/>
        <family val="2"/>
      </rPr>
      <t>XS</t>
    </r>
  </si>
  <si>
    <r>
      <rPr>
        <b/>
        <sz val="7.5"/>
        <rFont val="Carlito"/>
        <family val="2"/>
      </rPr>
      <t>S</t>
    </r>
  </si>
  <si>
    <r>
      <rPr>
        <b/>
        <sz val="7.5"/>
        <rFont val="Carlito"/>
        <family val="2"/>
      </rPr>
      <t>M</t>
    </r>
  </si>
  <si>
    <r>
      <rPr>
        <b/>
        <sz val="7.5"/>
        <rFont val="Carlito"/>
        <family val="2"/>
      </rPr>
      <t>L</t>
    </r>
  </si>
  <si>
    <r>
      <rPr>
        <b/>
        <sz val="7.5"/>
        <rFont val="Carlito"/>
        <family val="2"/>
      </rPr>
      <t>XL</t>
    </r>
  </si>
  <si>
    <r>
      <rPr>
        <b/>
        <sz val="7.5"/>
        <rFont val="Carlito"/>
        <family val="2"/>
      </rPr>
      <t>XXL</t>
    </r>
  </si>
  <si>
    <r>
      <rPr>
        <b/>
        <sz val="7.5"/>
        <rFont val="Carlito"/>
        <family val="2"/>
      </rPr>
      <t>WAIST</t>
    </r>
  </si>
  <si>
    <r>
      <rPr>
        <b/>
        <i/>
        <sz val="7.5"/>
        <rFont val="Carlito"/>
        <family val="2"/>
      </rPr>
      <t>RELAXED</t>
    </r>
  </si>
  <si>
    <t>LƯNG (ĐO ÊM )</t>
  </si>
  <si>
    <r>
      <rPr>
        <b/>
        <i/>
        <sz val="7.5"/>
        <rFont val="Carlito"/>
        <family val="2"/>
      </rPr>
      <t>EXTENDED</t>
    </r>
  </si>
  <si>
    <r>
      <rPr>
        <b/>
        <sz val="7.5"/>
        <rFont val="Carlito"/>
        <family val="2"/>
      </rPr>
      <t>HIGH HIP</t>
    </r>
  </si>
  <si>
    <r>
      <rPr>
        <b/>
        <i/>
        <sz val="7.5"/>
        <rFont val="Carlito"/>
        <family val="2"/>
      </rPr>
      <t>4" DOWN FROM TOP OF WB</t>
    </r>
  </si>
  <si>
    <t>MÔNG (4" TỪ CẠNH TRÊN LƯNG )</t>
  </si>
  <si>
    <r>
      <rPr>
        <b/>
        <sz val="7.5"/>
        <rFont val="Carlito"/>
        <family val="2"/>
      </rPr>
      <t>HIP</t>
    </r>
  </si>
  <si>
    <r>
      <rPr>
        <b/>
        <i/>
        <sz val="7.5"/>
        <rFont val="Carlito"/>
        <family val="2"/>
      </rPr>
      <t>7" DOWN FROM TOP OF WB</t>
    </r>
  </si>
  <si>
    <t>MÔNG (7" TỪ CẠNH TRÊN LƯNG )</t>
  </si>
  <si>
    <t>ĐÁY TRƯỚC( GỒM LƯNG )</t>
  </si>
  <si>
    <t>ĐÁY SAU  (GỒM LƯNG)</t>
  </si>
  <si>
    <r>
      <rPr>
        <b/>
        <sz val="7.5"/>
        <rFont val="Carlito"/>
        <family val="2"/>
      </rPr>
      <t>THIGH</t>
    </r>
  </si>
  <si>
    <t>1/2 ĐÙI (TẠI ĐÁY)</t>
  </si>
  <si>
    <r>
      <rPr>
        <b/>
        <sz val="7.5"/>
        <rFont val="Carlito"/>
        <family val="2"/>
      </rPr>
      <t>LEG OPENING</t>
    </r>
  </si>
  <si>
    <t>1/2 RỘNG ỐNG</t>
  </si>
  <si>
    <r>
      <rPr>
        <i/>
        <sz val="7.5"/>
        <rFont val="Carlito"/>
        <family val="2"/>
      </rPr>
      <t>1/4</t>
    </r>
  </si>
  <si>
    <r>
      <rPr>
        <b/>
        <sz val="7.5"/>
        <rFont val="Carlito"/>
        <family val="2"/>
      </rPr>
      <t>INSEAM</t>
    </r>
  </si>
  <si>
    <t xml:space="preserve">DÀI SƯỜN TRONG </t>
  </si>
  <si>
    <r>
      <rPr>
        <b/>
        <sz val="7.5"/>
        <rFont val="Carlito"/>
        <family val="2"/>
      </rPr>
      <t>WAISTBAND HEIGHT</t>
    </r>
  </si>
  <si>
    <t xml:space="preserve">TO BẢN LƯNG </t>
  </si>
  <si>
    <r>
      <rPr>
        <i/>
        <sz val="7.5"/>
        <rFont val="Carlito"/>
        <family val="2"/>
      </rPr>
      <t>1/8</t>
    </r>
  </si>
  <si>
    <r>
      <rPr>
        <b/>
        <sz val="7.5"/>
        <rFont val="Carlito"/>
        <family val="2"/>
      </rPr>
      <t>FRONT POCKET LENGTH</t>
    </r>
  </si>
  <si>
    <t xml:space="preserve">DÀI MIỆNG TÚI TRƯỚC </t>
  </si>
  <si>
    <r>
      <rPr>
        <b/>
        <sz val="7.5"/>
        <rFont val="Carlito"/>
        <family val="2"/>
      </rPr>
      <t>FRONT POCKET WIDTH</t>
    </r>
  </si>
  <si>
    <t xml:space="preserve">TO BẢN CƠI  MIỆNG TÚI TRƯỚC </t>
  </si>
  <si>
    <r>
      <rPr>
        <b/>
        <sz val="7.5"/>
        <rFont val="Carlito"/>
        <family val="2"/>
      </rPr>
      <t>DRAWCORD LENGTH</t>
    </r>
  </si>
  <si>
    <t xml:space="preserve">THÔNG SỐ DÀI DÂY  LUỒN </t>
  </si>
  <si>
    <t>SỐ LƯỢNG HAI CỬA HÀNG DB103_LA VÀ DB103_CLOSET</t>
  </si>
  <si>
    <t>POLYBAG REGULAR (XXS-M) BAO NHỎ 343MM x 406MM</t>
  </si>
  <si>
    <t>PB-002RG-2024 (NHỎ)</t>
  </si>
  <si>
    <t>ĐÓNG BAO POLYBAG NHỎ</t>
  </si>
  <si>
    <r>
      <rPr>
        <sz val="9"/>
        <rFont val="Carlito"/>
        <family val="2"/>
      </rPr>
      <t>XXS-XXL</t>
    </r>
  </si>
  <si>
    <r>
      <rPr>
        <sz val="7.5"/>
        <rFont val="Carlito"/>
        <family val="2"/>
      </rPr>
      <t>12 1/2</t>
    </r>
  </si>
  <si>
    <r>
      <rPr>
        <sz val="7.5"/>
        <rFont val="Carlito"/>
        <family val="2"/>
      </rPr>
      <t>13 1/2</t>
    </r>
  </si>
  <si>
    <r>
      <rPr>
        <sz val="7.5"/>
        <rFont val="Carlito"/>
        <family val="2"/>
      </rPr>
      <t>14 1/2</t>
    </r>
  </si>
  <si>
    <r>
      <rPr>
        <b/>
        <sz val="7.5"/>
        <rFont val="Carlito"/>
        <family val="2"/>
      </rPr>
      <t>15 1/2</t>
    </r>
  </si>
  <si>
    <r>
      <rPr>
        <sz val="7.5"/>
        <rFont val="Carlito"/>
        <family val="2"/>
      </rPr>
      <t>16 1/2</t>
    </r>
  </si>
  <si>
    <r>
      <rPr>
        <sz val="7.5"/>
        <rFont val="Carlito"/>
        <family val="2"/>
      </rPr>
      <t>17 1/2</t>
    </r>
  </si>
  <si>
    <r>
      <rPr>
        <sz val="7.5"/>
        <rFont val="Carlito"/>
        <family val="2"/>
      </rPr>
      <t>18 1/2</t>
    </r>
  </si>
  <si>
    <r>
      <rPr>
        <sz val="7.5"/>
        <rFont val="Carlito"/>
        <family val="2"/>
      </rPr>
      <t>19 1/2</t>
    </r>
  </si>
  <si>
    <r>
      <rPr>
        <sz val="7.5"/>
        <rFont val="Carlito"/>
        <family val="2"/>
      </rPr>
      <t>20 1/2</t>
    </r>
  </si>
  <si>
    <r>
      <rPr>
        <sz val="7.5"/>
        <rFont val="Carlito"/>
        <family val="2"/>
      </rPr>
      <t>21 1/2</t>
    </r>
  </si>
  <si>
    <r>
      <rPr>
        <b/>
        <sz val="7.5"/>
        <rFont val="Carlito"/>
        <family val="2"/>
      </rPr>
      <t>22 1/2</t>
    </r>
  </si>
  <si>
    <r>
      <rPr>
        <sz val="7.5"/>
        <rFont val="Carlito"/>
        <family val="2"/>
      </rPr>
      <t>23 1/2</t>
    </r>
  </si>
  <si>
    <r>
      <rPr>
        <sz val="7.5"/>
        <rFont val="Carlito"/>
        <family val="2"/>
      </rPr>
      <t>24 1/2</t>
    </r>
  </si>
  <si>
    <r>
      <rPr>
        <sz val="7.5"/>
        <rFont val="Carlito"/>
        <family val="2"/>
      </rPr>
      <t>25 1/2</t>
    </r>
  </si>
  <si>
    <r>
      <rPr>
        <b/>
        <sz val="7.5"/>
        <rFont val="Carlito"/>
        <family val="2"/>
      </rPr>
      <t>FRONT RISE (INC. WB)</t>
    </r>
  </si>
  <si>
    <r>
      <rPr>
        <sz val="7.5"/>
        <rFont val="Carlito"/>
        <family val="2"/>
      </rPr>
      <t>13 1/4</t>
    </r>
  </si>
  <si>
    <r>
      <rPr>
        <b/>
        <sz val="7.5"/>
        <rFont val="Carlito"/>
        <family val="2"/>
      </rPr>
      <t>BACK RISE (INC. WB)</t>
    </r>
  </si>
  <si>
    <r>
      <rPr>
        <sz val="7.5"/>
        <rFont val="Carlito"/>
        <family val="2"/>
      </rPr>
      <t>15 1/2</t>
    </r>
  </si>
  <si>
    <r>
      <rPr>
        <sz val="7.5"/>
        <rFont val="Carlito"/>
        <family val="2"/>
      </rPr>
      <t>15 3/4</t>
    </r>
  </si>
  <si>
    <r>
      <rPr>
        <sz val="7.5"/>
        <rFont val="Carlito"/>
        <family val="2"/>
      </rPr>
      <t>16 3/4</t>
    </r>
  </si>
  <si>
    <r>
      <rPr>
        <sz val="7.5"/>
        <rFont val="Carlito"/>
        <family val="2"/>
      </rPr>
      <t>13 3/4</t>
    </r>
  </si>
  <si>
    <r>
      <rPr>
        <sz val="7.5"/>
        <rFont val="Carlito"/>
        <family val="2"/>
      </rPr>
      <t>14 1/4</t>
    </r>
  </si>
  <si>
    <r>
      <rPr>
        <sz val="7.5"/>
        <rFont val="Carlito"/>
        <family val="2"/>
      </rPr>
      <t>15 1/4</t>
    </r>
  </si>
  <si>
    <r>
      <rPr>
        <sz val="7.5"/>
        <rFont val="Carlito"/>
        <family val="2"/>
      </rPr>
      <t>16 1/4</t>
    </r>
  </si>
  <si>
    <r>
      <rPr>
        <sz val="7.5"/>
        <rFont val="Carlito"/>
        <family val="2"/>
      </rPr>
      <t>14 3/8</t>
    </r>
  </si>
  <si>
    <r>
      <rPr>
        <b/>
        <sz val="7.5"/>
        <rFont val="Carlito"/>
        <family val="2"/>
      </rPr>
      <t>OUTSEAM</t>
    </r>
  </si>
  <si>
    <r>
      <rPr>
        <sz val="7.5"/>
        <rFont val="Carlito"/>
        <family val="2"/>
      </rPr>
      <t>17 3/4</t>
    </r>
  </si>
  <si>
    <r>
      <rPr>
        <sz val="7.5"/>
        <rFont val="Carlito"/>
        <family val="2"/>
      </rPr>
      <t>3/4</t>
    </r>
  </si>
  <si>
    <r>
      <rPr>
        <b/>
        <sz val="7.5"/>
        <rFont val="Carlito"/>
        <family val="2"/>
      </rPr>
      <t>3/4</t>
    </r>
  </si>
  <si>
    <r>
      <rPr>
        <sz val="7.5"/>
        <rFont val="Carlito"/>
        <family val="2"/>
      </rPr>
      <t>147 cm</t>
    </r>
  </si>
  <si>
    <r>
      <rPr>
        <sz val="7.5"/>
        <rFont val="Carlito"/>
        <family val="2"/>
      </rPr>
      <t>152 cm</t>
    </r>
  </si>
  <si>
    <r>
      <rPr>
        <sz val="7.5"/>
        <rFont val="Carlito"/>
        <family val="2"/>
      </rPr>
      <t>157 cm</t>
    </r>
  </si>
  <si>
    <r>
      <rPr>
        <sz val="7.5"/>
        <rFont val="Carlito"/>
        <family val="2"/>
      </rPr>
      <t>167 cm</t>
    </r>
  </si>
  <si>
    <r>
      <rPr>
        <sz val="7.5"/>
        <rFont val="Carlito"/>
        <family val="2"/>
      </rPr>
      <t>172 cm</t>
    </r>
  </si>
  <si>
    <r>
      <rPr>
        <sz val="7.5"/>
        <rFont val="Carlito"/>
        <family val="2"/>
      </rPr>
      <t>177 cm</t>
    </r>
  </si>
  <si>
    <t>DÀI SƯỜN NGOÀI</t>
  </si>
  <si>
    <t>SHORTS</t>
  </si>
  <si>
    <t>TRIỂN KHAI SẢN XUẤT
THAM KHẢO CÁCH MAY: MẪU SIZE SET MÃ D15-SPA79A2  MÀU WASHED BLACK CHUYỂN CÙNG TNSX NGÀY 4/6/24</t>
  </si>
  <si>
    <t>DRFW24P1577001T00K-
LOT '726/5 ÁNH A- CẤP ĐỦ 260M</t>
  </si>
  <si>
    <t>DRFW24P1577001T00K-
LOT '726/5 ÁNH A- CẤP TRIỆT TIÊU 99M
LOT '759/5 ÁNH A- CẤP ĐỦ 160M</t>
  </si>
  <si>
    <t>Go back to spec at all out of spec=&gt; cầnđảm bảo thông số sản xuất
Drawcord is now external =&gt; dây luồn chuyển ra may bên ngoài</t>
  </si>
  <si>
    <t>SS 24</t>
  </si>
  <si>
    <r>
      <rPr>
        <sz val="9"/>
        <rFont val="Carlito"/>
        <family val="2"/>
      </rPr>
      <t>STREETSHORT</t>
    </r>
  </si>
  <si>
    <t>D15-SPA76V1A2</t>
  </si>
  <si>
    <r>
      <rPr>
        <b/>
        <sz val="7.5"/>
        <rFont val="Carlito"/>
        <family val="2"/>
      </rPr>
      <t>21 1/2</t>
    </r>
  </si>
  <si>
    <r>
      <rPr>
        <sz val="7.5"/>
        <rFont val="Carlito"/>
        <family val="2"/>
      </rPr>
      <t>22 1/2</t>
    </r>
  </si>
  <si>
    <r>
      <rPr>
        <b/>
        <i/>
        <sz val="7.5"/>
        <rFont val="Carlito"/>
        <family val="2"/>
      </rPr>
      <t>NO PANEL</t>
    </r>
  </si>
  <si>
    <r>
      <rPr>
        <sz val="7.5"/>
        <rFont val="Carlito"/>
        <family val="2"/>
      </rPr>
      <t>1/4</t>
    </r>
  </si>
  <si>
    <r>
      <rPr>
        <sz val="7.5"/>
        <rFont val="Carlito"/>
        <family val="2"/>
      </rPr>
      <t>14 3/4</t>
    </r>
  </si>
  <si>
    <r>
      <rPr>
        <b/>
        <sz val="7.5"/>
        <rFont val="Carlito"/>
        <family val="2"/>
      </rPr>
      <t>INSEAM PANEL</t>
    </r>
  </si>
  <si>
    <r>
      <rPr>
        <b/>
        <i/>
        <sz val="7.5"/>
        <rFont val="Carlito"/>
        <family val="2"/>
      </rPr>
      <t>WIDTH</t>
    </r>
  </si>
  <si>
    <t>RỘNG MIÊNG ĐẮP</t>
  </si>
  <si>
    <r>
      <rPr>
        <sz val="7.5"/>
        <rFont val="Carlito"/>
        <family val="2"/>
      </rPr>
      <t>3 1/2</t>
    </r>
  </si>
  <si>
    <r>
      <rPr>
        <b/>
        <sz val="7.5"/>
        <rFont val="Carlito"/>
        <family val="2"/>
      </rPr>
      <t>3 1/2</t>
    </r>
  </si>
  <si>
    <r>
      <rPr>
        <b/>
        <i/>
        <sz val="7.5"/>
        <rFont val="Carlito"/>
        <family val="2"/>
      </rPr>
      <t>@ CROTCH NO PANEL</t>
    </r>
  </si>
  <si>
    <r>
      <rPr>
        <sz val="7.5"/>
        <rFont val="Carlito"/>
        <family val="2"/>
      </rPr>
      <t>1/2</t>
    </r>
  </si>
  <si>
    <r>
      <rPr>
        <sz val="7.5"/>
        <rFont val="Carlito"/>
        <family val="2"/>
      </rPr>
      <t>3/8</t>
    </r>
  </si>
  <si>
    <r>
      <rPr>
        <sz val="7.5"/>
        <rFont val="Carlito"/>
        <family val="2"/>
      </rPr>
      <t>15 1/8</t>
    </r>
  </si>
  <si>
    <r>
      <rPr>
        <sz val="7.5"/>
        <rFont val="Carlito"/>
        <family val="2"/>
      </rPr>
      <t>15 7/8</t>
    </r>
  </si>
  <si>
    <r>
      <rPr>
        <sz val="7.5"/>
        <rFont val="Carlito"/>
        <family val="2"/>
      </rPr>
      <t>16 5/8</t>
    </r>
  </si>
  <si>
    <r>
      <rPr>
        <sz val="7.5"/>
        <rFont val="Carlito"/>
        <family val="2"/>
      </rPr>
      <t>17 3/8</t>
    </r>
  </si>
  <si>
    <r>
      <rPr>
        <sz val="7.5"/>
        <rFont val="Carlito"/>
        <family val="2"/>
      </rPr>
      <t>18 1/8</t>
    </r>
  </si>
  <si>
    <r>
      <rPr>
        <b/>
        <sz val="7.5"/>
        <rFont val="Arial"/>
        <family val="2"/>
      </rPr>
      <t>162 cm</t>
    </r>
  </si>
  <si>
    <t xml:space="preserve"> </t>
  </si>
  <si>
    <t>GẮN SAU DYE</t>
  </si>
  <si>
    <t>DRFW24P1577003T00K- LOT 772/5 CẤP ĐỦ SỐ LƯỢNG</t>
  </si>
  <si>
    <t>GẬP ĐÔI
GẮN VÀO ĐƯỜNG MAY GIỮA QUẦN SAU BÊN TRÁI ÊM NGƯỜI MẶC, TỪ ĐƯỜNG TRA LƯNG XUỐNG 1 1/2"</t>
  </si>
  <si>
    <t>GẬP ĐÔI
GẮN VÀO ĐƯỜNG MAY GIỮA QUẦN SAU
BÊN CẠNH PHẢI VỚI NHÃN CHÍNH (NHƯ HÌNH ĐÍNH KÈM)</t>
  </si>
  <si>
    <t>KEO MÈ</t>
  </si>
  <si>
    <t>CƠI TÚI</t>
  </si>
  <si>
    <t>DÙNG TỒN UA</t>
  </si>
  <si>
    <t>BAO BỌC NHÃN CHÍNH+ SIZE</t>
  </si>
  <si>
    <t>GẮN TRƯỚC DYE</t>
  </si>
  <si>
    <t>BỌC NHÃN CHÍNH+ 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</si>
</sst>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</numFmts>
  <fonts count="1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b/>
      <sz val="9"/>
      <name val="Carlito"/>
    </font>
    <font>
      <b/>
      <sz val="9"/>
      <name val="Carlito"/>
      <family val="2"/>
    </font>
    <font>
      <sz val="9"/>
      <name val="Carlito"/>
    </font>
    <font>
      <sz val="9"/>
      <name val="Carlito"/>
      <family val="2"/>
    </font>
    <font>
      <b/>
      <u/>
      <sz val="9"/>
      <name val="Carlito"/>
      <family val="2"/>
    </font>
    <font>
      <b/>
      <sz val="7.5"/>
      <name val="Carlito"/>
    </font>
    <font>
      <b/>
      <sz val="7.5"/>
      <name val="Carlito"/>
      <family val="2"/>
    </font>
    <font>
      <b/>
      <sz val="7"/>
      <name val="Carlito"/>
    </font>
    <font>
      <b/>
      <sz val="7"/>
      <name val="Carlito"/>
      <family val="2"/>
    </font>
    <font>
      <b/>
      <i/>
      <sz val="7.5"/>
      <name val="Carlito"/>
    </font>
    <font>
      <b/>
      <i/>
      <sz val="7.5"/>
      <name val="Carlito"/>
      <family val="2"/>
    </font>
    <font>
      <i/>
      <sz val="7.5"/>
      <name val="Carlito"/>
    </font>
    <font>
      <i/>
      <sz val="7.5"/>
      <name val="Carlito"/>
      <family val="2"/>
    </font>
    <font>
      <b/>
      <sz val="7.5"/>
      <color rgb="FF000000"/>
      <name val="Carlito"/>
      <family val="2"/>
    </font>
    <font>
      <sz val="7.5"/>
      <name val="Carlito"/>
    </font>
    <font>
      <b/>
      <sz val="7.5"/>
      <color rgb="FF000000"/>
      <name val="Carlito"/>
    </font>
    <font>
      <sz val="7.5"/>
      <name val="Carlito"/>
      <family val="2"/>
    </font>
    <font>
      <sz val="7.5"/>
      <color rgb="FF000000"/>
      <name val="Carlito"/>
      <family val="2"/>
    </font>
    <font>
      <b/>
      <sz val="7.5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rgb="FFD5DCE3"/>
      </patternFill>
    </fill>
    <fill>
      <patternFill patternType="solid">
        <fgColor rgb="FFA9D08E"/>
      </patternFill>
    </fill>
    <fill>
      <patternFill patternType="solid">
        <fgColor theme="9" tint="0.79998168889431442"/>
        <bgColor indexed="64"/>
      </patternFill>
    </fill>
  </fills>
  <borders count="85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</cellStyleXfs>
  <cellXfs count="643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106" fillId="0" borderId="67" xfId="128" applyNumberFormat="1" applyFont="1" applyBorder="1" applyAlignment="1">
      <alignment horizontal="center"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100" fillId="47" borderId="0" xfId="0" applyFont="1" applyFill="1" applyAlignment="1">
      <alignment vertical="center"/>
    </xf>
    <xf numFmtId="0" fontId="106" fillId="47" borderId="67" xfId="128" applyFont="1" applyFill="1" applyBorder="1" applyAlignment="1">
      <alignment horizontal="center" vertical="center"/>
    </xf>
    <xf numFmtId="0" fontId="106" fillId="47" borderId="0" xfId="128" applyFont="1" applyFill="1" applyAlignment="1">
      <alignment horizontal="left" vertical="center"/>
    </xf>
    <xf numFmtId="0" fontId="106" fillId="47" borderId="0" xfId="128" applyFont="1" applyFill="1" applyAlignment="1">
      <alignment horizontal="center" vertical="center"/>
    </xf>
    <xf numFmtId="0" fontId="53" fillId="15" borderId="0" xfId="0" applyFont="1" applyFill="1"/>
    <xf numFmtId="0" fontId="106" fillId="12" borderId="67" xfId="128" applyFont="1" applyFill="1" applyBorder="1">
      <alignment vertical="center"/>
    </xf>
    <xf numFmtId="0" fontId="106" fillId="12" borderId="0" xfId="128" applyFont="1" applyFill="1">
      <alignment vertical="center"/>
    </xf>
    <xf numFmtId="0" fontId="106" fillId="0" borderId="67" xfId="128" applyFont="1" applyBorder="1">
      <alignment vertical="center"/>
    </xf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" fontId="57" fillId="0" borderId="67" xfId="1" applyNumberFormat="1" applyFont="1" applyBorder="1" applyAlignment="1">
      <alignment vertical="center" wrapText="1"/>
    </xf>
    <xf numFmtId="177" fontId="31" fillId="2" borderId="50" xfId="0" applyNumberFormat="1" applyFont="1" applyFill="1" applyBorder="1" applyAlignment="1">
      <alignment horizontal="center" vertical="center"/>
    </xf>
    <xf numFmtId="3" fontId="53" fillId="13" borderId="1" xfId="0" applyNumberFormat="1" applyFont="1" applyFill="1" applyBorder="1" applyAlignment="1">
      <alignment horizontal="center" vertical="center"/>
    </xf>
    <xf numFmtId="1" fontId="50" fillId="5" borderId="67" xfId="2" applyNumberFormat="1" applyFont="1" applyFill="1" applyBorder="1" applyAlignment="1">
      <alignment vertical="center" wrapText="1"/>
    </xf>
    <xf numFmtId="1" fontId="50" fillId="5" borderId="67" xfId="2" applyNumberFormat="1" applyFont="1" applyFill="1" applyBorder="1" applyAlignment="1">
      <alignment horizontal="center" vertical="center" wrapText="1"/>
    </xf>
    <xf numFmtId="0" fontId="50" fillId="0" borderId="67" xfId="2" applyFont="1" applyBorder="1"/>
    <xf numFmtId="0" fontId="114" fillId="0" borderId="75" xfId="131" applyBorder="1" applyAlignment="1">
      <alignment horizontal="left" vertical="top" wrapText="1"/>
    </xf>
    <xf numFmtId="0" fontId="115" fillId="0" borderId="77" xfId="131" applyFont="1" applyBorder="1" applyAlignment="1">
      <alignment horizontal="right" vertical="top" wrapText="1"/>
    </xf>
    <xf numFmtId="0" fontId="117" fillId="0" borderId="78" xfId="131" applyFont="1" applyBorder="1" applyAlignment="1">
      <alignment horizontal="left" vertical="top" wrapText="1"/>
    </xf>
    <xf numFmtId="0" fontId="114" fillId="0" borderId="78" xfId="131" applyBorder="1" applyAlignment="1">
      <alignment horizontal="left" wrapText="1"/>
    </xf>
    <xf numFmtId="0" fontId="114" fillId="0" borderId="79" xfId="131" applyBorder="1" applyAlignment="1">
      <alignment horizontal="left" wrapText="1"/>
    </xf>
    <xf numFmtId="0" fontId="115" fillId="0" borderId="37" xfId="131" applyFont="1" applyBorder="1" applyAlignment="1">
      <alignment horizontal="left" vertical="top" wrapText="1"/>
    </xf>
    <xf numFmtId="0" fontId="117" fillId="0" borderId="0" xfId="131" applyFont="1" applyAlignment="1">
      <alignment horizontal="left" vertical="top" wrapText="1"/>
    </xf>
    <xf numFmtId="0" fontId="114" fillId="0" borderId="0" xfId="131" applyAlignment="1">
      <alignment horizontal="left" vertical="top"/>
    </xf>
    <xf numFmtId="0" fontId="114" fillId="0" borderId="0" xfId="131" applyAlignment="1">
      <alignment horizontal="left" vertical="top" wrapText="1"/>
    </xf>
    <xf numFmtId="0" fontId="114" fillId="0" borderId="81" xfId="131" applyBorder="1" applyAlignment="1">
      <alignment horizontal="left" vertical="top" wrapText="1"/>
    </xf>
    <xf numFmtId="0" fontId="115" fillId="52" borderId="0" xfId="131" applyFont="1" applyFill="1" applyAlignment="1">
      <alignment horizontal="center" vertical="top" wrapText="1"/>
    </xf>
    <xf numFmtId="0" fontId="122" fillId="0" borderId="37" xfId="131" applyFont="1" applyBorder="1" applyAlignment="1">
      <alignment horizontal="center" vertical="center" wrapText="1"/>
    </xf>
    <xf numFmtId="12" fontId="120" fillId="0" borderId="37" xfId="131" applyNumberFormat="1" applyFont="1" applyBorder="1" applyAlignment="1">
      <alignment horizontal="center" vertical="center" wrapText="1"/>
    </xf>
    <xf numFmtId="0" fontId="114" fillId="0" borderId="37" xfId="131" applyBorder="1" applyAlignment="1">
      <alignment horizontal="left" wrapText="1"/>
    </xf>
    <xf numFmtId="0" fontId="114" fillId="53" borderId="37" xfId="131" applyFill="1" applyBorder="1" applyAlignment="1">
      <alignment horizontal="left" wrapText="1"/>
    </xf>
    <xf numFmtId="0" fontId="118" fillId="0" borderId="78" xfId="131" applyFont="1" applyBorder="1" applyAlignment="1">
      <alignment horizontal="left" vertical="top" wrapText="1"/>
    </xf>
    <xf numFmtId="12" fontId="114" fillId="0" borderId="78" xfId="131" applyNumberFormat="1" applyBorder="1" applyAlignment="1">
      <alignment horizontal="left" wrapText="1"/>
    </xf>
    <xf numFmtId="0" fontId="117" fillId="0" borderId="78" xfId="131" applyFont="1" applyBorder="1" applyAlignment="1">
      <alignment horizontal="left" vertical="top"/>
    </xf>
    <xf numFmtId="0" fontId="120" fillId="0" borderId="79" xfId="131" applyFont="1" applyBorder="1" applyAlignment="1">
      <alignment horizontal="center" vertical="center" wrapText="1"/>
    </xf>
    <xf numFmtId="0" fontId="120" fillId="0" borderId="37" xfId="131" applyFont="1" applyBorder="1" applyAlignment="1">
      <alignment horizontal="left" vertical="center" wrapText="1"/>
    </xf>
    <xf numFmtId="0" fontId="120" fillId="0" borderId="37" xfId="131" applyFont="1" applyBorder="1" applyAlignment="1">
      <alignment horizontal="center" vertical="center" wrapText="1"/>
    </xf>
    <xf numFmtId="0" fontId="120" fillId="53" borderId="37" xfId="131" applyFont="1" applyFill="1" applyBorder="1" applyAlignment="1">
      <alignment horizontal="center" vertical="center" wrapText="1"/>
    </xf>
    <xf numFmtId="0" fontId="114" fillId="0" borderId="0" xfId="131" applyAlignment="1">
      <alignment horizontal="left" vertical="center"/>
    </xf>
    <xf numFmtId="0" fontId="120" fillId="0" borderId="83" xfId="131" applyFont="1" applyBorder="1" applyAlignment="1">
      <alignment horizontal="left" vertical="center" wrapText="1"/>
    </xf>
    <xf numFmtId="0" fontId="124" fillId="0" borderId="84" xfId="131" applyFont="1" applyBorder="1" applyAlignment="1">
      <alignment horizontal="center" vertical="center" wrapText="1"/>
    </xf>
    <xf numFmtId="0" fontId="124" fillId="0" borderId="79" xfId="131" applyFont="1" applyBorder="1" applyAlignment="1">
      <alignment horizontal="left" vertical="center" wrapText="1"/>
    </xf>
    <xf numFmtId="0" fontId="126" fillId="0" borderId="37" xfId="131" applyFont="1" applyBorder="1" applyAlignment="1">
      <alignment horizontal="center" vertical="center" wrapText="1"/>
    </xf>
    <xf numFmtId="1" fontId="132" fillId="0" borderId="37" xfId="131" applyNumberFormat="1" applyFont="1" applyBorder="1" applyAlignment="1">
      <alignment horizontal="center" vertical="center" shrinkToFit="1"/>
    </xf>
    <xf numFmtId="0" fontId="129" fillId="0" borderId="37" xfId="131" applyFont="1" applyBorder="1" applyAlignment="1">
      <alignment horizontal="center" vertical="center" wrapText="1"/>
    </xf>
    <xf numFmtId="0" fontId="120" fillId="54" borderId="37" xfId="131" applyFont="1" applyFill="1" applyBorder="1" applyAlignment="1">
      <alignment horizontal="center" vertical="center" wrapText="1"/>
    </xf>
    <xf numFmtId="12" fontId="129" fillId="0" borderId="37" xfId="131" applyNumberFormat="1" applyFont="1" applyBorder="1" applyAlignment="1">
      <alignment horizontal="center" vertical="center" wrapText="1"/>
    </xf>
    <xf numFmtId="12" fontId="120" fillId="54" borderId="37" xfId="131" applyNumberFormat="1" applyFont="1" applyFill="1" applyBorder="1" applyAlignment="1">
      <alignment horizontal="center" vertical="center" wrapText="1"/>
    </xf>
    <xf numFmtId="0" fontId="129" fillId="0" borderId="37" xfId="131" applyFont="1" applyBorder="1" applyAlignment="1">
      <alignment horizontal="left" vertical="center" wrapText="1"/>
    </xf>
    <xf numFmtId="0" fontId="120" fillId="0" borderId="77" xfId="131" applyFont="1" applyBorder="1" applyAlignment="1">
      <alignment horizontal="left" vertical="center" wrapText="1"/>
    </xf>
    <xf numFmtId="0" fontId="124" fillId="0" borderId="79" xfId="131" applyFont="1" applyBorder="1" applyAlignment="1">
      <alignment horizontal="center" vertical="center" wrapText="1"/>
    </xf>
    <xf numFmtId="12" fontId="132" fillId="0" borderId="37" xfId="131" applyNumberFormat="1" applyFont="1" applyBorder="1" applyAlignment="1">
      <alignment horizontal="center" vertical="center" shrinkToFit="1"/>
    </xf>
    <xf numFmtId="12" fontId="130" fillId="54" borderId="37" xfId="131" applyNumberFormat="1" applyFont="1" applyFill="1" applyBorder="1" applyAlignment="1">
      <alignment horizontal="center" vertical="center" shrinkToFit="1"/>
    </xf>
    <xf numFmtId="1" fontId="128" fillId="53" borderId="37" xfId="131" applyNumberFormat="1" applyFont="1" applyFill="1" applyBorder="1" applyAlignment="1">
      <alignment horizontal="center" vertical="center" shrinkToFit="1"/>
    </xf>
    <xf numFmtId="12" fontId="120" fillId="54" borderId="37" xfId="131" applyNumberFormat="1" applyFont="1" applyFill="1" applyBorder="1" applyAlignment="1">
      <alignment horizontal="center" vertical="center" shrinkToFit="1"/>
    </xf>
    <xf numFmtId="0" fontId="120" fillId="0" borderId="79" xfId="131" applyFont="1" applyBorder="1" applyAlignment="1">
      <alignment horizontal="left" vertical="center" wrapText="1"/>
    </xf>
    <xf numFmtId="0" fontId="114" fillId="0" borderId="84" xfId="131" applyBorder="1" applyAlignment="1">
      <alignment horizontal="left" vertical="center" wrapText="1"/>
    </xf>
    <xf numFmtId="0" fontId="114" fillId="0" borderId="79" xfId="131" applyBorder="1" applyAlignment="1">
      <alignment horizontal="left" vertical="center" wrapText="1"/>
    </xf>
    <xf numFmtId="0" fontId="114" fillId="0" borderId="37" xfId="131" applyBorder="1" applyAlignment="1">
      <alignment horizontal="left" vertical="center" wrapText="1"/>
    </xf>
    <xf numFmtId="0" fontId="133" fillId="53" borderId="37" xfId="131" applyFont="1" applyFill="1" applyBorder="1" applyAlignment="1">
      <alignment horizontal="center" vertical="center" wrapText="1"/>
    </xf>
    <xf numFmtId="12" fontId="114" fillId="0" borderId="37" xfId="131" applyNumberFormat="1" applyBorder="1" applyAlignment="1">
      <alignment horizontal="left" wrapText="1"/>
    </xf>
    <xf numFmtId="12" fontId="114" fillId="0" borderId="0" xfId="131" applyNumberFormat="1" applyAlignment="1">
      <alignment horizontal="left" vertical="top"/>
    </xf>
    <xf numFmtId="0" fontId="49" fillId="2" borderId="67" xfId="0" applyFont="1" applyFill="1" applyBorder="1" applyAlignment="1">
      <alignment horizontal="center" vertical="center"/>
    </xf>
    <xf numFmtId="0" fontId="49" fillId="2" borderId="67" xfId="0" applyFont="1" applyFill="1" applyBorder="1" applyAlignment="1">
      <alignment horizontal="center" vertical="center" wrapText="1"/>
    </xf>
    <xf numFmtId="0" fontId="49" fillId="0" borderId="67" xfId="0" applyFont="1" applyBorder="1" applyAlignment="1">
      <alignment horizontal="center" vertical="center"/>
    </xf>
    <xf numFmtId="165" fontId="49" fillId="0" borderId="67" xfId="0" applyNumberFormat="1" applyFont="1" applyBorder="1" applyAlignment="1">
      <alignment horizontal="center" vertical="center"/>
    </xf>
    <xf numFmtId="4" fontId="49" fillId="2" borderId="67" xfId="0" applyNumberFormat="1" applyFont="1" applyFill="1" applyBorder="1" applyAlignment="1">
      <alignment horizontal="center" vertical="center"/>
    </xf>
    <xf numFmtId="3" fontId="49" fillId="0" borderId="67" xfId="0" applyNumberFormat="1" applyFont="1" applyBorder="1" applyAlignment="1">
      <alignment horizontal="center" vertical="center"/>
    </xf>
    <xf numFmtId="0" fontId="49" fillId="2" borderId="67" xfId="0" applyFont="1" applyFill="1" applyBorder="1" applyAlignment="1">
      <alignment horizontal="center" vertical="center" wrapText="1"/>
    </xf>
    <xf numFmtId="1" fontId="69" fillId="0" borderId="67" xfId="0" applyNumberFormat="1" applyFont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49" fillId="2" borderId="50" xfId="0" applyFont="1" applyFill="1" applyBorder="1" applyAlignment="1">
      <alignment horizontal="center" vertical="center" wrapText="1"/>
    </xf>
    <xf numFmtId="1" fontId="69" fillId="47" borderId="67" xfId="0" applyNumberFormat="1" applyFont="1" applyFill="1" applyBorder="1" applyAlignment="1">
      <alignment horizontal="center" vertical="center" wrapText="1"/>
    </xf>
    <xf numFmtId="0" fontId="35" fillId="15" borderId="0" xfId="0" applyFont="1" applyFill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32" fillId="2" borderId="51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1" fontId="57" fillId="0" borderId="47" xfId="1" applyNumberFormat="1" applyFont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62" fillId="2" borderId="50" xfId="0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left" vertical="center" wrapText="1"/>
    </xf>
    <xf numFmtId="0" fontId="50" fillId="4" borderId="0" xfId="0" quotePrefix="1" applyFont="1" applyFill="1" applyAlignment="1">
      <alignment horizontal="center" vertical="center" wrapText="1"/>
    </xf>
    <xf numFmtId="0" fontId="50" fillId="4" borderId="1" xfId="0" quotePrefix="1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53" fillId="2" borderId="67" xfId="0" applyFont="1" applyFill="1" applyBorder="1" applyAlignment="1">
      <alignment horizontal="center" vertical="center"/>
    </xf>
    <xf numFmtId="0" fontId="32" fillId="10" borderId="50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2" fillId="2" borderId="0" xfId="0" applyFont="1" applyFill="1" applyAlignment="1">
      <alignment horizontal="left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67" xfId="0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1" fontId="50" fillId="5" borderId="72" xfId="2" applyNumberFormat="1" applyFont="1" applyFill="1" applyBorder="1" applyAlignment="1">
      <alignment horizontal="center" vertical="center" wrapText="1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0" fontId="120" fillId="0" borderId="77" xfId="131" applyFont="1" applyBorder="1" applyAlignment="1">
      <alignment horizontal="center" vertical="center" wrapText="1"/>
    </xf>
    <xf numFmtId="0" fontId="120" fillId="0" borderId="79" xfId="131" applyFont="1" applyBorder="1" applyAlignment="1">
      <alignment horizontal="center" vertical="center" wrapText="1"/>
    </xf>
    <xf numFmtId="0" fontId="114" fillId="0" borderId="75" xfId="131" applyBorder="1" applyAlignment="1">
      <alignment horizontal="left" vertical="top" wrapText="1"/>
    </xf>
    <xf numFmtId="0" fontId="114" fillId="0" borderId="76" xfId="131" applyBorder="1" applyAlignment="1">
      <alignment horizontal="left" vertical="top" wrapText="1"/>
    </xf>
    <xf numFmtId="0" fontId="114" fillId="0" borderId="0" xfId="131" applyAlignment="1">
      <alignment horizontal="left" vertical="top" wrapText="1"/>
    </xf>
    <xf numFmtId="0" fontId="114" fillId="0" borderId="80" xfId="131" applyBorder="1" applyAlignment="1">
      <alignment horizontal="left" vertical="top" wrapText="1"/>
    </xf>
    <xf numFmtId="0" fontId="114" fillId="0" borderId="81" xfId="131" applyBorder="1" applyAlignment="1">
      <alignment horizontal="left" vertical="top" wrapText="1"/>
    </xf>
    <xf numFmtId="0" fontId="114" fillId="0" borderId="82" xfId="131" applyBorder="1" applyAlignment="1">
      <alignment horizontal="left" vertical="top" wrapText="1"/>
    </xf>
    <xf numFmtId="0" fontId="117" fillId="0" borderId="77" xfId="131" applyFont="1" applyBorder="1" applyAlignment="1">
      <alignment horizontal="left" vertical="top" wrapText="1"/>
    </xf>
    <xf numFmtId="0" fontId="117" fillId="0" borderId="78" xfId="131" applyFont="1" applyBorder="1" applyAlignment="1">
      <alignment horizontal="left" vertical="top" wrapText="1"/>
    </xf>
    <xf numFmtId="0" fontId="117" fillId="0" borderId="79" xfId="131" applyFont="1" applyBorder="1" applyAlignment="1">
      <alignment horizontal="left" vertical="top" wrapText="1"/>
    </xf>
    <xf numFmtId="0" fontId="115" fillId="52" borderId="77" xfId="131" applyFont="1" applyFill="1" applyBorder="1" applyAlignment="1">
      <alignment horizontal="center" vertical="top" wrapText="1"/>
    </xf>
    <xf numFmtId="0" fontId="115" fillId="52" borderId="78" xfId="131" applyFont="1" applyFill="1" applyBorder="1" applyAlignment="1">
      <alignment horizontal="center" vertical="top" wrapText="1"/>
    </xf>
    <xf numFmtId="0" fontId="114" fillId="0" borderId="77" xfId="131" applyBorder="1" applyAlignment="1">
      <alignment horizontal="left" wrapText="1"/>
    </xf>
    <xf numFmtId="0" fontId="114" fillId="0" borderId="79" xfId="131" applyBorder="1" applyAlignment="1">
      <alignment horizontal="left" wrapText="1"/>
    </xf>
    <xf numFmtId="0" fontId="120" fillId="0" borderId="77" xfId="131" applyFont="1" applyBorder="1" applyAlignment="1">
      <alignment horizontal="left" vertical="center" wrapText="1"/>
    </xf>
    <xf numFmtId="0" fontId="120" fillId="0" borderId="79" xfId="131" applyFont="1" applyBorder="1" applyAlignment="1">
      <alignment horizontal="left" vertical="center" wrapText="1"/>
    </xf>
    <xf numFmtId="0" fontId="37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  <xf numFmtId="0" fontId="51" fillId="0" borderId="67" xfId="2" applyFont="1" applyBorder="1" applyAlignment="1">
      <alignment horizontal="center" vertical="center" wrapText="1"/>
    </xf>
    <xf numFmtId="1" fontId="51" fillId="0" borderId="67" xfId="2" applyNumberFormat="1" applyFont="1" applyBorder="1" applyAlignment="1">
      <alignment horizontal="center" vertical="center" wrapText="1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theme" Target="theme/theme1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18" Type="http://schemas.openxmlformats.org/officeDocument/2006/relationships/image" Target="../media/image25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.png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1" Type="http://schemas.openxmlformats.org/officeDocument/2006/relationships/image" Target="../media/image9.emf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10" Type="http://schemas.openxmlformats.org/officeDocument/2006/relationships/image" Target="../media/image18.png"/><Relationship Id="rId19" Type="http://schemas.openxmlformats.org/officeDocument/2006/relationships/image" Target="../media/image26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png"/><Relationship Id="rId7" Type="http://schemas.openxmlformats.org/officeDocument/2006/relationships/image" Target="../media/image34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Relationship Id="rId9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9.emf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7.emf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6.emf"/><Relationship Id="rId5" Type="http://schemas.openxmlformats.org/officeDocument/2006/relationships/image" Target="../media/image41.png"/><Relationship Id="rId10" Type="http://schemas.openxmlformats.org/officeDocument/2006/relationships/image" Target="../media/image46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380999</xdr:colOff>
      <xdr:row>138</xdr:row>
      <xdr:rowOff>952500</xdr:rowOff>
    </xdr:from>
    <xdr:to>
      <xdr:col>16</xdr:col>
      <xdr:colOff>49822</xdr:colOff>
      <xdr:row>146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DC74F45-048C-2F20-7E8B-0CB2125B7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49" y="77533500"/>
          <a:ext cx="4259873" cy="325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4</xdr:row>
      <xdr:rowOff>266700</xdr:rowOff>
    </xdr:from>
    <xdr:to>
      <xdr:col>16</xdr:col>
      <xdr:colOff>127478</xdr:colOff>
      <xdr:row>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534694-26C0-4383-9B3C-3C94C9534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97700" y="2228850"/>
          <a:ext cx="2108678" cy="1962150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122</xdr:row>
      <xdr:rowOff>571499</xdr:rowOff>
    </xdr:from>
    <xdr:to>
      <xdr:col>15</xdr:col>
      <xdr:colOff>209550</xdr:colOff>
      <xdr:row>136</xdr:row>
      <xdr:rowOff>904496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CEFDE7-63CB-4FF3-9F82-4AA2C3AAE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59350" y="80295749"/>
          <a:ext cx="2609850" cy="24284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30</xdr:row>
      <xdr:rowOff>1738314</xdr:rowOff>
    </xdr:from>
    <xdr:to>
      <xdr:col>28</xdr:col>
      <xdr:colOff>131872</xdr:colOff>
      <xdr:row>30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114300</xdr:colOff>
      <xdr:row>16</xdr:row>
      <xdr:rowOff>838200</xdr:rowOff>
    </xdr:from>
    <xdr:ext cx="6210300" cy="3009900"/>
    <xdr:pic>
      <xdr:nvPicPr>
        <xdr:cNvPr id="7" name="image17.png">
          <a:extLst>
            <a:ext uri="{FF2B5EF4-FFF2-40B4-BE49-F238E27FC236}">
              <a16:creationId xmlns:a16="http://schemas.microsoft.com/office/drawing/2014/main" id="{1B70A3A5-420C-4F4C-BDDB-52C4C717DF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19600" y="24345900"/>
          <a:ext cx="6210300" cy="30099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152400</xdr:colOff>
      <xdr:row>18</xdr:row>
      <xdr:rowOff>304800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289500" y="30060900"/>
          <a:ext cx="8305800" cy="3352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2095500</xdr:colOff>
      <xdr:row>16</xdr:row>
      <xdr:rowOff>1219200</xdr:rowOff>
    </xdr:from>
    <xdr:to>
      <xdr:col>3</xdr:col>
      <xdr:colOff>3810000</xdr:colOff>
      <xdr:row>16</xdr:row>
      <xdr:rowOff>3618396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E150EF-9840-7CEE-FA84-5EDA058E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72800" y="24726900"/>
          <a:ext cx="6286500" cy="2399196"/>
        </a:xfrm>
        <a:prstGeom prst="rect">
          <a:avLst/>
        </a:prstGeom>
      </xdr:spPr>
    </xdr:pic>
    <xdr:clientData/>
  </xdr:twoCellAnchor>
  <xdr:oneCellAnchor>
    <xdr:from>
      <xdr:col>2</xdr:col>
      <xdr:colOff>2057400</xdr:colOff>
      <xdr:row>20</xdr:row>
      <xdr:rowOff>914400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772900" y="361188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3472038</xdr:colOff>
      <xdr:row>22</xdr:row>
      <xdr:rowOff>860347</xdr:rowOff>
    </xdr:from>
    <xdr:to>
      <xdr:col>3</xdr:col>
      <xdr:colOff>1943099</xdr:colOff>
      <xdr:row>22</xdr:row>
      <xdr:rowOff>3538172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0245956" y="39692129"/>
          <a:ext cx="2677825" cy="7615061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24</xdr:row>
      <xdr:rowOff>381000</xdr:rowOff>
    </xdr:from>
    <xdr:ext cx="4457700" cy="1447800"/>
    <xdr:pic>
      <xdr:nvPicPr>
        <xdr:cNvPr id="14" name="image23.png" title="Image">
          <a:extLst>
            <a:ext uri="{FF2B5EF4-FFF2-40B4-BE49-F238E27FC236}">
              <a16:creationId xmlns:a16="http://schemas.microsoft.com/office/drawing/2014/main" id="{F6E4D64F-6F66-4674-BC52-88D400A4115F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877300" y="50101500"/>
          <a:ext cx="44577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3505200</xdr:colOff>
      <xdr:row>30</xdr:row>
      <xdr:rowOff>1028700</xdr:rowOff>
    </xdr:from>
    <xdr:to>
      <xdr:col>3</xdr:col>
      <xdr:colOff>627405</xdr:colOff>
      <xdr:row>30</xdr:row>
      <xdr:rowOff>4038600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10500" y="656463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30</xdr:row>
      <xdr:rowOff>1143000</xdr:rowOff>
    </xdr:from>
    <xdr:to>
      <xdr:col>3</xdr:col>
      <xdr:colOff>3962400</xdr:colOff>
      <xdr:row>30</xdr:row>
      <xdr:rowOff>4396262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697200" y="657606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30</xdr:row>
      <xdr:rowOff>4648200</xdr:rowOff>
    </xdr:from>
    <xdr:to>
      <xdr:col>12</xdr:col>
      <xdr:colOff>713800</xdr:colOff>
      <xdr:row>32</xdr:row>
      <xdr:rowOff>66252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1</xdr:col>
      <xdr:colOff>4381500</xdr:colOff>
      <xdr:row>32</xdr:row>
      <xdr:rowOff>23812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686800" y="678799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119063</xdr:colOff>
      <xdr:row>32</xdr:row>
      <xdr:rowOff>342900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5417463" y="681990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2895600</xdr:colOff>
      <xdr:row>34</xdr:row>
      <xdr:rowOff>152400</xdr:rowOff>
    </xdr:from>
    <xdr:to>
      <xdr:col>3</xdr:col>
      <xdr:colOff>3048000</xdr:colOff>
      <xdr:row>34</xdr:row>
      <xdr:rowOff>3482885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200900" y="781431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36</xdr:row>
      <xdr:rowOff>457200</xdr:rowOff>
    </xdr:from>
    <xdr:to>
      <xdr:col>3</xdr:col>
      <xdr:colOff>876300</xdr:colOff>
      <xdr:row>36</xdr:row>
      <xdr:rowOff>3233083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829300" y="840867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419101</xdr:colOff>
      <xdr:row>36</xdr:row>
      <xdr:rowOff>457200</xdr:rowOff>
    </xdr:from>
    <xdr:to>
      <xdr:col>3</xdr:col>
      <xdr:colOff>3752669</xdr:colOff>
      <xdr:row>36</xdr:row>
      <xdr:rowOff>3238500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544801" y="840867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4610100</xdr:colOff>
      <xdr:row>38</xdr:row>
      <xdr:rowOff>190500</xdr:rowOff>
    </xdr:from>
    <xdr:to>
      <xdr:col>3</xdr:col>
      <xdr:colOff>85140</xdr:colOff>
      <xdr:row>38</xdr:row>
      <xdr:rowOff>3580976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915400" y="89001600"/>
          <a:ext cx="4676190" cy="3390476"/>
        </a:xfrm>
        <a:prstGeom prst="rect">
          <a:avLst/>
        </a:prstGeom>
      </xdr:spPr>
    </xdr:pic>
    <xdr:clientData/>
  </xdr:twoCellAnchor>
  <xdr:twoCellAnchor>
    <xdr:from>
      <xdr:col>3</xdr:col>
      <xdr:colOff>1028700</xdr:colOff>
      <xdr:row>0</xdr:row>
      <xdr:rowOff>609600</xdr:rowOff>
    </xdr:from>
    <xdr:to>
      <xdr:col>3</xdr:col>
      <xdr:colOff>3467100</xdr:colOff>
      <xdr:row>3</xdr:row>
      <xdr:rowOff>173460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B30F60-12CB-4F0B-8468-883462B80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478000" y="609600"/>
          <a:ext cx="2438400" cy="2268960"/>
        </a:xfrm>
        <a:prstGeom prst="rect">
          <a:avLst/>
        </a:prstGeom>
      </xdr:spPr>
    </xdr:pic>
    <xdr:clientData/>
  </xdr:twoCellAnchor>
  <xdr:twoCellAnchor editAs="oneCell">
    <xdr:from>
      <xdr:col>1</xdr:col>
      <xdr:colOff>800100</xdr:colOff>
      <xdr:row>18</xdr:row>
      <xdr:rowOff>1028700</xdr:rowOff>
    </xdr:from>
    <xdr:to>
      <xdr:col>2</xdr:col>
      <xdr:colOff>2171700</xdr:colOff>
      <xdr:row>18</xdr:row>
      <xdr:rowOff>2971800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AEBF7CF-7523-4B87-8BB8-438662162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05400" y="30784800"/>
          <a:ext cx="59436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2705099</xdr:colOff>
      <xdr:row>18</xdr:row>
      <xdr:rowOff>114300</xdr:rowOff>
    </xdr:from>
    <xdr:to>
      <xdr:col>3</xdr:col>
      <xdr:colOff>3904528</xdr:colOff>
      <xdr:row>18</xdr:row>
      <xdr:rowOff>3723824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0ABC0D0-0E6A-4C05-A8D3-93FDBC7A6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582399" y="29870400"/>
          <a:ext cx="5771429" cy="360952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21</xdr:col>
      <xdr:colOff>179738</xdr:colOff>
      <xdr:row>18</xdr:row>
      <xdr:rowOff>3247619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1A7ECAB-8EC8-401C-9D08-43961A6AD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298400" y="29756100"/>
          <a:ext cx="9895238" cy="3247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495300</xdr:colOff>
      <xdr:row>4</xdr:row>
      <xdr:rowOff>400050</xdr:rowOff>
    </xdr:from>
    <xdr:to>
      <xdr:col>15</xdr:col>
      <xdr:colOff>1428750</xdr:colOff>
      <xdr:row>6</xdr:row>
      <xdr:rowOff>615870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14DCD0-CE11-4F06-99DB-4401235E2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59600" y="2362200"/>
          <a:ext cx="1828800" cy="17017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89F0B408-08C5-49CB-BBBF-CD9F31D411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92F79274-612E-45F9-BEDC-075A60D02A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6466993"/>
          <a:ext cx="1028700" cy="1013113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73</xdr:row>
      <xdr:rowOff>207818</xdr:rowOff>
    </xdr:from>
    <xdr:to>
      <xdr:col>6</xdr:col>
      <xdr:colOff>1690254</xdr:colOff>
      <xdr:row>77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3591AA79-C70C-43E7-945B-6D5470BA44FD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28316093"/>
          <a:ext cx="876300" cy="1006187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115</xdr:row>
      <xdr:rowOff>207818</xdr:rowOff>
    </xdr:from>
    <xdr:to>
      <xdr:col>6</xdr:col>
      <xdr:colOff>1640032</xdr:colOff>
      <xdr:row>119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ACA7AAB9-1772-496A-A01F-C6200E4AA13C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39917543"/>
          <a:ext cx="895350" cy="10061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158</xdr:row>
      <xdr:rowOff>51954</xdr:rowOff>
    </xdr:from>
    <xdr:to>
      <xdr:col>6</xdr:col>
      <xdr:colOff>1770784</xdr:colOff>
      <xdr:row>161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A5F8FD44-F115-49FC-BD70-6E0DD3BF7969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51639354"/>
          <a:ext cx="904875" cy="100705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199</xdr:row>
      <xdr:rowOff>259773</xdr:rowOff>
    </xdr:from>
    <xdr:to>
      <xdr:col>6</xdr:col>
      <xdr:colOff>1515341</xdr:colOff>
      <xdr:row>203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D4880B87-058A-4606-966C-5B8F885F51A2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63172398"/>
          <a:ext cx="857250" cy="10061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241</xdr:row>
      <xdr:rowOff>173182</xdr:rowOff>
    </xdr:from>
    <xdr:to>
      <xdr:col>6</xdr:col>
      <xdr:colOff>1516686</xdr:colOff>
      <xdr:row>247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DB990C-CD33-41BB-A63E-039E598FA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74687257"/>
          <a:ext cx="702732" cy="1516954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283</xdr:row>
      <xdr:rowOff>138545</xdr:rowOff>
    </xdr:from>
    <xdr:to>
      <xdr:col>6</xdr:col>
      <xdr:colOff>1745746</xdr:colOff>
      <xdr:row>286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75FC3C8-78C5-491B-9291-12791D8A4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86254070"/>
          <a:ext cx="914473" cy="94442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325</xdr:row>
      <xdr:rowOff>173182</xdr:rowOff>
    </xdr:from>
    <xdr:to>
      <xdr:col>6</xdr:col>
      <xdr:colOff>1837651</xdr:colOff>
      <xdr:row>329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82CFC1A-5D6B-40C1-9652-806C87B95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97890157"/>
          <a:ext cx="1058333" cy="9597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353357</xdr:colOff>
      <xdr:row>0</xdr:row>
      <xdr:rowOff>161592</xdr:rowOff>
    </xdr:from>
    <xdr:ext cx="1551732" cy="259434"/>
    <xdr:pic>
      <xdr:nvPicPr>
        <xdr:cNvPr id="2" name="image1.jpeg">
          <a:extLst>
            <a:ext uri="{FF2B5EF4-FFF2-40B4-BE49-F238E27FC236}">
              <a16:creationId xmlns:a16="http://schemas.microsoft.com/office/drawing/2014/main" id="{43B2995E-CF70-43E4-AF74-0513285D3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57" y="161592"/>
          <a:ext cx="1551732" cy="259434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69"/>
  <sheetViews>
    <sheetView view="pageBreakPreview" topLeftCell="A48" zoomScale="50" zoomScaleNormal="10" zoomScaleSheetLayoutView="50" zoomScalePageLayoutView="25" workbookViewId="0">
      <selection activeCell="F142" sqref="F142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67" t="s">
        <v>0</v>
      </c>
      <c r="O1" s="467" t="s">
        <v>0</v>
      </c>
      <c r="P1" s="468" t="s">
        <v>1</v>
      </c>
      <c r="Q1" s="468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67" t="s">
        <v>2</v>
      </c>
      <c r="O2" s="467" t="s">
        <v>2</v>
      </c>
      <c r="P2" s="469" t="s">
        <v>3</v>
      </c>
      <c r="Q2" s="469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67" t="s">
        <v>4</v>
      </c>
      <c r="O3" s="467" t="s">
        <v>4</v>
      </c>
      <c r="P3" s="470" t="s">
        <v>5</v>
      </c>
      <c r="Q3" s="468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72" t="s">
        <v>873</v>
      </c>
      <c r="H5" s="473"/>
      <c r="I5" s="473"/>
      <c r="J5" s="473"/>
      <c r="K5" s="473"/>
      <c r="L5" s="473"/>
      <c r="M5" s="474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75"/>
      <c r="H6" s="476"/>
      <c r="I6" s="476"/>
      <c r="J6" s="476"/>
      <c r="K6" s="476"/>
      <c r="L6" s="476"/>
      <c r="M6" s="477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668</v>
      </c>
      <c r="E7" s="12"/>
      <c r="F7" s="11"/>
      <c r="G7" s="475"/>
      <c r="H7" s="476"/>
      <c r="I7" s="476"/>
      <c r="J7" s="476"/>
      <c r="K7" s="476"/>
      <c r="L7" s="476"/>
      <c r="M7" s="477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71" t="s">
        <v>670</v>
      </c>
      <c r="E8" s="471"/>
      <c r="F8" s="471"/>
      <c r="G8" s="478"/>
      <c r="H8" s="479"/>
      <c r="I8" s="479"/>
      <c r="J8" s="479"/>
      <c r="K8" s="479"/>
      <c r="L8" s="479"/>
      <c r="M8" s="480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872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82">
        <v>45447</v>
      </c>
      <c r="E11" s="483"/>
      <c r="F11" s="483"/>
      <c r="G11" s="241"/>
      <c r="H11" s="240"/>
      <c r="I11" s="186"/>
      <c r="J11" s="238" t="s">
        <v>20</v>
      </c>
      <c r="K11" s="186"/>
      <c r="L11" s="186"/>
      <c r="M11" s="481" t="s">
        <v>730</v>
      </c>
      <c r="N11" s="481"/>
      <c r="O11" s="481"/>
      <c r="P11" s="481"/>
      <c r="Q11" s="481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458"/>
      <c r="C13" s="458"/>
      <c r="D13" s="458"/>
      <c r="E13" s="458"/>
      <c r="F13" s="458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60" t="s">
        <v>724</v>
      </c>
      <c r="O17" s="460"/>
      <c r="P17" s="460"/>
      <c r="Q17" s="333" t="s">
        <v>40</v>
      </c>
    </row>
    <row r="18" spans="2:17" s="204" customFormat="1" ht="67.5">
      <c r="B18" s="330" t="s">
        <v>41</v>
      </c>
      <c r="C18" s="331" t="s">
        <v>669</v>
      </c>
      <c r="D18" s="205" t="s">
        <v>731</v>
      </c>
      <c r="E18" s="206"/>
      <c r="F18" s="207"/>
      <c r="G18" s="207">
        <v>17</v>
      </c>
      <c r="H18" s="207">
        <v>36</v>
      </c>
      <c r="I18" s="207">
        <v>77</v>
      </c>
      <c r="J18" s="207">
        <v>95</v>
      </c>
      <c r="K18" s="207">
        <v>70</v>
      </c>
      <c r="L18" s="207">
        <v>31</v>
      </c>
      <c r="M18" s="207">
        <v>18</v>
      </c>
      <c r="N18" s="465" t="s">
        <v>725</v>
      </c>
      <c r="O18" s="465"/>
      <c r="P18" s="465"/>
      <c r="Q18" s="208">
        <f>SUM(E18:P18)</f>
        <v>344</v>
      </c>
    </row>
    <row r="19" spans="2:17" s="204" customFormat="1" ht="67.5">
      <c r="B19" s="330" t="s">
        <v>43</v>
      </c>
      <c r="C19" s="331" t="str">
        <f>C18</f>
        <v>DB-KB001</v>
      </c>
      <c r="D19" s="206" t="str">
        <f>+D18</f>
        <v>CLOUD</v>
      </c>
      <c r="E19" s="206"/>
      <c r="F19" s="207"/>
      <c r="G19" s="209">
        <f>ROUNDUP(G18*5%,0)</f>
        <v>1</v>
      </c>
      <c r="H19" s="209">
        <f t="shared" ref="H19:M19" si="0">ROUNDUP(H18*5%,0)</f>
        <v>2</v>
      </c>
      <c r="I19" s="209">
        <f t="shared" si="0"/>
        <v>4</v>
      </c>
      <c r="J19" s="209">
        <f>ROUNDUP(J18*5%,0)-J20</f>
        <v>4</v>
      </c>
      <c r="K19" s="209">
        <f t="shared" si="0"/>
        <v>4</v>
      </c>
      <c r="L19" s="209">
        <f t="shared" si="0"/>
        <v>2</v>
      </c>
      <c r="M19" s="209">
        <f t="shared" si="0"/>
        <v>1</v>
      </c>
      <c r="N19" s="465"/>
      <c r="O19" s="465"/>
      <c r="P19" s="465"/>
      <c r="Q19" s="208">
        <f>SUM(E19:P19)</f>
        <v>18</v>
      </c>
    </row>
    <row r="20" spans="2:17" s="215" customFormat="1" ht="50.2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CLOUD</v>
      </c>
      <c r="E21" s="212"/>
      <c r="F21" s="213"/>
      <c r="G21" s="214">
        <f>SUM(G18:G19)</f>
        <v>18</v>
      </c>
      <c r="H21" s="214">
        <f t="shared" ref="H21:M21" si="1">SUM(H18:H19)</f>
        <v>38</v>
      </c>
      <c r="I21" s="214">
        <f t="shared" si="1"/>
        <v>81</v>
      </c>
      <c r="J21" s="214">
        <f>SUM(J18:J20)</f>
        <v>100</v>
      </c>
      <c r="K21" s="214">
        <f t="shared" si="1"/>
        <v>74</v>
      </c>
      <c r="L21" s="214">
        <f t="shared" si="1"/>
        <v>33</v>
      </c>
      <c r="M21" s="214">
        <f t="shared" si="1"/>
        <v>19</v>
      </c>
      <c r="N21" s="334"/>
      <c r="O21" s="334"/>
      <c r="P21" s="334"/>
      <c r="Q21" s="213">
        <f>SUM(Q18:Q20)</f>
        <v>363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61" t="s">
        <v>724</v>
      </c>
      <c r="O23" s="461"/>
      <c r="P23" s="461"/>
      <c r="Q23" s="333" t="s">
        <v>40</v>
      </c>
    </row>
    <row r="24" spans="2:17" s="204" customFormat="1" ht="67.5">
      <c r="B24" s="330" t="s">
        <v>41</v>
      </c>
      <c r="C24" s="331" t="s">
        <v>678</v>
      </c>
      <c r="D24" s="205" t="s">
        <v>732</v>
      </c>
      <c r="E24" s="206"/>
      <c r="F24" s="207"/>
      <c r="G24" s="207">
        <v>17</v>
      </c>
      <c r="H24" s="207">
        <v>36</v>
      </c>
      <c r="I24" s="207">
        <v>77</v>
      </c>
      <c r="J24" s="207">
        <v>95</v>
      </c>
      <c r="K24" s="207">
        <v>70</v>
      </c>
      <c r="L24" s="207">
        <v>31</v>
      </c>
      <c r="M24" s="207">
        <v>18</v>
      </c>
      <c r="N24" s="465" t="s">
        <v>725</v>
      </c>
      <c r="O24" s="465"/>
      <c r="P24" s="465"/>
      <c r="Q24" s="208">
        <f>SUM(E24:P24)</f>
        <v>344</v>
      </c>
    </row>
    <row r="25" spans="2:17" s="204" customFormat="1" ht="67.5">
      <c r="B25" s="330" t="s">
        <v>43</v>
      </c>
      <c r="C25" s="331" t="str">
        <f>C24</f>
        <v>DB-KB002</v>
      </c>
      <c r="D25" s="206" t="str">
        <f>+D24</f>
        <v>ETERNITY</v>
      </c>
      <c r="E25" s="206"/>
      <c r="F25" s="207"/>
      <c r="G25" s="209">
        <f>ROUNDUP(G24*5%,0)</f>
        <v>1</v>
      </c>
      <c r="H25" s="209">
        <f t="shared" ref="H25" si="2">ROUNDUP(H24*5%,0)</f>
        <v>2</v>
      </c>
      <c r="I25" s="209">
        <f t="shared" ref="I25" si="3">ROUNDUP(I24*5%,0)</f>
        <v>4</v>
      </c>
      <c r="J25" s="209">
        <f>ROUNDUP(J24*5%,0)-J26</f>
        <v>4</v>
      </c>
      <c r="K25" s="209">
        <f t="shared" ref="K25" si="4">ROUNDUP(K24*5%,0)</f>
        <v>4</v>
      </c>
      <c r="L25" s="209">
        <f t="shared" ref="L25" si="5">ROUNDUP(L24*5%,0)</f>
        <v>2</v>
      </c>
      <c r="M25" s="209">
        <f t="shared" ref="M25" si="6">ROUNDUP(M24*5%,0)</f>
        <v>1</v>
      </c>
      <c r="N25" s="465"/>
      <c r="O25" s="465"/>
      <c r="P25" s="465"/>
      <c r="Q25" s="208">
        <f>SUM(E25:P25)</f>
        <v>18</v>
      </c>
    </row>
    <row r="26" spans="2:17" s="215" customFormat="1" ht="50.2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SUM(G24:G25)</f>
        <v>18</v>
      </c>
      <c r="H27" s="214">
        <f t="shared" ref="H27" si="7">SUM(H24:H25)</f>
        <v>38</v>
      </c>
      <c r="I27" s="214">
        <f t="shared" ref="I27" si="8">SUM(I24:I25)</f>
        <v>81</v>
      </c>
      <c r="J27" s="214">
        <f>SUM(J24:J26)</f>
        <v>100</v>
      </c>
      <c r="K27" s="214">
        <f t="shared" ref="K27" si="9">SUM(K24:K25)</f>
        <v>74</v>
      </c>
      <c r="L27" s="214">
        <f t="shared" ref="L27" si="10">SUM(L24:L25)</f>
        <v>33</v>
      </c>
      <c r="M27" s="214">
        <f t="shared" ref="M27" si="11">SUM(M24:M25)</f>
        <v>19</v>
      </c>
      <c r="N27" s="213"/>
      <c r="O27" s="213"/>
      <c r="P27" s="213"/>
      <c r="Q27" s="213">
        <f>SUM(Q24:Q26)</f>
        <v>363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61" t="s">
        <v>724</v>
      </c>
      <c r="O29" s="461"/>
      <c r="P29" s="461"/>
      <c r="Q29" s="333" t="s">
        <v>40</v>
      </c>
    </row>
    <row r="30" spans="2:17" s="204" customFormat="1" ht="67.5">
      <c r="B30" s="330" t="s">
        <v>41</v>
      </c>
      <c r="C30" s="331" t="s">
        <v>686</v>
      </c>
      <c r="D30" s="205" t="s">
        <v>733</v>
      </c>
      <c r="E30" s="206"/>
      <c r="F30" s="207"/>
      <c r="G30" s="207">
        <v>16</v>
      </c>
      <c r="H30" s="207">
        <v>35</v>
      </c>
      <c r="I30" s="207">
        <v>77</v>
      </c>
      <c r="J30" s="207">
        <v>95</v>
      </c>
      <c r="K30" s="207">
        <v>70</v>
      </c>
      <c r="L30" s="207">
        <v>31</v>
      </c>
      <c r="M30" s="207">
        <v>16</v>
      </c>
      <c r="N30" s="465" t="s">
        <v>725</v>
      </c>
      <c r="O30" s="465"/>
      <c r="P30" s="465"/>
      <c r="Q30" s="208">
        <f>SUM(E30:P30)</f>
        <v>340</v>
      </c>
    </row>
    <row r="31" spans="2:17" s="204" customFormat="1" ht="67.5">
      <c r="B31" s="330" t="s">
        <v>43</v>
      </c>
      <c r="C31" s="331" t="str">
        <f>C30</f>
        <v>DB-KB003</v>
      </c>
      <c r="D31" s="205" t="str">
        <f>+D30</f>
        <v>MOONLIGHT</v>
      </c>
      <c r="E31" s="332"/>
      <c r="F31" s="332"/>
      <c r="G31" s="209">
        <f>ROUNDUP(G30*5%,0)</f>
        <v>1</v>
      </c>
      <c r="H31" s="209">
        <f t="shared" ref="H31" si="12">ROUNDUP(H30*5%,0)</f>
        <v>2</v>
      </c>
      <c r="I31" s="209">
        <f t="shared" ref="I31" si="13">ROUNDUP(I30*5%,0)</f>
        <v>4</v>
      </c>
      <c r="J31" s="209">
        <f>ROUNDUP(J30*5%,0)-J32</f>
        <v>4</v>
      </c>
      <c r="K31" s="209">
        <f t="shared" ref="K31" si="14">ROUNDUP(K30*5%,0)</f>
        <v>4</v>
      </c>
      <c r="L31" s="209">
        <f t="shared" ref="L31" si="15">ROUNDUP(L30*5%,0)</f>
        <v>2</v>
      </c>
      <c r="M31" s="209">
        <f t="shared" ref="M31" si="16">ROUNDUP(M30*5%,0)</f>
        <v>1</v>
      </c>
      <c r="N31" s="465"/>
      <c r="O31" s="465"/>
      <c r="P31" s="465"/>
      <c r="Q31" s="208">
        <f>SUM(E31:P31)</f>
        <v>18</v>
      </c>
    </row>
    <row r="32" spans="2:17" s="215" customFormat="1" ht="50.2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7" s="204" customFormat="1" ht="45">
      <c r="B33" s="222" t="s">
        <v>44</v>
      </c>
      <c r="C33" s="223"/>
      <c r="D33" s="459" t="str">
        <f>+D31</f>
        <v>MOONLIGHT</v>
      </c>
      <c r="E33" s="459"/>
      <c r="F33" s="459"/>
      <c r="G33" s="214">
        <f>SUM(G30:G31)</f>
        <v>17</v>
      </c>
      <c r="H33" s="214">
        <f t="shared" ref="H33" si="17">SUM(H30:H31)</f>
        <v>37</v>
      </c>
      <c r="I33" s="214">
        <f t="shared" ref="I33" si="18">SUM(I30:I31)</f>
        <v>81</v>
      </c>
      <c r="J33" s="214">
        <f>SUM(J30:J32)</f>
        <v>100</v>
      </c>
      <c r="K33" s="214">
        <f t="shared" ref="K33" si="19">SUM(K30:K31)</f>
        <v>74</v>
      </c>
      <c r="L33" s="214">
        <f t="shared" ref="L33" si="20">SUM(L30:L31)</f>
        <v>33</v>
      </c>
      <c r="M33" s="214">
        <f t="shared" ref="M33" si="21">SUM(M30:M31)</f>
        <v>17</v>
      </c>
      <c r="N33" s="221"/>
      <c r="O33" s="221"/>
      <c r="P33" s="221"/>
      <c r="Q33" s="363">
        <f>SUM(Q30:Q32)</f>
        <v>359</v>
      </c>
    </row>
    <row r="34" spans="1:17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7" s="215" customFormat="1" ht="45">
      <c r="B35" s="225" t="s">
        <v>49</v>
      </c>
      <c r="C35" s="226"/>
      <c r="D35" s="225"/>
      <c r="E35" s="227"/>
      <c r="F35" s="228"/>
      <c r="G35" s="228">
        <f t="shared" ref="G35:M35" si="22">G21++G33+G27</f>
        <v>53</v>
      </c>
      <c r="H35" s="228">
        <f t="shared" si="22"/>
        <v>113</v>
      </c>
      <c r="I35" s="228">
        <f t="shared" si="22"/>
        <v>243</v>
      </c>
      <c r="J35" s="228">
        <f t="shared" si="22"/>
        <v>300</v>
      </c>
      <c r="K35" s="228">
        <f t="shared" si="22"/>
        <v>222</v>
      </c>
      <c r="L35" s="228">
        <f t="shared" si="22"/>
        <v>99</v>
      </c>
      <c r="M35" s="228">
        <f t="shared" si="22"/>
        <v>55</v>
      </c>
      <c r="N35" s="228"/>
      <c r="O35" s="228"/>
      <c r="P35" s="228"/>
      <c r="Q35" s="228">
        <f>Q21++Q33+Q27</f>
        <v>1085</v>
      </c>
    </row>
    <row r="36" spans="1:17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7" s="99" customFormat="1" ht="128.25" customHeight="1">
      <c r="B37" s="441" t="s">
        <v>740</v>
      </c>
      <c r="C37" s="441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1"/>
      <c r="O37" s="441"/>
      <c r="P37" s="441"/>
      <c r="Q37" s="441"/>
    </row>
    <row r="38" spans="1:17" s="99" customFormat="1" ht="72.75" customHeight="1">
      <c r="B38" s="441" t="s">
        <v>744</v>
      </c>
      <c r="C38" s="441"/>
      <c r="D38" s="441"/>
      <c r="E38" s="441"/>
      <c r="F38" s="441"/>
      <c r="G38" s="441"/>
      <c r="H38" s="441"/>
      <c r="I38" s="441"/>
      <c r="J38" s="441"/>
      <c r="K38" s="441"/>
      <c r="L38" s="441"/>
      <c r="M38" s="441"/>
      <c r="N38" s="441"/>
      <c r="O38" s="441"/>
      <c r="P38" s="441"/>
      <c r="Q38" s="441"/>
    </row>
    <row r="39" spans="1:17" s="4" customFormat="1" ht="59.1" customHeight="1">
      <c r="B39" s="87" t="s">
        <v>51</v>
      </c>
      <c r="C39" s="24"/>
      <c r="D39" s="348" t="s">
        <v>734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7" s="25" customFormat="1" ht="121.5">
      <c r="A40" s="464" t="s">
        <v>52</v>
      </c>
      <c r="B40" s="464"/>
      <c r="C40" s="464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62" t="s">
        <v>63</v>
      </c>
      <c r="O40" s="462"/>
      <c r="P40" s="462"/>
      <c r="Q40" s="462"/>
    </row>
    <row r="41" spans="1:17" s="34" customFormat="1" ht="45.75" customHeight="1">
      <c r="A41" s="466" t="str">
        <f>UPPER(D21)</f>
        <v>CLOUD</v>
      </c>
      <c r="B41" s="466"/>
      <c r="C41" s="466"/>
      <c r="D41" s="466"/>
      <c r="E41" s="466"/>
      <c r="F41" s="466"/>
      <c r="G41" s="466"/>
      <c r="H41" s="466"/>
      <c r="I41" s="466"/>
      <c r="J41" s="466"/>
      <c r="K41" s="466"/>
      <c r="L41" s="466"/>
      <c r="M41" s="466"/>
      <c r="N41" s="466"/>
      <c r="O41" s="466"/>
      <c r="P41" s="466"/>
      <c r="Q41" s="466"/>
    </row>
    <row r="42" spans="1:17" s="128" customFormat="1" ht="156" customHeight="1">
      <c r="A42" s="129">
        <v>1</v>
      </c>
      <c r="B42" s="439" t="str">
        <f>$M$11</f>
        <v>100%COTTON SEMI BRUSHED (20/1+20/1+10/2) washing_ 14GG _460GSM</v>
      </c>
      <c r="C42" s="439"/>
      <c r="D42" s="195" t="s">
        <v>64</v>
      </c>
      <c r="E42" s="195" t="s">
        <v>725</v>
      </c>
      <c r="F42" s="129" t="s">
        <v>36</v>
      </c>
      <c r="G42" s="196">
        <f>$Q$21</f>
        <v>363</v>
      </c>
      <c r="H42" s="253">
        <v>0.68</v>
      </c>
      <c r="I42" s="179">
        <f>H42*G42</f>
        <v>246.84000000000003</v>
      </c>
      <c r="J42" s="188">
        <f>I42*4.2%+(I42/50)*0.5</f>
        <v>12.835680000000004</v>
      </c>
      <c r="K42" s="188">
        <v>0</v>
      </c>
      <c r="L42" s="188">
        <v>0</v>
      </c>
      <c r="M42" s="338">
        <f>ROUND(I42+J42,0)</f>
        <v>260</v>
      </c>
      <c r="N42" s="463" t="s">
        <v>874</v>
      </c>
      <c r="O42" s="463"/>
      <c r="P42" s="463"/>
      <c r="Q42" s="463"/>
    </row>
    <row r="43" spans="1:17" s="128" customFormat="1" ht="156" customHeight="1">
      <c r="A43" s="129">
        <v>2</v>
      </c>
      <c r="B43" s="439" t="s">
        <v>735</v>
      </c>
      <c r="C43" s="439"/>
      <c r="D43" s="195" t="s">
        <v>736</v>
      </c>
      <c r="E43" s="195" t="s">
        <v>725</v>
      </c>
      <c r="F43" s="129" t="s">
        <v>36</v>
      </c>
      <c r="G43" s="196">
        <f>$Q$21</f>
        <v>363</v>
      </c>
      <c r="H43" s="253">
        <v>0.185</v>
      </c>
      <c r="I43" s="179">
        <f>H43*G43</f>
        <v>67.155000000000001</v>
      </c>
      <c r="J43" s="188">
        <f>I43*2.8%+(I43/50)*0.5</f>
        <v>2.5518899999999998</v>
      </c>
      <c r="K43" s="188">
        <v>0</v>
      </c>
      <c r="L43" s="188">
        <v>0</v>
      </c>
      <c r="M43" s="338">
        <f>ROUND(I43+J43,0)</f>
        <v>70</v>
      </c>
      <c r="N43" s="440" t="s">
        <v>901</v>
      </c>
      <c r="O43" s="440"/>
      <c r="P43" s="440"/>
      <c r="Q43" s="440"/>
    </row>
    <row r="44" spans="1:17" s="128" customFormat="1" ht="66" customHeight="1">
      <c r="A44" s="413">
        <v>3</v>
      </c>
      <c r="B44" s="419" t="s">
        <v>904</v>
      </c>
      <c r="C44" s="419"/>
      <c r="D44" s="414" t="s">
        <v>905</v>
      </c>
      <c r="E44" s="414" t="s">
        <v>109</v>
      </c>
      <c r="F44" s="413" t="s">
        <v>36</v>
      </c>
      <c r="G44" s="196">
        <f>$Q$21</f>
        <v>363</v>
      </c>
      <c r="H44" s="415">
        <v>0.03</v>
      </c>
      <c r="I44" s="416">
        <f>H44*G44</f>
        <v>10.889999999999999</v>
      </c>
      <c r="J44" s="417">
        <f>I44*2.8%+(I44/50)*0.5</f>
        <v>0.41381999999999991</v>
      </c>
      <c r="K44" s="417">
        <v>0</v>
      </c>
      <c r="L44" s="417">
        <v>0</v>
      </c>
      <c r="M44" s="418">
        <f>ROUND(I44+J44,0)</f>
        <v>11</v>
      </c>
      <c r="N44" s="420" t="s">
        <v>906</v>
      </c>
      <c r="O44" s="420"/>
      <c r="P44" s="420"/>
      <c r="Q44" s="420"/>
    </row>
    <row r="45" spans="1:17" s="4" customFormat="1" ht="59.1" customHeight="1">
      <c r="B45" s="87" t="s">
        <v>51</v>
      </c>
      <c r="C45" s="24"/>
      <c r="D45" s="348" t="s">
        <v>734</v>
      </c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</row>
    <row r="46" spans="1:17" s="25" customFormat="1" ht="121.5">
      <c r="A46" s="464" t="s">
        <v>52</v>
      </c>
      <c r="B46" s="464"/>
      <c r="C46" s="464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62" t="s">
        <v>63</v>
      </c>
      <c r="O46" s="462"/>
      <c r="P46" s="462"/>
      <c r="Q46" s="462"/>
    </row>
    <row r="47" spans="1:17" s="34" customFormat="1" ht="51.75" customHeight="1">
      <c r="A47" s="466" t="str">
        <f>UPPER(D27)</f>
        <v>ETERNITY</v>
      </c>
      <c r="B47" s="466"/>
      <c r="C47" s="466"/>
      <c r="D47" s="466"/>
      <c r="E47" s="466"/>
      <c r="F47" s="466"/>
      <c r="G47" s="466"/>
      <c r="H47" s="466"/>
      <c r="I47" s="466"/>
      <c r="J47" s="466"/>
      <c r="K47" s="466"/>
      <c r="L47" s="466"/>
      <c r="M47" s="466"/>
      <c r="N47" s="466"/>
      <c r="O47" s="466"/>
      <c r="P47" s="466"/>
      <c r="Q47" s="466"/>
    </row>
    <row r="48" spans="1:17" s="128" customFormat="1" ht="156" customHeight="1">
      <c r="A48" s="129">
        <v>1</v>
      </c>
      <c r="B48" s="439" t="str">
        <f>$M$11</f>
        <v>100%COTTON SEMI BRUSHED (20/1+20/1+10/2) washing_ 14GG _460GSM</v>
      </c>
      <c r="C48" s="439"/>
      <c r="D48" s="195" t="s">
        <v>64</v>
      </c>
      <c r="E48" s="195" t="s">
        <v>725</v>
      </c>
      <c r="F48" s="129" t="s">
        <v>36</v>
      </c>
      <c r="G48" s="196">
        <f>$Q$27</f>
        <v>363</v>
      </c>
      <c r="H48" s="253">
        <v>0.68</v>
      </c>
      <c r="I48" s="179">
        <f t="shared" ref="I48" si="23">G48*H48</f>
        <v>246.84000000000003</v>
      </c>
      <c r="J48" s="188">
        <f>I48*4.2%+(I48/50)*0.5</f>
        <v>12.835680000000004</v>
      </c>
      <c r="K48" s="188">
        <v>0</v>
      </c>
      <c r="L48" s="188">
        <v>0</v>
      </c>
      <c r="M48" s="338">
        <f>ROUND(I48+J48,0)</f>
        <v>260</v>
      </c>
      <c r="N48" s="463" t="s">
        <v>874</v>
      </c>
      <c r="O48" s="463"/>
      <c r="P48" s="463"/>
      <c r="Q48" s="463"/>
    </row>
    <row r="49" spans="1:17" s="128" customFormat="1" ht="133.5" customHeight="1">
      <c r="A49" s="129">
        <v>2</v>
      </c>
      <c r="B49" s="439" t="s">
        <v>735</v>
      </c>
      <c r="C49" s="439"/>
      <c r="D49" s="195" t="s">
        <v>736</v>
      </c>
      <c r="E49" s="195" t="s">
        <v>725</v>
      </c>
      <c r="F49" s="129" t="s">
        <v>36</v>
      </c>
      <c r="G49" s="196">
        <f>$Q$27</f>
        <v>363</v>
      </c>
      <c r="H49" s="253">
        <v>0.185</v>
      </c>
      <c r="I49" s="179">
        <f>H49*G49</f>
        <v>67.155000000000001</v>
      </c>
      <c r="J49" s="188">
        <f>I49*2.8%+(I49/50)*0.5</f>
        <v>2.5518899999999998</v>
      </c>
      <c r="K49" s="188">
        <v>0</v>
      </c>
      <c r="L49" s="188">
        <v>0</v>
      </c>
      <c r="M49" s="338">
        <f>ROUND(I49+J49,0)</f>
        <v>70</v>
      </c>
      <c r="N49" s="440" t="s">
        <v>901</v>
      </c>
      <c r="O49" s="440"/>
      <c r="P49" s="440"/>
      <c r="Q49" s="440"/>
    </row>
    <row r="50" spans="1:17" s="128" customFormat="1" ht="66" customHeight="1">
      <c r="A50" s="413">
        <v>3</v>
      </c>
      <c r="B50" s="419" t="s">
        <v>904</v>
      </c>
      <c r="C50" s="419"/>
      <c r="D50" s="414" t="s">
        <v>905</v>
      </c>
      <c r="E50" s="414" t="s">
        <v>42</v>
      </c>
      <c r="F50" s="413" t="s">
        <v>36</v>
      </c>
      <c r="G50" s="196">
        <f>$Q$27</f>
        <v>363</v>
      </c>
      <c r="H50" s="415">
        <v>0.03</v>
      </c>
      <c r="I50" s="416">
        <f>H50*G50</f>
        <v>10.889999999999999</v>
      </c>
      <c r="J50" s="417">
        <f>I50*2.8%+(I50/50)*0.5</f>
        <v>0.41381999999999991</v>
      </c>
      <c r="K50" s="417">
        <v>0</v>
      </c>
      <c r="L50" s="417">
        <v>0</v>
      </c>
      <c r="M50" s="418">
        <f>ROUND(I50+J50,0)</f>
        <v>11</v>
      </c>
      <c r="N50" s="420" t="s">
        <v>906</v>
      </c>
      <c r="O50" s="420"/>
      <c r="P50" s="420"/>
      <c r="Q50" s="420"/>
    </row>
    <row r="51" spans="1:17" s="34" customFormat="1" ht="51.75" customHeight="1">
      <c r="A51" s="466" t="str">
        <f>UPPER(D30)</f>
        <v>MOONLIGHT</v>
      </c>
      <c r="B51" s="466"/>
      <c r="C51" s="466"/>
      <c r="D51" s="466"/>
      <c r="E51" s="466"/>
      <c r="F51" s="466"/>
      <c r="G51" s="466"/>
      <c r="H51" s="466"/>
      <c r="I51" s="466"/>
      <c r="J51" s="466"/>
      <c r="K51" s="466"/>
      <c r="L51" s="466"/>
      <c r="M51" s="466"/>
      <c r="N51" s="466"/>
      <c r="O51" s="466"/>
      <c r="P51" s="466"/>
      <c r="Q51" s="466"/>
    </row>
    <row r="52" spans="1:17" s="128" customFormat="1" ht="156" customHeight="1">
      <c r="A52" s="129">
        <v>1</v>
      </c>
      <c r="B52" s="439" t="str">
        <f>$M$11</f>
        <v>100%COTTON SEMI BRUSHED (20/1+20/1+10/2) washing_ 14GG _460GSM</v>
      </c>
      <c r="C52" s="439"/>
      <c r="D52" s="195" t="s">
        <v>64</v>
      </c>
      <c r="E52" s="195" t="s">
        <v>725</v>
      </c>
      <c r="F52" s="129" t="s">
        <v>36</v>
      </c>
      <c r="G52" s="196">
        <f>$Q$33</f>
        <v>359</v>
      </c>
      <c r="H52" s="253">
        <v>0.68</v>
      </c>
      <c r="I52" s="179">
        <f t="shared" ref="I52" si="24">G52*H52</f>
        <v>244.12</v>
      </c>
      <c r="J52" s="188">
        <f>I52*4.2%+(I52/50)*0.5</f>
        <v>12.694240000000001</v>
      </c>
      <c r="K52" s="188">
        <v>0</v>
      </c>
      <c r="L52" s="188">
        <v>0</v>
      </c>
      <c r="M52" s="338">
        <f>ROUND(I52+J52,0)</f>
        <v>257</v>
      </c>
      <c r="N52" s="463" t="s">
        <v>875</v>
      </c>
      <c r="O52" s="463"/>
      <c r="P52" s="463"/>
      <c r="Q52" s="463"/>
    </row>
    <row r="53" spans="1:17" s="128" customFormat="1" ht="115.5" customHeight="1">
      <c r="A53" s="129">
        <v>2</v>
      </c>
      <c r="B53" s="439" t="s">
        <v>735</v>
      </c>
      <c r="C53" s="439"/>
      <c r="D53" s="195" t="s">
        <v>736</v>
      </c>
      <c r="E53" s="195" t="s">
        <v>725</v>
      </c>
      <c r="F53" s="129" t="s">
        <v>36</v>
      </c>
      <c r="G53" s="196">
        <f>$Q$33</f>
        <v>359</v>
      </c>
      <c r="H53" s="253">
        <v>0.185</v>
      </c>
      <c r="I53" s="179">
        <f>H53*G53</f>
        <v>66.415000000000006</v>
      </c>
      <c r="J53" s="188">
        <f>I53*2.8%+(I53/50)*0.5</f>
        <v>2.5237699999999998</v>
      </c>
      <c r="K53" s="188">
        <v>0</v>
      </c>
      <c r="L53" s="188">
        <v>0</v>
      </c>
      <c r="M53" s="338">
        <f>ROUND(I53+J53,0)</f>
        <v>69</v>
      </c>
      <c r="N53" s="440" t="s">
        <v>901</v>
      </c>
      <c r="O53" s="440"/>
      <c r="P53" s="440"/>
      <c r="Q53" s="440"/>
    </row>
    <row r="54" spans="1:17" s="128" customFormat="1" ht="66" customHeight="1">
      <c r="A54" s="413">
        <v>3</v>
      </c>
      <c r="B54" s="419" t="s">
        <v>904</v>
      </c>
      <c r="C54" s="419"/>
      <c r="D54" s="414" t="s">
        <v>905</v>
      </c>
      <c r="E54" s="414" t="s">
        <v>42</v>
      </c>
      <c r="F54" s="413" t="s">
        <v>36</v>
      </c>
      <c r="G54" s="196">
        <f>$Q$33</f>
        <v>359</v>
      </c>
      <c r="H54" s="415">
        <v>0.03</v>
      </c>
      <c r="I54" s="416">
        <f>H54*G54</f>
        <v>10.77</v>
      </c>
      <c r="J54" s="417">
        <f>I54*2.8%+(I54/50)*0.5</f>
        <v>0.40925999999999996</v>
      </c>
      <c r="K54" s="417">
        <v>0</v>
      </c>
      <c r="L54" s="417">
        <v>0</v>
      </c>
      <c r="M54" s="418">
        <f>ROUND(I54+J54,0)</f>
        <v>11</v>
      </c>
      <c r="N54" s="420" t="s">
        <v>906</v>
      </c>
      <c r="O54" s="420"/>
      <c r="P54" s="420"/>
      <c r="Q54" s="420"/>
    </row>
    <row r="55" spans="1:17" s="26" customFormat="1" ht="36.950000000000003" customHeight="1" thickBot="1">
      <c r="B55" s="87" t="s">
        <v>69</v>
      </c>
      <c r="C55" s="27"/>
      <c r="D55" s="27"/>
      <c r="E55" s="27"/>
      <c r="G55" s="28"/>
      <c r="Q55" s="29"/>
    </row>
    <row r="56" spans="1:17" s="40" customFormat="1" ht="55.5" customHeight="1">
      <c r="A56" s="484" t="s">
        <v>70</v>
      </c>
      <c r="B56" s="485"/>
      <c r="C56" s="485"/>
      <c r="D56" s="485"/>
      <c r="E56" s="486"/>
      <c r="F56" s="84" t="s">
        <v>71</v>
      </c>
      <c r="G56" s="84" t="s">
        <v>72</v>
      </c>
      <c r="H56" s="487" t="s">
        <v>73</v>
      </c>
      <c r="I56" s="488"/>
      <c r="J56" s="85" t="s">
        <v>55</v>
      </c>
      <c r="K56" s="84" t="s">
        <v>74</v>
      </c>
      <c r="L56" s="84" t="s">
        <v>75</v>
      </c>
      <c r="M56" s="86" t="s">
        <v>76</v>
      </c>
      <c r="N56" s="86" t="s">
        <v>77</v>
      </c>
      <c r="O56" s="86" t="s">
        <v>78</v>
      </c>
      <c r="P56" s="489" t="s">
        <v>79</v>
      </c>
      <c r="Q56" s="490"/>
    </row>
    <row r="57" spans="1:17" s="15" customFormat="1" ht="59.45" customHeight="1">
      <c r="A57" s="192">
        <v>1</v>
      </c>
      <c r="B57" s="421" t="s">
        <v>80</v>
      </c>
      <c r="C57" s="421"/>
      <c r="D57" s="421"/>
      <c r="E57" s="421"/>
      <c r="F57" s="183" t="s">
        <v>725</v>
      </c>
      <c r="G57" s="246" t="s">
        <v>725</v>
      </c>
      <c r="H57" s="424" t="str">
        <f>$D$21</f>
        <v>CLOUD</v>
      </c>
      <c r="I57" s="425" t="str">
        <f t="shared" ref="I57:I85" si="25">$E$42</f>
        <v>PFD</v>
      </c>
      <c r="J57" s="187" t="s">
        <v>81</v>
      </c>
      <c r="K57" s="187">
        <f>$Q$21</f>
        <v>363</v>
      </c>
      <c r="L57" s="360">
        <f>235/4500</f>
        <v>5.2222222222222225E-2</v>
      </c>
      <c r="M57" s="193">
        <f t="shared" ref="M57:M62" si="26">K57*L57</f>
        <v>18.956666666666667</v>
      </c>
      <c r="N57" s="193"/>
      <c r="O57" s="189">
        <f t="shared" ref="O57:O60" si="27">ROUNDUP(N57+M57,0)</f>
        <v>19</v>
      </c>
      <c r="P57" s="426" t="s">
        <v>726</v>
      </c>
      <c r="Q57" s="427"/>
    </row>
    <row r="58" spans="1:17" s="15" customFormat="1" ht="59.45" customHeight="1">
      <c r="A58" s="192">
        <v>2</v>
      </c>
      <c r="B58" s="421" t="s">
        <v>80</v>
      </c>
      <c r="C58" s="421"/>
      <c r="D58" s="421"/>
      <c r="E58" s="421"/>
      <c r="F58" s="183" t="s">
        <v>725</v>
      </c>
      <c r="G58" s="246" t="s">
        <v>725</v>
      </c>
      <c r="H58" s="424" t="str">
        <f t="shared" ref="H58" si="28">$D$27</f>
        <v>ETERNITY</v>
      </c>
      <c r="I58" s="425"/>
      <c r="J58" s="187" t="s">
        <v>81</v>
      </c>
      <c r="K58" s="187">
        <f>$Q$27</f>
        <v>363</v>
      </c>
      <c r="L58" s="360">
        <f>235/4500</f>
        <v>5.2222222222222225E-2</v>
      </c>
      <c r="M58" s="193">
        <f t="shared" si="26"/>
        <v>18.956666666666667</v>
      </c>
      <c r="N58" s="193"/>
      <c r="O58" s="189">
        <f t="shared" ref="O58" si="29">ROUNDUP(N58+M58,0)</f>
        <v>19</v>
      </c>
      <c r="P58" s="428"/>
      <c r="Q58" s="429"/>
    </row>
    <row r="59" spans="1:17" s="15" customFormat="1" ht="59.45" customHeight="1">
      <c r="A59" s="192">
        <v>3</v>
      </c>
      <c r="B59" s="421" t="s">
        <v>80</v>
      </c>
      <c r="C59" s="421"/>
      <c r="D59" s="421"/>
      <c r="E59" s="421"/>
      <c r="F59" s="183" t="s">
        <v>725</v>
      </c>
      <c r="G59" s="246" t="s">
        <v>725</v>
      </c>
      <c r="H59" s="424" t="str">
        <f>$D$33</f>
        <v>MOONLIGHT</v>
      </c>
      <c r="I59" s="425" t="str">
        <f t="shared" si="25"/>
        <v>PFD</v>
      </c>
      <c r="J59" s="187" t="s">
        <v>81</v>
      </c>
      <c r="K59" s="187">
        <f>$Q$33</f>
        <v>359</v>
      </c>
      <c r="L59" s="360">
        <f>235/4500</f>
        <v>5.2222222222222225E-2</v>
      </c>
      <c r="M59" s="193">
        <f t="shared" si="26"/>
        <v>18.747777777777777</v>
      </c>
      <c r="N59" s="193"/>
      <c r="O59" s="189">
        <f t="shared" ref="O59" si="30">ROUNDUP(N59+M59,0)</f>
        <v>19</v>
      </c>
      <c r="P59" s="428"/>
      <c r="Q59" s="429"/>
    </row>
    <row r="60" spans="1:17" s="15" customFormat="1" ht="59.45" customHeight="1">
      <c r="A60" s="192">
        <v>4</v>
      </c>
      <c r="B60" s="421" t="s">
        <v>727</v>
      </c>
      <c r="C60" s="421"/>
      <c r="D60" s="421"/>
      <c r="E60" s="421"/>
      <c r="F60" s="361" t="str">
        <f>H60</f>
        <v>CLOUD</v>
      </c>
      <c r="G60" s="422" t="s">
        <v>745</v>
      </c>
      <c r="H60" s="424" t="str">
        <f>$D$21</f>
        <v>CLOUD</v>
      </c>
      <c r="I60" s="425" t="str">
        <f t="shared" si="25"/>
        <v>PFD</v>
      </c>
      <c r="J60" s="187" t="s">
        <v>81</v>
      </c>
      <c r="K60" s="187">
        <f>$Q$21</f>
        <v>363</v>
      </c>
      <c r="L60" s="248">
        <f>4/4500</f>
        <v>8.8888888888888893E-4</v>
      </c>
      <c r="M60" s="193">
        <f t="shared" si="26"/>
        <v>0.32266666666666666</v>
      </c>
      <c r="N60" s="193"/>
      <c r="O60" s="189">
        <f t="shared" si="27"/>
        <v>1</v>
      </c>
      <c r="P60" s="450"/>
      <c r="Q60" s="451"/>
    </row>
    <row r="61" spans="1:17" s="15" customFormat="1" ht="59.45" customHeight="1">
      <c r="A61" s="192">
        <v>5</v>
      </c>
      <c r="B61" s="421" t="s">
        <v>727</v>
      </c>
      <c r="C61" s="421"/>
      <c r="D61" s="421"/>
      <c r="E61" s="421"/>
      <c r="F61" s="361" t="str">
        <f t="shared" ref="F61:F62" si="31">H61</f>
        <v>ETERNITY</v>
      </c>
      <c r="G61" s="423"/>
      <c r="H61" s="424" t="str">
        <f t="shared" ref="H61" si="32">$D$27</f>
        <v>ETERNITY</v>
      </c>
      <c r="I61" s="425"/>
      <c r="J61" s="187" t="s">
        <v>81</v>
      </c>
      <c r="K61" s="187">
        <f>$Q$27</f>
        <v>363</v>
      </c>
      <c r="L61" s="248">
        <f>4/4500</f>
        <v>8.8888888888888893E-4</v>
      </c>
      <c r="M61" s="193">
        <f t="shared" si="26"/>
        <v>0.32266666666666666</v>
      </c>
      <c r="N61" s="193"/>
      <c r="O61" s="189">
        <f t="shared" ref="O61" si="33">ROUNDUP(N61+M61,0)</f>
        <v>1</v>
      </c>
      <c r="P61" s="450"/>
      <c r="Q61" s="451"/>
    </row>
    <row r="62" spans="1:17" s="15" customFormat="1" ht="59.45" customHeight="1">
      <c r="A62" s="192">
        <v>6</v>
      </c>
      <c r="B62" s="421" t="s">
        <v>727</v>
      </c>
      <c r="C62" s="421"/>
      <c r="D62" s="421"/>
      <c r="E62" s="421"/>
      <c r="F62" s="361" t="str">
        <f t="shared" si="31"/>
        <v>MOONLIGHT</v>
      </c>
      <c r="G62" s="423"/>
      <c r="H62" s="424" t="str">
        <f>$D$33</f>
        <v>MOONLIGHT</v>
      </c>
      <c r="I62" s="425" t="str">
        <f t="shared" si="25"/>
        <v>PFD</v>
      </c>
      <c r="J62" s="187" t="s">
        <v>81</v>
      </c>
      <c r="K62" s="187">
        <f>$Q$33</f>
        <v>359</v>
      </c>
      <c r="L62" s="248">
        <f>4/4500</f>
        <v>8.8888888888888893E-4</v>
      </c>
      <c r="M62" s="193">
        <f t="shared" si="26"/>
        <v>0.31911111111111112</v>
      </c>
      <c r="N62" s="193"/>
      <c r="O62" s="189">
        <f t="shared" ref="O62" si="34">ROUNDUP(N62+M62,0)</f>
        <v>1</v>
      </c>
      <c r="P62" s="450"/>
      <c r="Q62" s="451"/>
    </row>
    <row r="63" spans="1:17" s="15" customFormat="1" ht="59.45" customHeight="1">
      <c r="A63" s="192">
        <v>7</v>
      </c>
      <c r="B63" s="453" t="s">
        <v>749</v>
      </c>
      <c r="C63" s="421"/>
      <c r="D63" s="421"/>
      <c r="E63" s="421"/>
      <c r="F63" s="447" t="s">
        <v>91</v>
      </c>
      <c r="G63" s="422" t="s">
        <v>746</v>
      </c>
      <c r="H63" s="424" t="str">
        <f>$D$21</f>
        <v>CLOUD</v>
      </c>
      <c r="I63" s="425" t="str">
        <f t="shared" si="25"/>
        <v>PFD</v>
      </c>
      <c r="J63" s="187" t="s">
        <v>87</v>
      </c>
      <c r="K63" s="187">
        <f>$Q$21</f>
        <v>363</v>
      </c>
      <c r="L63" s="187">
        <v>1</v>
      </c>
      <c r="M63" s="187">
        <f t="shared" ref="M63:M76" si="35">L63*K63</f>
        <v>363</v>
      </c>
      <c r="N63" s="193"/>
      <c r="O63" s="189">
        <f t="shared" ref="O63:O75" si="36">ROUNDUP(N63+M63,0)</f>
        <v>363</v>
      </c>
      <c r="P63" s="426" t="s">
        <v>747</v>
      </c>
      <c r="Q63" s="427"/>
    </row>
    <row r="64" spans="1:17" s="15" customFormat="1" ht="59.45" customHeight="1">
      <c r="A64" s="192">
        <v>8</v>
      </c>
      <c r="B64" s="453" t="s">
        <v>749</v>
      </c>
      <c r="C64" s="421"/>
      <c r="D64" s="421"/>
      <c r="E64" s="421"/>
      <c r="F64" s="448"/>
      <c r="G64" s="423"/>
      <c r="H64" s="424" t="str">
        <f t="shared" ref="H64" si="37">$D$27</f>
        <v>ETERNITY</v>
      </c>
      <c r="I64" s="425"/>
      <c r="J64" s="187" t="s">
        <v>87</v>
      </c>
      <c r="K64" s="187">
        <f>$Q$27</f>
        <v>363</v>
      </c>
      <c r="L64" s="187">
        <v>1</v>
      </c>
      <c r="M64" s="187">
        <f t="shared" si="35"/>
        <v>363</v>
      </c>
      <c r="N64" s="193"/>
      <c r="O64" s="189">
        <f t="shared" si="36"/>
        <v>363</v>
      </c>
      <c r="P64" s="428"/>
      <c r="Q64" s="429"/>
    </row>
    <row r="65" spans="1:17" s="15" customFormat="1" ht="59.45" customHeight="1">
      <c r="A65" s="192">
        <v>9</v>
      </c>
      <c r="B65" s="453" t="s">
        <v>749</v>
      </c>
      <c r="C65" s="421"/>
      <c r="D65" s="421"/>
      <c r="E65" s="421"/>
      <c r="F65" s="449"/>
      <c r="G65" s="423"/>
      <c r="H65" s="424" t="str">
        <f>$D$33</f>
        <v>MOONLIGHT</v>
      </c>
      <c r="I65" s="425" t="str">
        <f t="shared" si="25"/>
        <v>PFD</v>
      </c>
      <c r="J65" s="187" t="s">
        <v>87</v>
      </c>
      <c r="K65" s="187">
        <f>$Q$33</f>
        <v>359</v>
      </c>
      <c r="L65" s="187">
        <v>1</v>
      </c>
      <c r="M65" s="187">
        <f t="shared" si="35"/>
        <v>359</v>
      </c>
      <c r="N65" s="193"/>
      <c r="O65" s="189">
        <f t="shared" ref="O65" si="38">ROUNDUP(N65+M65,0)</f>
        <v>359</v>
      </c>
      <c r="P65" s="430"/>
      <c r="Q65" s="431"/>
    </row>
    <row r="66" spans="1:17" s="15" customFormat="1" ht="59.45" customHeight="1">
      <c r="A66" s="192">
        <v>10</v>
      </c>
      <c r="B66" s="453" t="s">
        <v>750</v>
      </c>
      <c r="C66" s="421"/>
      <c r="D66" s="421"/>
      <c r="E66" s="421"/>
      <c r="F66" s="447" t="s">
        <v>91</v>
      </c>
      <c r="G66" s="422" t="s">
        <v>748</v>
      </c>
      <c r="H66" s="424" t="str">
        <f>$D$21</f>
        <v>CLOUD</v>
      </c>
      <c r="I66" s="425" t="str">
        <f t="shared" si="25"/>
        <v>PFD</v>
      </c>
      <c r="J66" s="187" t="s">
        <v>87</v>
      </c>
      <c r="K66" s="187">
        <f>$Q$21</f>
        <v>363</v>
      </c>
      <c r="L66" s="187">
        <v>1</v>
      </c>
      <c r="M66" s="187">
        <f t="shared" si="35"/>
        <v>363</v>
      </c>
      <c r="N66" s="193"/>
      <c r="O66" s="189">
        <f t="shared" si="36"/>
        <v>363</v>
      </c>
      <c r="P66" s="426" t="s">
        <v>747</v>
      </c>
      <c r="Q66" s="427"/>
    </row>
    <row r="67" spans="1:17" s="15" customFormat="1" ht="59.45" customHeight="1">
      <c r="A67" s="192">
        <v>11</v>
      </c>
      <c r="B67" s="453" t="s">
        <v>750</v>
      </c>
      <c r="C67" s="421"/>
      <c r="D67" s="421"/>
      <c r="E67" s="421"/>
      <c r="F67" s="448"/>
      <c r="G67" s="423"/>
      <c r="H67" s="424" t="str">
        <f t="shared" ref="H67" si="39">$D$27</f>
        <v>ETERNITY</v>
      </c>
      <c r="I67" s="425"/>
      <c r="J67" s="187" t="s">
        <v>87</v>
      </c>
      <c r="K67" s="187">
        <f>$Q$27</f>
        <v>363</v>
      </c>
      <c r="L67" s="187">
        <v>1</v>
      </c>
      <c r="M67" s="187">
        <f t="shared" si="35"/>
        <v>363</v>
      </c>
      <c r="N67" s="193"/>
      <c r="O67" s="189">
        <f t="shared" si="36"/>
        <v>363</v>
      </c>
      <c r="P67" s="428"/>
      <c r="Q67" s="429"/>
    </row>
    <row r="68" spans="1:17" s="15" customFormat="1" ht="59.45" customHeight="1">
      <c r="A68" s="192">
        <v>12</v>
      </c>
      <c r="B68" s="453" t="s">
        <v>750</v>
      </c>
      <c r="C68" s="421"/>
      <c r="D68" s="421"/>
      <c r="E68" s="421"/>
      <c r="F68" s="449"/>
      <c r="G68" s="423"/>
      <c r="H68" s="424" t="str">
        <f>$D$33</f>
        <v>MOONLIGHT</v>
      </c>
      <c r="I68" s="425" t="str">
        <f t="shared" si="25"/>
        <v>PFD</v>
      </c>
      <c r="J68" s="187" t="s">
        <v>87</v>
      </c>
      <c r="K68" s="187">
        <f>$Q$33</f>
        <v>359</v>
      </c>
      <c r="L68" s="187">
        <v>1</v>
      </c>
      <c r="M68" s="187">
        <f t="shared" si="35"/>
        <v>359</v>
      </c>
      <c r="N68" s="193"/>
      <c r="O68" s="189">
        <f t="shared" ref="O68:O70" si="40">ROUNDUP(N68+M68,0)</f>
        <v>359</v>
      </c>
      <c r="P68" s="430"/>
      <c r="Q68" s="431"/>
    </row>
    <row r="69" spans="1:17" s="15" customFormat="1" ht="59.45" customHeight="1">
      <c r="A69" s="192">
        <v>13</v>
      </c>
      <c r="B69" s="453" t="s">
        <v>766</v>
      </c>
      <c r="C69" s="421"/>
      <c r="D69" s="421"/>
      <c r="E69" s="421"/>
      <c r="F69" s="447" t="s">
        <v>91</v>
      </c>
      <c r="G69" s="422" t="s">
        <v>767</v>
      </c>
      <c r="H69" s="424" t="str">
        <f>$D$21</f>
        <v>CLOUD</v>
      </c>
      <c r="I69" s="425" t="str">
        <f t="shared" si="25"/>
        <v>PFD</v>
      </c>
      <c r="J69" s="187" t="s">
        <v>87</v>
      </c>
      <c r="K69" s="187">
        <f>$Q$21</f>
        <v>363</v>
      </c>
      <c r="L69" s="187">
        <v>1</v>
      </c>
      <c r="M69" s="187">
        <f t="shared" ref="M69:M71" si="41">L69*K69</f>
        <v>363</v>
      </c>
      <c r="N69" s="193"/>
      <c r="O69" s="189">
        <f t="shared" si="40"/>
        <v>363</v>
      </c>
      <c r="P69" s="426" t="s">
        <v>747</v>
      </c>
      <c r="Q69" s="427"/>
    </row>
    <row r="70" spans="1:17" s="15" customFormat="1" ht="59.45" customHeight="1">
      <c r="A70" s="192">
        <v>14</v>
      </c>
      <c r="B70" s="453" t="s">
        <v>766</v>
      </c>
      <c r="C70" s="421"/>
      <c r="D70" s="421"/>
      <c r="E70" s="421"/>
      <c r="F70" s="448"/>
      <c r="G70" s="423"/>
      <c r="H70" s="424" t="str">
        <f t="shared" ref="H70" si="42">$D$27</f>
        <v>ETERNITY</v>
      </c>
      <c r="I70" s="425"/>
      <c r="J70" s="187" t="s">
        <v>87</v>
      </c>
      <c r="K70" s="187">
        <f>$Q$27</f>
        <v>363</v>
      </c>
      <c r="L70" s="187">
        <v>1</v>
      </c>
      <c r="M70" s="187">
        <f t="shared" si="41"/>
        <v>363</v>
      </c>
      <c r="N70" s="193"/>
      <c r="O70" s="189">
        <f t="shared" si="40"/>
        <v>363</v>
      </c>
      <c r="P70" s="428"/>
      <c r="Q70" s="429"/>
    </row>
    <row r="71" spans="1:17" s="15" customFormat="1" ht="59.45" customHeight="1">
      <c r="A71" s="192">
        <v>15</v>
      </c>
      <c r="B71" s="453" t="s">
        <v>766</v>
      </c>
      <c r="C71" s="421"/>
      <c r="D71" s="421"/>
      <c r="E71" s="421"/>
      <c r="F71" s="449"/>
      <c r="G71" s="423"/>
      <c r="H71" s="424" t="str">
        <f>$D$33</f>
        <v>MOONLIGHT</v>
      </c>
      <c r="I71" s="425" t="str">
        <f t="shared" si="25"/>
        <v>PFD</v>
      </c>
      <c r="J71" s="187" t="s">
        <v>87</v>
      </c>
      <c r="K71" s="187">
        <f>$Q$33</f>
        <v>359</v>
      </c>
      <c r="L71" s="187">
        <v>1</v>
      </c>
      <c r="M71" s="187">
        <f t="shared" si="41"/>
        <v>359</v>
      </c>
      <c r="N71" s="193"/>
      <c r="O71" s="189">
        <f t="shared" ref="O71" si="43">ROUNDUP(N71+M71,0)</f>
        <v>359</v>
      </c>
      <c r="P71" s="430"/>
      <c r="Q71" s="431"/>
    </row>
    <row r="72" spans="1:17" s="26" customFormat="1" ht="36.950000000000003" customHeight="1" thickBot="1">
      <c r="B72" s="87" t="s">
        <v>69</v>
      </c>
      <c r="C72" s="27"/>
      <c r="D72" s="27"/>
      <c r="E72" s="27"/>
      <c r="G72" s="28"/>
      <c r="Q72" s="29"/>
    </row>
    <row r="73" spans="1:17" s="40" customFormat="1" ht="55.5" customHeight="1">
      <c r="A73" s="484" t="s">
        <v>70</v>
      </c>
      <c r="B73" s="485"/>
      <c r="C73" s="485"/>
      <c r="D73" s="485"/>
      <c r="E73" s="486"/>
      <c r="F73" s="84" t="s">
        <v>71</v>
      </c>
      <c r="G73" s="84" t="s">
        <v>72</v>
      </c>
      <c r="H73" s="487" t="s">
        <v>73</v>
      </c>
      <c r="I73" s="488"/>
      <c r="J73" s="85" t="s">
        <v>55</v>
      </c>
      <c r="K73" s="84" t="s">
        <v>74</v>
      </c>
      <c r="L73" s="84" t="s">
        <v>75</v>
      </c>
      <c r="M73" s="86" t="s">
        <v>76</v>
      </c>
      <c r="N73" s="86" t="s">
        <v>77</v>
      </c>
      <c r="O73" s="86" t="s">
        <v>78</v>
      </c>
      <c r="P73" s="502" t="s">
        <v>79</v>
      </c>
      <c r="Q73" s="502"/>
    </row>
    <row r="74" spans="1:17" s="15" customFormat="1" ht="59.45" customHeight="1">
      <c r="A74" s="192">
        <v>16</v>
      </c>
      <c r="B74" s="453" t="s">
        <v>759</v>
      </c>
      <c r="C74" s="421"/>
      <c r="D74" s="421"/>
      <c r="E74" s="421"/>
      <c r="F74" s="452" t="s">
        <v>91</v>
      </c>
      <c r="G74" s="422"/>
      <c r="H74" s="424" t="str">
        <f>$D$21</f>
        <v>CLOUD</v>
      </c>
      <c r="I74" s="425" t="str">
        <f t="shared" si="25"/>
        <v>PFD</v>
      </c>
      <c r="J74" s="187" t="s">
        <v>87</v>
      </c>
      <c r="K74" s="187">
        <f>$Q$21</f>
        <v>363</v>
      </c>
      <c r="L74" s="187">
        <v>1</v>
      </c>
      <c r="M74" s="187">
        <f t="shared" si="35"/>
        <v>363</v>
      </c>
      <c r="N74" s="193"/>
      <c r="O74" s="189">
        <f t="shared" si="36"/>
        <v>363</v>
      </c>
      <c r="P74" s="426" t="s">
        <v>751</v>
      </c>
      <c r="Q74" s="427"/>
    </row>
    <row r="75" spans="1:17" s="15" customFormat="1" ht="59.45" customHeight="1">
      <c r="A75" s="192">
        <v>17</v>
      </c>
      <c r="B75" s="453" t="s">
        <v>759</v>
      </c>
      <c r="C75" s="421"/>
      <c r="D75" s="421"/>
      <c r="E75" s="421"/>
      <c r="F75" s="448"/>
      <c r="G75" s="423"/>
      <c r="H75" s="424" t="str">
        <f t="shared" ref="H75" si="44">$D$27</f>
        <v>ETERNITY</v>
      </c>
      <c r="I75" s="425"/>
      <c r="J75" s="187" t="s">
        <v>87</v>
      </c>
      <c r="K75" s="187">
        <f>$Q$27</f>
        <v>363</v>
      </c>
      <c r="L75" s="187">
        <v>1</v>
      </c>
      <c r="M75" s="187">
        <f t="shared" si="35"/>
        <v>363</v>
      </c>
      <c r="N75" s="193"/>
      <c r="O75" s="189">
        <f t="shared" si="36"/>
        <v>363</v>
      </c>
      <c r="P75" s="428"/>
      <c r="Q75" s="429"/>
    </row>
    <row r="76" spans="1:17" s="15" customFormat="1" ht="59.45" customHeight="1">
      <c r="A76" s="192">
        <v>18</v>
      </c>
      <c r="B76" s="453" t="s">
        <v>759</v>
      </c>
      <c r="C76" s="421"/>
      <c r="D76" s="421"/>
      <c r="E76" s="421"/>
      <c r="F76" s="448"/>
      <c r="G76" s="423"/>
      <c r="H76" s="424" t="str">
        <f>$D$33</f>
        <v>MOONLIGHT</v>
      </c>
      <c r="I76" s="425" t="str">
        <f t="shared" si="25"/>
        <v>PFD</v>
      </c>
      <c r="J76" s="187" t="s">
        <v>87</v>
      </c>
      <c r="K76" s="187">
        <f>$Q$33</f>
        <v>359</v>
      </c>
      <c r="L76" s="187">
        <v>1</v>
      </c>
      <c r="M76" s="187">
        <f t="shared" si="35"/>
        <v>359</v>
      </c>
      <c r="N76" s="193"/>
      <c r="O76" s="189">
        <f t="shared" ref="O76:O78" si="45">ROUNDUP(N76+M76,0)</f>
        <v>359</v>
      </c>
      <c r="P76" s="430"/>
      <c r="Q76" s="431"/>
    </row>
    <row r="77" spans="1:17" s="15" customFormat="1" ht="74.25" customHeight="1">
      <c r="A77" s="192">
        <v>19</v>
      </c>
      <c r="B77" s="453" t="s">
        <v>753</v>
      </c>
      <c r="C77" s="421"/>
      <c r="D77" s="421"/>
      <c r="E77" s="421"/>
      <c r="F77" s="361" t="s">
        <v>754</v>
      </c>
      <c r="G77" s="422"/>
      <c r="H77" s="424" t="str">
        <f>$D$21</f>
        <v>CLOUD</v>
      </c>
      <c r="I77" s="425" t="str">
        <f t="shared" si="25"/>
        <v>PFD</v>
      </c>
      <c r="J77" s="187" t="s">
        <v>87</v>
      </c>
      <c r="K77" s="187">
        <f>$Q$21</f>
        <v>363</v>
      </c>
      <c r="L77" s="187">
        <v>1</v>
      </c>
      <c r="M77" s="187">
        <f t="shared" ref="M77:M79" si="46">L77*K77</f>
        <v>363</v>
      </c>
      <c r="N77" s="193"/>
      <c r="O77" s="189">
        <f t="shared" si="45"/>
        <v>363</v>
      </c>
      <c r="P77" s="426" t="s">
        <v>755</v>
      </c>
      <c r="Q77" s="427"/>
    </row>
    <row r="78" spans="1:17" s="15" customFormat="1" ht="59.45" customHeight="1">
      <c r="A78" s="192">
        <v>20</v>
      </c>
      <c r="B78" s="453" t="s">
        <v>753</v>
      </c>
      <c r="C78" s="421"/>
      <c r="D78" s="421"/>
      <c r="E78" s="421"/>
      <c r="F78" s="361" t="s">
        <v>42</v>
      </c>
      <c r="G78" s="423"/>
      <c r="H78" s="424" t="str">
        <f t="shared" ref="H78" si="47">$D$27</f>
        <v>ETERNITY</v>
      </c>
      <c r="I78" s="425"/>
      <c r="J78" s="187" t="s">
        <v>87</v>
      </c>
      <c r="K78" s="187">
        <f>$Q$27</f>
        <v>363</v>
      </c>
      <c r="L78" s="187">
        <v>1</v>
      </c>
      <c r="M78" s="187">
        <f t="shared" si="46"/>
        <v>363</v>
      </c>
      <c r="N78" s="193"/>
      <c r="O78" s="189">
        <f t="shared" si="45"/>
        <v>363</v>
      </c>
      <c r="P78" s="428"/>
      <c r="Q78" s="429"/>
    </row>
    <row r="79" spans="1:17" s="15" customFormat="1" ht="59.45" customHeight="1">
      <c r="A79" s="192">
        <v>21</v>
      </c>
      <c r="B79" s="453" t="s">
        <v>753</v>
      </c>
      <c r="C79" s="421"/>
      <c r="D79" s="421"/>
      <c r="E79" s="421"/>
      <c r="F79" s="361" t="s">
        <v>42</v>
      </c>
      <c r="G79" s="423"/>
      <c r="H79" s="424" t="str">
        <f>$D$33</f>
        <v>MOONLIGHT</v>
      </c>
      <c r="I79" s="425" t="str">
        <f t="shared" si="25"/>
        <v>PFD</v>
      </c>
      <c r="J79" s="187" t="s">
        <v>87</v>
      </c>
      <c r="K79" s="187">
        <f>$Q$33</f>
        <v>359</v>
      </c>
      <c r="L79" s="187">
        <v>1</v>
      </c>
      <c r="M79" s="187">
        <f t="shared" si="46"/>
        <v>359</v>
      </c>
      <c r="N79" s="193"/>
      <c r="O79" s="189">
        <f t="shared" ref="O79" si="48">ROUNDUP(N79+M79,0)</f>
        <v>359</v>
      </c>
      <c r="P79" s="430"/>
      <c r="Q79" s="431"/>
    </row>
    <row r="80" spans="1:17" s="15" customFormat="1" ht="59.45" customHeight="1">
      <c r="A80" s="192">
        <v>22</v>
      </c>
      <c r="B80" s="421" t="s">
        <v>752</v>
      </c>
      <c r="C80" s="421"/>
      <c r="D80" s="421"/>
      <c r="E80" s="421"/>
      <c r="F80" s="361" t="s">
        <v>109</v>
      </c>
      <c r="G80" s="422"/>
      <c r="H80" s="424" t="str">
        <f>$D$21</f>
        <v>CLOUD</v>
      </c>
      <c r="I80" s="425" t="str">
        <f t="shared" si="25"/>
        <v>PFD</v>
      </c>
      <c r="J80" s="187" t="s">
        <v>36</v>
      </c>
      <c r="K80" s="187">
        <f>$Q$21</f>
        <v>363</v>
      </c>
      <c r="L80" s="194">
        <v>1.1399999999999999</v>
      </c>
      <c r="M80" s="193">
        <f t="shared" ref="M80:M82" si="49">K80*L80</f>
        <v>413.81999999999994</v>
      </c>
      <c r="N80" s="193"/>
      <c r="O80" s="189">
        <f t="shared" ref="O80:O81" si="50">ROUNDUP(N80+M80,0)</f>
        <v>414</v>
      </c>
      <c r="P80" s="426" t="s">
        <v>756</v>
      </c>
      <c r="Q80" s="427"/>
    </row>
    <row r="81" spans="1:17" s="15" customFormat="1" ht="59.45" customHeight="1">
      <c r="A81" s="192">
        <v>23</v>
      </c>
      <c r="B81" s="421" t="s">
        <v>752</v>
      </c>
      <c r="C81" s="421"/>
      <c r="D81" s="421"/>
      <c r="E81" s="421"/>
      <c r="F81" s="361" t="s">
        <v>42</v>
      </c>
      <c r="G81" s="423"/>
      <c r="H81" s="424" t="str">
        <f t="shared" ref="H81" si="51">$D$27</f>
        <v>ETERNITY</v>
      </c>
      <c r="I81" s="425"/>
      <c r="J81" s="187" t="s">
        <v>36</v>
      </c>
      <c r="K81" s="187">
        <f>$Q$27</f>
        <v>363</v>
      </c>
      <c r="L81" s="194">
        <v>1.1399999999999999</v>
      </c>
      <c r="M81" s="193">
        <f t="shared" si="49"/>
        <v>413.81999999999994</v>
      </c>
      <c r="N81" s="193"/>
      <c r="O81" s="189">
        <f t="shared" si="50"/>
        <v>414</v>
      </c>
      <c r="P81" s="428"/>
      <c r="Q81" s="429"/>
    </row>
    <row r="82" spans="1:17" s="15" customFormat="1" ht="59.45" customHeight="1">
      <c r="A82" s="192">
        <v>24</v>
      </c>
      <c r="B82" s="421" t="s">
        <v>752</v>
      </c>
      <c r="C82" s="421"/>
      <c r="D82" s="421"/>
      <c r="E82" s="421"/>
      <c r="F82" s="361" t="s">
        <v>42</v>
      </c>
      <c r="G82" s="423"/>
      <c r="H82" s="424" t="str">
        <f>$D$33</f>
        <v>MOONLIGHT</v>
      </c>
      <c r="I82" s="425" t="str">
        <f t="shared" si="25"/>
        <v>PFD</v>
      </c>
      <c r="J82" s="187" t="s">
        <v>36</v>
      </c>
      <c r="K82" s="187">
        <f>$Q$33</f>
        <v>359</v>
      </c>
      <c r="L82" s="194">
        <v>1.1399999999999999</v>
      </c>
      <c r="M82" s="193">
        <f t="shared" si="49"/>
        <v>409.26</v>
      </c>
      <c r="N82" s="193"/>
      <c r="O82" s="189">
        <f t="shared" ref="O82:O84" si="52">ROUNDUP(N82+M82,0)</f>
        <v>410</v>
      </c>
      <c r="P82" s="430"/>
      <c r="Q82" s="431"/>
    </row>
    <row r="83" spans="1:17" s="15" customFormat="1" ht="59.45" customHeight="1">
      <c r="A83" s="192">
        <v>22</v>
      </c>
      <c r="B83" s="421" t="s">
        <v>907</v>
      </c>
      <c r="C83" s="421"/>
      <c r="D83" s="421"/>
      <c r="E83" s="421"/>
      <c r="F83" s="361" t="s">
        <v>103</v>
      </c>
      <c r="G83" s="422"/>
      <c r="H83" s="424" t="str">
        <f>$D$21</f>
        <v>CLOUD</v>
      </c>
      <c r="I83" s="425" t="str">
        <f t="shared" si="25"/>
        <v>PFD</v>
      </c>
      <c r="J83" s="187" t="s">
        <v>36</v>
      </c>
      <c r="K83" s="187">
        <f>$Q$21</f>
        <v>363</v>
      </c>
      <c r="L83" s="194">
        <v>1</v>
      </c>
      <c r="M83" s="193">
        <f t="shared" ref="M83:M85" si="53">K83*L83</f>
        <v>363</v>
      </c>
      <c r="N83" s="193"/>
      <c r="O83" s="189">
        <f t="shared" si="52"/>
        <v>363</v>
      </c>
      <c r="P83" s="426"/>
      <c r="Q83" s="427"/>
    </row>
    <row r="84" spans="1:17" s="15" customFormat="1" ht="59.45" customHeight="1">
      <c r="A84" s="192">
        <v>23</v>
      </c>
      <c r="B84" s="421" t="s">
        <v>907</v>
      </c>
      <c r="C84" s="421"/>
      <c r="D84" s="421"/>
      <c r="E84" s="421"/>
      <c r="F84" s="361" t="s">
        <v>103</v>
      </c>
      <c r="G84" s="423"/>
      <c r="H84" s="424" t="str">
        <f t="shared" ref="H84" si="54">$D$27</f>
        <v>ETERNITY</v>
      </c>
      <c r="I84" s="425"/>
      <c r="J84" s="187" t="s">
        <v>36</v>
      </c>
      <c r="K84" s="187">
        <f>$Q$27</f>
        <v>363</v>
      </c>
      <c r="L84" s="194">
        <v>1</v>
      </c>
      <c r="M84" s="193">
        <f t="shared" si="53"/>
        <v>363</v>
      </c>
      <c r="N84" s="193"/>
      <c r="O84" s="189">
        <f t="shared" si="52"/>
        <v>363</v>
      </c>
      <c r="P84" s="428"/>
      <c r="Q84" s="429"/>
    </row>
    <row r="85" spans="1:17" s="15" customFormat="1" ht="59.45" customHeight="1">
      <c r="A85" s="192">
        <v>24</v>
      </c>
      <c r="B85" s="421" t="s">
        <v>907</v>
      </c>
      <c r="C85" s="421"/>
      <c r="D85" s="421"/>
      <c r="E85" s="421"/>
      <c r="F85" s="361" t="s">
        <v>103</v>
      </c>
      <c r="G85" s="423"/>
      <c r="H85" s="424" t="str">
        <f>$D$33</f>
        <v>MOONLIGHT</v>
      </c>
      <c r="I85" s="425" t="str">
        <f t="shared" si="25"/>
        <v>PFD</v>
      </c>
      <c r="J85" s="187" t="s">
        <v>36</v>
      </c>
      <c r="K85" s="187">
        <f>$Q$33</f>
        <v>359</v>
      </c>
      <c r="L85" s="194">
        <v>1</v>
      </c>
      <c r="M85" s="193">
        <f t="shared" si="53"/>
        <v>359</v>
      </c>
      <c r="N85" s="193"/>
      <c r="O85" s="189">
        <f t="shared" ref="O85" si="55">ROUNDUP(N85+M85,0)</f>
        <v>359</v>
      </c>
      <c r="P85" s="430"/>
      <c r="Q85" s="431"/>
    </row>
    <row r="86" spans="1:17" s="26" customFormat="1" ht="39" customHeight="1">
      <c r="B86" s="91" t="s">
        <v>95</v>
      </c>
      <c r="C86" s="27"/>
      <c r="D86" s="27"/>
      <c r="E86" s="27"/>
      <c r="G86" s="31"/>
      <c r="H86" s="30"/>
      <c r="I86" s="30"/>
      <c r="J86" s="30"/>
      <c r="K86" s="30"/>
      <c r="L86" s="30"/>
      <c r="M86" s="30"/>
      <c r="N86" s="30"/>
      <c r="O86" s="30"/>
      <c r="Q86" s="29"/>
    </row>
    <row r="87" spans="1:17" s="40" customFormat="1" ht="60.75">
      <c r="A87" s="464" t="s">
        <v>70</v>
      </c>
      <c r="B87" s="464"/>
      <c r="C87" s="464"/>
      <c r="D87" s="464"/>
      <c r="E87" s="464"/>
      <c r="F87" s="190" t="s">
        <v>71</v>
      </c>
      <c r="G87" s="190" t="s">
        <v>72</v>
      </c>
      <c r="H87" s="462" t="s">
        <v>73</v>
      </c>
      <c r="I87" s="462"/>
      <c r="J87" s="191" t="s">
        <v>55</v>
      </c>
      <c r="K87" s="190" t="s">
        <v>74</v>
      </c>
      <c r="L87" s="190" t="s">
        <v>75</v>
      </c>
      <c r="M87" s="190" t="s">
        <v>76</v>
      </c>
      <c r="N87" s="190" t="s">
        <v>77</v>
      </c>
      <c r="O87" s="190" t="s">
        <v>78</v>
      </c>
      <c r="P87" s="462" t="s">
        <v>79</v>
      </c>
      <c r="Q87" s="462"/>
    </row>
    <row r="88" spans="1:17" s="34" customFormat="1" ht="51.75" customHeight="1">
      <c r="A88" s="192">
        <v>1</v>
      </c>
      <c r="B88" s="453" t="s">
        <v>757</v>
      </c>
      <c r="C88" s="453"/>
      <c r="D88" s="453"/>
      <c r="E88" s="453"/>
      <c r="F88" s="503" t="s">
        <v>91</v>
      </c>
      <c r="G88" s="504"/>
      <c r="H88" s="457" t="str">
        <f>$D$21</f>
        <v>CLOUD</v>
      </c>
      <c r="I88" s="457" t="str">
        <f>$E$42</f>
        <v>PFD</v>
      </c>
      <c r="J88" s="187" t="s">
        <v>87</v>
      </c>
      <c r="K88" s="187">
        <f>$Q$21</f>
        <v>363</v>
      </c>
      <c r="L88" s="362">
        <f>1+L103</f>
        <v>1.1666666666666667</v>
      </c>
      <c r="M88" s="187">
        <f t="shared" ref="M88:M108" si="56">K88*L88</f>
        <v>423.5</v>
      </c>
      <c r="N88" s="193"/>
      <c r="O88" s="189">
        <f t="shared" ref="O88:O107" si="57">ROUNDUP(N88+M88,0)</f>
        <v>424</v>
      </c>
      <c r="P88" s="426" t="s">
        <v>760</v>
      </c>
      <c r="Q88" s="427"/>
    </row>
    <row r="89" spans="1:17" s="34" customFormat="1" ht="51.75" customHeight="1">
      <c r="A89" s="192">
        <v>2</v>
      </c>
      <c r="B89" s="453" t="s">
        <v>757</v>
      </c>
      <c r="C89" s="453"/>
      <c r="D89" s="453"/>
      <c r="E89" s="453"/>
      <c r="F89" s="503"/>
      <c r="G89" s="504"/>
      <c r="H89" s="457" t="str">
        <f t="shared" ref="H89" si="58">$D$27</f>
        <v>ETERNITY</v>
      </c>
      <c r="I89" s="457"/>
      <c r="J89" s="187" t="s">
        <v>87</v>
      </c>
      <c r="K89" s="187">
        <f>$Q$27</f>
        <v>363</v>
      </c>
      <c r="L89" s="362">
        <f>1+L104</f>
        <v>1.1666666666666667</v>
      </c>
      <c r="M89" s="187">
        <f t="shared" si="56"/>
        <v>423.5</v>
      </c>
      <c r="N89" s="193"/>
      <c r="O89" s="189">
        <f t="shared" si="57"/>
        <v>424</v>
      </c>
      <c r="P89" s="428"/>
      <c r="Q89" s="429"/>
    </row>
    <row r="90" spans="1:17" s="34" customFormat="1" ht="51.75" customHeight="1">
      <c r="A90" s="192">
        <v>3</v>
      </c>
      <c r="B90" s="453" t="s">
        <v>757</v>
      </c>
      <c r="C90" s="453"/>
      <c r="D90" s="453"/>
      <c r="E90" s="453"/>
      <c r="F90" s="503"/>
      <c r="G90" s="504"/>
      <c r="H90" s="457" t="str">
        <f>$D$33</f>
        <v>MOONLIGHT</v>
      </c>
      <c r="I90" s="457" t="str">
        <f>$E$42</f>
        <v>PFD</v>
      </c>
      <c r="J90" s="187" t="s">
        <v>87</v>
      </c>
      <c r="K90" s="187">
        <f>$Q$33</f>
        <v>359</v>
      </c>
      <c r="L90" s="362">
        <f>1+L105</f>
        <v>1.1666666666666667</v>
      </c>
      <c r="M90" s="187">
        <f t="shared" si="56"/>
        <v>418.83333333333337</v>
      </c>
      <c r="N90" s="193"/>
      <c r="O90" s="189">
        <f t="shared" ref="O90" si="59">ROUNDUP(N90+M90,0)</f>
        <v>419</v>
      </c>
      <c r="P90" s="430"/>
      <c r="Q90" s="431"/>
    </row>
    <row r="91" spans="1:17" s="34" customFormat="1" ht="64.5" customHeight="1">
      <c r="A91" s="192">
        <v>4</v>
      </c>
      <c r="B91" s="456" t="s">
        <v>832</v>
      </c>
      <c r="C91" s="456"/>
      <c r="D91" s="456"/>
      <c r="E91" s="456"/>
      <c r="F91" s="183" t="s">
        <v>103</v>
      </c>
      <c r="G91" s="505" t="s">
        <v>833</v>
      </c>
      <c r="H91" s="457" t="str">
        <f>$D$21</f>
        <v>CLOUD</v>
      </c>
      <c r="I91" s="457" t="str">
        <f>$E$42</f>
        <v>PFD</v>
      </c>
      <c r="J91" s="187" t="s">
        <v>87</v>
      </c>
      <c r="K91" s="187">
        <f>$Q$21</f>
        <v>363</v>
      </c>
      <c r="L91" s="187">
        <v>1</v>
      </c>
      <c r="M91" s="187">
        <f t="shared" si="56"/>
        <v>363</v>
      </c>
      <c r="N91" s="193"/>
      <c r="O91" s="189">
        <f t="shared" si="57"/>
        <v>363</v>
      </c>
      <c r="P91" s="426" t="s">
        <v>758</v>
      </c>
      <c r="Q91" s="427"/>
    </row>
    <row r="92" spans="1:17" s="34" customFormat="1" ht="64.5" customHeight="1">
      <c r="A92" s="192">
        <v>5</v>
      </c>
      <c r="B92" s="456" t="s">
        <v>832</v>
      </c>
      <c r="C92" s="456"/>
      <c r="D92" s="456"/>
      <c r="E92" s="456"/>
      <c r="F92" s="183" t="s">
        <v>103</v>
      </c>
      <c r="G92" s="506"/>
      <c r="H92" s="457" t="str">
        <f t="shared" ref="H92" si="60">$D$27</f>
        <v>ETERNITY</v>
      </c>
      <c r="I92" s="457"/>
      <c r="J92" s="187" t="s">
        <v>87</v>
      </c>
      <c r="K92" s="187">
        <f>$Q$27</f>
        <v>363</v>
      </c>
      <c r="L92" s="187">
        <v>1</v>
      </c>
      <c r="M92" s="187">
        <f t="shared" si="56"/>
        <v>363</v>
      </c>
      <c r="N92" s="193"/>
      <c r="O92" s="189">
        <f t="shared" si="57"/>
        <v>363</v>
      </c>
      <c r="P92" s="428"/>
      <c r="Q92" s="429"/>
    </row>
    <row r="93" spans="1:17" s="34" customFormat="1" ht="64.5" customHeight="1">
      <c r="A93" s="192">
        <v>6</v>
      </c>
      <c r="B93" s="456" t="s">
        <v>832</v>
      </c>
      <c r="C93" s="456"/>
      <c r="D93" s="456"/>
      <c r="E93" s="456"/>
      <c r="F93" s="183" t="s">
        <v>103</v>
      </c>
      <c r="G93" s="507"/>
      <c r="H93" s="457" t="str">
        <f>$D$33</f>
        <v>MOONLIGHT</v>
      </c>
      <c r="I93" s="457" t="str">
        <f>$E$42</f>
        <v>PFD</v>
      </c>
      <c r="J93" s="187" t="s">
        <v>87</v>
      </c>
      <c r="K93" s="187">
        <f>$Q$33</f>
        <v>359</v>
      </c>
      <c r="L93" s="187">
        <v>1</v>
      </c>
      <c r="M93" s="187">
        <f t="shared" si="56"/>
        <v>359</v>
      </c>
      <c r="N93" s="193"/>
      <c r="O93" s="189">
        <f t="shared" ref="O93" si="61">ROUNDUP(N93+M93,0)</f>
        <v>359</v>
      </c>
      <c r="P93" s="430"/>
      <c r="Q93" s="431"/>
    </row>
    <row r="94" spans="1:17" s="34" customFormat="1" ht="42.75" customHeight="1">
      <c r="A94" s="192">
        <v>7</v>
      </c>
      <c r="B94" s="453" t="s">
        <v>772</v>
      </c>
      <c r="C94" s="421"/>
      <c r="D94" s="421"/>
      <c r="E94" s="421"/>
      <c r="F94" s="183" t="s">
        <v>105</v>
      </c>
      <c r="G94" s="183"/>
      <c r="H94" s="457" t="str">
        <f>$D$21</f>
        <v>CLOUD</v>
      </c>
      <c r="I94" s="457" t="str">
        <f>$E$42</f>
        <v>PFD</v>
      </c>
      <c r="J94" s="187" t="s">
        <v>87</v>
      </c>
      <c r="K94" s="187">
        <f>$Q$21</f>
        <v>363</v>
      </c>
      <c r="L94" s="194">
        <f>1/12</f>
        <v>8.3333333333333329E-2</v>
      </c>
      <c r="M94" s="187">
        <f t="shared" si="56"/>
        <v>30.25</v>
      </c>
      <c r="N94" s="193"/>
      <c r="O94" s="189">
        <f t="shared" si="57"/>
        <v>31</v>
      </c>
      <c r="P94" s="501"/>
      <c r="Q94" s="501"/>
    </row>
    <row r="95" spans="1:17" s="34" customFormat="1" ht="42.75" customHeight="1">
      <c r="A95" s="192">
        <v>8</v>
      </c>
      <c r="B95" s="453" t="s">
        <v>772</v>
      </c>
      <c r="C95" s="421"/>
      <c r="D95" s="421"/>
      <c r="E95" s="421"/>
      <c r="F95" s="183" t="s">
        <v>105</v>
      </c>
      <c r="G95" s="183"/>
      <c r="H95" s="457" t="str">
        <f t="shared" ref="H95" si="62">$D$27</f>
        <v>ETERNITY</v>
      </c>
      <c r="I95" s="457"/>
      <c r="J95" s="187" t="s">
        <v>87</v>
      </c>
      <c r="K95" s="187">
        <f>$Q$27</f>
        <v>363</v>
      </c>
      <c r="L95" s="194">
        <f>1/12</f>
        <v>8.3333333333333329E-2</v>
      </c>
      <c r="M95" s="187">
        <f t="shared" si="56"/>
        <v>30.25</v>
      </c>
      <c r="N95" s="193"/>
      <c r="O95" s="189">
        <f t="shared" si="57"/>
        <v>31</v>
      </c>
      <c r="P95" s="501"/>
      <c r="Q95" s="501"/>
    </row>
    <row r="96" spans="1:17" s="34" customFormat="1" ht="42.75" customHeight="1">
      <c r="A96" s="192">
        <v>9</v>
      </c>
      <c r="B96" s="453" t="s">
        <v>772</v>
      </c>
      <c r="C96" s="421"/>
      <c r="D96" s="421"/>
      <c r="E96" s="421"/>
      <c r="F96" s="183" t="s">
        <v>105</v>
      </c>
      <c r="G96" s="183"/>
      <c r="H96" s="457" t="str">
        <f>$D$33</f>
        <v>MOONLIGHT</v>
      </c>
      <c r="I96" s="457" t="str">
        <f>$E$42</f>
        <v>PFD</v>
      </c>
      <c r="J96" s="187" t="s">
        <v>87</v>
      </c>
      <c r="K96" s="187">
        <f>$Q$33</f>
        <v>359</v>
      </c>
      <c r="L96" s="194">
        <f>1/12</f>
        <v>8.3333333333333329E-2</v>
      </c>
      <c r="M96" s="187">
        <f t="shared" si="56"/>
        <v>29.916666666666664</v>
      </c>
      <c r="N96" s="193"/>
      <c r="O96" s="189">
        <f t="shared" ref="O96" si="63">ROUNDUP(N96+M96,0)</f>
        <v>30</v>
      </c>
      <c r="P96" s="501"/>
      <c r="Q96" s="501"/>
    </row>
    <row r="97" spans="1:17" s="34" customFormat="1" ht="51.75" customHeight="1">
      <c r="A97" s="192">
        <v>10</v>
      </c>
      <c r="B97" s="453" t="s">
        <v>145</v>
      </c>
      <c r="C97" s="453"/>
      <c r="D97" s="453"/>
      <c r="E97" s="453"/>
      <c r="F97" s="503" t="s">
        <v>91</v>
      </c>
      <c r="G97" s="504"/>
      <c r="H97" s="457" t="str">
        <f>$D$21</f>
        <v>CLOUD</v>
      </c>
      <c r="I97" s="457" t="str">
        <f>$E$42</f>
        <v>PFD</v>
      </c>
      <c r="J97" s="187" t="s">
        <v>87</v>
      </c>
      <c r="K97" s="187">
        <v>2</v>
      </c>
      <c r="L97" s="362">
        <v>1</v>
      </c>
      <c r="M97" s="187">
        <f t="shared" ref="M97:M99" si="64">K97*L97</f>
        <v>2</v>
      </c>
      <c r="N97" s="193"/>
      <c r="O97" s="189">
        <f>ROUNDUP(N97+M97,0)</f>
        <v>2</v>
      </c>
      <c r="P97" s="508"/>
      <c r="Q97" s="509"/>
    </row>
    <row r="98" spans="1:17" s="34" customFormat="1" ht="51.75" customHeight="1">
      <c r="A98" s="192">
        <v>11</v>
      </c>
      <c r="B98" s="453" t="s">
        <v>145</v>
      </c>
      <c r="C98" s="453"/>
      <c r="D98" s="453"/>
      <c r="E98" s="453"/>
      <c r="F98" s="503"/>
      <c r="G98" s="504"/>
      <c r="H98" s="457" t="str">
        <f t="shared" ref="H98" si="65">$D$27</f>
        <v>ETERNITY</v>
      </c>
      <c r="I98" s="457"/>
      <c r="J98" s="187" t="s">
        <v>87</v>
      </c>
      <c r="K98" s="187">
        <v>2</v>
      </c>
      <c r="L98" s="362">
        <v>1</v>
      </c>
      <c r="M98" s="187">
        <f t="shared" si="64"/>
        <v>2</v>
      </c>
      <c r="N98" s="193"/>
      <c r="O98" s="189">
        <f>ROUNDUP(N98+M98,0)</f>
        <v>2</v>
      </c>
      <c r="P98" s="510"/>
      <c r="Q98" s="511"/>
    </row>
    <row r="99" spans="1:17" s="34" customFormat="1" ht="51.75" customHeight="1">
      <c r="A99" s="192">
        <v>12</v>
      </c>
      <c r="B99" s="453" t="s">
        <v>145</v>
      </c>
      <c r="C99" s="453"/>
      <c r="D99" s="453"/>
      <c r="E99" s="453"/>
      <c r="F99" s="503"/>
      <c r="G99" s="504"/>
      <c r="H99" s="457" t="str">
        <f>$D$33</f>
        <v>MOONLIGHT</v>
      </c>
      <c r="I99" s="457" t="str">
        <f>$E$42</f>
        <v>PFD</v>
      </c>
      <c r="J99" s="187" t="s">
        <v>87</v>
      </c>
      <c r="K99" s="187">
        <v>2</v>
      </c>
      <c r="L99" s="362">
        <v>1</v>
      </c>
      <c r="M99" s="187">
        <f t="shared" si="64"/>
        <v>2</v>
      </c>
      <c r="N99" s="193"/>
      <c r="O99" s="189">
        <f t="shared" ref="O99" si="66">ROUNDUP(N99+M99,0)</f>
        <v>2</v>
      </c>
      <c r="P99" s="512"/>
      <c r="Q99" s="513"/>
    </row>
    <row r="100" spans="1:17" s="34" customFormat="1" ht="51.75" customHeight="1">
      <c r="A100" s="192">
        <v>10</v>
      </c>
      <c r="B100" s="453" t="s">
        <v>774</v>
      </c>
      <c r="C100" s="453"/>
      <c r="D100" s="453"/>
      <c r="E100" s="453"/>
      <c r="F100" s="503" t="s">
        <v>170</v>
      </c>
      <c r="G100" s="504"/>
      <c r="H100" s="457" t="str">
        <f>$D$21</f>
        <v>CLOUD</v>
      </c>
      <c r="I100" s="457" t="str">
        <f>$E$42</f>
        <v>PFD</v>
      </c>
      <c r="J100" s="187" t="s">
        <v>87</v>
      </c>
      <c r="K100" s="187">
        <f>$Q$21</f>
        <v>363</v>
      </c>
      <c r="L100" s="362">
        <f>L97*2</f>
        <v>2</v>
      </c>
      <c r="M100" s="187">
        <f t="shared" ref="M100:M102" si="67">K100*L100</f>
        <v>726</v>
      </c>
      <c r="N100" s="193"/>
      <c r="O100" s="189">
        <f>ROUNDUP(N100+M100,0)</f>
        <v>726</v>
      </c>
      <c r="P100" s="508" t="s">
        <v>775</v>
      </c>
      <c r="Q100" s="509"/>
    </row>
    <row r="101" spans="1:17" s="34" customFormat="1" ht="51.75" customHeight="1">
      <c r="A101" s="192">
        <v>11</v>
      </c>
      <c r="B101" s="453" t="s">
        <v>774</v>
      </c>
      <c r="C101" s="453"/>
      <c r="D101" s="453"/>
      <c r="E101" s="453"/>
      <c r="F101" s="503"/>
      <c r="G101" s="504"/>
      <c r="H101" s="457" t="str">
        <f t="shared" ref="H101" si="68">$D$27</f>
        <v>ETERNITY</v>
      </c>
      <c r="I101" s="457"/>
      <c r="J101" s="187" t="s">
        <v>87</v>
      </c>
      <c r="K101" s="187">
        <f>$Q$27</f>
        <v>363</v>
      </c>
      <c r="L101" s="362">
        <f>L98*2</f>
        <v>2</v>
      </c>
      <c r="M101" s="187">
        <f t="shared" si="67"/>
        <v>726</v>
      </c>
      <c r="N101" s="193"/>
      <c r="O101" s="189">
        <f>ROUNDUP(N101+M101,0)</f>
        <v>726</v>
      </c>
      <c r="P101" s="510"/>
      <c r="Q101" s="511"/>
    </row>
    <row r="102" spans="1:17" s="34" customFormat="1" ht="51.75" customHeight="1">
      <c r="A102" s="192">
        <v>12</v>
      </c>
      <c r="B102" s="453" t="s">
        <v>774</v>
      </c>
      <c r="C102" s="453"/>
      <c r="D102" s="453"/>
      <c r="E102" s="453"/>
      <c r="F102" s="503"/>
      <c r="G102" s="504"/>
      <c r="H102" s="457" t="str">
        <f>$D$33</f>
        <v>MOONLIGHT</v>
      </c>
      <c r="I102" s="457" t="str">
        <f>$E$42</f>
        <v>PFD</v>
      </c>
      <c r="J102" s="187" t="s">
        <v>87</v>
      </c>
      <c r="K102" s="187">
        <f>$Q$33</f>
        <v>359</v>
      </c>
      <c r="L102" s="362">
        <f>L99*2</f>
        <v>2</v>
      </c>
      <c r="M102" s="187">
        <f t="shared" si="67"/>
        <v>718</v>
      </c>
      <c r="N102" s="193"/>
      <c r="O102" s="189">
        <f t="shared" ref="O102" si="69">ROUNDUP(N102+M102,0)</f>
        <v>718</v>
      </c>
      <c r="P102" s="512"/>
      <c r="Q102" s="513"/>
    </row>
    <row r="103" spans="1:17" s="34" customFormat="1" ht="42.75" customHeight="1">
      <c r="A103" s="192">
        <v>13</v>
      </c>
      <c r="B103" s="453" t="s">
        <v>106</v>
      </c>
      <c r="C103" s="421"/>
      <c r="D103" s="421"/>
      <c r="E103" s="421"/>
      <c r="F103" s="183" t="s">
        <v>105</v>
      </c>
      <c r="G103" s="183"/>
      <c r="H103" s="457" t="str">
        <f>$D$21</f>
        <v>CLOUD</v>
      </c>
      <c r="I103" s="457" t="str">
        <f>$E$42</f>
        <v>PFD</v>
      </c>
      <c r="J103" s="187" t="s">
        <v>87</v>
      </c>
      <c r="K103" s="187">
        <f>$Q$21</f>
        <v>363</v>
      </c>
      <c r="L103" s="194">
        <f>L94*2</f>
        <v>0.16666666666666666</v>
      </c>
      <c r="M103" s="187">
        <f t="shared" si="56"/>
        <v>60.5</v>
      </c>
      <c r="N103" s="193"/>
      <c r="O103" s="189">
        <f t="shared" si="57"/>
        <v>61</v>
      </c>
      <c r="P103" s="501"/>
      <c r="Q103" s="501"/>
    </row>
    <row r="104" spans="1:17" s="34" customFormat="1" ht="42.75" customHeight="1">
      <c r="A104" s="192">
        <v>14</v>
      </c>
      <c r="B104" s="453" t="s">
        <v>106</v>
      </c>
      <c r="C104" s="421"/>
      <c r="D104" s="421"/>
      <c r="E104" s="421"/>
      <c r="F104" s="183" t="s">
        <v>105</v>
      </c>
      <c r="G104" s="183"/>
      <c r="H104" s="457" t="str">
        <f t="shared" ref="H104" si="70">$D$27</f>
        <v>ETERNITY</v>
      </c>
      <c r="I104" s="457"/>
      <c r="J104" s="187" t="s">
        <v>87</v>
      </c>
      <c r="K104" s="187">
        <f>$Q$27</f>
        <v>363</v>
      </c>
      <c r="L104" s="194">
        <f>L95*2</f>
        <v>0.16666666666666666</v>
      </c>
      <c r="M104" s="187">
        <f t="shared" si="56"/>
        <v>60.5</v>
      </c>
      <c r="N104" s="193"/>
      <c r="O104" s="189">
        <f t="shared" si="57"/>
        <v>61</v>
      </c>
      <c r="P104" s="501"/>
      <c r="Q104" s="501"/>
    </row>
    <row r="105" spans="1:17" s="34" customFormat="1" ht="42.75" customHeight="1">
      <c r="A105" s="192">
        <v>15</v>
      </c>
      <c r="B105" s="453" t="s">
        <v>106</v>
      </c>
      <c r="C105" s="421"/>
      <c r="D105" s="421"/>
      <c r="E105" s="421"/>
      <c r="F105" s="183" t="s">
        <v>105</v>
      </c>
      <c r="G105" s="183"/>
      <c r="H105" s="457" t="str">
        <f>$D$33</f>
        <v>MOONLIGHT</v>
      </c>
      <c r="I105" s="457" t="str">
        <f>$E$42</f>
        <v>PFD</v>
      </c>
      <c r="J105" s="187" t="s">
        <v>87</v>
      </c>
      <c r="K105" s="187">
        <f>$Q$33</f>
        <v>359</v>
      </c>
      <c r="L105" s="194">
        <f>L96*2</f>
        <v>0.16666666666666666</v>
      </c>
      <c r="M105" s="187">
        <f t="shared" si="56"/>
        <v>59.833333333333329</v>
      </c>
      <c r="N105" s="193"/>
      <c r="O105" s="189">
        <f t="shared" ref="O105" si="71">ROUNDUP(N105+M105,0)</f>
        <v>60</v>
      </c>
      <c r="P105" s="501"/>
      <c r="Q105" s="501"/>
    </row>
    <row r="106" spans="1:17" s="34" customFormat="1" ht="42.75" customHeight="1">
      <c r="A106" s="192">
        <v>16</v>
      </c>
      <c r="B106" s="453" t="s">
        <v>107</v>
      </c>
      <c r="C106" s="421"/>
      <c r="D106" s="421"/>
      <c r="E106" s="421"/>
      <c r="F106" s="183" t="s">
        <v>103</v>
      </c>
      <c r="G106" s="183"/>
      <c r="H106" s="457" t="str">
        <f>$D$21</f>
        <v>CLOUD</v>
      </c>
      <c r="I106" s="457" t="str">
        <f>$E$42</f>
        <v>PFD</v>
      </c>
      <c r="J106" s="187" t="s">
        <v>87</v>
      </c>
      <c r="K106" s="187">
        <f>$Q$21</f>
        <v>363</v>
      </c>
      <c r="L106" s="194">
        <f>L94</f>
        <v>8.3333333333333329E-2</v>
      </c>
      <c r="M106" s="187">
        <f t="shared" si="56"/>
        <v>30.25</v>
      </c>
      <c r="N106" s="193"/>
      <c r="O106" s="189">
        <f t="shared" si="57"/>
        <v>31</v>
      </c>
      <c r="P106" s="501"/>
      <c r="Q106" s="501"/>
    </row>
    <row r="107" spans="1:17" s="34" customFormat="1" ht="42.75" customHeight="1">
      <c r="A107" s="192">
        <v>17</v>
      </c>
      <c r="B107" s="453" t="s">
        <v>107</v>
      </c>
      <c r="C107" s="421"/>
      <c r="D107" s="421"/>
      <c r="E107" s="421"/>
      <c r="F107" s="183" t="s">
        <v>103</v>
      </c>
      <c r="G107" s="183"/>
      <c r="H107" s="457" t="str">
        <f t="shared" ref="H107" si="72">$D$27</f>
        <v>ETERNITY</v>
      </c>
      <c r="I107" s="457"/>
      <c r="J107" s="187" t="s">
        <v>87</v>
      </c>
      <c r="K107" s="187">
        <f>$Q$27</f>
        <v>363</v>
      </c>
      <c r="L107" s="194">
        <f>L95</f>
        <v>8.3333333333333329E-2</v>
      </c>
      <c r="M107" s="187">
        <f t="shared" si="56"/>
        <v>30.25</v>
      </c>
      <c r="N107" s="193"/>
      <c r="O107" s="189">
        <f t="shared" si="57"/>
        <v>31</v>
      </c>
      <c r="P107" s="501"/>
      <c r="Q107" s="501"/>
    </row>
    <row r="108" spans="1:17" s="34" customFormat="1" ht="42.75" customHeight="1">
      <c r="A108" s="192">
        <v>18</v>
      </c>
      <c r="B108" s="453" t="s">
        <v>107</v>
      </c>
      <c r="C108" s="421"/>
      <c r="D108" s="421"/>
      <c r="E108" s="421"/>
      <c r="F108" s="183" t="s">
        <v>103</v>
      </c>
      <c r="G108" s="183"/>
      <c r="H108" s="457" t="str">
        <f>$D$33</f>
        <v>MOONLIGHT</v>
      </c>
      <c r="I108" s="457" t="str">
        <f>$E$42</f>
        <v>PFD</v>
      </c>
      <c r="J108" s="187" t="s">
        <v>87</v>
      </c>
      <c r="K108" s="187">
        <f>$Q$33</f>
        <v>359</v>
      </c>
      <c r="L108" s="194">
        <f>L96</f>
        <v>8.3333333333333329E-2</v>
      </c>
      <c r="M108" s="187">
        <f t="shared" si="56"/>
        <v>29.916666666666664</v>
      </c>
      <c r="N108" s="193"/>
      <c r="O108" s="189">
        <f t="shared" ref="O108" si="73">ROUNDUP(N108+M108,0)</f>
        <v>30</v>
      </c>
      <c r="P108" s="501"/>
      <c r="Q108" s="501"/>
    </row>
    <row r="109" spans="1:17" s="15" customFormat="1" ht="27">
      <c r="A109" s="92"/>
      <c r="B109" s="92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</row>
    <row r="110" spans="1:17" s="15" customFormat="1" ht="33" customHeight="1">
      <c r="B110" s="87" t="s">
        <v>111</v>
      </c>
      <c r="C110" s="88"/>
      <c r="D110" s="89"/>
      <c r="E110" s="89"/>
      <c r="F110" s="89"/>
      <c r="G110" s="90"/>
      <c r="H110" s="89"/>
      <c r="I110" s="89"/>
      <c r="J110" s="491" t="s">
        <v>112</v>
      </c>
      <c r="K110" s="491"/>
      <c r="L110" s="491"/>
      <c r="M110" s="491"/>
      <c r="N110" s="491"/>
      <c r="O110" s="33"/>
      <c r="P110" s="33"/>
      <c r="Q110" s="34"/>
    </row>
    <row r="111" spans="1:17" s="92" customFormat="1" ht="54.6" customHeight="1">
      <c r="A111" s="92">
        <v>1</v>
      </c>
      <c r="B111" s="94" t="s">
        <v>113</v>
      </c>
      <c r="C111" s="98" t="s">
        <v>114</v>
      </c>
      <c r="D111" s="15"/>
      <c r="E111" s="15"/>
      <c r="F111" s="15"/>
      <c r="G111" s="35"/>
      <c r="H111" s="35"/>
      <c r="I111" s="35"/>
      <c r="J111" s="35"/>
      <c r="K111" s="19"/>
      <c r="L111" s="19"/>
      <c r="M111" s="35"/>
      <c r="N111" s="35"/>
      <c r="O111" s="35"/>
      <c r="P111" s="35"/>
      <c r="Q111" s="35"/>
    </row>
    <row r="112" spans="1:17" s="15" customFormat="1" ht="34.5" hidden="1" customHeight="1">
      <c r="A112" s="92"/>
      <c r="B112" s="496" t="s">
        <v>115</v>
      </c>
      <c r="C112" s="497"/>
      <c r="D112" s="497"/>
      <c r="E112" s="497"/>
      <c r="F112" s="497"/>
      <c r="G112" s="497"/>
      <c r="H112" s="497"/>
      <c r="I112" s="500"/>
      <c r="J112" s="35"/>
      <c r="K112" s="19"/>
      <c r="L112" s="19"/>
      <c r="M112" s="35"/>
      <c r="N112" s="35"/>
      <c r="O112" s="35"/>
      <c r="P112" s="35"/>
      <c r="Q112" s="35"/>
    </row>
    <row r="113" spans="1:17" s="15" customFormat="1" ht="59.25" hidden="1" customHeight="1">
      <c r="A113" s="92"/>
      <c r="B113" s="445" t="s">
        <v>73</v>
      </c>
      <c r="C113" s="446"/>
      <c r="D113" s="436" t="s">
        <v>116</v>
      </c>
      <c r="E113" s="437"/>
      <c r="F113" s="437"/>
      <c r="G113" s="437"/>
      <c r="H113" s="437"/>
      <c r="I113" s="438"/>
      <c r="J113" s="35"/>
      <c r="K113" s="35"/>
      <c r="L113" s="35"/>
      <c r="M113" s="35"/>
      <c r="N113" s="35"/>
      <c r="O113" s="35"/>
      <c r="P113" s="35"/>
      <c r="Q113" s="35"/>
    </row>
    <row r="114" spans="1:17" s="15" customFormat="1" ht="78.599999999999994" hidden="1" customHeight="1">
      <c r="A114" s="92"/>
      <c r="B114" s="432" t="str">
        <f>$D$21</f>
        <v>CLOUD</v>
      </c>
      <c r="C114" s="432" t="str">
        <f t="shared" ref="C114:C117" si="74">$E$42</f>
        <v>PFD</v>
      </c>
      <c r="D114" s="433"/>
      <c r="E114" s="434"/>
      <c r="F114" s="434"/>
      <c r="G114" s="434"/>
      <c r="H114" s="434"/>
      <c r="I114" s="435"/>
      <c r="J114" s="35"/>
      <c r="K114" s="35"/>
      <c r="L114" s="35"/>
      <c r="M114" s="35"/>
      <c r="N114" s="35"/>
      <c r="O114" s="35"/>
    </row>
    <row r="115" spans="1:17" s="15" customFormat="1" ht="78.75" hidden="1" customHeight="1">
      <c r="A115" s="92"/>
      <c r="B115" s="432" t="str">
        <f t="shared" ref="B115" si="75">$D$27</f>
        <v>ETERNITY</v>
      </c>
      <c r="C115" s="432"/>
      <c r="D115" s="433"/>
      <c r="E115" s="434"/>
      <c r="F115" s="434"/>
      <c r="G115" s="434"/>
      <c r="H115" s="434"/>
      <c r="I115" s="435"/>
      <c r="J115" s="35"/>
      <c r="K115" s="35"/>
      <c r="L115" s="35"/>
      <c r="M115" s="35"/>
      <c r="N115" s="35"/>
      <c r="O115" s="35"/>
    </row>
    <row r="116" spans="1:17" s="15" customFormat="1" ht="78.75" hidden="1" customHeight="1">
      <c r="A116" s="92"/>
      <c r="B116" s="432" t="str">
        <f>$D$33</f>
        <v>MOONLIGHT</v>
      </c>
      <c r="C116" s="432" t="str">
        <f t="shared" si="74"/>
        <v>PFD</v>
      </c>
      <c r="D116" s="433"/>
      <c r="E116" s="434"/>
      <c r="F116" s="434"/>
      <c r="G116" s="434"/>
      <c r="H116" s="434"/>
      <c r="I116" s="435"/>
      <c r="J116" s="35"/>
      <c r="K116" s="35"/>
      <c r="L116" s="35"/>
      <c r="M116" s="35"/>
      <c r="N116" s="35"/>
      <c r="O116" s="35"/>
    </row>
    <row r="117" spans="1:17" s="15" customFormat="1" ht="78.75" hidden="1" customHeight="1">
      <c r="A117" s="92"/>
      <c r="B117" s="432" t="e">
        <f>#REF!</f>
        <v>#REF!</v>
      </c>
      <c r="C117" s="432" t="str">
        <f t="shared" si="74"/>
        <v>PFD</v>
      </c>
      <c r="D117" s="433"/>
      <c r="E117" s="434"/>
      <c r="F117" s="434"/>
      <c r="G117" s="434"/>
      <c r="H117" s="434"/>
      <c r="I117" s="435"/>
      <c r="J117" s="35"/>
      <c r="K117" s="35"/>
      <c r="L117" s="35"/>
      <c r="M117" s="35"/>
      <c r="N117" s="35"/>
      <c r="O117" s="35"/>
    </row>
    <row r="118" spans="1:17" s="15" customFormat="1" ht="27" hidden="1"/>
    <row r="119" spans="1:17" s="15" customFormat="1" ht="27.75" hidden="1">
      <c r="A119" s="92"/>
      <c r="B119" s="496"/>
      <c r="C119" s="497"/>
      <c r="D119" s="498"/>
      <c r="E119" s="498"/>
      <c r="F119" s="498"/>
      <c r="G119" s="498"/>
      <c r="H119" s="498"/>
      <c r="I119" s="499"/>
      <c r="J119" s="35"/>
      <c r="K119" s="35"/>
      <c r="L119" s="35"/>
    </row>
    <row r="120" spans="1:17" s="15" customFormat="1" ht="40.5" hidden="1" customHeight="1">
      <c r="A120" s="92"/>
      <c r="B120" s="454"/>
      <c r="C120" s="455"/>
      <c r="D120" s="249" t="s">
        <v>117</v>
      </c>
      <c r="E120" s="249" t="s">
        <v>35</v>
      </c>
      <c r="F120" s="249" t="s">
        <v>36</v>
      </c>
      <c r="G120" s="249" t="s">
        <v>37</v>
      </c>
      <c r="H120" s="249" t="s">
        <v>38</v>
      </c>
      <c r="I120" s="249" t="s">
        <v>39</v>
      </c>
      <c r="J120" s="35"/>
    </row>
    <row r="121" spans="1:17" s="15" customFormat="1" ht="178.5" hidden="1" customHeight="1">
      <c r="A121" s="92"/>
      <c r="B121" s="495" t="s">
        <v>118</v>
      </c>
      <c r="C121" s="495"/>
      <c r="D121" s="442">
        <v>2.2000000000000002</v>
      </c>
      <c r="E121" s="443"/>
      <c r="F121" s="443"/>
      <c r="G121" s="443"/>
      <c r="H121" s="443"/>
      <c r="I121" s="444"/>
      <c r="J121" s="35"/>
    </row>
    <row r="122" spans="1:17" s="15" customFormat="1" ht="12.75" customHeight="1">
      <c r="A122" s="92"/>
      <c r="B122" s="92"/>
      <c r="C122" s="92"/>
      <c r="D122" s="92"/>
      <c r="E122" s="92"/>
      <c r="F122" s="92"/>
      <c r="G122" s="92"/>
      <c r="H122" s="92"/>
      <c r="I122" s="92"/>
      <c r="J122" s="35"/>
      <c r="K122" s="35"/>
      <c r="L122" s="35"/>
      <c r="M122" s="35"/>
      <c r="N122" s="35"/>
      <c r="O122" s="35"/>
      <c r="P122" s="35"/>
      <c r="Q122" s="35"/>
    </row>
    <row r="123" spans="1:17" s="92" customFormat="1" ht="54.6" customHeight="1">
      <c r="A123" s="16">
        <v>2</v>
      </c>
      <c r="B123" s="94" t="s">
        <v>119</v>
      </c>
      <c r="C123" s="494" t="s">
        <v>761</v>
      </c>
      <c r="D123" s="494"/>
      <c r="E123" s="494"/>
      <c r="F123" s="494"/>
      <c r="G123" s="35"/>
      <c r="H123" s="35"/>
      <c r="I123" s="35"/>
      <c r="J123" s="35"/>
      <c r="K123" s="19"/>
      <c r="L123" s="19"/>
      <c r="M123" s="35"/>
      <c r="N123" s="35"/>
      <c r="O123" s="35"/>
      <c r="P123" s="35"/>
      <c r="Q123" s="35"/>
    </row>
    <row r="124" spans="1:17" s="15" customFormat="1" ht="27.75" hidden="1">
      <c r="A124" s="92"/>
      <c r="B124" s="496" t="s">
        <v>115</v>
      </c>
      <c r="C124" s="497"/>
      <c r="D124" s="497"/>
      <c r="E124" s="497"/>
      <c r="F124" s="497"/>
      <c r="G124" s="497"/>
      <c r="H124" s="497"/>
      <c r="I124" s="500"/>
      <c r="J124" s="35"/>
      <c r="K124" s="19"/>
      <c r="L124" s="19"/>
      <c r="M124" s="35"/>
      <c r="N124" s="35"/>
      <c r="O124" s="35"/>
      <c r="P124" s="35"/>
      <c r="Q124" s="35"/>
    </row>
    <row r="125" spans="1:17" s="15" customFormat="1" ht="63" hidden="1" customHeight="1">
      <c r="A125" s="92"/>
      <c r="B125" s="445" t="s">
        <v>73</v>
      </c>
      <c r="C125" s="446"/>
      <c r="D125" s="436" t="s">
        <v>116</v>
      </c>
      <c r="E125" s="437"/>
      <c r="F125" s="437"/>
      <c r="G125" s="437"/>
      <c r="H125" s="437"/>
      <c r="I125" s="438"/>
      <c r="J125" s="35"/>
      <c r="K125" s="35"/>
      <c r="L125" s="35"/>
      <c r="M125" s="35"/>
      <c r="N125" s="35"/>
      <c r="O125" s="35"/>
      <c r="P125" s="35"/>
      <c r="Q125" s="35"/>
    </row>
    <row r="126" spans="1:17" s="15" customFormat="1" ht="72" hidden="1" customHeight="1">
      <c r="A126" s="92"/>
      <c r="B126" s="432" t="str">
        <f>$D$21</f>
        <v>CLOUD</v>
      </c>
      <c r="C126" s="432" t="str">
        <f t="shared" ref="C126:C129" si="76">$E$42</f>
        <v>PFD</v>
      </c>
      <c r="D126" s="433" t="s">
        <v>121</v>
      </c>
      <c r="E126" s="434"/>
      <c r="F126" s="434"/>
      <c r="G126" s="434"/>
      <c r="H126" s="434"/>
      <c r="I126" s="435"/>
      <c r="J126" s="35"/>
      <c r="K126" s="35"/>
      <c r="L126" s="35"/>
      <c r="M126" s="35"/>
      <c r="N126" s="35"/>
      <c r="O126" s="35"/>
    </row>
    <row r="127" spans="1:17" s="15" customFormat="1" ht="54" hidden="1" customHeight="1">
      <c r="A127" s="92"/>
      <c r="B127" s="432" t="str">
        <f t="shared" ref="B127" si="77">$D$27</f>
        <v>ETERNITY</v>
      </c>
      <c r="C127" s="432"/>
      <c r="D127" s="433" t="s">
        <v>122</v>
      </c>
      <c r="E127" s="434"/>
      <c r="F127" s="434"/>
      <c r="G127" s="434"/>
      <c r="H127" s="434"/>
      <c r="I127" s="435"/>
      <c r="J127" s="35"/>
      <c r="K127" s="35"/>
      <c r="L127" s="35"/>
      <c r="M127" s="35"/>
      <c r="N127" s="35"/>
      <c r="O127" s="35"/>
    </row>
    <row r="128" spans="1:17" s="15" customFormat="1" ht="78.75" hidden="1" customHeight="1">
      <c r="A128" s="92"/>
      <c r="B128" s="432" t="str">
        <f>$D$33</f>
        <v>MOONLIGHT</v>
      </c>
      <c r="C128" s="432" t="str">
        <f t="shared" si="76"/>
        <v>PFD</v>
      </c>
      <c r="D128" s="433" t="s">
        <v>121</v>
      </c>
      <c r="E128" s="434"/>
      <c r="F128" s="434"/>
      <c r="G128" s="434"/>
      <c r="H128" s="434"/>
      <c r="I128" s="435"/>
      <c r="J128" s="35"/>
      <c r="K128" s="35"/>
      <c r="L128" s="35"/>
      <c r="M128" s="35"/>
      <c r="N128" s="35"/>
      <c r="O128" s="35"/>
    </row>
    <row r="129" spans="1:17" s="15" customFormat="1" ht="54" hidden="1" customHeight="1">
      <c r="A129" s="92"/>
      <c r="B129" s="432" t="e">
        <f>#REF!</f>
        <v>#REF!</v>
      </c>
      <c r="C129" s="432" t="str">
        <f t="shared" si="76"/>
        <v>PFD</v>
      </c>
      <c r="D129" s="433" t="s">
        <v>122</v>
      </c>
      <c r="E129" s="434"/>
      <c r="F129" s="434"/>
      <c r="G129" s="434"/>
      <c r="H129" s="434"/>
      <c r="I129" s="435"/>
      <c r="J129" s="35"/>
      <c r="K129" s="35"/>
      <c r="L129" s="35"/>
      <c r="M129" s="35"/>
      <c r="N129" s="35"/>
      <c r="O129" s="35"/>
    </row>
    <row r="130" spans="1:17" s="15" customFormat="1" ht="54" hidden="1" customHeight="1">
      <c r="A130" s="92"/>
      <c r="B130" s="198"/>
      <c r="C130" s="199"/>
      <c r="D130" s="200"/>
      <c r="E130" s="184"/>
      <c r="F130" s="184"/>
      <c r="G130" s="184"/>
      <c r="H130" s="184"/>
      <c r="I130" s="185"/>
      <c r="J130" s="35"/>
      <c r="K130" s="35"/>
      <c r="L130" s="35"/>
      <c r="M130" s="35"/>
      <c r="N130" s="35"/>
      <c r="O130" s="35"/>
    </row>
    <row r="131" spans="1:17" s="15" customFormat="1" ht="27.75" hidden="1">
      <c r="A131" s="92"/>
      <c r="B131" s="496" t="s">
        <v>123</v>
      </c>
      <c r="C131" s="497"/>
      <c r="D131" s="498"/>
      <c r="E131" s="498"/>
      <c r="F131" s="498"/>
      <c r="G131" s="498"/>
      <c r="H131" s="498"/>
      <c r="I131" s="499"/>
      <c r="J131" s="35"/>
      <c r="K131" s="35"/>
      <c r="L131" s="35"/>
    </row>
    <row r="132" spans="1:17" s="15" customFormat="1" ht="56.25" hidden="1" customHeight="1">
      <c r="A132" s="92"/>
      <c r="B132" s="454"/>
      <c r="C132" s="455"/>
      <c r="D132" s="249" t="s">
        <v>117</v>
      </c>
      <c r="E132" s="249" t="s">
        <v>35</v>
      </c>
      <c r="F132" s="249" t="s">
        <v>36</v>
      </c>
      <c r="G132" s="249" t="s">
        <v>37</v>
      </c>
      <c r="H132" s="249" t="s">
        <v>38</v>
      </c>
      <c r="I132" s="249" t="s">
        <v>39</v>
      </c>
      <c r="J132" s="35"/>
    </row>
    <row r="133" spans="1:17" s="15" customFormat="1" ht="151.5" hidden="1" customHeight="1">
      <c r="A133" s="92"/>
      <c r="B133" s="495" t="s">
        <v>124</v>
      </c>
      <c r="C133" s="495"/>
      <c r="D133" s="177"/>
      <c r="E133" s="178"/>
      <c r="F133" s="178"/>
      <c r="G133" s="178"/>
      <c r="H133" s="178"/>
      <c r="I133" s="178"/>
      <c r="J133" s="35"/>
    </row>
    <row r="134" spans="1:17" s="15" customFormat="1" ht="27">
      <c r="A134" s="92"/>
      <c r="B134" s="92"/>
      <c r="C134" s="92"/>
      <c r="D134" s="92"/>
      <c r="E134" s="92"/>
      <c r="F134" s="92"/>
      <c r="G134" s="92"/>
      <c r="H134" s="92"/>
      <c r="I134" s="92"/>
      <c r="J134" s="35"/>
      <c r="K134" s="35"/>
      <c r="L134" s="35"/>
      <c r="M134" s="35"/>
      <c r="N134" s="35"/>
      <c r="O134" s="35"/>
      <c r="P134" s="35"/>
      <c r="Q134" s="35"/>
    </row>
    <row r="135" spans="1:17" s="92" customFormat="1" ht="48.6" customHeight="1">
      <c r="A135" s="16">
        <v>3</v>
      </c>
      <c r="B135" s="94" t="s">
        <v>125</v>
      </c>
      <c r="C135" s="18" t="s">
        <v>762</v>
      </c>
      <c r="D135" s="18"/>
      <c r="E135" s="18"/>
      <c r="F135" s="18"/>
      <c r="G135" s="35"/>
      <c r="H135" s="35"/>
      <c r="I135" s="35"/>
      <c r="J135" s="35"/>
      <c r="K135" s="19"/>
      <c r="L135" s="19"/>
      <c r="M135" s="35"/>
      <c r="N135" s="35"/>
      <c r="O135" s="35"/>
      <c r="P135" s="35"/>
      <c r="Q135" s="35"/>
    </row>
    <row r="136" spans="1:17" s="15" customFormat="1" ht="36.6" customHeight="1">
      <c r="A136" s="92"/>
      <c r="B136" s="445" t="s">
        <v>73</v>
      </c>
      <c r="C136" s="446"/>
      <c r="D136" s="436" t="s">
        <v>116</v>
      </c>
      <c r="E136" s="437"/>
      <c r="F136" s="437"/>
      <c r="G136" s="437"/>
      <c r="H136" s="437"/>
      <c r="I136" s="438"/>
      <c r="J136" s="35"/>
      <c r="K136" s="35"/>
      <c r="L136" s="35"/>
      <c r="M136" s="35"/>
      <c r="N136" s="35"/>
      <c r="O136" s="35"/>
      <c r="P136" s="35"/>
      <c r="Q136" s="35"/>
    </row>
    <row r="137" spans="1:17" s="15" customFormat="1" ht="77.099999999999994" customHeight="1">
      <c r="A137" s="92"/>
      <c r="B137" s="432" t="str">
        <f>$D$21</f>
        <v>CLOUD</v>
      </c>
      <c r="C137" s="432" t="str">
        <f t="shared" ref="C137:C139" si="78">$E$42</f>
        <v>PFD</v>
      </c>
      <c r="D137" s="433" t="s">
        <v>763</v>
      </c>
      <c r="E137" s="434"/>
      <c r="F137" s="434"/>
      <c r="G137" s="434"/>
      <c r="H137" s="434"/>
      <c r="I137" s="435"/>
      <c r="J137" s="35"/>
      <c r="K137" s="35"/>
      <c r="L137" s="35"/>
      <c r="M137" s="35"/>
      <c r="N137" s="35"/>
      <c r="O137" s="35"/>
    </row>
    <row r="138" spans="1:17" s="15" customFormat="1" ht="77.099999999999994" customHeight="1">
      <c r="A138" s="92"/>
      <c r="B138" s="432" t="str">
        <f t="shared" ref="B138" si="79">$D$27</f>
        <v>ETERNITY</v>
      </c>
      <c r="C138" s="432"/>
      <c r="D138" s="433" t="s">
        <v>764</v>
      </c>
      <c r="E138" s="434"/>
      <c r="F138" s="434"/>
      <c r="G138" s="434"/>
      <c r="H138" s="434"/>
      <c r="I138" s="435"/>
      <c r="J138" s="35"/>
      <c r="K138" s="35"/>
      <c r="L138" s="35"/>
      <c r="M138" s="35"/>
      <c r="N138" s="35"/>
      <c r="O138" s="35"/>
    </row>
    <row r="139" spans="1:17" s="15" customFormat="1" ht="77.099999999999994" customHeight="1">
      <c r="A139" s="92"/>
      <c r="B139" s="432" t="str">
        <f>$D$33</f>
        <v>MOONLIGHT</v>
      </c>
      <c r="C139" s="432" t="str">
        <f t="shared" si="78"/>
        <v>PFD</v>
      </c>
      <c r="D139" s="433" t="s">
        <v>765</v>
      </c>
      <c r="E139" s="434"/>
      <c r="F139" s="434"/>
      <c r="G139" s="434"/>
      <c r="H139" s="434"/>
      <c r="I139" s="435"/>
      <c r="J139" s="35"/>
      <c r="K139" s="35"/>
      <c r="L139" s="35"/>
      <c r="M139" s="35"/>
      <c r="N139" s="35"/>
      <c r="O139" s="35"/>
    </row>
    <row r="140" spans="1:17" s="15" customFormat="1" ht="27">
      <c r="A140" s="92"/>
      <c r="B140" s="92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</row>
    <row r="141" spans="1:17" s="15" customFormat="1" ht="29.25" customHeight="1">
      <c r="B141" s="491" t="s">
        <v>127</v>
      </c>
      <c r="C141" s="491"/>
      <c r="D141" s="491"/>
      <c r="E141" s="491"/>
      <c r="G141" s="35"/>
      <c r="N141" s="34"/>
      <c r="O141" s="33"/>
      <c r="P141" s="33"/>
      <c r="Q141" s="34"/>
    </row>
    <row r="142" spans="1:17" s="15" customFormat="1" ht="35.25" customHeight="1">
      <c r="A142" s="92">
        <v>1</v>
      </c>
      <c r="B142" s="95" t="s">
        <v>128</v>
      </c>
      <c r="C142" s="92"/>
      <c r="D142" s="92"/>
      <c r="G142" s="35"/>
      <c r="N142" s="34"/>
      <c r="O142" s="33"/>
      <c r="P142" s="33"/>
      <c r="Q142" s="34"/>
    </row>
    <row r="143" spans="1:17" s="15" customFormat="1" ht="35.25" customHeight="1">
      <c r="A143" s="92">
        <v>2</v>
      </c>
      <c r="B143" s="95" t="s">
        <v>129</v>
      </c>
      <c r="C143" s="92"/>
      <c r="D143" s="92"/>
      <c r="G143" s="35"/>
      <c r="N143" s="34"/>
      <c r="O143" s="33"/>
      <c r="P143" s="33"/>
      <c r="Q143" s="34"/>
    </row>
    <row r="144" spans="1:17" s="15" customFormat="1" ht="35.25" customHeight="1">
      <c r="A144" s="92">
        <v>3</v>
      </c>
      <c r="B144" s="95" t="s">
        <v>130</v>
      </c>
      <c r="C144" s="92"/>
      <c r="D144" s="92"/>
      <c r="G144" s="35"/>
      <c r="N144" s="34"/>
      <c r="O144" s="33"/>
      <c r="P144" s="33"/>
      <c r="Q144" s="34"/>
    </row>
    <row r="145" spans="1:17" s="18" customFormat="1" ht="27.75">
      <c r="A145" s="16"/>
      <c r="B145" s="250" t="s">
        <v>131</v>
      </c>
      <c r="C145" s="251" t="s">
        <v>723</v>
      </c>
      <c r="D145" s="251" t="s">
        <v>117</v>
      </c>
      <c r="E145" s="251" t="s">
        <v>35</v>
      </c>
      <c r="F145" s="251" t="s">
        <v>36</v>
      </c>
      <c r="G145" s="251" t="s">
        <v>37</v>
      </c>
      <c r="H145" s="251" t="s">
        <v>38</v>
      </c>
      <c r="I145" s="251" t="s">
        <v>39</v>
      </c>
      <c r="J145" s="251" t="s">
        <v>40</v>
      </c>
      <c r="M145" s="36"/>
      <c r="N145" s="37"/>
      <c r="O145" s="37"/>
      <c r="P145" s="36"/>
    </row>
    <row r="146" spans="1:17" s="18" customFormat="1" ht="50.1" customHeight="1">
      <c r="A146" s="16"/>
      <c r="B146" s="250" t="s">
        <v>132</v>
      </c>
      <c r="C146" s="189">
        <f>G35</f>
        <v>53</v>
      </c>
      <c r="D146" s="189">
        <f t="shared" ref="D146:I146" si="80">H35</f>
        <v>113</v>
      </c>
      <c r="E146" s="189">
        <f t="shared" si="80"/>
        <v>243</v>
      </c>
      <c r="F146" s="189">
        <f t="shared" si="80"/>
        <v>300</v>
      </c>
      <c r="G146" s="189">
        <f t="shared" si="80"/>
        <v>222</v>
      </c>
      <c r="H146" s="189">
        <f t="shared" si="80"/>
        <v>99</v>
      </c>
      <c r="I146" s="189">
        <f t="shared" si="80"/>
        <v>55</v>
      </c>
      <c r="J146" s="189">
        <f>SUM(C146:I146)</f>
        <v>1085</v>
      </c>
      <c r="M146" s="36"/>
      <c r="N146" s="37"/>
      <c r="O146" s="37"/>
      <c r="P146" s="36"/>
    </row>
    <row r="147" spans="1:17" s="96" customFormat="1" ht="198.75" customHeight="1">
      <c r="A147" s="492" t="s">
        <v>876</v>
      </c>
      <c r="B147" s="493"/>
      <c r="C147" s="493"/>
      <c r="D147" s="493"/>
      <c r="E147" s="493"/>
      <c r="F147" s="493"/>
      <c r="G147" s="493"/>
      <c r="H147" s="493"/>
      <c r="I147" s="493"/>
      <c r="J147" s="493"/>
      <c r="K147" s="493"/>
      <c r="L147" s="493"/>
      <c r="M147" s="493"/>
      <c r="N147" s="493"/>
      <c r="O147" s="493"/>
      <c r="P147" s="493"/>
      <c r="Q147" s="493"/>
    </row>
    <row r="148" spans="1:17" s="96" customFormat="1" ht="132.94999999999999" customHeight="1">
      <c r="G148" s="97"/>
    </row>
    <row r="149" spans="1:17" s="96" customFormat="1" ht="27">
      <c r="G149" s="97"/>
    </row>
    <row r="150" spans="1:17" s="96" customFormat="1" ht="27">
      <c r="G150" s="97"/>
    </row>
    <row r="151" spans="1:17" s="96" customFormat="1" ht="27">
      <c r="G151" s="97"/>
    </row>
    <row r="152" spans="1:17" s="96" customFormat="1" ht="27">
      <c r="G152" s="97"/>
    </row>
    <row r="153" spans="1:17" s="96" customFormat="1" ht="27">
      <c r="G153" s="97"/>
    </row>
    <row r="154" spans="1:17" s="96" customFormat="1" ht="27">
      <c r="G154" s="97"/>
    </row>
    <row r="155" spans="1:17" s="96" customFormat="1" ht="27">
      <c r="G155" s="97"/>
    </row>
    <row r="156" spans="1:17" s="96" customFormat="1" ht="27">
      <c r="G156" s="97"/>
    </row>
    <row r="157" spans="1:17" s="96" customFormat="1" ht="27">
      <c r="G157" s="97"/>
    </row>
    <row r="158" spans="1:17" s="96" customFormat="1" ht="27">
      <c r="G158" s="97"/>
    </row>
    <row r="159" spans="1:17" s="96" customFormat="1" ht="27">
      <c r="G159" s="97"/>
    </row>
    <row r="160" spans="1:17" s="96" customFormat="1" ht="27">
      <c r="G160" s="97"/>
    </row>
    <row r="161" spans="7:7" s="96" customFormat="1" ht="27">
      <c r="G161" s="97"/>
    </row>
    <row r="162" spans="7:7" s="96" customFormat="1" ht="27">
      <c r="G162" s="97"/>
    </row>
    <row r="163" spans="7:7" s="96" customFormat="1" ht="27">
      <c r="G163" s="97"/>
    </row>
    <row r="164" spans="7:7" s="96" customFormat="1" ht="27">
      <c r="G164" s="97"/>
    </row>
    <row r="165" spans="7:7" s="96" customFormat="1" ht="27">
      <c r="G165" s="97"/>
    </row>
    <row r="166" spans="7:7" s="96" customFormat="1" ht="27">
      <c r="G166" s="97"/>
    </row>
    <row r="167" spans="7:7" s="96" customFormat="1" ht="27">
      <c r="G167" s="97"/>
    </row>
    <row r="168" spans="7:7" s="96" customFormat="1" ht="27">
      <c r="G168" s="97"/>
    </row>
    <row r="169" spans="7:7" s="96" customFormat="1" ht="27">
      <c r="G169" s="97"/>
    </row>
  </sheetData>
  <mergeCells count="234">
    <mergeCell ref="A46:C46"/>
    <mergeCell ref="N46:Q46"/>
    <mergeCell ref="B69:E69"/>
    <mergeCell ref="F69:F71"/>
    <mergeCell ref="G69:G71"/>
    <mergeCell ref="H69:I69"/>
    <mergeCell ref="P69:Q71"/>
    <mergeCell ref="B70:E70"/>
    <mergeCell ref="H70:I70"/>
    <mergeCell ref="B71:E71"/>
    <mergeCell ref="H71:I71"/>
    <mergeCell ref="B49:C49"/>
    <mergeCell ref="N49:Q49"/>
    <mergeCell ref="B53:C53"/>
    <mergeCell ref="N53:Q53"/>
    <mergeCell ref="P63:Q65"/>
    <mergeCell ref="P66:Q68"/>
    <mergeCell ref="A47:Q47"/>
    <mergeCell ref="B62:E62"/>
    <mergeCell ref="H62:I62"/>
    <mergeCell ref="B64:E64"/>
    <mergeCell ref="B63:E63"/>
    <mergeCell ref="H63:I63"/>
    <mergeCell ref="B60:E60"/>
    <mergeCell ref="P107:Q107"/>
    <mergeCell ref="P108:Q108"/>
    <mergeCell ref="P94:Q94"/>
    <mergeCell ref="P95:Q95"/>
    <mergeCell ref="P96:Q96"/>
    <mergeCell ref="P74:Q76"/>
    <mergeCell ref="G77:G79"/>
    <mergeCell ref="P77:Q79"/>
    <mergeCell ref="B78:E78"/>
    <mergeCell ref="H78:I78"/>
    <mergeCell ref="B79:E79"/>
    <mergeCell ref="H79:I79"/>
    <mergeCell ref="G97:G99"/>
    <mergeCell ref="P97:Q99"/>
    <mergeCell ref="B98:E98"/>
    <mergeCell ref="H98:I98"/>
    <mergeCell ref="B99:E99"/>
    <mergeCell ref="H99:I99"/>
    <mergeCell ref="F100:F102"/>
    <mergeCell ref="G100:G102"/>
    <mergeCell ref="P100:Q102"/>
    <mergeCell ref="B97:E97"/>
    <mergeCell ref="H97:I97"/>
    <mergeCell ref="F97:F99"/>
    <mergeCell ref="P88:Q90"/>
    <mergeCell ref="P73:Q73"/>
    <mergeCell ref="P87:Q87"/>
    <mergeCell ref="P80:Q82"/>
    <mergeCell ref="B90:E90"/>
    <mergeCell ref="H90:I90"/>
    <mergeCell ref="B93:E93"/>
    <mergeCell ref="F88:F90"/>
    <mergeCell ref="G88:G90"/>
    <mergeCell ref="G91:G93"/>
    <mergeCell ref="B88:E88"/>
    <mergeCell ref="H88:I88"/>
    <mergeCell ref="B89:E89"/>
    <mergeCell ref="H89:I89"/>
    <mergeCell ref="A73:E73"/>
    <mergeCell ref="H73:I73"/>
    <mergeCell ref="B104:E104"/>
    <mergeCell ref="H104:I104"/>
    <mergeCell ref="B103:E103"/>
    <mergeCell ref="H103:I103"/>
    <mergeCell ref="H93:I93"/>
    <mergeCell ref="B102:E102"/>
    <mergeCell ref="H102:I102"/>
    <mergeCell ref="H101:I101"/>
    <mergeCell ref="P91:Q93"/>
    <mergeCell ref="B105:E105"/>
    <mergeCell ref="B100:E100"/>
    <mergeCell ref="H100:I100"/>
    <mergeCell ref="A147:Q147"/>
    <mergeCell ref="C123:F123"/>
    <mergeCell ref="B120:C120"/>
    <mergeCell ref="B121:C121"/>
    <mergeCell ref="B119:I119"/>
    <mergeCell ref="B141:E141"/>
    <mergeCell ref="B112:I112"/>
    <mergeCell ref="B131:I131"/>
    <mergeCell ref="B124:I124"/>
    <mergeCell ref="B126:C126"/>
    <mergeCell ref="B127:C127"/>
    <mergeCell ref="B128:C128"/>
    <mergeCell ref="B129:C129"/>
    <mergeCell ref="B125:C125"/>
    <mergeCell ref="D125:I125"/>
    <mergeCell ref="D126:I126"/>
    <mergeCell ref="B133:C133"/>
    <mergeCell ref="P103:Q103"/>
    <mergeCell ref="P104:Q104"/>
    <mergeCell ref="P105:Q105"/>
    <mergeCell ref="P106:Q106"/>
    <mergeCell ref="B66:E66"/>
    <mergeCell ref="H74:I74"/>
    <mergeCell ref="H67:I67"/>
    <mergeCell ref="H81:I81"/>
    <mergeCell ref="A87:E87"/>
    <mergeCell ref="H87:I87"/>
    <mergeCell ref="B68:E68"/>
    <mergeCell ref="H68:I68"/>
    <mergeCell ref="J110:N110"/>
    <mergeCell ref="H77:I77"/>
    <mergeCell ref="B76:E76"/>
    <mergeCell ref="B74:E74"/>
    <mergeCell ref="B77:E77"/>
    <mergeCell ref="H105:I105"/>
    <mergeCell ref="B108:E108"/>
    <mergeCell ref="H108:I108"/>
    <mergeCell ref="B101:E101"/>
    <mergeCell ref="B96:E96"/>
    <mergeCell ref="H96:I96"/>
    <mergeCell ref="B67:E67"/>
    <mergeCell ref="B107:E107"/>
    <mergeCell ref="H107:I107"/>
    <mergeCell ref="H106:I106"/>
    <mergeCell ref="B106:E106"/>
    <mergeCell ref="B58:E58"/>
    <mergeCell ref="B57:E57"/>
    <mergeCell ref="B59:E59"/>
    <mergeCell ref="H56:I56"/>
    <mergeCell ref="H59:I59"/>
    <mergeCell ref="H58:I58"/>
    <mergeCell ref="B48:C48"/>
    <mergeCell ref="A51:Q51"/>
    <mergeCell ref="B52:C52"/>
    <mergeCell ref="N52:Q52"/>
    <mergeCell ref="P56:Q56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13:F13"/>
    <mergeCell ref="D33:F33"/>
    <mergeCell ref="N17:P17"/>
    <mergeCell ref="N23:P23"/>
    <mergeCell ref="N29:P29"/>
    <mergeCell ref="N40:Q40"/>
    <mergeCell ref="N42:Q42"/>
    <mergeCell ref="A40:C40"/>
    <mergeCell ref="B42:C42"/>
    <mergeCell ref="N18:P19"/>
    <mergeCell ref="N24:P25"/>
    <mergeCell ref="N30:P31"/>
    <mergeCell ref="A41:Q41"/>
    <mergeCell ref="B38:Q38"/>
    <mergeCell ref="B95:E95"/>
    <mergeCell ref="B91:E91"/>
    <mergeCell ref="B92:E92"/>
    <mergeCell ref="H92:I92"/>
    <mergeCell ref="B75:E75"/>
    <mergeCell ref="H75:I75"/>
    <mergeCell ref="H94:I94"/>
    <mergeCell ref="H91:I91"/>
    <mergeCell ref="B82:E82"/>
    <mergeCell ref="H82:I82"/>
    <mergeCell ref="B81:E81"/>
    <mergeCell ref="B80:E80"/>
    <mergeCell ref="B94:E94"/>
    <mergeCell ref="H95:I95"/>
    <mergeCell ref="B43:C43"/>
    <mergeCell ref="N43:Q43"/>
    <mergeCell ref="B37:Q37"/>
    <mergeCell ref="D121:I121"/>
    <mergeCell ref="B136:C136"/>
    <mergeCell ref="D136:I136"/>
    <mergeCell ref="B137:C137"/>
    <mergeCell ref="D137:I137"/>
    <mergeCell ref="B138:C138"/>
    <mergeCell ref="D138:I138"/>
    <mergeCell ref="F66:F68"/>
    <mergeCell ref="P60:Q60"/>
    <mergeCell ref="P61:Q61"/>
    <mergeCell ref="P62:Q62"/>
    <mergeCell ref="P57:Q59"/>
    <mergeCell ref="G66:G68"/>
    <mergeCell ref="F74:F76"/>
    <mergeCell ref="G74:G76"/>
    <mergeCell ref="G80:G82"/>
    <mergeCell ref="H80:I80"/>
    <mergeCell ref="H76:I76"/>
    <mergeCell ref="H66:I66"/>
    <mergeCell ref="F63:F65"/>
    <mergeCell ref="G63:G65"/>
    <mergeCell ref="B139:C139"/>
    <mergeCell ref="D139:I139"/>
    <mergeCell ref="D113:I113"/>
    <mergeCell ref="B114:C114"/>
    <mergeCell ref="D114:I114"/>
    <mergeCell ref="B115:C115"/>
    <mergeCell ref="D115:I115"/>
    <mergeCell ref="B116:C116"/>
    <mergeCell ref="D116:I116"/>
    <mergeCell ref="B117:C117"/>
    <mergeCell ref="D117:I117"/>
    <mergeCell ref="B132:C132"/>
    <mergeCell ref="D127:I127"/>
    <mergeCell ref="D128:I128"/>
    <mergeCell ref="D129:I129"/>
    <mergeCell ref="B113:C113"/>
    <mergeCell ref="B44:C44"/>
    <mergeCell ref="N44:Q44"/>
    <mergeCell ref="B50:C50"/>
    <mergeCell ref="N50:Q50"/>
    <mergeCell ref="B54:C54"/>
    <mergeCell ref="N54:Q54"/>
    <mergeCell ref="B83:E83"/>
    <mergeCell ref="G83:G85"/>
    <mergeCell ref="H83:I83"/>
    <mergeCell ref="P83:Q85"/>
    <mergeCell ref="B84:E84"/>
    <mergeCell ref="H84:I84"/>
    <mergeCell ref="B85:E85"/>
    <mergeCell ref="H85:I85"/>
    <mergeCell ref="G60:G62"/>
    <mergeCell ref="B61:E61"/>
    <mergeCell ref="H61:I61"/>
    <mergeCell ref="H60:I60"/>
    <mergeCell ref="H64:I64"/>
    <mergeCell ref="B65:E65"/>
    <mergeCell ref="H65:I65"/>
    <mergeCell ref="H57:I57"/>
    <mergeCell ref="N48:Q48"/>
    <mergeCell ref="A56:E56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4" max="16" man="1"/>
    <brk id="71" max="16" man="1"/>
    <brk id="108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38" t="s">
        <v>188</v>
      </c>
      <c r="E1" s="638"/>
      <c r="F1" s="638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39" t="s">
        <v>191</v>
      </c>
      <c r="E2" s="639"/>
      <c r="F2" s="639"/>
      <c r="G2" s="639"/>
      <c r="H2" s="639"/>
      <c r="I2" s="640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4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67" t="s">
        <v>0</v>
      </c>
      <c r="N1" s="467" t="s">
        <v>0</v>
      </c>
      <c r="O1" s="468" t="s">
        <v>1</v>
      </c>
      <c r="P1" s="468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67" t="s">
        <v>2</v>
      </c>
      <c r="N2" s="467" t="s">
        <v>2</v>
      </c>
      <c r="O2" s="469" t="s">
        <v>3</v>
      </c>
      <c r="P2" s="469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67" t="s">
        <v>4</v>
      </c>
      <c r="N3" s="467" t="s">
        <v>4</v>
      </c>
      <c r="O3" s="470" t="s">
        <v>5</v>
      </c>
      <c r="P3" s="468"/>
    </row>
    <row r="4" spans="1:16" s="5" customFormat="1" ht="33" customHeight="1" thickBot="1">
      <c r="B4" s="6" t="s">
        <v>6</v>
      </c>
      <c r="G4" s="7"/>
    </row>
    <row r="5" spans="1:16" s="5" customFormat="1" ht="57.95" customHeight="1">
      <c r="B5" s="8" t="s">
        <v>7</v>
      </c>
      <c r="C5" s="8"/>
      <c r="D5" s="6"/>
      <c r="F5" s="9"/>
      <c r="G5" s="472" t="s">
        <v>133</v>
      </c>
      <c r="H5" s="473"/>
      <c r="I5" s="473"/>
      <c r="J5" s="473"/>
      <c r="K5" s="473"/>
      <c r="L5" s="474"/>
    </row>
    <row r="6" spans="1:16" s="10" customFormat="1" ht="57.95" customHeight="1">
      <c r="B6" s="11" t="s">
        <v>8</v>
      </c>
      <c r="C6" s="11"/>
      <c r="D6" s="12" t="s">
        <v>9</v>
      </c>
      <c r="E6" s="14"/>
      <c r="F6" s="11"/>
      <c r="G6" s="475"/>
      <c r="H6" s="476"/>
      <c r="I6" s="476"/>
      <c r="J6" s="476"/>
      <c r="K6" s="476"/>
      <c r="L6" s="477"/>
      <c r="M6" s="13"/>
      <c r="N6" s="13"/>
      <c r="O6" s="13"/>
      <c r="P6" s="13"/>
    </row>
    <row r="7" spans="1:16" s="10" customFormat="1" ht="57.95" customHeight="1">
      <c r="B7" s="11" t="s">
        <v>10</v>
      </c>
      <c r="C7" s="11"/>
      <c r="D7" s="12" t="s">
        <v>11</v>
      </c>
      <c r="E7" s="12"/>
      <c r="F7" s="11"/>
      <c r="G7" s="475"/>
      <c r="H7" s="476"/>
      <c r="I7" s="476"/>
      <c r="J7" s="476"/>
      <c r="K7" s="476"/>
      <c r="L7" s="477"/>
      <c r="M7" s="13"/>
      <c r="N7" s="13"/>
      <c r="O7" s="13"/>
      <c r="P7" s="13"/>
    </row>
    <row r="8" spans="1:16" s="10" customFormat="1" ht="57.95" customHeight="1" thickBot="1">
      <c r="B8" s="11" t="s">
        <v>12</v>
      </c>
      <c r="C8" s="11"/>
      <c r="D8" s="471" t="s">
        <v>13</v>
      </c>
      <c r="E8" s="471"/>
      <c r="F8" s="471"/>
      <c r="G8" s="478"/>
      <c r="H8" s="479"/>
      <c r="I8" s="479"/>
      <c r="J8" s="479"/>
      <c r="K8" s="479"/>
      <c r="L8" s="480"/>
      <c r="M8" s="13"/>
      <c r="N8" s="13"/>
      <c r="O8" s="13"/>
      <c r="P8" s="13"/>
    </row>
    <row r="9" spans="1:16" s="15" customFormat="1" ht="27.75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7.75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482">
        <v>44964</v>
      </c>
      <c r="E11" s="483"/>
      <c r="F11" s="483"/>
      <c r="G11" s="241"/>
      <c r="H11" s="240"/>
      <c r="I11" s="186"/>
      <c r="J11" s="186" t="s">
        <v>20</v>
      </c>
      <c r="K11" s="186"/>
      <c r="L11" s="481" t="s">
        <v>21</v>
      </c>
      <c r="M11" s="481"/>
      <c r="N11" s="481"/>
      <c r="O11" s="481"/>
      <c r="P11" s="481"/>
    </row>
    <row r="12" spans="1:16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7.75">
      <c r="B13" s="458"/>
      <c r="C13" s="458"/>
      <c r="D13" s="458"/>
      <c r="E13" s="458"/>
      <c r="F13" s="458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21" t="s">
        <v>47</v>
      </c>
      <c r="E28" s="521"/>
      <c r="F28" s="521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21" t="str">
        <f>+D28</f>
        <v>WASHED BURGUNDY</v>
      </c>
      <c r="E29" s="521"/>
      <c r="F29" s="521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22" t="str">
        <f>+D29</f>
        <v>WASHED BURGUNDY</v>
      </c>
      <c r="E30" s="522"/>
      <c r="F30" s="522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3.7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23" t="s">
        <v>50</v>
      </c>
      <c r="E43" s="523"/>
      <c r="F43" s="523"/>
      <c r="G43" s="523"/>
      <c r="H43" s="523"/>
      <c r="I43" s="523"/>
      <c r="J43" s="523"/>
      <c r="K43" s="523"/>
      <c r="L43" s="523"/>
      <c r="M43" s="523"/>
      <c r="N43" s="523"/>
      <c r="O43" s="523"/>
      <c r="P43" s="523"/>
    </row>
    <row r="44" spans="1:16" s="4" customFormat="1" ht="59.1" customHeight="1" thickBot="1">
      <c r="B44" s="87" t="s">
        <v>51</v>
      </c>
      <c r="C44" s="24"/>
      <c r="D44" s="524"/>
      <c r="E44" s="524"/>
      <c r="F44" s="524"/>
      <c r="G44" s="524"/>
      <c r="H44" s="524"/>
      <c r="I44" s="524"/>
      <c r="J44" s="524"/>
      <c r="K44" s="524"/>
      <c r="L44" s="524"/>
      <c r="M44" s="524"/>
      <c r="N44" s="524"/>
      <c r="O44" s="524"/>
      <c r="P44" s="524"/>
    </row>
    <row r="45" spans="1:16" s="25" customFormat="1" ht="122.25" thickBot="1">
      <c r="A45" s="525" t="s">
        <v>52</v>
      </c>
      <c r="B45" s="526"/>
      <c r="C45" s="526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27" t="s">
        <v>63</v>
      </c>
      <c r="N45" s="528"/>
      <c r="O45" s="528"/>
      <c r="P45" s="529"/>
    </row>
    <row r="46" spans="1:16" s="34" customFormat="1" ht="45.75" hidden="1" customHeight="1">
      <c r="A46" s="514" t="str">
        <f>D18</f>
        <v>BLACK</v>
      </c>
      <c r="B46" s="515"/>
      <c r="C46" s="515"/>
      <c r="D46" s="515"/>
      <c r="E46" s="515"/>
      <c r="F46" s="515"/>
      <c r="G46" s="515"/>
      <c r="H46" s="515"/>
      <c r="I46" s="515"/>
      <c r="J46" s="515"/>
      <c r="K46" s="515"/>
      <c r="L46" s="515"/>
      <c r="M46" s="515"/>
      <c r="N46" s="515"/>
      <c r="O46" s="515"/>
      <c r="P46" s="516"/>
    </row>
    <row r="47" spans="1:16" s="128" customFormat="1" ht="120" hidden="1" customHeight="1">
      <c r="A47" s="129">
        <v>1</v>
      </c>
      <c r="B47" s="439" t="str">
        <f>$L$11</f>
        <v>100% DRY COTTON FLEECE 410GSM</v>
      </c>
      <c r="C47" s="439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17"/>
      <c r="N47" s="518"/>
      <c r="O47" s="518"/>
      <c r="P47" s="519"/>
    </row>
    <row r="48" spans="1:16" s="128" customFormat="1" ht="89.25" hidden="1" customHeight="1">
      <c r="A48" s="129">
        <v>2</v>
      </c>
      <c r="B48" s="439" t="s">
        <v>65</v>
      </c>
      <c r="C48" s="439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17"/>
      <c r="N48" s="518"/>
      <c r="O48" s="518"/>
      <c r="P48" s="519"/>
    </row>
    <row r="49" spans="1:16" s="128" customFormat="1" ht="129" hidden="1" customHeight="1">
      <c r="A49" s="129">
        <v>3</v>
      </c>
      <c r="B49" s="520" t="s">
        <v>67</v>
      </c>
      <c r="C49" s="520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17"/>
      <c r="N49" s="518"/>
      <c r="O49" s="518"/>
      <c r="P49" s="519"/>
    </row>
    <row r="50" spans="1:16" s="34" customFormat="1" ht="51.75" customHeight="1">
      <c r="A50" s="530" t="str">
        <f>D23</f>
        <v>GREY HEATHER</v>
      </c>
      <c r="B50" s="531"/>
      <c r="C50" s="531"/>
      <c r="D50" s="531"/>
      <c r="E50" s="531"/>
      <c r="F50" s="531"/>
      <c r="G50" s="531"/>
      <c r="H50" s="531"/>
      <c r="I50" s="531"/>
      <c r="J50" s="531"/>
      <c r="K50" s="531"/>
      <c r="L50" s="531"/>
      <c r="M50" s="531"/>
      <c r="N50" s="531"/>
      <c r="O50" s="531"/>
      <c r="P50" s="532"/>
    </row>
    <row r="51" spans="1:16" s="128" customFormat="1" ht="186.75" customHeight="1">
      <c r="A51" s="129">
        <v>1</v>
      </c>
      <c r="B51" s="439" t="str">
        <f>$L$11</f>
        <v>100% DRY COTTON FLEECE 410GSM</v>
      </c>
      <c r="C51" s="439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17" t="s">
        <v>138</v>
      </c>
      <c r="N51" s="518"/>
      <c r="O51" s="518"/>
      <c r="P51" s="519"/>
    </row>
    <row r="52" spans="1:16" s="128" customFormat="1" ht="186.75" customHeight="1">
      <c r="A52" s="129">
        <v>2</v>
      </c>
      <c r="B52" s="439" t="s">
        <v>65</v>
      </c>
      <c r="C52" s="439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17" t="s">
        <v>139</v>
      </c>
      <c r="N52" s="518"/>
      <c r="O52" s="518"/>
      <c r="P52" s="519"/>
    </row>
    <row r="53" spans="1:16" s="128" customFormat="1" ht="186.75" customHeight="1">
      <c r="A53" s="129">
        <v>3</v>
      </c>
      <c r="B53" s="520" t="s">
        <v>67</v>
      </c>
      <c r="C53" s="520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17" t="s">
        <v>140</v>
      </c>
      <c r="N53" s="518"/>
      <c r="O53" s="518"/>
      <c r="P53" s="519"/>
    </row>
    <row r="54" spans="1:16" s="34" customFormat="1" ht="51.75" hidden="1" customHeight="1">
      <c r="A54" s="530" t="str">
        <f>D28</f>
        <v>WASHED BURGUNDY</v>
      </c>
      <c r="B54" s="531"/>
      <c r="C54" s="531"/>
      <c r="D54" s="531"/>
      <c r="E54" s="531"/>
      <c r="F54" s="531"/>
      <c r="G54" s="531"/>
      <c r="H54" s="531"/>
      <c r="I54" s="531"/>
      <c r="J54" s="531"/>
      <c r="K54" s="531"/>
      <c r="L54" s="531"/>
      <c r="M54" s="531"/>
      <c r="N54" s="531"/>
      <c r="O54" s="531"/>
      <c r="P54" s="532"/>
    </row>
    <row r="55" spans="1:16" s="128" customFormat="1" ht="96.75" hidden="1" customHeight="1">
      <c r="A55" s="129">
        <v>1</v>
      </c>
      <c r="B55" s="439" t="str">
        <f>$L$11</f>
        <v>100% DRY COTTON FLEECE 410GSM</v>
      </c>
      <c r="C55" s="439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17"/>
      <c r="N55" s="518"/>
      <c r="O55" s="518"/>
      <c r="P55" s="519"/>
    </row>
    <row r="56" spans="1:16" s="128" customFormat="1" ht="70.5" hidden="1" customHeight="1">
      <c r="A56" s="129">
        <v>2</v>
      </c>
      <c r="B56" s="439" t="s">
        <v>65</v>
      </c>
      <c r="C56" s="439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17"/>
      <c r="N56" s="518"/>
      <c r="O56" s="518"/>
      <c r="P56" s="519"/>
    </row>
    <row r="57" spans="1:16" s="128" customFormat="1" ht="125.25" hidden="1" customHeight="1">
      <c r="A57" s="129">
        <v>3</v>
      </c>
      <c r="B57" s="520" t="s">
        <v>67</v>
      </c>
      <c r="C57" s="520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17"/>
      <c r="N57" s="518"/>
      <c r="O57" s="518"/>
      <c r="P57" s="519"/>
    </row>
    <row r="58" spans="1:16" s="34" customFormat="1" ht="51.75" hidden="1" customHeight="1">
      <c r="A58" s="530" t="str">
        <f>D33</f>
        <v>LIME</v>
      </c>
      <c r="B58" s="531"/>
      <c r="C58" s="531"/>
      <c r="D58" s="531"/>
      <c r="E58" s="531"/>
      <c r="F58" s="531"/>
      <c r="G58" s="531"/>
      <c r="H58" s="531"/>
      <c r="I58" s="531"/>
      <c r="J58" s="531"/>
      <c r="K58" s="531"/>
      <c r="L58" s="531"/>
      <c r="M58" s="531"/>
      <c r="N58" s="531"/>
      <c r="O58" s="531"/>
      <c r="P58" s="532"/>
    </row>
    <row r="59" spans="1:16" s="128" customFormat="1" ht="96.75" hidden="1" customHeight="1">
      <c r="A59" s="129">
        <v>1</v>
      </c>
      <c r="B59" s="439" t="str">
        <f>$L$11</f>
        <v>100% DRY COTTON FLEECE 410GSM</v>
      </c>
      <c r="C59" s="439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17"/>
      <c r="N59" s="518"/>
      <c r="O59" s="518"/>
      <c r="P59" s="519"/>
    </row>
    <row r="60" spans="1:16" s="128" customFormat="1" ht="70.5" hidden="1" customHeight="1">
      <c r="A60" s="129">
        <v>2</v>
      </c>
      <c r="B60" s="439" t="s">
        <v>65</v>
      </c>
      <c r="C60" s="439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17"/>
      <c r="N60" s="518"/>
      <c r="O60" s="518"/>
      <c r="P60" s="519"/>
    </row>
    <row r="61" spans="1:16" s="128" customFormat="1" ht="125.25" hidden="1" customHeight="1">
      <c r="A61" s="129">
        <v>3</v>
      </c>
      <c r="B61" s="520" t="s">
        <v>67</v>
      </c>
      <c r="C61" s="520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17"/>
      <c r="N61" s="518"/>
      <c r="O61" s="518"/>
      <c r="P61" s="519"/>
    </row>
    <row r="62" spans="1:16" s="34" customFormat="1" ht="21.75" customHeight="1">
      <c r="A62" s="530"/>
      <c r="B62" s="531"/>
      <c r="C62" s="531"/>
      <c r="D62" s="531"/>
      <c r="E62" s="531"/>
      <c r="F62" s="531"/>
      <c r="G62" s="531"/>
      <c r="H62" s="531"/>
      <c r="I62" s="531"/>
      <c r="J62" s="531"/>
      <c r="K62" s="531"/>
      <c r="L62" s="531"/>
      <c r="M62" s="531"/>
      <c r="N62" s="531"/>
      <c r="O62" s="531"/>
      <c r="P62" s="532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1">
      <c r="A64" s="484" t="s">
        <v>70</v>
      </c>
      <c r="B64" s="485"/>
      <c r="C64" s="485"/>
      <c r="D64" s="485"/>
      <c r="E64" s="486"/>
      <c r="F64" s="84" t="s">
        <v>71</v>
      </c>
      <c r="G64" s="84" t="s">
        <v>72</v>
      </c>
      <c r="H64" s="487" t="s">
        <v>73</v>
      </c>
      <c r="I64" s="488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21" t="s">
        <v>80</v>
      </c>
      <c r="C65" s="421"/>
      <c r="D65" s="421"/>
      <c r="E65" s="421"/>
      <c r="F65" s="183" t="str">
        <f>H65</f>
        <v>BLACK</v>
      </c>
      <c r="G65" s="246"/>
      <c r="H65" s="424" t="str">
        <f>$D$18</f>
        <v>BLACK</v>
      </c>
      <c r="I65" s="425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21" t="s">
        <v>80</v>
      </c>
      <c r="C66" s="421"/>
      <c r="D66" s="421"/>
      <c r="E66" s="421"/>
      <c r="F66" s="183" t="str">
        <f t="shared" ref="F66:F68" si="18">H66</f>
        <v>GREY HEATHER</v>
      </c>
      <c r="G66" s="246" t="s">
        <v>141</v>
      </c>
      <c r="H66" s="424" t="str">
        <f>$D$23</f>
        <v>GREY HEATHER</v>
      </c>
      <c r="I66" s="425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21" t="s">
        <v>80</v>
      </c>
      <c r="C67" s="421"/>
      <c r="D67" s="421"/>
      <c r="E67" s="421"/>
      <c r="F67" s="183" t="str">
        <f t="shared" si="18"/>
        <v>WASHED BURGUNDY</v>
      </c>
      <c r="G67" s="246"/>
      <c r="H67" s="424" t="str">
        <f>$D$28</f>
        <v>WASHED BURGUNDY</v>
      </c>
      <c r="I67" s="425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21" t="s">
        <v>80</v>
      </c>
      <c r="C68" s="421"/>
      <c r="D68" s="421"/>
      <c r="E68" s="421"/>
      <c r="F68" s="183" t="str">
        <f t="shared" si="18"/>
        <v>LIME</v>
      </c>
      <c r="G68" s="246"/>
      <c r="H68" s="424" t="str">
        <f>$D$33</f>
        <v>LIME</v>
      </c>
      <c r="I68" s="425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21" t="s">
        <v>82</v>
      </c>
      <c r="C69" s="421"/>
      <c r="D69" s="421"/>
      <c r="E69" s="421"/>
      <c r="F69" s="452" t="s">
        <v>42</v>
      </c>
      <c r="G69" s="422" t="s">
        <v>83</v>
      </c>
      <c r="H69" s="534" t="str">
        <f t="shared" ref="H69" si="19">$D$18</f>
        <v>BLACK</v>
      </c>
      <c r="I69" s="535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21" t="s">
        <v>82</v>
      </c>
      <c r="C70" s="421"/>
      <c r="D70" s="421"/>
      <c r="E70" s="421"/>
      <c r="F70" s="503" t="s">
        <v>42</v>
      </c>
      <c r="G70" s="504" t="s">
        <v>83</v>
      </c>
      <c r="H70" s="457" t="str">
        <f t="shared" ref="H70" si="21">$D$23</f>
        <v>GREY HEATHER</v>
      </c>
      <c r="I70" s="457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21" t="s">
        <v>82</v>
      </c>
      <c r="C71" s="421"/>
      <c r="D71" s="421"/>
      <c r="E71" s="421"/>
      <c r="F71" s="448" t="s">
        <v>42</v>
      </c>
      <c r="G71" s="423" t="s">
        <v>83</v>
      </c>
      <c r="H71" s="536" t="str">
        <f t="shared" ref="H71" si="23">$D$28</f>
        <v>WASHED BURGUNDY</v>
      </c>
      <c r="I71" s="537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21" t="s">
        <v>82</v>
      </c>
      <c r="C72" s="421"/>
      <c r="D72" s="421"/>
      <c r="E72" s="421"/>
      <c r="F72" s="449" t="s">
        <v>42</v>
      </c>
      <c r="G72" s="533" t="s">
        <v>83</v>
      </c>
      <c r="H72" s="424" t="str">
        <f t="shared" ref="H72" si="25">$D$33</f>
        <v>LIME</v>
      </c>
      <c r="I72" s="425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53" t="s">
        <v>84</v>
      </c>
      <c r="C73" s="421"/>
      <c r="D73" s="421"/>
      <c r="E73" s="421"/>
      <c r="F73" s="452" t="s">
        <v>85</v>
      </c>
      <c r="G73" s="422" t="s">
        <v>86</v>
      </c>
      <c r="H73" s="534" t="str">
        <f t="shared" ref="H73" si="27">$D$18</f>
        <v>BLACK</v>
      </c>
      <c r="I73" s="535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53" t="s">
        <v>84</v>
      </c>
      <c r="C74" s="421"/>
      <c r="D74" s="421"/>
      <c r="E74" s="421"/>
      <c r="F74" s="503"/>
      <c r="G74" s="504"/>
      <c r="H74" s="457" t="str">
        <f t="shared" ref="H74" si="30">$D$23</f>
        <v>GREY HEATHER</v>
      </c>
      <c r="I74" s="457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53" t="s">
        <v>84</v>
      </c>
      <c r="C75" s="421"/>
      <c r="D75" s="421"/>
      <c r="E75" s="421"/>
      <c r="F75" s="448"/>
      <c r="G75" s="423"/>
      <c r="H75" s="536" t="str">
        <f t="shared" ref="H75" si="32">$D$28</f>
        <v>WASHED BURGUNDY</v>
      </c>
      <c r="I75" s="537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53" t="s">
        <v>84</v>
      </c>
      <c r="C76" s="421"/>
      <c r="D76" s="421"/>
      <c r="E76" s="421"/>
      <c r="F76" s="449"/>
      <c r="G76" s="533"/>
      <c r="H76" s="424" t="str">
        <f t="shared" ref="H76" si="34">$D$33</f>
        <v>LIME</v>
      </c>
      <c r="I76" s="425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53" t="s">
        <v>88</v>
      </c>
      <c r="C77" s="421"/>
      <c r="D77" s="421"/>
      <c r="E77" s="421"/>
      <c r="F77" s="452" t="s">
        <v>85</v>
      </c>
      <c r="G77" s="422" t="s">
        <v>89</v>
      </c>
      <c r="H77" s="534" t="str">
        <f t="shared" ref="H77" si="36">$D$18</f>
        <v>BLACK</v>
      </c>
      <c r="I77" s="535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53" t="s">
        <v>88</v>
      </c>
      <c r="C78" s="421"/>
      <c r="D78" s="421"/>
      <c r="E78" s="421"/>
      <c r="F78" s="503"/>
      <c r="G78" s="504"/>
      <c r="H78" s="457" t="str">
        <f t="shared" ref="H78" si="38">$D$23</f>
        <v>GREY HEATHER</v>
      </c>
      <c r="I78" s="457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53" t="s">
        <v>88</v>
      </c>
      <c r="C79" s="421"/>
      <c r="D79" s="421"/>
      <c r="E79" s="421"/>
      <c r="F79" s="448"/>
      <c r="G79" s="423"/>
      <c r="H79" s="536" t="str">
        <f t="shared" ref="H79" si="40">$D$28</f>
        <v>WASHED BURGUNDY</v>
      </c>
      <c r="I79" s="537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53" t="s">
        <v>88</v>
      </c>
      <c r="C80" s="421"/>
      <c r="D80" s="421"/>
      <c r="E80" s="421"/>
      <c r="F80" s="449"/>
      <c r="G80" s="533"/>
      <c r="H80" s="424" t="str">
        <f t="shared" ref="H80" si="42">$D$33</f>
        <v>LIME</v>
      </c>
      <c r="I80" s="425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53" t="s">
        <v>90</v>
      </c>
      <c r="C81" s="421"/>
      <c r="D81" s="421"/>
      <c r="E81" s="421"/>
      <c r="F81" s="452" t="s">
        <v>91</v>
      </c>
      <c r="G81" s="422"/>
      <c r="H81" s="534" t="str">
        <f t="shared" ref="H81" si="44">$D$18</f>
        <v>BLACK</v>
      </c>
      <c r="I81" s="535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53" t="s">
        <v>90</v>
      </c>
      <c r="C82" s="421"/>
      <c r="D82" s="421"/>
      <c r="E82" s="421"/>
      <c r="F82" s="503"/>
      <c r="G82" s="504"/>
      <c r="H82" s="457" t="str">
        <f t="shared" ref="H82" si="46">$D$23</f>
        <v>GREY HEATHER</v>
      </c>
      <c r="I82" s="457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53" t="s">
        <v>90</v>
      </c>
      <c r="C83" s="421"/>
      <c r="D83" s="421"/>
      <c r="E83" s="421"/>
      <c r="F83" s="448"/>
      <c r="G83" s="423"/>
      <c r="H83" s="536" t="str">
        <f t="shared" ref="H83" si="48">$D$28</f>
        <v>WASHED BURGUNDY</v>
      </c>
      <c r="I83" s="537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53" t="s">
        <v>90</v>
      </c>
      <c r="C84" s="421"/>
      <c r="D84" s="421"/>
      <c r="E84" s="421"/>
      <c r="F84" s="449"/>
      <c r="G84" s="533"/>
      <c r="H84" s="424" t="str">
        <f t="shared" ref="H84" si="50">$D$33</f>
        <v>LIME</v>
      </c>
      <c r="I84" s="425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21" t="s">
        <v>92</v>
      </c>
      <c r="C85" s="421"/>
      <c r="D85" s="421"/>
      <c r="E85" s="421"/>
      <c r="F85" s="452" t="s">
        <v>93</v>
      </c>
      <c r="G85" s="422" t="s">
        <v>94</v>
      </c>
      <c r="H85" s="534" t="str">
        <f t="shared" ref="H85" si="52">$D$18</f>
        <v>BLACK</v>
      </c>
      <c r="I85" s="535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21" t="s">
        <v>92</v>
      </c>
      <c r="C86" s="421"/>
      <c r="D86" s="421"/>
      <c r="E86" s="421"/>
      <c r="F86" s="503"/>
      <c r="G86" s="504"/>
      <c r="H86" s="457" t="str">
        <f t="shared" ref="H86" si="55">$D$23</f>
        <v>GREY HEATHER</v>
      </c>
      <c r="I86" s="457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7.75" hidden="1">
      <c r="A87" s="192">
        <v>6</v>
      </c>
      <c r="B87" s="421" t="s">
        <v>92</v>
      </c>
      <c r="C87" s="421"/>
      <c r="D87" s="421"/>
      <c r="E87" s="421"/>
      <c r="F87" s="448"/>
      <c r="G87" s="423"/>
      <c r="H87" s="536" t="str">
        <f t="shared" ref="H87" si="57">$D$28</f>
        <v>WASHED BURGUNDY</v>
      </c>
      <c r="I87" s="537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7.75" hidden="1">
      <c r="A88" s="192">
        <v>6</v>
      </c>
      <c r="B88" s="421" t="s">
        <v>92</v>
      </c>
      <c r="C88" s="421"/>
      <c r="D88" s="421"/>
      <c r="E88" s="421"/>
      <c r="F88" s="449"/>
      <c r="G88" s="533"/>
      <c r="H88" s="424" t="str">
        <f t="shared" ref="H88" si="59">$D$33</f>
        <v>LIME</v>
      </c>
      <c r="I88" s="425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1">
      <c r="A90" s="484" t="s">
        <v>70</v>
      </c>
      <c r="B90" s="485"/>
      <c r="C90" s="485"/>
      <c r="D90" s="485"/>
      <c r="E90" s="486"/>
      <c r="F90" s="84" t="s">
        <v>71</v>
      </c>
      <c r="G90" s="84" t="s">
        <v>72</v>
      </c>
      <c r="H90" s="487" t="s">
        <v>73</v>
      </c>
      <c r="I90" s="488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7.75" hidden="1">
      <c r="A91" s="192">
        <v>1</v>
      </c>
      <c r="B91" s="453" t="s">
        <v>96</v>
      </c>
      <c r="C91" s="421"/>
      <c r="D91" s="421"/>
      <c r="E91" s="421"/>
      <c r="F91" s="452" t="s">
        <v>91</v>
      </c>
      <c r="G91" s="422" t="s">
        <v>97</v>
      </c>
      <c r="H91" s="424" t="str">
        <f t="shared" ref="H91" si="61">$D$18</f>
        <v>BLACK</v>
      </c>
      <c r="I91" s="425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53" t="s">
        <v>96</v>
      </c>
      <c r="C92" s="421"/>
      <c r="D92" s="421"/>
      <c r="E92" s="421"/>
      <c r="F92" s="448"/>
      <c r="G92" s="423"/>
      <c r="H92" s="424" t="str">
        <f t="shared" ref="H92" si="66">$D$23</f>
        <v>GREY HEATHER</v>
      </c>
      <c r="I92" s="425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7.75" hidden="1">
      <c r="A93" s="192">
        <v>1</v>
      </c>
      <c r="B93" s="453" t="s">
        <v>96</v>
      </c>
      <c r="C93" s="421"/>
      <c r="D93" s="421"/>
      <c r="E93" s="421"/>
      <c r="F93" s="448"/>
      <c r="G93" s="423"/>
      <c r="H93" s="424" t="str">
        <f t="shared" ref="H93" si="68">$D$28</f>
        <v>WASHED BURGUNDY</v>
      </c>
      <c r="I93" s="425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7.75" hidden="1">
      <c r="A94" s="192">
        <v>1</v>
      </c>
      <c r="B94" s="453" t="s">
        <v>96</v>
      </c>
      <c r="C94" s="421"/>
      <c r="D94" s="421"/>
      <c r="E94" s="421"/>
      <c r="F94" s="449"/>
      <c r="G94" s="533"/>
      <c r="H94" s="424" t="str">
        <f t="shared" ref="H94" si="70">$D$33</f>
        <v>LIME</v>
      </c>
      <c r="I94" s="425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7.75" hidden="1">
      <c r="A95" s="192">
        <v>2</v>
      </c>
      <c r="B95" s="454" t="s">
        <v>98</v>
      </c>
      <c r="C95" s="538"/>
      <c r="D95" s="538"/>
      <c r="E95" s="455"/>
      <c r="F95" s="452" t="s">
        <v>91</v>
      </c>
      <c r="G95" s="422" t="s">
        <v>97</v>
      </c>
      <c r="H95" s="424" t="str">
        <f t="shared" ref="H95:H123" si="72">$D$18</f>
        <v>BLACK</v>
      </c>
      <c r="I95" s="425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454" t="s">
        <v>98</v>
      </c>
      <c r="C96" s="538"/>
      <c r="D96" s="538"/>
      <c r="E96" s="455"/>
      <c r="F96" s="448"/>
      <c r="G96" s="423"/>
      <c r="H96" s="424" t="str">
        <f t="shared" ref="H96:H124" si="73">$D$23</f>
        <v>GREY HEATHER</v>
      </c>
      <c r="I96" s="425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7.75" hidden="1">
      <c r="A97" s="192">
        <v>2</v>
      </c>
      <c r="B97" s="454" t="s">
        <v>98</v>
      </c>
      <c r="C97" s="538"/>
      <c r="D97" s="538"/>
      <c r="E97" s="455"/>
      <c r="F97" s="448"/>
      <c r="G97" s="423"/>
      <c r="H97" s="424" t="str">
        <f t="shared" ref="H97:H121" si="74">$D$28</f>
        <v>WASHED BURGUNDY</v>
      </c>
      <c r="I97" s="425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7.75" hidden="1">
      <c r="A98" s="192">
        <v>2</v>
      </c>
      <c r="B98" s="454" t="s">
        <v>98</v>
      </c>
      <c r="C98" s="538"/>
      <c r="D98" s="538"/>
      <c r="E98" s="455"/>
      <c r="F98" s="449"/>
      <c r="G98" s="533"/>
      <c r="H98" s="424" t="str">
        <f t="shared" ref="H98:H122" si="76">$D$33</f>
        <v>LIME</v>
      </c>
      <c r="I98" s="425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7.75" hidden="1">
      <c r="A99" s="192">
        <v>3</v>
      </c>
      <c r="B99" s="454" t="s">
        <v>99</v>
      </c>
      <c r="C99" s="538"/>
      <c r="D99" s="538"/>
      <c r="E99" s="455"/>
      <c r="F99" s="452" t="s">
        <v>100</v>
      </c>
      <c r="G99" s="422" t="s">
        <v>101</v>
      </c>
      <c r="H99" s="424" t="str">
        <f t="shared" si="72"/>
        <v>BLACK</v>
      </c>
      <c r="I99" s="425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454" t="s">
        <v>99</v>
      </c>
      <c r="C100" s="538"/>
      <c r="D100" s="538"/>
      <c r="E100" s="455"/>
      <c r="F100" s="448"/>
      <c r="G100" s="423"/>
      <c r="H100" s="424" t="str">
        <f t="shared" si="73"/>
        <v>GREY HEATHER</v>
      </c>
      <c r="I100" s="425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7.75" hidden="1">
      <c r="A101" s="192">
        <v>3</v>
      </c>
      <c r="B101" s="454" t="s">
        <v>99</v>
      </c>
      <c r="C101" s="538"/>
      <c r="D101" s="538"/>
      <c r="E101" s="455"/>
      <c r="F101" s="448"/>
      <c r="G101" s="423"/>
      <c r="H101" s="424" t="str">
        <f t="shared" si="74"/>
        <v>WASHED BURGUNDY</v>
      </c>
      <c r="I101" s="425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7.75" hidden="1">
      <c r="A102" s="192">
        <v>3</v>
      </c>
      <c r="B102" s="454" t="s">
        <v>99</v>
      </c>
      <c r="C102" s="538"/>
      <c r="D102" s="538"/>
      <c r="E102" s="455"/>
      <c r="F102" s="449"/>
      <c r="G102" s="533"/>
      <c r="H102" s="424" t="str">
        <f t="shared" si="76"/>
        <v>LIME</v>
      </c>
      <c r="I102" s="425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7.75" hidden="1">
      <c r="A103" s="192">
        <v>4</v>
      </c>
      <c r="B103" s="454" t="s">
        <v>102</v>
      </c>
      <c r="C103" s="538"/>
      <c r="D103" s="538"/>
      <c r="E103" s="455"/>
      <c r="F103" s="183" t="s">
        <v>103</v>
      </c>
      <c r="G103" s="183"/>
      <c r="H103" s="424" t="str">
        <f t="shared" si="72"/>
        <v>BLACK</v>
      </c>
      <c r="I103" s="425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454" t="s">
        <v>102</v>
      </c>
      <c r="C104" s="538"/>
      <c r="D104" s="538"/>
      <c r="E104" s="455"/>
      <c r="F104" s="183" t="s">
        <v>103</v>
      </c>
      <c r="G104" s="183"/>
      <c r="H104" s="424" t="str">
        <f t="shared" si="73"/>
        <v>GREY HEATHER</v>
      </c>
      <c r="I104" s="425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7.75" hidden="1">
      <c r="A105" s="192">
        <v>4</v>
      </c>
      <c r="B105" s="454" t="s">
        <v>102</v>
      </c>
      <c r="C105" s="538"/>
      <c r="D105" s="538"/>
      <c r="E105" s="455"/>
      <c r="F105" s="183" t="s">
        <v>103</v>
      </c>
      <c r="G105" s="183"/>
      <c r="H105" s="424" t="str">
        <f t="shared" si="74"/>
        <v>WASHED BURGUNDY</v>
      </c>
      <c r="I105" s="425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7.75" hidden="1">
      <c r="A106" s="192">
        <v>4</v>
      </c>
      <c r="B106" s="454" t="s">
        <v>102</v>
      </c>
      <c r="C106" s="538"/>
      <c r="D106" s="538"/>
      <c r="E106" s="455"/>
      <c r="F106" s="183" t="s">
        <v>103</v>
      </c>
      <c r="G106" s="183"/>
      <c r="H106" s="424" t="str">
        <f t="shared" si="76"/>
        <v>LIME</v>
      </c>
      <c r="I106" s="425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7.75" hidden="1">
      <c r="A107" s="192">
        <v>5</v>
      </c>
      <c r="B107" s="453" t="s">
        <v>104</v>
      </c>
      <c r="C107" s="421"/>
      <c r="D107" s="421"/>
      <c r="E107" s="421"/>
      <c r="F107" s="183" t="s">
        <v>105</v>
      </c>
      <c r="G107" s="183"/>
      <c r="H107" s="424" t="str">
        <f t="shared" si="72"/>
        <v>BLACK</v>
      </c>
      <c r="I107" s="425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53" t="s">
        <v>104</v>
      </c>
      <c r="C108" s="421"/>
      <c r="D108" s="421"/>
      <c r="E108" s="421"/>
      <c r="F108" s="183" t="s">
        <v>105</v>
      </c>
      <c r="G108" s="183"/>
      <c r="H108" s="424" t="str">
        <f t="shared" si="73"/>
        <v>GREY HEATHER</v>
      </c>
      <c r="I108" s="425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7.75" hidden="1">
      <c r="A109" s="192">
        <v>5</v>
      </c>
      <c r="B109" s="453" t="s">
        <v>104</v>
      </c>
      <c r="C109" s="421"/>
      <c r="D109" s="421"/>
      <c r="E109" s="421"/>
      <c r="F109" s="183" t="s">
        <v>105</v>
      </c>
      <c r="G109" s="183"/>
      <c r="H109" s="424" t="str">
        <f t="shared" si="74"/>
        <v>WASHED BURGUNDY</v>
      </c>
      <c r="I109" s="425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7.75" hidden="1">
      <c r="A110" s="192">
        <v>5</v>
      </c>
      <c r="B110" s="453" t="s">
        <v>104</v>
      </c>
      <c r="C110" s="421"/>
      <c r="D110" s="421"/>
      <c r="E110" s="421"/>
      <c r="F110" s="183" t="s">
        <v>105</v>
      </c>
      <c r="G110" s="183"/>
      <c r="H110" s="424" t="str">
        <f t="shared" si="76"/>
        <v>LIME</v>
      </c>
      <c r="I110" s="425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7.75" hidden="1">
      <c r="A111" s="192">
        <v>6</v>
      </c>
      <c r="B111" s="453" t="s">
        <v>106</v>
      </c>
      <c r="C111" s="421"/>
      <c r="D111" s="421"/>
      <c r="E111" s="421"/>
      <c r="F111" s="183" t="s">
        <v>105</v>
      </c>
      <c r="G111" s="183"/>
      <c r="H111" s="424" t="str">
        <f t="shared" si="72"/>
        <v>BLACK</v>
      </c>
      <c r="I111" s="425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53" t="s">
        <v>106</v>
      </c>
      <c r="C112" s="421"/>
      <c r="D112" s="421"/>
      <c r="E112" s="421"/>
      <c r="F112" s="183" t="s">
        <v>105</v>
      </c>
      <c r="G112" s="183"/>
      <c r="H112" s="424" t="str">
        <f t="shared" si="73"/>
        <v>GREY HEATHER</v>
      </c>
      <c r="I112" s="425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7.75" hidden="1">
      <c r="A113" s="192">
        <v>6</v>
      </c>
      <c r="B113" s="453" t="s">
        <v>106</v>
      </c>
      <c r="C113" s="421"/>
      <c r="D113" s="421"/>
      <c r="E113" s="421"/>
      <c r="F113" s="183" t="s">
        <v>105</v>
      </c>
      <c r="G113" s="183"/>
      <c r="H113" s="424" t="str">
        <f t="shared" si="74"/>
        <v>WASHED BURGUNDY</v>
      </c>
      <c r="I113" s="425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7.75" hidden="1">
      <c r="A114" s="192">
        <v>6</v>
      </c>
      <c r="B114" s="453" t="s">
        <v>106</v>
      </c>
      <c r="C114" s="421"/>
      <c r="D114" s="421"/>
      <c r="E114" s="421"/>
      <c r="F114" s="183" t="s">
        <v>105</v>
      </c>
      <c r="G114" s="183"/>
      <c r="H114" s="424" t="str">
        <f t="shared" si="76"/>
        <v>LIME</v>
      </c>
      <c r="I114" s="425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7.75" hidden="1">
      <c r="A115" s="192">
        <v>7</v>
      </c>
      <c r="B115" s="453" t="s">
        <v>107</v>
      </c>
      <c r="C115" s="421"/>
      <c r="D115" s="421"/>
      <c r="E115" s="421"/>
      <c r="F115" s="183" t="s">
        <v>103</v>
      </c>
      <c r="G115" s="183"/>
      <c r="H115" s="424" t="str">
        <f t="shared" si="72"/>
        <v>BLACK</v>
      </c>
      <c r="I115" s="425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53" t="s">
        <v>107</v>
      </c>
      <c r="C116" s="421"/>
      <c r="D116" s="421"/>
      <c r="E116" s="421"/>
      <c r="F116" s="183" t="s">
        <v>103</v>
      </c>
      <c r="G116" s="183"/>
      <c r="H116" s="424" t="str">
        <f t="shared" si="73"/>
        <v>GREY HEATHER</v>
      </c>
      <c r="I116" s="425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7.75" hidden="1">
      <c r="A117" s="192">
        <v>7</v>
      </c>
      <c r="B117" s="453" t="s">
        <v>107</v>
      </c>
      <c r="C117" s="421"/>
      <c r="D117" s="421"/>
      <c r="E117" s="421"/>
      <c r="F117" s="183" t="s">
        <v>103</v>
      </c>
      <c r="G117" s="183"/>
      <c r="H117" s="424" t="str">
        <f t="shared" si="74"/>
        <v>WASHED BURGUNDY</v>
      </c>
      <c r="I117" s="425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7.75" hidden="1">
      <c r="A118" s="192">
        <v>7</v>
      </c>
      <c r="B118" s="453" t="s">
        <v>107</v>
      </c>
      <c r="C118" s="421"/>
      <c r="D118" s="421"/>
      <c r="E118" s="421"/>
      <c r="F118" s="183" t="s">
        <v>103</v>
      </c>
      <c r="G118" s="183"/>
      <c r="H118" s="424" t="str">
        <f t="shared" si="76"/>
        <v>LIME</v>
      </c>
      <c r="I118" s="425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7.75" hidden="1">
      <c r="A119" s="192">
        <v>8</v>
      </c>
      <c r="B119" s="454" t="s">
        <v>108</v>
      </c>
      <c r="C119" s="538"/>
      <c r="D119" s="538"/>
      <c r="E119" s="455"/>
      <c r="F119" s="183" t="s">
        <v>109</v>
      </c>
      <c r="G119" s="183"/>
      <c r="H119" s="424" t="str">
        <f t="shared" si="72"/>
        <v>BLACK</v>
      </c>
      <c r="I119" s="425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53" t="s">
        <v>108</v>
      </c>
      <c r="C120" s="421"/>
      <c r="D120" s="421"/>
      <c r="E120" s="421"/>
      <c r="F120" s="183" t="s">
        <v>109</v>
      </c>
      <c r="G120" s="183"/>
      <c r="H120" s="424" t="str">
        <f t="shared" si="73"/>
        <v>GREY HEATHER</v>
      </c>
      <c r="I120" s="425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7.75" hidden="1">
      <c r="A121" s="192">
        <v>8</v>
      </c>
      <c r="B121" s="453" t="s">
        <v>108</v>
      </c>
      <c r="C121" s="421"/>
      <c r="D121" s="421"/>
      <c r="E121" s="421"/>
      <c r="F121" s="183" t="s">
        <v>109</v>
      </c>
      <c r="G121" s="183"/>
      <c r="H121" s="424" t="str">
        <f t="shared" si="74"/>
        <v>WASHED BURGUNDY</v>
      </c>
      <c r="I121" s="425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7.75" hidden="1">
      <c r="A122" s="192">
        <v>8</v>
      </c>
      <c r="B122" s="453" t="s">
        <v>108</v>
      </c>
      <c r="C122" s="421"/>
      <c r="D122" s="421"/>
      <c r="E122" s="421"/>
      <c r="F122" s="183" t="s">
        <v>109</v>
      </c>
      <c r="G122" s="183"/>
      <c r="H122" s="424" t="str">
        <f t="shared" si="76"/>
        <v>LIME</v>
      </c>
      <c r="I122" s="425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7.75" hidden="1">
      <c r="A123" s="192">
        <v>9</v>
      </c>
      <c r="B123" s="453" t="s">
        <v>110</v>
      </c>
      <c r="C123" s="421"/>
      <c r="D123" s="421"/>
      <c r="E123" s="421"/>
      <c r="F123" s="183" t="s">
        <v>103</v>
      </c>
      <c r="G123" s="183"/>
      <c r="H123" s="424" t="str">
        <f t="shared" si="72"/>
        <v>BLACK</v>
      </c>
      <c r="I123" s="425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454" t="s">
        <v>110</v>
      </c>
      <c r="C124" s="538"/>
      <c r="D124" s="538"/>
      <c r="E124" s="455"/>
      <c r="F124" s="183" t="s">
        <v>103</v>
      </c>
      <c r="G124" s="183"/>
      <c r="H124" s="424" t="str">
        <f t="shared" si="73"/>
        <v>GREY HEATHER</v>
      </c>
      <c r="I124" s="425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7.75" hidden="1">
      <c r="A125" s="192">
        <v>9</v>
      </c>
      <c r="B125" s="454" t="s">
        <v>110</v>
      </c>
      <c r="C125" s="538"/>
      <c r="D125" s="538"/>
      <c r="E125" s="455"/>
      <c r="F125" s="183" t="s">
        <v>103</v>
      </c>
      <c r="G125" s="183"/>
      <c r="H125" s="424" t="str">
        <f>$D$28</f>
        <v>WASHED BURGUNDY</v>
      </c>
      <c r="I125" s="425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7.75" hidden="1">
      <c r="A126" s="192">
        <v>9</v>
      </c>
      <c r="B126" s="454" t="s">
        <v>110</v>
      </c>
      <c r="C126" s="538"/>
      <c r="D126" s="538"/>
      <c r="E126" s="455"/>
      <c r="F126" s="183" t="s">
        <v>103</v>
      </c>
      <c r="G126" s="183"/>
      <c r="H126" s="424" t="str">
        <f>$D$33</f>
        <v>LIME</v>
      </c>
      <c r="I126" s="425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53" t="s">
        <v>145</v>
      </c>
      <c r="C127" s="421"/>
      <c r="D127" s="421"/>
      <c r="E127" s="421"/>
      <c r="F127" s="539" t="s">
        <v>146</v>
      </c>
      <c r="G127" s="183"/>
      <c r="H127" s="540" t="s">
        <v>147</v>
      </c>
      <c r="I127" s="425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53" t="s">
        <v>145</v>
      </c>
      <c r="C128" s="421"/>
      <c r="D128" s="421"/>
      <c r="E128" s="421"/>
      <c r="F128" s="539"/>
      <c r="G128" s="183"/>
      <c r="H128" s="540" t="s">
        <v>148</v>
      </c>
      <c r="I128" s="425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53" t="s">
        <v>145</v>
      </c>
      <c r="C129" s="421"/>
      <c r="D129" s="421"/>
      <c r="E129" s="421"/>
      <c r="F129" s="539"/>
      <c r="G129" s="183"/>
      <c r="H129" s="540" t="s">
        <v>149</v>
      </c>
      <c r="I129" s="425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53" t="s">
        <v>145</v>
      </c>
      <c r="C130" s="421"/>
      <c r="D130" s="421"/>
      <c r="E130" s="421"/>
      <c r="F130" s="539"/>
      <c r="G130" s="183"/>
      <c r="H130" s="540">
        <v>41</v>
      </c>
      <c r="I130" s="425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53" t="s">
        <v>145</v>
      </c>
      <c r="C131" s="421"/>
      <c r="D131" s="421"/>
      <c r="E131" s="421"/>
      <c r="F131" s="539"/>
      <c r="G131" s="183"/>
      <c r="H131" s="424">
        <v>42</v>
      </c>
      <c r="I131" s="425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91" t="s">
        <v>112</v>
      </c>
      <c r="K133" s="491"/>
      <c r="L133" s="491"/>
      <c r="M133" s="491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96" t="s">
        <v>115</v>
      </c>
      <c r="C135" s="497"/>
      <c r="D135" s="497"/>
      <c r="E135" s="497"/>
      <c r="F135" s="497"/>
      <c r="G135" s="497"/>
      <c r="H135" s="497"/>
      <c r="I135" s="500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41" t="s">
        <v>151</v>
      </c>
      <c r="E136" s="541"/>
      <c r="F136" s="541" t="s">
        <v>152</v>
      </c>
      <c r="G136" s="541"/>
      <c r="H136" s="541"/>
      <c r="I136" s="541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42" t="s">
        <v>153</v>
      </c>
      <c r="D137" s="544" t="s">
        <v>154</v>
      </c>
      <c r="E137" s="545"/>
      <c r="F137" s="546" t="s">
        <v>155</v>
      </c>
      <c r="G137" s="546"/>
      <c r="H137" s="546"/>
      <c r="I137" s="546"/>
      <c r="J137" s="35"/>
      <c r="K137" s="35"/>
      <c r="L137" s="35"/>
      <c r="M137" s="35"/>
      <c r="N137" s="35"/>
    </row>
    <row r="138" spans="1:16" s="15" customFormat="1" ht="54" hidden="1">
      <c r="A138" s="92"/>
      <c r="B138" s="198" t="str">
        <f t="shared" ref="B138" si="82">$D$23</f>
        <v>GREY HEATHER</v>
      </c>
      <c r="C138" s="543"/>
      <c r="D138" s="433" t="s">
        <v>156</v>
      </c>
      <c r="E138" s="435"/>
      <c r="F138" s="546" t="s">
        <v>157</v>
      </c>
      <c r="G138" s="546"/>
      <c r="H138" s="546"/>
      <c r="I138" s="546"/>
      <c r="J138" s="35"/>
      <c r="K138" s="35"/>
      <c r="L138" s="35"/>
      <c r="M138" s="35"/>
      <c r="N138" s="35"/>
    </row>
    <row r="139" spans="1:16" s="15" customFormat="1" ht="27" hidden="1"/>
    <row r="140" spans="1:16" s="15" customFormat="1" ht="27.75" hidden="1">
      <c r="A140" s="92"/>
      <c r="B140" s="496"/>
      <c r="C140" s="497"/>
      <c r="D140" s="498"/>
      <c r="E140" s="498"/>
      <c r="F140" s="498"/>
      <c r="G140" s="498"/>
      <c r="H140" s="498"/>
      <c r="I140" s="499"/>
      <c r="J140" s="35"/>
      <c r="K140" s="35"/>
    </row>
    <row r="141" spans="1:16" s="15" customFormat="1" ht="27.75" hidden="1">
      <c r="A141" s="92"/>
      <c r="B141" s="454"/>
      <c r="C141" s="455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495" t="s">
        <v>158</v>
      </c>
      <c r="C142" s="495"/>
      <c r="D142" s="257"/>
      <c r="E142" s="257">
        <v>2.2000000000000002</v>
      </c>
      <c r="F142" s="442">
        <v>3</v>
      </c>
      <c r="G142" s="443"/>
      <c r="H142" s="443"/>
      <c r="I142" s="444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7.75">
      <c r="A144" s="16">
        <v>2</v>
      </c>
      <c r="B144" s="94" t="s">
        <v>119</v>
      </c>
      <c r="C144" s="494" t="s">
        <v>120</v>
      </c>
      <c r="D144" s="494"/>
      <c r="E144" s="494"/>
      <c r="F144" s="494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7.75">
      <c r="A145" s="92"/>
      <c r="B145" s="496" t="s">
        <v>115</v>
      </c>
      <c r="C145" s="497"/>
      <c r="D145" s="497"/>
      <c r="E145" s="497"/>
      <c r="F145" s="497"/>
      <c r="G145" s="497"/>
      <c r="H145" s="497"/>
      <c r="I145" s="500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436" t="s">
        <v>116</v>
      </c>
      <c r="F146" s="437"/>
      <c r="G146" s="437"/>
      <c r="H146" s="437"/>
      <c r="I146" s="438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433" t="s">
        <v>122</v>
      </c>
      <c r="F147" s="434"/>
      <c r="G147" s="434"/>
      <c r="H147" s="434"/>
      <c r="I147" s="435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433" t="s">
        <v>163</v>
      </c>
      <c r="F148" s="434"/>
      <c r="G148" s="434"/>
      <c r="H148" s="434"/>
      <c r="I148" s="435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433" t="s">
        <v>122</v>
      </c>
      <c r="F149" s="434"/>
      <c r="G149" s="434"/>
      <c r="H149" s="434"/>
      <c r="I149" s="435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433" t="s">
        <v>122</v>
      </c>
      <c r="F150" s="434"/>
      <c r="G150" s="434"/>
      <c r="H150" s="434"/>
      <c r="I150" s="435"/>
      <c r="J150" s="35"/>
      <c r="K150" s="35"/>
      <c r="L150" s="35"/>
      <c r="M150" s="35"/>
      <c r="N150" s="35"/>
    </row>
    <row r="151" spans="1:16" s="15" customFormat="1" ht="27.75">
      <c r="A151" s="92"/>
      <c r="B151" s="496" t="s">
        <v>123</v>
      </c>
      <c r="C151" s="497"/>
      <c r="D151" s="498"/>
      <c r="E151" s="498"/>
      <c r="F151" s="498"/>
      <c r="G151" s="498"/>
      <c r="H151" s="498"/>
      <c r="I151" s="499"/>
      <c r="J151" s="35"/>
      <c r="K151" s="35"/>
    </row>
    <row r="152" spans="1:16" s="15" customFormat="1" ht="56.25" customHeight="1">
      <c r="A152" s="92"/>
      <c r="B152" s="454"/>
      <c r="C152" s="455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56" t="s">
        <v>164</v>
      </c>
      <c r="C153" s="557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56" t="s">
        <v>165</v>
      </c>
      <c r="C154" s="557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7.75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445" t="s">
        <v>166</v>
      </c>
      <c r="D157" s="558"/>
      <c r="E157" s="558"/>
      <c r="F157" s="558"/>
      <c r="G157" s="558"/>
      <c r="H157" s="558"/>
      <c r="I157" s="446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433" t="s">
        <v>167</v>
      </c>
      <c r="D158" s="434"/>
      <c r="E158" s="434"/>
      <c r="F158" s="434"/>
      <c r="G158" s="434"/>
      <c r="H158" s="434"/>
      <c r="I158" s="435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433" t="s">
        <v>168</v>
      </c>
      <c r="D159" s="434"/>
      <c r="E159" s="434"/>
      <c r="F159" s="434"/>
      <c r="G159" s="434"/>
      <c r="H159" s="434"/>
      <c r="I159" s="435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47" t="s">
        <v>167</v>
      </c>
      <c r="D160" s="548"/>
      <c r="E160" s="548"/>
      <c r="F160" s="548"/>
      <c r="G160" s="548"/>
      <c r="H160" s="548"/>
      <c r="I160" s="549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550"/>
      <c r="D161" s="551"/>
      <c r="E161" s="551"/>
      <c r="F161" s="551"/>
      <c r="G161" s="551"/>
      <c r="H161" s="551"/>
      <c r="I161" s="552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553"/>
      <c r="D162" s="554"/>
      <c r="E162" s="554"/>
      <c r="F162" s="554"/>
      <c r="G162" s="554"/>
      <c r="H162" s="554"/>
      <c r="I162" s="555"/>
      <c r="J162" s="35"/>
      <c r="K162" s="35"/>
      <c r="L162" s="35"/>
      <c r="M162" s="35"/>
      <c r="N162" s="35"/>
    </row>
    <row r="163" spans="1:16" s="15" customFormat="1" ht="27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91" t="s">
        <v>127</v>
      </c>
      <c r="C164" s="491"/>
      <c r="D164" s="491"/>
      <c r="E164" s="491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7.75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492"/>
      <c r="B170" s="493"/>
      <c r="C170" s="493"/>
      <c r="D170" s="493"/>
      <c r="E170" s="493"/>
      <c r="F170" s="493"/>
      <c r="G170" s="493"/>
      <c r="H170" s="493"/>
      <c r="I170" s="493"/>
      <c r="J170" s="493"/>
      <c r="K170" s="493"/>
      <c r="L170" s="493"/>
      <c r="M170" s="493"/>
      <c r="N170" s="493"/>
      <c r="O170" s="493"/>
      <c r="P170" s="493"/>
    </row>
    <row r="171" spans="1:16" s="96" customFormat="1" ht="132.94999999999999" customHeight="1">
      <c r="G171" s="97"/>
    </row>
    <row r="172" spans="1:16" s="96" customFormat="1" ht="27">
      <c r="G172" s="97"/>
    </row>
    <row r="173" spans="1:16" s="96" customFormat="1" ht="27">
      <c r="G173" s="97"/>
    </row>
    <row r="174" spans="1:16" s="96" customFormat="1" ht="27">
      <c r="G174" s="97"/>
    </row>
    <row r="175" spans="1:16" s="96" customFormat="1" ht="27">
      <c r="G175" s="97"/>
    </row>
    <row r="176" spans="1:16" s="96" customFormat="1" ht="27">
      <c r="G176" s="97"/>
    </row>
    <row r="177" spans="7:7" s="96" customFormat="1" ht="27">
      <c r="G177" s="97"/>
    </row>
    <row r="178" spans="7:7" s="96" customFormat="1" ht="27">
      <c r="G178" s="97"/>
    </row>
    <row r="179" spans="7:7" s="96" customFormat="1" ht="27">
      <c r="G179" s="97"/>
    </row>
    <row r="180" spans="7:7" s="96" customFormat="1" ht="27">
      <c r="G180" s="97"/>
    </row>
    <row r="181" spans="7:7" s="96" customFormat="1" ht="27">
      <c r="G181" s="97"/>
    </row>
    <row r="182" spans="7:7" s="96" customFormat="1" ht="27">
      <c r="G182" s="97"/>
    </row>
    <row r="183" spans="7:7" s="96" customFormat="1" ht="27">
      <c r="G183" s="97"/>
    </row>
    <row r="184" spans="7:7" s="96" customFormat="1" ht="27">
      <c r="G184" s="97"/>
    </row>
    <row r="185" spans="7:7" s="96" customFormat="1" ht="27">
      <c r="G185" s="97"/>
    </row>
    <row r="186" spans="7:7" s="96" customFormat="1" ht="27">
      <c r="G186" s="97"/>
    </row>
    <row r="187" spans="7:7" s="96" customFormat="1" ht="27">
      <c r="G187" s="97"/>
    </row>
    <row r="188" spans="7:7" s="96" customFormat="1" ht="27">
      <c r="G188" s="97"/>
    </row>
    <row r="189" spans="7:7" s="96" customFormat="1" ht="27">
      <c r="G189" s="97"/>
    </row>
    <row r="190" spans="7:7" s="96" customFormat="1" ht="27">
      <c r="G190" s="97"/>
    </row>
    <row r="191" spans="7:7" s="96" customFormat="1" ht="27">
      <c r="G191" s="97"/>
    </row>
    <row r="192" spans="7:7" s="96" customFormat="1" ht="27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74"/>
  <sheetViews>
    <sheetView tabSelected="1" view="pageBreakPreview" zoomScale="25" zoomScaleNormal="40" zoomScaleSheetLayoutView="25" zoomScalePageLayoutView="25" workbookViewId="0">
      <selection activeCell="B3" sqref="B3"/>
    </sheetView>
  </sheetViews>
  <sheetFormatPr defaultColWidth="9.140625" defaultRowHeight="20.25"/>
  <cols>
    <col min="1" max="1" width="64.42578125" style="79" customWidth="1"/>
    <col min="2" max="4" width="68.28515625" style="80" customWidth="1"/>
    <col min="5" max="5" width="80.85546875" style="80" hidden="1" customWidth="1"/>
    <col min="6" max="6" width="108.85546875" style="80" customWidth="1"/>
    <col min="7" max="12" width="9.140625" style="80"/>
    <col min="13" max="13" width="17.7109375" style="80" customWidth="1"/>
    <col min="14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/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D15-SPA79A1</v>
      </c>
      <c r="C3" s="75"/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streetshort</v>
      </c>
      <c r="C4" s="75"/>
      <c r="D4" s="75"/>
      <c r="E4" s="75"/>
    </row>
    <row r="5" spans="1:12" s="74" customFormat="1" ht="75.95" customHeight="1">
      <c r="A5" s="180"/>
      <c r="B5" s="142" t="str">
        <f>'1. CUTTING DOCKET'!$D$21</f>
        <v>CLOUD</v>
      </c>
      <c r="C5" s="142" t="str">
        <f>'1. CUTTING DOCKET'!$D$27</f>
        <v>ETERNITY</v>
      </c>
      <c r="D5" s="142" t="str">
        <f>'1. CUTTING DOCKET'!$D$30</f>
        <v>MOONLIGHT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PFD</v>
      </c>
      <c r="C6" s="144" t="str">
        <f>'1. CUTTING DOCKET'!$E$48</f>
        <v>PFD</v>
      </c>
      <c r="D6" s="144" t="str">
        <f>'1. CUTTING DOCKET'!$E$52</f>
        <v>PFD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559" t="str">
        <f>'1. CUTTING DOCKET'!M11</f>
        <v>100%COTTON SEMI BRUSHED (20/1+20/1+10/2) washing_ 14GG _460GSM</v>
      </c>
      <c r="C7" s="559"/>
      <c r="D7" s="559"/>
      <c r="E7" s="559"/>
    </row>
    <row r="8" spans="1:12" s="77" customFormat="1" ht="409.6" customHeight="1">
      <c r="A8" s="145" t="str">
        <f>'1. CUTTING DOCKET'!D42</f>
        <v>VẢI CHÍNH</v>
      </c>
      <c r="B8" s="147"/>
      <c r="C8" s="147"/>
      <c r="D8" s="147"/>
      <c r="E8" s="147"/>
      <c r="L8" s="78"/>
    </row>
    <row r="9" spans="1:12" s="77" customFormat="1" ht="157.5" customHeight="1">
      <c r="A9" s="144" t="str">
        <f>'1. CUTTING DOCKET'!$B$43</f>
        <v>SINGLE JERSEY_100% COTTON_PFD_190GSM</v>
      </c>
      <c r="B9" s="144" t="str">
        <f>B6</f>
        <v>PFD</v>
      </c>
      <c r="C9" s="144" t="str">
        <f t="shared" ref="C9:D9" si="0">C6</f>
        <v>PFD</v>
      </c>
      <c r="D9" s="144" t="str">
        <f t="shared" si="0"/>
        <v>PFD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DOCKET'!$D$43</f>
        <v>LÓT TÚI</v>
      </c>
      <c r="B10" s="146"/>
      <c r="C10" s="146"/>
      <c r="D10" s="146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559" t="e">
        <f>'1. CUTTING DOCKET'!#REF!</f>
        <v>#REF!</v>
      </c>
      <c r="C11" s="559"/>
      <c r="D11" s="559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564"/>
      <c r="C12" s="564"/>
      <c r="D12" s="564"/>
      <c r="E12" s="147"/>
      <c r="L12" s="78"/>
    </row>
    <row r="13" spans="1:12" s="77" customFormat="1" ht="74.25" customHeight="1">
      <c r="A13" s="144" t="s">
        <v>173</v>
      </c>
      <c r="B13" s="148" t="str">
        <f>'1. CUTTING DOCKET'!$F$57</f>
        <v>PFD</v>
      </c>
      <c r="C13" s="148" t="str">
        <f>'1. CUTTING DOCKET'!$F$58</f>
        <v>PFD</v>
      </c>
      <c r="D13" s="148" t="str">
        <f>'1. CUTTING DOCKET'!$F$59</f>
        <v>PFD</v>
      </c>
      <c r="E13" s="148" t="e">
        <f>'1. CUTTING DOCKET'!#REF!</f>
        <v>#REF!</v>
      </c>
    </row>
    <row r="14" spans="1:12" s="77" customFormat="1" ht="115.5" customHeight="1">
      <c r="A14" s="145" t="s">
        <v>80</v>
      </c>
      <c r="B14" s="143" t="str">
        <f>'1. CUTTING DOCKET'!$G$57</f>
        <v>PFD</v>
      </c>
      <c r="C14" s="143" t="str">
        <f>'1. CUTTING DOCKET'!$G$58</f>
        <v>PFD</v>
      </c>
      <c r="D14" s="143" t="str">
        <f>'1. CUTTING DOCKET'!$G$59</f>
        <v>PFD</v>
      </c>
      <c r="E14" s="143" t="e">
        <f>'1. CUTTING DOCKET'!#REF!</f>
        <v>#REF!</v>
      </c>
    </row>
    <row r="15" spans="1:12" s="77" customFormat="1" ht="115.5" customHeight="1">
      <c r="A15" s="145" t="str">
        <f>'1. CUTTING DOCKET'!B60</f>
        <v>CHỈ 40/2 SỬA HÀNG SAU NHUỘM</v>
      </c>
      <c r="B15" s="565" t="str">
        <f>'1. CUTTING DOCKET'!G60</f>
        <v>CHỈ CHỢ</v>
      </c>
      <c r="C15" s="565"/>
      <c r="D15" s="565"/>
      <c r="E15" s="565"/>
    </row>
    <row r="16" spans="1:12" s="77" customFormat="1" ht="90" customHeight="1">
      <c r="A16" s="144" t="str">
        <f>'1. CUTTING DOCKET'!B63</f>
        <v>NHÃN CHÍNH CHO QUẦN</v>
      </c>
      <c r="B16" s="560" t="str">
        <f>'1. CUTTING DOCKET'!F63</f>
        <v>NỀN TRẮNG CHỮ ĐEN</v>
      </c>
      <c r="C16" s="560"/>
      <c r="D16" s="560"/>
      <c r="E16" s="560"/>
    </row>
    <row r="17" spans="1:5" s="77" customFormat="1" ht="409.6" customHeight="1">
      <c r="A17" s="149" t="s">
        <v>902</v>
      </c>
      <c r="B17" s="561" t="s">
        <v>908</v>
      </c>
      <c r="C17" s="561"/>
      <c r="D17" s="561"/>
      <c r="E17" s="561"/>
    </row>
    <row r="18" spans="1:5" s="77" customFormat="1" ht="79.5" customHeight="1">
      <c r="A18" s="144" t="str">
        <f>'1. CUTTING DOCKET'!B66</f>
        <v>NHÃN SIZE CHO QUẦN</v>
      </c>
      <c r="B18" s="560" t="str">
        <f>'1. CUTTING DOCKET'!F66</f>
        <v>NỀN TRẮNG CHỮ ĐEN</v>
      </c>
      <c r="C18" s="560"/>
      <c r="D18" s="560"/>
      <c r="E18" s="560"/>
    </row>
    <row r="19" spans="1:5" s="77" customFormat="1" ht="346.5" customHeight="1">
      <c r="A19" s="149" t="s">
        <v>903</v>
      </c>
      <c r="B19" s="562" t="s">
        <v>908</v>
      </c>
      <c r="C19" s="562"/>
      <c r="D19" s="562"/>
      <c r="E19" s="563"/>
    </row>
    <row r="20" spans="1:5" s="77" customFormat="1" ht="124.5" customHeight="1">
      <c r="A20" s="144" t="str">
        <f>'1. CUTTING DOCKET'!B69</f>
        <v>NHÃN COUNTRY OF ORIGIN- made in vietnam</v>
      </c>
      <c r="B20" s="560" t="str">
        <f>'1. CUTTING DOCKET'!F69</f>
        <v>NỀN TRẮNG CHỮ ĐEN</v>
      </c>
      <c r="C20" s="560"/>
      <c r="D20" s="560"/>
      <c r="E20" s="560"/>
    </row>
    <row r="21" spans="1:5" s="77" customFormat="1" ht="346.5" customHeight="1">
      <c r="A21" s="149" t="s">
        <v>768</v>
      </c>
      <c r="B21" s="562" t="s">
        <v>908</v>
      </c>
      <c r="C21" s="562"/>
      <c r="D21" s="562"/>
      <c r="E21" s="563"/>
    </row>
    <row r="22" spans="1:5" s="77" customFormat="1" ht="131.25" customHeight="1">
      <c r="A22" s="144" t="str">
        <f>'1. CUTTING DOCKET'!B74</f>
        <v>NHÃN THÀNH PHẦN 100% COTTON 1 LÁ</v>
      </c>
      <c r="B22" s="560" t="str">
        <f>'1. CUTTING DOCKET'!F74</f>
        <v>NỀN TRẮNG CHỮ ĐEN</v>
      </c>
      <c r="C22" s="560"/>
      <c r="D22" s="560"/>
      <c r="E22" s="560"/>
    </row>
    <row r="23" spans="1:5" s="77" customFormat="1" ht="362.25" customHeight="1">
      <c r="A23" s="149" t="s">
        <v>769</v>
      </c>
      <c r="B23" s="571" t="s">
        <v>900</v>
      </c>
      <c r="C23" s="571"/>
      <c r="D23" s="571"/>
      <c r="E23" s="182"/>
    </row>
    <row r="24" spans="1:5" s="77" customFormat="1" ht="253.5" customHeight="1">
      <c r="A24" s="144" t="str">
        <f>'1. CUTTING DOCKET'!B78</f>
        <v>DÂY LUỒN 8MM CÓ ĐẦU CHẶN KIM LOẠI
XXS  147CM/XS 152CM/S 157CM/M 162CM/L 167CM/ XL 172CM/2XL 177CM</v>
      </c>
      <c r="B24" s="365" t="str">
        <f>'1. CUTTING DOCKET'!F77</f>
        <v>OFF WHITE</v>
      </c>
      <c r="C24" s="365" t="str">
        <f>'1. CUTTING DOCKET'!F78</f>
        <v>BLACK</v>
      </c>
      <c r="D24" s="365" t="str">
        <f>'1. CUTTING DOCKET'!F79</f>
        <v>BLACK</v>
      </c>
      <c r="E24" s="364"/>
    </row>
    <row r="25" spans="1:5" s="77" customFormat="1" ht="265.5" customHeight="1">
      <c r="A25" s="149" t="s">
        <v>771</v>
      </c>
      <c r="B25" s="366"/>
      <c r="C25" s="366"/>
      <c r="D25" s="366"/>
      <c r="E25" s="366"/>
    </row>
    <row r="26" spans="1:5" s="77" customFormat="1" ht="70.5" customHeight="1">
      <c r="A26" s="144" t="str">
        <f>'1. CUTTING DOCKET'!B80</f>
        <v>THUN LƯNG 5.5CM</v>
      </c>
      <c r="B26" s="365" t="str">
        <f>'1. CUTTING DOCKET'!F80</f>
        <v>WHITE</v>
      </c>
      <c r="C26" s="365" t="str">
        <f>'1. CUTTING DOCKET'!F81</f>
        <v>BLACK</v>
      </c>
      <c r="D26" s="365" t="str">
        <f>'1. CUTTING DOCKET'!F82</f>
        <v>BLACK</v>
      </c>
      <c r="E26" s="364"/>
    </row>
    <row r="27" spans="1:5" s="77" customFormat="1" ht="299.25" customHeight="1">
      <c r="A27" s="149" t="s">
        <v>770</v>
      </c>
      <c r="B27" s="366"/>
      <c r="C27" s="366"/>
      <c r="D27" s="366"/>
      <c r="E27" s="366"/>
    </row>
    <row r="28" spans="1:5" s="77" customFormat="1" ht="70.5" customHeight="1">
      <c r="A28" s="144" t="str">
        <f>'1. CUTTING DOCKET'!B83</f>
        <v>BAO BỌC NHÃN CHÍNH+ SIZE</v>
      </c>
      <c r="B28" s="566" t="str">
        <f>'1. CUTTING DOCKET'!F83</f>
        <v>CLEAR</v>
      </c>
      <c r="C28" s="567"/>
      <c r="D28" s="577"/>
      <c r="E28" s="364"/>
    </row>
    <row r="29" spans="1:5" s="77" customFormat="1" ht="299.25" customHeight="1">
      <c r="A29" s="149" t="s">
        <v>909</v>
      </c>
      <c r="B29" s="366"/>
      <c r="C29" s="366"/>
      <c r="D29" s="366"/>
      <c r="E29" s="366"/>
    </row>
    <row r="30" spans="1:5" s="77" customFormat="1" ht="160.5" customHeight="1">
      <c r="A30" s="144" t="str">
        <f>'1. CUTTING DOCKET'!B88</f>
        <v>STICKER POLY BAG + 2 MẶT THÙNG CARTON 
6.5CM W x 2.5CM H</v>
      </c>
      <c r="B30" s="568" t="str">
        <f>'1. CUTTING DOCKET'!F88</f>
        <v>NỀN TRẮNG CHỮ ĐEN</v>
      </c>
      <c r="C30" s="569"/>
      <c r="D30" s="569"/>
      <c r="E30" s="570"/>
    </row>
    <row r="31" spans="1:5" s="77" customFormat="1" ht="409.6" customHeight="1">
      <c r="A31" s="149" t="s">
        <v>773</v>
      </c>
      <c r="B31" s="576" t="s">
        <v>180</v>
      </c>
      <c r="C31" s="576"/>
      <c r="D31" s="576"/>
      <c r="E31" s="576"/>
    </row>
    <row r="32" spans="1:5" s="77" customFormat="1" ht="216" customHeight="1">
      <c r="A32" s="144" t="str">
        <f>'1. CUTTING DOCKET'!B91</f>
        <v>POLYBAG REGULAR (XXS-M) BAO NHỎ 343MM x 406MM</v>
      </c>
      <c r="B32" s="568" t="str">
        <f>'1. CUTTING DOCKET'!F91</f>
        <v>CLEAR</v>
      </c>
      <c r="C32" s="569"/>
      <c r="D32" s="569"/>
      <c r="E32" s="570"/>
    </row>
    <row r="33" spans="1:12" s="77" customFormat="1" ht="273" customHeight="1">
      <c r="A33" s="145" t="s">
        <v>834</v>
      </c>
      <c r="B33" s="575"/>
      <c r="C33" s="575"/>
      <c r="D33" s="575"/>
      <c r="E33" s="575"/>
    </row>
    <row r="34" spans="1:12" s="77" customFormat="1" ht="95.25" customHeight="1">
      <c r="A34" s="144" t="s">
        <v>777</v>
      </c>
      <c r="B34" s="568" t="str">
        <f>'1. CUTTING DOCKET'!F94</f>
        <v>NATURAL</v>
      </c>
      <c r="C34" s="569"/>
      <c r="D34" s="569"/>
      <c r="E34" s="570"/>
    </row>
    <row r="35" spans="1:12" s="77" customFormat="1" ht="324.75" customHeight="1">
      <c r="A35" s="145" t="s">
        <v>776</v>
      </c>
      <c r="B35" s="572"/>
      <c r="C35" s="573"/>
      <c r="D35" s="574"/>
      <c r="E35" s="336"/>
    </row>
    <row r="36" spans="1:12" s="77" customFormat="1" ht="119.45" customHeight="1">
      <c r="A36" s="144" t="str">
        <f>'1. CUTTING DOCKET'!B97</f>
        <v>STICKER DÁN THÙNG</v>
      </c>
      <c r="B36" s="566" t="str">
        <f>'1. CUTTING DOCKET'!F97</f>
        <v>NỀN TRẮNG CHỮ ĐEN</v>
      </c>
      <c r="C36" s="567"/>
      <c r="D36" s="567"/>
      <c r="E36" s="337"/>
    </row>
    <row r="37" spans="1:12" s="77" customFormat="1" ht="287.25" customHeight="1">
      <c r="A37" s="145" t="s">
        <v>778</v>
      </c>
      <c r="B37" s="336"/>
      <c r="C37" s="336"/>
      <c r="D37" s="336"/>
      <c r="E37" s="336"/>
    </row>
    <row r="38" spans="1:12" s="77" customFormat="1" ht="119.45" customHeight="1">
      <c r="A38" s="144" t="str">
        <f>'1. CUTTING DOCKET'!B100</f>
        <v>STICKER DÁN THÙNG MÀU CAM</v>
      </c>
      <c r="B38" s="566" t="str">
        <f>'1. CUTTING DOCKET'!F100</f>
        <v>ORANGE</v>
      </c>
      <c r="C38" s="567"/>
      <c r="D38" s="567"/>
      <c r="E38" s="337"/>
    </row>
    <row r="39" spans="1:12" s="77" customFormat="1" ht="287.25" customHeight="1">
      <c r="A39" s="145" t="s">
        <v>779</v>
      </c>
      <c r="B39" s="336"/>
      <c r="C39" s="336"/>
      <c r="D39" s="336"/>
      <c r="E39" s="336"/>
    </row>
    <row r="40" spans="1:12" s="77" customFormat="1" ht="71.45" customHeight="1">
      <c r="A40" s="144" t="str">
        <f>'1. CUTTING DOCKET'!B106</f>
        <v>BIG POLY BAG 100X120</v>
      </c>
      <c r="B40" s="566" t="str">
        <f>'1. CUTTING DOCKET'!F106</f>
        <v>CLEAR</v>
      </c>
      <c r="C40" s="567"/>
      <c r="D40" s="567"/>
      <c r="E40" s="337"/>
    </row>
    <row r="41" spans="1:12" s="77" customFormat="1" ht="87" customHeight="1">
      <c r="A41" s="145" t="s">
        <v>780</v>
      </c>
      <c r="B41" s="336"/>
      <c r="C41" s="336"/>
      <c r="D41" s="336"/>
      <c r="E41" s="336"/>
    </row>
    <row r="42" spans="1:12" s="77" customFormat="1" ht="87" customHeight="1">
      <c r="A42" s="641"/>
      <c r="B42" s="642"/>
      <c r="C42" s="642"/>
      <c r="D42" s="642"/>
      <c r="E42" s="642"/>
    </row>
    <row r="43" spans="1:12" s="77" customFormat="1" ht="87" customHeight="1">
      <c r="A43" s="641"/>
      <c r="B43" s="642"/>
      <c r="C43" s="642"/>
      <c r="D43" s="642"/>
      <c r="E43" s="642"/>
    </row>
    <row r="44" spans="1:12" s="77" customFormat="1" ht="87" customHeight="1">
      <c r="A44" s="641"/>
      <c r="B44" s="642"/>
      <c r="C44" s="642"/>
      <c r="D44" s="642"/>
      <c r="E44" s="642"/>
    </row>
    <row r="45" spans="1:12" s="77" customFormat="1" ht="87" customHeight="1">
      <c r="A45" s="641"/>
      <c r="B45" s="642"/>
      <c r="C45" s="642"/>
      <c r="D45" s="642"/>
      <c r="E45" s="642"/>
    </row>
    <row r="46" spans="1:12" s="77" customFormat="1" ht="87" customHeight="1">
      <c r="A46" s="641"/>
      <c r="B46" s="642"/>
      <c r="C46" s="642"/>
      <c r="D46" s="642"/>
      <c r="E46" s="642"/>
    </row>
    <row r="47" spans="1:12" s="77" customFormat="1" ht="157.5" customHeight="1">
      <c r="A47" s="144" t="str">
        <f>'1. CUTTING DOCKET'!B50</f>
        <v>KEO MÈ</v>
      </c>
      <c r="B47" s="144" t="s">
        <v>109</v>
      </c>
      <c r="C47" s="144" t="s">
        <v>42</v>
      </c>
      <c r="D47" s="144" t="s">
        <v>42</v>
      </c>
      <c r="E47" s="144" t="e">
        <f>'1. CUTTING DOCKET'!#REF!</f>
        <v>#REF!</v>
      </c>
    </row>
    <row r="48" spans="1:12" s="77" customFormat="1" ht="409.5" customHeight="1">
      <c r="A48" s="145" t="str">
        <f>'1. CUTTING DOCKET'!D50</f>
        <v>CƠI TÚI</v>
      </c>
      <c r="B48" s="146"/>
      <c r="C48" s="146"/>
      <c r="D48" s="146"/>
      <c r="E48" s="146"/>
      <c r="L48" s="78"/>
    </row>
    <row r="51" spans="1:17" ht="409.5">
      <c r="E51" s="80" t="s">
        <v>725</v>
      </c>
      <c r="J51" s="80">
        <f>I51*8.3%+(I51/50)*0.5</f>
        <v>0</v>
      </c>
      <c r="M51" s="341">
        <f>ROUND(I51+J51,0)</f>
        <v>0</v>
      </c>
      <c r="N51" s="343" t="s">
        <v>737</v>
      </c>
    </row>
    <row r="52" spans="1:17">
      <c r="B52" s="80" t="s">
        <v>735</v>
      </c>
      <c r="E52" s="80" t="s">
        <v>725</v>
      </c>
      <c r="H52" s="80">
        <v>0.25</v>
      </c>
      <c r="M52" s="341">
        <f>ROUND(I52+J52,0)</f>
        <v>0</v>
      </c>
      <c r="N52" s="335" t="s">
        <v>738</v>
      </c>
      <c r="O52" s="335"/>
      <c r="P52" s="335"/>
      <c r="Q52" s="335"/>
    </row>
    <row r="53" spans="1:17">
      <c r="I53" s="80" t="b">
        <v>1</v>
      </c>
    </row>
    <row r="54" spans="1:17">
      <c r="E54" s="80" t="s">
        <v>725</v>
      </c>
      <c r="M54" s="341">
        <f>ROUND(I54+J54,0)</f>
        <v>0</v>
      </c>
    </row>
    <row r="56" spans="1:17">
      <c r="E56" s="80" t="s">
        <v>725</v>
      </c>
      <c r="M56" s="341">
        <f>ROUND(I56+J56,0)</f>
        <v>0</v>
      </c>
    </row>
    <row r="57" spans="1:17">
      <c r="A57" s="79" t="str">
        <f>UPPER(D18)</f>
        <v/>
      </c>
    </row>
    <row r="58" spans="1:17" ht="156" customHeight="1">
      <c r="E58" s="80" t="e">
        <f>#REF!</f>
        <v>#REF!</v>
      </c>
      <c r="H58" s="335">
        <v>0.99</v>
      </c>
    </row>
    <row r="59" spans="1:17">
      <c r="A59" s="79" t="str">
        <f>UPPER(D30)</f>
        <v/>
      </c>
    </row>
    <row r="60" spans="1:17" ht="156" customHeight="1">
      <c r="E60" s="80" t="e">
        <f>#REF!</f>
        <v>#REF!</v>
      </c>
      <c r="G60" s="80">
        <f>$Q$30</f>
        <v>0</v>
      </c>
      <c r="H60" s="335">
        <v>0.99</v>
      </c>
    </row>
    <row r="61" spans="1:17">
      <c r="A61" s="79" t="str">
        <f>UPPER(D34)</f>
        <v/>
      </c>
    </row>
    <row r="62" spans="1:17" ht="156" customHeight="1">
      <c r="E62" s="80" t="e">
        <f>#REF!</f>
        <v>#REF!</v>
      </c>
      <c r="H62" s="335">
        <v>0.99</v>
      </c>
    </row>
    <row r="63" spans="1:17">
      <c r="A63" s="79" t="e">
        <f>UPPER(#REF!)</f>
        <v>#REF!</v>
      </c>
    </row>
    <row r="64" spans="1:17" ht="156" customHeight="1">
      <c r="E64" s="80" t="e">
        <f>#REF!</f>
        <v>#REF!</v>
      </c>
      <c r="G64" s="80">
        <f>$Q$49</f>
        <v>0</v>
      </c>
      <c r="H64" s="335">
        <v>0.99</v>
      </c>
    </row>
    <row r="67" spans="2:17">
      <c r="G67" s="80" t="s">
        <v>725</v>
      </c>
      <c r="L67" s="335"/>
      <c r="P67" s="79" t="s">
        <v>726</v>
      </c>
      <c r="Q67" s="79"/>
    </row>
    <row r="68" spans="2:17">
      <c r="G68" s="80" t="s">
        <v>725</v>
      </c>
      <c r="L68" s="335"/>
      <c r="P68" s="79"/>
      <c r="Q68" s="79"/>
    </row>
    <row r="69" spans="2:17">
      <c r="G69" s="80" t="s">
        <v>725</v>
      </c>
      <c r="L69" s="335"/>
      <c r="P69" s="79"/>
      <c r="Q69" s="79"/>
    </row>
    <row r="70" spans="2:17">
      <c r="G70" s="80" t="s">
        <v>725</v>
      </c>
      <c r="L70" s="335"/>
      <c r="P70" s="79"/>
      <c r="Q70" s="79"/>
    </row>
    <row r="71" spans="2:17">
      <c r="B71" s="80" t="s">
        <v>727</v>
      </c>
    </row>
    <row r="72" spans="2:17">
      <c r="B72" s="80" t="s">
        <v>727</v>
      </c>
    </row>
    <row r="73" spans="2:17">
      <c r="B73" s="80" t="s">
        <v>727</v>
      </c>
    </row>
    <row r="74" spans="2:17">
      <c r="B74" s="80" t="s">
        <v>727</v>
      </c>
    </row>
  </sheetData>
  <mergeCells count="22">
    <mergeCell ref="B40:D40"/>
    <mergeCell ref="B34:E34"/>
    <mergeCell ref="B20:E20"/>
    <mergeCell ref="B21:E21"/>
    <mergeCell ref="B22:E22"/>
    <mergeCell ref="B23:D23"/>
    <mergeCell ref="B35:D35"/>
    <mergeCell ref="B36:D36"/>
    <mergeCell ref="B38:D38"/>
    <mergeCell ref="B33:E33"/>
    <mergeCell ref="B31:E31"/>
    <mergeCell ref="B30:E30"/>
    <mergeCell ref="B32:E32"/>
    <mergeCell ref="B28:D28"/>
    <mergeCell ref="B7:E7"/>
    <mergeCell ref="B16:E16"/>
    <mergeCell ref="B17:E17"/>
    <mergeCell ref="B18:E18"/>
    <mergeCell ref="B19:E19"/>
    <mergeCell ref="B11:D11"/>
    <mergeCell ref="B12:D12"/>
    <mergeCell ref="B15:E15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5" manualBreakCount="5">
    <brk id="15" max="4" man="1"/>
    <brk id="21" max="4" man="1"/>
    <brk id="29" max="4" man="1"/>
    <brk id="35" max="4" man="1"/>
    <brk id="46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6"/>
  <sheetViews>
    <sheetView view="pageBreakPreview" topLeftCell="A26" zoomScale="50" zoomScaleNormal="10" zoomScaleSheetLayoutView="50" zoomScalePageLayoutView="25" workbookViewId="0">
      <selection activeCell="G29" sqref="G29:M29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67" t="s">
        <v>0</v>
      </c>
      <c r="O1" s="467" t="s">
        <v>0</v>
      </c>
      <c r="P1" s="468" t="s">
        <v>1</v>
      </c>
      <c r="Q1" s="468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67" t="s">
        <v>2</v>
      </c>
      <c r="O2" s="467" t="s">
        <v>2</v>
      </c>
      <c r="P2" s="469" t="s">
        <v>3</v>
      </c>
      <c r="Q2" s="469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67" t="s">
        <v>4</v>
      </c>
      <c r="O3" s="467" t="s">
        <v>4</v>
      </c>
      <c r="P3" s="470" t="s">
        <v>5</v>
      </c>
      <c r="Q3" s="468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72" t="s">
        <v>831</v>
      </c>
      <c r="H5" s="473"/>
      <c r="I5" s="473"/>
      <c r="J5" s="473"/>
      <c r="K5" s="473"/>
      <c r="L5" s="473"/>
      <c r="M5" s="474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75"/>
      <c r="H6" s="476"/>
      <c r="I6" s="476"/>
      <c r="J6" s="476"/>
      <c r="K6" s="476"/>
      <c r="L6" s="476"/>
      <c r="M6" s="477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668</v>
      </c>
      <c r="E7" s="12"/>
      <c r="F7" s="11"/>
      <c r="G7" s="475"/>
      <c r="H7" s="476"/>
      <c r="I7" s="476"/>
      <c r="J7" s="476"/>
      <c r="K7" s="476"/>
      <c r="L7" s="476"/>
      <c r="M7" s="477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71" t="s">
        <v>670</v>
      </c>
      <c r="E8" s="471"/>
      <c r="F8" s="471"/>
      <c r="G8" s="478"/>
      <c r="H8" s="479"/>
      <c r="I8" s="479"/>
      <c r="J8" s="479"/>
      <c r="K8" s="479"/>
      <c r="L8" s="479"/>
      <c r="M8" s="480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872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82">
        <v>45447</v>
      </c>
      <c r="E11" s="483"/>
      <c r="F11" s="483"/>
      <c r="G11" s="241"/>
      <c r="H11" s="240"/>
      <c r="I11" s="186"/>
      <c r="J11" s="238" t="s">
        <v>20</v>
      </c>
      <c r="K11" s="186"/>
      <c r="L11" s="186"/>
      <c r="M11" s="481" t="s">
        <v>730</v>
      </c>
      <c r="N11" s="481"/>
      <c r="O11" s="481"/>
      <c r="P11" s="481"/>
      <c r="Q11" s="481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458"/>
      <c r="C13" s="458"/>
      <c r="D13" s="458"/>
      <c r="E13" s="458"/>
      <c r="F13" s="458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53" t="s">
        <v>741</v>
      </c>
      <c r="F17" s="354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7.5">
      <c r="B18" s="330" t="s">
        <v>41</v>
      </c>
      <c r="C18" s="331" t="s">
        <v>669</v>
      </c>
      <c r="D18" s="205" t="s">
        <v>731</v>
      </c>
      <c r="E18" s="578" t="s">
        <v>742</v>
      </c>
      <c r="F18" s="578"/>
      <c r="G18" s="207">
        <v>3</v>
      </c>
      <c r="H18" s="207">
        <v>3</v>
      </c>
      <c r="I18" s="207">
        <v>3</v>
      </c>
      <c r="J18" s="207">
        <v>5</v>
      </c>
      <c r="K18" s="207">
        <v>4</v>
      </c>
      <c r="L18" s="207">
        <v>3</v>
      </c>
      <c r="M18" s="207">
        <v>3</v>
      </c>
      <c r="N18" s="207"/>
      <c r="O18" s="207"/>
      <c r="P18" s="207"/>
      <c r="Q18" s="208">
        <f>SUM(E18:P18)</f>
        <v>24</v>
      </c>
    </row>
    <row r="19" spans="2:17" s="204" customFormat="1" ht="67.5">
      <c r="B19" s="330" t="s">
        <v>43</v>
      </c>
      <c r="C19" s="331" t="str">
        <f>C18</f>
        <v>DB-KB001</v>
      </c>
      <c r="D19" s="206" t="str">
        <f>+D18</f>
        <v>CLOUD</v>
      </c>
      <c r="E19" s="578" t="s">
        <v>743</v>
      </c>
      <c r="F19" s="578"/>
      <c r="G19" s="209">
        <v>0</v>
      </c>
      <c r="H19" s="209">
        <v>1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3</v>
      </c>
    </row>
    <row r="20" spans="2:17" s="215" customFormat="1" ht="45">
      <c r="B20" s="210" t="s">
        <v>44</v>
      </c>
      <c r="C20" s="210"/>
      <c r="D20" s="357" t="str">
        <f>+D19</f>
        <v>CLOUD</v>
      </c>
      <c r="E20" s="212"/>
      <c r="F20" s="213"/>
      <c r="G20" s="214">
        <f>SUM(G18:G19)</f>
        <v>3</v>
      </c>
      <c r="H20" s="214">
        <f t="shared" ref="H20:M20" si="0">SUM(H18:H19)</f>
        <v>4</v>
      </c>
      <c r="I20" s="214">
        <f t="shared" si="0"/>
        <v>4</v>
      </c>
      <c r="J20" s="214">
        <f t="shared" si="0"/>
        <v>6</v>
      </c>
      <c r="K20" s="214">
        <f t="shared" si="0"/>
        <v>4</v>
      </c>
      <c r="L20" s="214">
        <f t="shared" si="0"/>
        <v>3</v>
      </c>
      <c r="M20" s="214">
        <f t="shared" si="0"/>
        <v>3</v>
      </c>
      <c r="N20" s="334"/>
      <c r="O20" s="334"/>
      <c r="P20" s="334"/>
      <c r="Q20" s="213">
        <f>SUM(Q18:Q19)</f>
        <v>27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53" t="s">
        <v>741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7.5">
      <c r="B23" s="330" t="s">
        <v>41</v>
      </c>
      <c r="C23" s="331" t="s">
        <v>678</v>
      </c>
      <c r="D23" s="355" t="s">
        <v>732</v>
      </c>
      <c r="E23" s="578" t="s">
        <v>742</v>
      </c>
      <c r="F23" s="578"/>
      <c r="G23" s="207">
        <v>3</v>
      </c>
      <c r="H23" s="207">
        <v>3</v>
      </c>
      <c r="I23" s="207">
        <v>3</v>
      </c>
      <c r="J23" s="207">
        <v>5</v>
      </c>
      <c r="K23" s="207">
        <v>4</v>
      </c>
      <c r="L23" s="207">
        <v>3</v>
      </c>
      <c r="M23" s="207">
        <v>3</v>
      </c>
      <c r="N23" s="207"/>
      <c r="O23" s="207"/>
      <c r="P23" s="207"/>
      <c r="Q23" s="208">
        <f>SUM(E23:P23)</f>
        <v>24</v>
      </c>
    </row>
    <row r="24" spans="2:17" s="204" customFormat="1" ht="67.5">
      <c r="B24" s="330" t="s">
        <v>43</v>
      </c>
      <c r="C24" s="331" t="str">
        <f>C23</f>
        <v>DB-KB002</v>
      </c>
      <c r="D24" s="356" t="str">
        <f>+D23</f>
        <v>ETERNITY</v>
      </c>
      <c r="E24" s="578" t="s">
        <v>743</v>
      </c>
      <c r="F24" s="578"/>
      <c r="G24" s="209">
        <v>0</v>
      </c>
      <c r="H24" s="209">
        <v>1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3</v>
      </c>
    </row>
    <row r="25" spans="2:17" s="215" customFormat="1" ht="45">
      <c r="B25" s="210" t="s">
        <v>44</v>
      </c>
      <c r="C25" s="210"/>
      <c r="D25" s="357" t="str">
        <f>+D24</f>
        <v>ETERNITY</v>
      </c>
      <c r="E25" s="212"/>
      <c r="F25" s="213"/>
      <c r="G25" s="214">
        <f>SUM(G23:G24)</f>
        <v>3</v>
      </c>
      <c r="H25" s="214">
        <f t="shared" ref="H25:M25" si="1">SUM(H23:H24)</f>
        <v>4</v>
      </c>
      <c r="I25" s="214">
        <f t="shared" si="1"/>
        <v>4</v>
      </c>
      <c r="J25" s="214">
        <f t="shared" si="1"/>
        <v>6</v>
      </c>
      <c r="K25" s="214">
        <f t="shared" si="1"/>
        <v>4</v>
      </c>
      <c r="L25" s="214">
        <f t="shared" si="1"/>
        <v>3</v>
      </c>
      <c r="M25" s="214">
        <f t="shared" si="1"/>
        <v>3</v>
      </c>
      <c r="N25" s="213"/>
      <c r="O25" s="213"/>
      <c r="P25" s="213"/>
      <c r="Q25" s="213">
        <f>SUM(Q23:Q24)</f>
        <v>27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7.5">
      <c r="B28" s="330" t="s">
        <v>41</v>
      </c>
      <c r="C28" s="331" t="s">
        <v>686</v>
      </c>
      <c r="D28" s="358" t="s">
        <v>733</v>
      </c>
      <c r="E28" s="578" t="s">
        <v>742</v>
      </c>
      <c r="F28" s="578"/>
      <c r="G28" s="207">
        <v>2</v>
      </c>
      <c r="H28" s="207">
        <v>3</v>
      </c>
      <c r="I28" s="207">
        <v>3</v>
      </c>
      <c r="J28" s="207">
        <v>5</v>
      </c>
      <c r="K28" s="207">
        <v>4</v>
      </c>
      <c r="L28" s="207">
        <v>3</v>
      </c>
      <c r="M28" s="207">
        <v>1</v>
      </c>
      <c r="N28" s="207"/>
      <c r="O28" s="207"/>
      <c r="P28" s="207"/>
      <c r="Q28" s="208">
        <f>SUM(E28:P28)</f>
        <v>21</v>
      </c>
    </row>
    <row r="29" spans="2:17" s="204" customFormat="1" ht="67.5">
      <c r="B29" s="330" t="s">
        <v>43</v>
      </c>
      <c r="C29" s="331" t="str">
        <f>C28</f>
        <v>DB-KB003</v>
      </c>
      <c r="D29" s="359" t="str">
        <f>+D28</f>
        <v>MOONLIGHT</v>
      </c>
      <c r="E29" s="578" t="s">
        <v>743</v>
      </c>
      <c r="F29" s="578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45">
      <c r="B30" s="222" t="s">
        <v>44</v>
      </c>
      <c r="C30" s="223"/>
      <c r="G30" s="214">
        <f>SUM(G28:G29)</f>
        <v>2</v>
      </c>
      <c r="H30" s="214">
        <f t="shared" ref="H30:M30" si="2">SUM(H28:H29)</f>
        <v>3</v>
      </c>
      <c r="I30" s="214">
        <f t="shared" si="2"/>
        <v>4</v>
      </c>
      <c r="J30" s="214">
        <f t="shared" si="2"/>
        <v>6</v>
      </c>
      <c r="K30" s="214">
        <f t="shared" si="2"/>
        <v>4</v>
      </c>
      <c r="L30" s="214">
        <f t="shared" si="2"/>
        <v>3</v>
      </c>
      <c r="M30" s="214">
        <f t="shared" si="2"/>
        <v>1</v>
      </c>
      <c r="N30" s="221"/>
      <c r="O30" s="221"/>
      <c r="P30" s="221"/>
      <c r="Q30" s="224">
        <f>SUM(Q28:Q29)</f>
        <v>23</v>
      </c>
    </row>
    <row r="31" spans="2:17" s="204" customFormat="1" ht="45">
      <c r="B31" s="216"/>
      <c r="C31" s="216"/>
      <c r="D31" s="579" t="str">
        <f>+D29</f>
        <v>MOONLIGHT</v>
      </c>
      <c r="E31" s="579"/>
      <c r="F31" s="579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8</v>
      </c>
      <c r="H32" s="228">
        <f t="shared" si="3"/>
        <v>11</v>
      </c>
      <c r="I32" s="228">
        <f t="shared" si="3"/>
        <v>12</v>
      </c>
      <c r="J32" s="228">
        <f t="shared" si="3"/>
        <v>18</v>
      </c>
      <c r="K32" s="228">
        <f t="shared" si="3"/>
        <v>12</v>
      </c>
      <c r="L32" s="228">
        <f t="shared" si="3"/>
        <v>9</v>
      </c>
      <c r="M32" s="228">
        <f t="shared" si="3"/>
        <v>7</v>
      </c>
      <c r="N32" s="228"/>
      <c r="O32" s="228"/>
      <c r="P32" s="228"/>
      <c r="Q32" s="228">
        <f>Q20++Q30+Q25</f>
        <v>77</v>
      </c>
    </row>
    <row r="33" spans="2:17" s="99" customFormat="1" ht="20.25" customHeight="1">
      <c r="B33" s="100"/>
      <c r="C33" s="101"/>
      <c r="E33" s="348"/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348"/>
      <c r="Q33" s="348"/>
    </row>
    <row r="34" spans="2:17" s="99" customFormat="1" ht="105.75" customHeight="1">
      <c r="B34" s="441" t="s">
        <v>740</v>
      </c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1"/>
    </row>
    <row r="35" spans="2:17" s="96" customFormat="1" ht="132.94999999999999" customHeight="1">
      <c r="G35" s="97"/>
    </row>
    <row r="36" spans="2:17" s="96" customFormat="1" ht="27">
      <c r="G36" s="97"/>
    </row>
    <row r="37" spans="2:17" s="96" customFormat="1" ht="27">
      <c r="G37" s="97"/>
    </row>
    <row r="38" spans="2:17" s="96" customFormat="1" ht="27">
      <c r="G38" s="97"/>
    </row>
    <row r="39" spans="2:17" s="96" customFormat="1" ht="27">
      <c r="G39" s="97"/>
    </row>
    <row r="40" spans="2:17" s="96" customFormat="1" ht="27">
      <c r="G40" s="97"/>
    </row>
    <row r="41" spans="2:17" s="96" customFormat="1" ht="27">
      <c r="G41" s="97"/>
    </row>
    <row r="42" spans="2:17" s="96" customFormat="1" ht="27">
      <c r="G42" s="97"/>
    </row>
    <row r="43" spans="2:17" s="96" customFormat="1" ht="27">
      <c r="G43" s="97"/>
    </row>
    <row r="44" spans="2:17" s="96" customFormat="1" ht="27">
      <c r="G44" s="97"/>
    </row>
    <row r="45" spans="2:17" s="96" customFormat="1" ht="27">
      <c r="G45" s="97"/>
    </row>
    <row r="46" spans="2:17" s="96" customFormat="1" ht="27">
      <c r="G46" s="97"/>
    </row>
    <row r="47" spans="2:17" s="96" customFormat="1" ht="27">
      <c r="G47" s="97"/>
    </row>
    <row r="48" spans="2:17" s="96" customFormat="1" ht="27">
      <c r="G48" s="97"/>
    </row>
    <row r="49" spans="7:7" s="96" customFormat="1" ht="27">
      <c r="G49" s="97"/>
    </row>
    <row r="50" spans="7:7" s="96" customFormat="1" ht="27">
      <c r="G50" s="97"/>
    </row>
    <row r="51" spans="7:7" s="96" customFormat="1" ht="27">
      <c r="G51" s="97"/>
    </row>
    <row r="52" spans="7:7" s="96" customFormat="1" ht="27">
      <c r="G52" s="97"/>
    </row>
    <row r="53" spans="7:7" s="96" customFormat="1" ht="27">
      <c r="G53" s="97"/>
    </row>
    <row r="54" spans="7:7" s="96" customFormat="1" ht="27">
      <c r="G54" s="97"/>
    </row>
    <row r="55" spans="7:7" s="96" customFormat="1" ht="27">
      <c r="G55" s="97"/>
    </row>
    <row r="56" spans="7:7" s="96" customFormat="1" ht="27">
      <c r="G56" s="97"/>
    </row>
  </sheetData>
  <mergeCells count="19"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13:F13"/>
    <mergeCell ref="E29:F29"/>
    <mergeCell ref="B34:Q34"/>
    <mergeCell ref="D31:F31"/>
    <mergeCell ref="E18:F18"/>
    <mergeCell ref="E19:F19"/>
    <mergeCell ref="E23:F23"/>
    <mergeCell ref="E24:F24"/>
    <mergeCell ref="E28:F28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6ED90-8AB4-40CF-8F68-2031AFFDE82E}">
  <sheetPr filterMode="1">
    <pageSetUpPr fitToPage="1"/>
  </sheetPr>
  <dimension ref="A2:T368"/>
  <sheetViews>
    <sheetView view="pageBreakPreview" zoomScale="55" zoomScaleNormal="55" zoomScalePageLayoutView="50" workbookViewId="0">
      <pane xSplit="2" ySplit="2" topLeftCell="C284" activePane="bottomRight" state="frozen"/>
      <selection activeCell="B21" sqref="B21"/>
      <selection pane="topRight" activeCell="B21" sqref="B21"/>
      <selection pane="bottomLeft" activeCell="B21" sqref="B21"/>
      <selection pane="bottomRight" activeCell="E326" sqref="E326"/>
    </sheetView>
  </sheetViews>
  <sheetFormatPr defaultColWidth="10.85546875" defaultRowHeight="24.75" outlineLevelCol="1"/>
  <cols>
    <col min="1" max="1" width="0" style="320" hidden="1" customWidth="1"/>
    <col min="2" max="2" width="21.7109375" style="320" hidden="1" customWidth="1"/>
    <col min="3" max="3" width="34.140625" style="325" bestFit="1" customWidth="1"/>
    <col min="4" max="4" width="25.140625" style="326" bestFit="1" customWidth="1"/>
    <col min="5" max="5" width="47.42578125" style="327" customWidth="1"/>
    <col min="6" max="6" width="28" style="327" customWidth="1"/>
    <col min="7" max="7" width="35.7109375" style="328" customWidth="1"/>
    <col min="8" max="8" width="11.7109375" style="302" customWidth="1"/>
    <col min="9" max="9" width="31.42578125" style="302" customWidth="1"/>
    <col min="10" max="10" width="30.42578125" style="302" customWidth="1" outlineLevel="1"/>
    <col min="11" max="11" width="31.42578125" style="302" hidden="1" customWidth="1" outlineLevel="1"/>
    <col min="12" max="12" width="28.140625" style="302" hidden="1" customWidth="1" outlineLevel="1"/>
    <col min="13" max="13" width="33.7109375" style="302" hidden="1" customWidth="1" outlineLevel="1"/>
    <col min="14" max="14" width="27.85546875" style="302" hidden="1" customWidth="1"/>
    <col min="15" max="19" width="10.85546875" style="320"/>
    <col min="20" max="20" width="24.42578125" style="320" customWidth="1"/>
    <col min="21" max="16384" width="10.85546875" style="320"/>
  </cols>
  <sheetData>
    <row r="2" spans="1:20" s="296" customFormat="1" ht="116.25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3.2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584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3.2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583"/>
      <c r="H4" s="298" t="s">
        <v>271</v>
      </c>
      <c r="I4" s="298" t="s">
        <v>272</v>
      </c>
      <c r="J4" s="298">
        <v>31</v>
      </c>
      <c r="K4" s="298">
        <f t="shared" ref="K4:K259" si="0">ROUNDUP((J4*2)*1.06,0)</f>
        <v>66</v>
      </c>
      <c r="L4" s="298">
        <f t="shared" ref="L4:L259" si="1">ROUNDUP(((J4/M4)*2)*1.05,0)</f>
        <v>2</v>
      </c>
      <c r="M4" s="298">
        <v>40</v>
      </c>
      <c r="N4" s="298">
        <f t="shared" ref="N4:N259" si="2">ROUNDUP((K4+L4)*1.07,0)</f>
        <v>73</v>
      </c>
      <c r="O4" s="301" t="str">
        <f t="shared" ref="O4:O52" si="3">E4&amp;" "&amp;F4&amp;" "&amp;H4</f>
        <v>curved hem tank top cloud xs</v>
      </c>
      <c r="T4" s="302" t="str">
        <f t="shared" ref="T4:T259" si="4">LOWER(F4)</f>
        <v>cloud</v>
      </c>
    </row>
    <row r="5" spans="1:20" s="302" customFormat="1" ht="23.2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583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3.2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583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3.2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583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3.2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583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3.2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583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3.2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583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3.2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583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3.2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583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3.2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583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3.2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583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3.2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583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3.2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583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3.2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583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3.2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583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3.2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583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3.2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583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3.2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583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3.2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583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3.2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583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3.2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583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3.2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583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3.2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583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3.2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583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3.2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583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3.2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583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3.2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585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3.25" hidden="1" customHeight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309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3.25" hidden="1" customHeight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309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3.25" hidden="1" customHeight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309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3.25" hidden="1" customHeight="1">
      <c r="A34" s="313"/>
      <c r="B34" s="308"/>
      <c r="C34" s="309" t="s">
        <v>307</v>
      </c>
      <c r="D34" s="309" t="s">
        <v>308</v>
      </c>
      <c r="E34" s="309" t="s">
        <v>309</v>
      </c>
      <c r="F34" s="309" t="s">
        <v>268</v>
      </c>
      <c r="G34" s="309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3.25" hidden="1" customHeight="1">
      <c r="A35" s="313"/>
      <c r="B35" s="308"/>
      <c r="C35" s="309" t="s">
        <v>307</v>
      </c>
      <c r="D35" s="309" t="s">
        <v>308</v>
      </c>
      <c r="E35" s="309" t="s">
        <v>309</v>
      </c>
      <c r="F35" s="309" t="s">
        <v>268</v>
      </c>
      <c r="G35" s="309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3.25" hidden="1" customHeight="1">
      <c r="A36" s="313"/>
      <c r="B36" s="308"/>
      <c r="C36" s="309" t="s">
        <v>307</v>
      </c>
      <c r="E36" s="309" t="s">
        <v>309</v>
      </c>
      <c r="F36" s="309" t="s">
        <v>268</v>
      </c>
      <c r="G36" s="309"/>
      <c r="H36" s="308" t="s">
        <v>279</v>
      </c>
      <c r="I36" s="308" t="s">
        <v>315</v>
      </c>
      <c r="J36" s="298">
        <v>71</v>
      </c>
      <c r="K36" s="349">
        <f t="shared" si="0"/>
        <v>151</v>
      </c>
      <c r="L36" s="349">
        <f t="shared" si="1"/>
        <v>4</v>
      </c>
      <c r="M36" s="351">
        <v>40</v>
      </c>
      <c r="N36" s="349">
        <f t="shared" si="2"/>
        <v>166</v>
      </c>
      <c r="O36" s="350" t="str">
        <f t="shared" si="3"/>
        <v>heavyweight tee cloud xl</v>
      </c>
      <c r="P36" s="350"/>
      <c r="Q36" s="350"/>
      <c r="T36" s="312" t="str">
        <f t="shared" si="4"/>
        <v>cloud</v>
      </c>
    </row>
    <row r="37" spans="1:20" s="312" customFormat="1" ht="23.25" hidden="1" customHeight="1">
      <c r="A37" s="314"/>
      <c r="B37" s="308"/>
      <c r="C37" s="308" t="s">
        <v>307</v>
      </c>
      <c r="D37" s="309" t="s">
        <v>308</v>
      </c>
      <c r="E37" s="309" t="s">
        <v>309</v>
      </c>
      <c r="F37" s="309" t="s">
        <v>268</v>
      </c>
      <c r="G37" s="309"/>
      <c r="H37" s="308" t="s">
        <v>281</v>
      </c>
      <c r="I37" s="308" t="s">
        <v>316</v>
      </c>
      <c r="J37" s="298">
        <v>21</v>
      </c>
      <c r="K37" s="349">
        <f t="shared" si="0"/>
        <v>45</v>
      </c>
      <c r="L37" s="349">
        <f t="shared" si="1"/>
        <v>2</v>
      </c>
      <c r="M37" s="351">
        <v>40</v>
      </c>
      <c r="N37" s="349">
        <f t="shared" si="2"/>
        <v>51</v>
      </c>
      <c r="O37" s="350" t="str">
        <f t="shared" si="3"/>
        <v>heavyweight tee cloud xxl</v>
      </c>
      <c r="P37" s="350"/>
      <c r="Q37" s="350"/>
      <c r="T37" s="312" t="str">
        <f t="shared" si="4"/>
        <v>cloud</v>
      </c>
    </row>
    <row r="38" spans="1:20" s="312" customFormat="1" ht="23.25" hidden="1" customHeight="1">
      <c r="A38" s="307"/>
      <c r="B38" s="308"/>
      <c r="C38" s="309" t="s">
        <v>307</v>
      </c>
      <c r="D38" s="309" t="s">
        <v>317</v>
      </c>
      <c r="E38" s="309" t="s">
        <v>309</v>
      </c>
      <c r="F38" s="309" t="s">
        <v>318</v>
      </c>
      <c r="G38" s="309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3.25" hidden="1" customHeight="1">
      <c r="A39" s="313"/>
      <c r="B39" s="308"/>
      <c r="C39" s="309" t="s">
        <v>307</v>
      </c>
      <c r="D39" s="309" t="s">
        <v>317</v>
      </c>
      <c r="E39" s="309" t="s">
        <v>309</v>
      </c>
      <c r="F39" s="309" t="s">
        <v>318</v>
      </c>
      <c r="G39" s="309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186" hidden="1" customHeight="1">
      <c r="A40" s="313"/>
      <c r="B40" s="308"/>
      <c r="C40" s="309" t="s">
        <v>307</v>
      </c>
      <c r="D40" s="309"/>
      <c r="E40" s="309" t="s">
        <v>725</v>
      </c>
      <c r="F40" s="309" t="s">
        <v>318</v>
      </c>
      <c r="G40" s="309"/>
      <c r="H40" s="308" t="s">
        <v>273</v>
      </c>
      <c r="I40" s="308" t="s">
        <v>321</v>
      </c>
      <c r="J40" s="298" t="e">
        <f>I40*8.3%+(I40/50)*0.5</f>
        <v>#VALUE!</v>
      </c>
      <c r="K40" s="308" t="e">
        <f t="shared" si="0"/>
        <v>#VALUE!</v>
      </c>
      <c r="L40" s="308" t="e">
        <f t="shared" si="1"/>
        <v>#VALUE!</v>
      </c>
      <c r="M40" s="340" t="e">
        <f>ROUND(I40+J40,0)</f>
        <v>#VALUE!</v>
      </c>
      <c r="N40" s="315" t="s">
        <v>737</v>
      </c>
      <c r="O40" s="311" t="str">
        <f t="shared" si="3"/>
        <v>PFD eternity s</v>
      </c>
      <c r="T40" s="312" t="str">
        <f t="shared" si="4"/>
        <v>eternity</v>
      </c>
    </row>
    <row r="41" spans="1:20" s="312" customFormat="1" ht="23.25" hidden="1">
      <c r="A41" s="313"/>
      <c r="B41" s="308" t="s">
        <v>735</v>
      </c>
      <c r="C41" s="309"/>
      <c r="D41" s="309"/>
      <c r="E41" s="310" t="s">
        <v>725</v>
      </c>
      <c r="F41" s="309"/>
      <c r="G41" s="309"/>
      <c r="H41" s="308">
        <v>0.25</v>
      </c>
      <c r="I41" s="308"/>
      <c r="J41" s="298"/>
      <c r="K41" s="308"/>
      <c r="L41" s="308"/>
      <c r="M41" s="340">
        <f>ROUND(I41+J41,0)</f>
        <v>0</v>
      </c>
      <c r="N41" s="345" t="s">
        <v>738</v>
      </c>
      <c r="O41" s="346"/>
      <c r="P41" s="347"/>
      <c r="Q41" s="347"/>
    </row>
    <row r="42" spans="1:20" s="312" customFormat="1" ht="23.25" hidden="1" customHeight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309"/>
      <c r="H42" s="308" t="s">
        <v>275</v>
      </c>
      <c r="I42" s="308" t="s">
        <v>322</v>
      </c>
      <c r="J42" s="298">
        <v>227</v>
      </c>
      <c r="K42" s="308">
        <f t="shared" si="0"/>
        <v>482</v>
      </c>
      <c r="L42" s="308">
        <f t="shared" si="1"/>
        <v>12</v>
      </c>
      <c r="M42" s="298">
        <v>40</v>
      </c>
      <c r="N42" s="308">
        <f t="shared" si="2"/>
        <v>529</v>
      </c>
      <c r="O42" s="311" t="str">
        <f t="shared" si="3"/>
        <v>heavyweight tee eternity m</v>
      </c>
      <c r="T42" s="312" t="str">
        <f t="shared" si="4"/>
        <v>eternity</v>
      </c>
    </row>
    <row r="43" spans="1:20" s="312" customFormat="1" ht="23.25" hidden="1" customHeight="1">
      <c r="A43" s="313"/>
      <c r="B43" s="308"/>
      <c r="C43" s="309" t="s">
        <v>307</v>
      </c>
      <c r="D43" s="309" t="s">
        <v>317</v>
      </c>
      <c r="E43" s="310" t="s">
        <v>725</v>
      </c>
      <c r="F43" s="309" t="s">
        <v>318</v>
      </c>
      <c r="G43" s="309"/>
      <c r="H43" s="308" t="s">
        <v>277</v>
      </c>
      <c r="I43" s="308" t="s">
        <v>323</v>
      </c>
      <c r="J43" s="298">
        <v>162</v>
      </c>
      <c r="K43" s="308">
        <f t="shared" si="0"/>
        <v>344</v>
      </c>
      <c r="L43" s="308" t="e">
        <f t="shared" si="1"/>
        <v>#VALUE!</v>
      </c>
      <c r="M43" s="340" t="e">
        <f>ROUND(I43+J43,0)</f>
        <v>#VALUE!</v>
      </c>
      <c r="N43" s="308" t="e">
        <f t="shared" si="2"/>
        <v>#VALUE!</v>
      </c>
      <c r="O43" s="311" t="str">
        <f t="shared" si="3"/>
        <v>PFD eternity l</v>
      </c>
      <c r="T43" s="312" t="str">
        <f t="shared" si="4"/>
        <v>eternity</v>
      </c>
    </row>
    <row r="44" spans="1:20" s="312" customFormat="1" ht="23.25" hidden="1" customHeight="1">
      <c r="A44" s="313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309"/>
      <c r="H44" s="308" t="s">
        <v>279</v>
      </c>
      <c r="I44" s="308" t="s">
        <v>324</v>
      </c>
      <c r="J44" s="298">
        <v>71</v>
      </c>
      <c r="K44" s="308">
        <f t="shared" si="0"/>
        <v>151</v>
      </c>
      <c r="L44" s="308">
        <f t="shared" si="1"/>
        <v>4</v>
      </c>
      <c r="M44" s="298">
        <v>40</v>
      </c>
      <c r="N44" s="308">
        <f t="shared" si="2"/>
        <v>166</v>
      </c>
      <c r="O44" s="311" t="str">
        <f t="shared" si="3"/>
        <v>heavyweight tee eternity xl</v>
      </c>
      <c r="T44" s="312" t="str">
        <f t="shared" si="4"/>
        <v>eternity</v>
      </c>
    </row>
    <row r="45" spans="1:20" s="312" customFormat="1" ht="21.75" hidden="1" customHeight="1">
      <c r="A45" s="314"/>
      <c r="B45" s="308"/>
      <c r="C45" s="309" t="s">
        <v>307</v>
      </c>
      <c r="D45" s="309" t="s">
        <v>317</v>
      </c>
      <c r="E45" s="310" t="s">
        <v>725</v>
      </c>
      <c r="F45" s="309" t="s">
        <v>318</v>
      </c>
      <c r="G45" s="309"/>
      <c r="H45" s="308" t="s">
        <v>281</v>
      </c>
      <c r="I45" s="316" t="s">
        <v>325</v>
      </c>
      <c r="J45" s="298">
        <v>21</v>
      </c>
      <c r="K45" s="308">
        <f t="shared" si="0"/>
        <v>45</v>
      </c>
      <c r="L45" s="308" t="e">
        <f t="shared" si="1"/>
        <v>#VALUE!</v>
      </c>
      <c r="M45" s="340" t="e">
        <f>ROUND(I45+J45,0)</f>
        <v>#VALUE!</v>
      </c>
      <c r="N45" s="308" t="e">
        <f t="shared" si="2"/>
        <v>#VALUE!</v>
      </c>
      <c r="O45" s="311" t="str">
        <f t="shared" si="3"/>
        <v>PFD eternity xxl</v>
      </c>
      <c r="T45" s="312" t="str">
        <f t="shared" si="4"/>
        <v>eternity</v>
      </c>
    </row>
    <row r="46" spans="1:20" s="312" customFormat="1" ht="21.75" hidden="1" customHeight="1">
      <c r="A46" s="307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309"/>
      <c r="H46" s="308" t="s">
        <v>269</v>
      </c>
      <c r="I46" s="308" t="s">
        <v>327</v>
      </c>
      <c r="J46" s="298">
        <v>29</v>
      </c>
      <c r="K46" s="308">
        <f t="shared" si="0"/>
        <v>62</v>
      </c>
      <c r="L46" s="308">
        <f t="shared" si="1"/>
        <v>2</v>
      </c>
      <c r="M46" s="298">
        <v>40</v>
      </c>
      <c r="N46" s="308">
        <f t="shared" si="2"/>
        <v>69</v>
      </c>
      <c r="O46" s="311" t="str">
        <f t="shared" si="3"/>
        <v>heavyweight tee moonlight xxs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309"/>
      <c r="H47" s="308" t="s">
        <v>271</v>
      </c>
      <c r="I47" s="308" t="s">
        <v>328</v>
      </c>
      <c r="J47" s="298">
        <v>85</v>
      </c>
      <c r="K47" s="308">
        <f t="shared" si="0"/>
        <v>181</v>
      </c>
      <c r="L47" s="308">
        <f t="shared" si="1"/>
        <v>5</v>
      </c>
      <c r="M47" s="298">
        <v>40</v>
      </c>
      <c r="N47" s="308">
        <f t="shared" si="2"/>
        <v>200</v>
      </c>
      <c r="O47" s="311" t="str">
        <f t="shared" si="3"/>
        <v>heavyweight tee moonlight xs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309"/>
      <c r="H48" s="308" t="s">
        <v>273</v>
      </c>
      <c r="I48" s="308" t="s">
        <v>329</v>
      </c>
      <c r="J48" s="298">
        <v>197</v>
      </c>
      <c r="K48" s="308">
        <f t="shared" si="0"/>
        <v>418</v>
      </c>
      <c r="L48" s="308">
        <f t="shared" si="1"/>
        <v>11</v>
      </c>
      <c r="M48" s="298">
        <v>40</v>
      </c>
      <c r="N48" s="308">
        <f t="shared" si="2"/>
        <v>460</v>
      </c>
      <c r="O48" s="311" t="str">
        <f t="shared" si="3"/>
        <v>heavyweight tee moonlight s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309"/>
      <c r="H49" s="308" t="s">
        <v>275</v>
      </c>
      <c r="I49" s="308" t="s">
        <v>330</v>
      </c>
      <c r="J49" s="298">
        <v>227</v>
      </c>
      <c r="K49" s="308">
        <f t="shared" si="0"/>
        <v>482</v>
      </c>
      <c r="L49" s="308">
        <f t="shared" si="1"/>
        <v>12</v>
      </c>
      <c r="M49" s="298">
        <v>40</v>
      </c>
      <c r="N49" s="308">
        <f t="shared" si="2"/>
        <v>529</v>
      </c>
      <c r="O49" s="311" t="str">
        <f t="shared" si="3"/>
        <v>heavyweight tee moonlight m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309"/>
      <c r="H50" s="308" t="s">
        <v>277</v>
      </c>
      <c r="I50" s="308" t="s">
        <v>331</v>
      </c>
      <c r="J50" s="298">
        <v>161</v>
      </c>
      <c r="K50" s="308">
        <f t="shared" si="0"/>
        <v>342</v>
      </c>
      <c r="L50" s="308">
        <f t="shared" si="1"/>
        <v>9</v>
      </c>
      <c r="M50" s="298">
        <v>40</v>
      </c>
      <c r="N50" s="308">
        <f t="shared" si="2"/>
        <v>376</v>
      </c>
      <c r="O50" s="311" t="str">
        <f t="shared" si="3"/>
        <v>heavyweight tee moonlight 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9" t="s">
        <v>307</v>
      </c>
      <c r="D51" s="309" t="s">
        <v>326</v>
      </c>
      <c r="E51" s="310" t="s">
        <v>309</v>
      </c>
      <c r="F51" s="309" t="s">
        <v>283</v>
      </c>
      <c r="G51" s="309"/>
      <c r="H51" s="308" t="s">
        <v>279</v>
      </c>
      <c r="I51" s="308" t="s">
        <v>332</v>
      </c>
      <c r="J51" s="298">
        <v>71</v>
      </c>
      <c r="K51" s="308">
        <f t="shared" si="0"/>
        <v>151</v>
      </c>
      <c r="L51" s="308">
        <f t="shared" si="1"/>
        <v>4</v>
      </c>
      <c r="M51" s="298">
        <v>40</v>
      </c>
      <c r="N51" s="308">
        <f t="shared" si="2"/>
        <v>166</v>
      </c>
      <c r="O51" s="311" t="str">
        <f t="shared" si="3"/>
        <v>heavyweight tee moonlight 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307</v>
      </c>
      <c r="D52" s="315" t="s">
        <v>326</v>
      </c>
      <c r="E52" s="310" t="s">
        <v>309</v>
      </c>
      <c r="F52" s="309" t="s">
        <v>283</v>
      </c>
      <c r="G52" s="309"/>
      <c r="H52" s="317" t="s">
        <v>281</v>
      </c>
      <c r="I52" s="308" t="s">
        <v>333</v>
      </c>
      <c r="J52" s="298">
        <v>21</v>
      </c>
      <c r="K52" s="308">
        <f t="shared" si="0"/>
        <v>45</v>
      </c>
      <c r="L52" s="308">
        <f t="shared" si="1"/>
        <v>2</v>
      </c>
      <c r="M52" s="298">
        <v>40</v>
      </c>
      <c r="N52" s="308">
        <f t="shared" si="2"/>
        <v>51</v>
      </c>
      <c r="O52" s="311" t="str">
        <f t="shared" si="3"/>
        <v>heavyweight tee moonlight xxl</v>
      </c>
      <c r="T52" s="312" t="str">
        <f t="shared" si="4"/>
        <v>moonlight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309"/>
      <c r="H53" s="317" t="s">
        <v>269</v>
      </c>
      <c r="I53" s="308" t="s">
        <v>337</v>
      </c>
      <c r="J53" s="298">
        <v>20</v>
      </c>
      <c r="K53" s="308">
        <f t="shared" si="0"/>
        <v>43</v>
      </c>
      <c r="L53" s="308">
        <f t="shared" si="1"/>
        <v>2</v>
      </c>
      <c r="M53" s="298">
        <v>40</v>
      </c>
      <c r="N53" s="308">
        <f t="shared" si="2"/>
        <v>49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309"/>
      <c r="H54" s="317" t="s">
        <v>271</v>
      </c>
      <c r="I54" s="308" t="s">
        <v>338</v>
      </c>
      <c r="J54" s="298">
        <v>58</v>
      </c>
      <c r="K54" s="308">
        <f t="shared" si="0"/>
        <v>123</v>
      </c>
      <c r="L54" s="308">
        <f t="shared" si="1"/>
        <v>4</v>
      </c>
      <c r="M54" s="298">
        <v>40</v>
      </c>
      <c r="N54" s="308">
        <f t="shared" si="2"/>
        <v>136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309"/>
      <c r="H55" s="317" t="s">
        <v>273</v>
      </c>
      <c r="I55" s="308" t="s">
        <v>339</v>
      </c>
      <c r="J55" s="298">
        <v>133</v>
      </c>
      <c r="K55" s="308">
        <f t="shared" si="0"/>
        <v>282</v>
      </c>
      <c r="L55" s="308">
        <f t="shared" si="1"/>
        <v>7</v>
      </c>
      <c r="M55" s="298">
        <v>40</v>
      </c>
      <c r="N55" s="308">
        <f t="shared" si="2"/>
        <v>310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309"/>
      <c r="H56" s="317" t="s">
        <v>275</v>
      </c>
      <c r="I56" s="308" t="s">
        <v>340</v>
      </c>
      <c r="J56" s="298">
        <v>156</v>
      </c>
      <c r="K56" s="308">
        <f t="shared" si="0"/>
        <v>331</v>
      </c>
      <c r="L56" s="308">
        <f t="shared" si="1"/>
        <v>9</v>
      </c>
      <c r="M56" s="298">
        <v>40</v>
      </c>
      <c r="N56" s="308">
        <f t="shared" si="2"/>
        <v>364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309"/>
      <c r="H57" s="317" t="s">
        <v>277</v>
      </c>
      <c r="I57" s="308" t="s">
        <v>341</v>
      </c>
      <c r="J57" s="298">
        <v>110</v>
      </c>
      <c r="K57" s="308">
        <f t="shared" si="0"/>
        <v>234</v>
      </c>
      <c r="L57" s="308">
        <f t="shared" si="1"/>
        <v>6</v>
      </c>
      <c r="M57" s="298">
        <v>40</v>
      </c>
      <c r="N57" s="308">
        <f t="shared" si="2"/>
        <v>257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309"/>
      <c r="H58" s="317" t="s">
        <v>279</v>
      </c>
      <c r="I58" s="308" t="s">
        <v>342</v>
      </c>
      <c r="J58" s="298">
        <v>49</v>
      </c>
      <c r="K58" s="308">
        <f t="shared" si="0"/>
        <v>104</v>
      </c>
      <c r="L58" s="308">
        <f t="shared" si="1"/>
        <v>3</v>
      </c>
      <c r="M58" s="298">
        <v>40</v>
      </c>
      <c r="N58" s="308">
        <f t="shared" si="2"/>
        <v>115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335</v>
      </c>
      <c r="E59" s="310" t="s">
        <v>309</v>
      </c>
      <c r="F59" s="309" t="s">
        <v>336</v>
      </c>
      <c r="G59" s="309"/>
      <c r="H59" s="317" t="s">
        <v>281</v>
      </c>
      <c r="I59" s="308" t="s">
        <v>343</v>
      </c>
      <c r="J59" s="298">
        <v>15</v>
      </c>
      <c r="K59" s="308">
        <f t="shared" si="0"/>
        <v>32</v>
      </c>
      <c r="L59" s="308">
        <f t="shared" si="1"/>
        <v>1</v>
      </c>
      <c r="M59" s="298">
        <v>40</v>
      </c>
      <c r="N59" s="308">
        <f t="shared" si="2"/>
        <v>36</v>
      </c>
      <c r="O59" s="311"/>
      <c r="T59" s="312" t="str">
        <f t="shared" si="4"/>
        <v>dove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309"/>
      <c r="H60" s="317" t="s">
        <v>269</v>
      </c>
      <c r="I60" s="308" t="s">
        <v>346</v>
      </c>
      <c r="J60" s="298">
        <v>19</v>
      </c>
      <c r="K60" s="308">
        <f t="shared" si="0"/>
        <v>41</v>
      </c>
      <c r="L60" s="308">
        <f t="shared" si="1"/>
        <v>1</v>
      </c>
      <c r="M60" s="298">
        <v>40</v>
      </c>
      <c r="N60" s="308">
        <f t="shared" si="2"/>
        <v>45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309"/>
      <c r="H61" s="317" t="s">
        <v>271</v>
      </c>
      <c r="I61" s="308" t="s">
        <v>347</v>
      </c>
      <c r="J61" s="298">
        <v>58</v>
      </c>
      <c r="K61" s="308">
        <f t="shared" si="0"/>
        <v>123</v>
      </c>
      <c r="L61" s="308">
        <f t="shared" si="1"/>
        <v>4</v>
      </c>
      <c r="M61" s="298">
        <v>40</v>
      </c>
      <c r="N61" s="308">
        <f t="shared" si="2"/>
        <v>136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309"/>
      <c r="H62" s="317" t="s">
        <v>273</v>
      </c>
      <c r="I62" s="308" t="s">
        <v>348</v>
      </c>
      <c r="J62" s="298">
        <v>133</v>
      </c>
      <c r="K62" s="308">
        <f t="shared" si="0"/>
        <v>282</v>
      </c>
      <c r="L62" s="308">
        <f t="shared" si="1"/>
        <v>7</v>
      </c>
      <c r="M62" s="298">
        <v>40</v>
      </c>
      <c r="N62" s="308">
        <f t="shared" si="2"/>
        <v>310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309"/>
      <c r="H63" s="317" t="s">
        <v>275</v>
      </c>
      <c r="I63" s="308" t="s">
        <v>349</v>
      </c>
      <c r="J63" s="298">
        <v>156</v>
      </c>
      <c r="K63" s="308">
        <f t="shared" si="0"/>
        <v>331</v>
      </c>
      <c r="L63" s="308">
        <f t="shared" si="1"/>
        <v>9</v>
      </c>
      <c r="M63" s="298">
        <v>40</v>
      </c>
      <c r="N63" s="308">
        <f t="shared" si="2"/>
        <v>364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309"/>
      <c r="H64" s="317" t="s">
        <v>277</v>
      </c>
      <c r="I64" s="308" t="s">
        <v>350</v>
      </c>
      <c r="J64" s="298">
        <v>110</v>
      </c>
      <c r="K64" s="308">
        <f t="shared" si="0"/>
        <v>234</v>
      </c>
      <c r="L64" s="308">
        <f t="shared" si="1"/>
        <v>6</v>
      </c>
      <c r="M64" s="298">
        <v>40</v>
      </c>
      <c r="N64" s="308">
        <f t="shared" si="2"/>
        <v>257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309"/>
      <c r="H65" s="317" t="s">
        <v>279</v>
      </c>
      <c r="I65" s="308" t="s">
        <v>351</v>
      </c>
      <c r="J65" s="298">
        <v>49</v>
      </c>
      <c r="K65" s="308">
        <f t="shared" si="0"/>
        <v>104</v>
      </c>
      <c r="L65" s="308">
        <f t="shared" si="1"/>
        <v>3</v>
      </c>
      <c r="M65" s="298">
        <v>40</v>
      </c>
      <c r="N65" s="308">
        <f t="shared" si="2"/>
        <v>115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344</v>
      </c>
      <c r="E66" s="310" t="s">
        <v>309</v>
      </c>
      <c r="F66" s="309" t="s">
        <v>345</v>
      </c>
      <c r="G66" s="309"/>
      <c r="H66" s="317" t="s">
        <v>281</v>
      </c>
      <c r="I66" s="308" t="s">
        <v>352</v>
      </c>
      <c r="J66" s="298">
        <v>15</v>
      </c>
      <c r="K66" s="308">
        <f t="shared" si="0"/>
        <v>32</v>
      </c>
      <c r="L66" s="308">
        <f t="shared" si="1"/>
        <v>1</v>
      </c>
      <c r="M66" s="298">
        <v>40</v>
      </c>
      <c r="N66" s="308">
        <f t="shared" si="2"/>
        <v>36</v>
      </c>
      <c r="O66" s="311"/>
      <c r="T66" s="312" t="str">
        <f t="shared" si="4"/>
        <v>heather grey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309"/>
      <c r="H67" s="317" t="s">
        <v>269</v>
      </c>
      <c r="I67" s="308" t="s">
        <v>355</v>
      </c>
      <c r="J67" s="298">
        <v>19</v>
      </c>
      <c r="K67" s="308">
        <f t="shared" si="0"/>
        <v>41</v>
      </c>
      <c r="L67" s="308">
        <f t="shared" si="1"/>
        <v>1</v>
      </c>
      <c r="M67" s="298">
        <v>40</v>
      </c>
      <c r="N67" s="308">
        <f t="shared" si="2"/>
        <v>45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309"/>
      <c r="H68" s="317" t="s">
        <v>271</v>
      </c>
      <c r="I68" s="308" t="s">
        <v>356</v>
      </c>
      <c r="J68" s="298">
        <v>58</v>
      </c>
      <c r="K68" s="308">
        <f t="shared" si="0"/>
        <v>123</v>
      </c>
      <c r="L68" s="308">
        <f t="shared" si="1"/>
        <v>4</v>
      </c>
      <c r="M68" s="298">
        <v>40</v>
      </c>
      <c r="N68" s="308">
        <f t="shared" si="2"/>
        <v>136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309"/>
      <c r="H69" s="317" t="s">
        <v>273</v>
      </c>
      <c r="I69" s="308" t="s">
        <v>357</v>
      </c>
      <c r="J69" s="298">
        <v>133</v>
      </c>
      <c r="K69" s="308">
        <f t="shared" si="0"/>
        <v>282</v>
      </c>
      <c r="L69" s="308">
        <f t="shared" si="1"/>
        <v>7</v>
      </c>
      <c r="M69" s="298">
        <v>40</v>
      </c>
      <c r="N69" s="308">
        <f t="shared" si="2"/>
        <v>310</v>
      </c>
      <c r="O69" s="311"/>
      <c r="T69" s="312" t="str">
        <f t="shared" si="4"/>
        <v>sandstone</v>
      </c>
    </row>
    <row r="70" spans="1:20" s="312" customFormat="1" ht="21.75" hidden="1" customHeight="1">
      <c r="A70" s="313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309"/>
      <c r="H70" s="317" t="s">
        <v>275</v>
      </c>
      <c r="I70" s="308" t="s">
        <v>358</v>
      </c>
      <c r="J70" s="298">
        <v>156</v>
      </c>
      <c r="K70" s="308">
        <f t="shared" si="0"/>
        <v>331</v>
      </c>
      <c r="L70" s="308">
        <f t="shared" si="1"/>
        <v>9</v>
      </c>
      <c r="M70" s="298">
        <v>40</v>
      </c>
      <c r="N70" s="308">
        <f t="shared" si="2"/>
        <v>364</v>
      </c>
      <c r="O70" s="311"/>
      <c r="T70" s="312" t="str">
        <f t="shared" si="4"/>
        <v>sandstone</v>
      </c>
    </row>
    <row r="71" spans="1:20" s="312" customFormat="1" ht="21.75" hidden="1" customHeight="1">
      <c r="A71" s="307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309"/>
      <c r="H71" s="317" t="s">
        <v>277</v>
      </c>
      <c r="I71" s="308" t="s">
        <v>359</v>
      </c>
      <c r="J71" s="298">
        <v>110</v>
      </c>
      <c r="K71" s="308">
        <f t="shared" si="0"/>
        <v>234</v>
      </c>
      <c r="L71" s="308">
        <f t="shared" si="1"/>
        <v>6</v>
      </c>
      <c r="M71" s="298">
        <v>40</v>
      </c>
      <c r="N71" s="308">
        <f t="shared" si="2"/>
        <v>257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309"/>
      <c r="H72" s="317" t="s">
        <v>279</v>
      </c>
      <c r="I72" s="308" t="s">
        <v>360</v>
      </c>
      <c r="J72" s="298">
        <v>49</v>
      </c>
      <c r="K72" s="308">
        <f t="shared" si="0"/>
        <v>104</v>
      </c>
      <c r="L72" s="308">
        <f t="shared" si="1"/>
        <v>3</v>
      </c>
      <c r="M72" s="298">
        <v>40</v>
      </c>
      <c r="N72" s="308">
        <f t="shared" si="2"/>
        <v>115</v>
      </c>
      <c r="O72" s="311"/>
      <c r="T72" s="312" t="str">
        <f t="shared" si="4"/>
        <v>sandstone</v>
      </c>
    </row>
    <row r="73" spans="1:20" s="312" customFormat="1" ht="21.75" hidden="1" customHeight="1">
      <c r="A73" s="313"/>
      <c r="B73" s="308"/>
      <c r="C73" s="308" t="s">
        <v>334</v>
      </c>
      <c r="D73" s="315" t="s">
        <v>353</v>
      </c>
      <c r="E73" s="310" t="s">
        <v>309</v>
      </c>
      <c r="F73" s="309" t="s">
        <v>354</v>
      </c>
      <c r="G73" s="309"/>
      <c r="H73" s="317" t="s">
        <v>281</v>
      </c>
      <c r="I73" s="308" t="s">
        <v>361</v>
      </c>
      <c r="J73" s="298">
        <v>15</v>
      </c>
      <c r="K73" s="308">
        <f t="shared" si="0"/>
        <v>32</v>
      </c>
      <c r="L73" s="308">
        <f t="shared" si="1"/>
        <v>1</v>
      </c>
      <c r="M73" s="298">
        <v>40</v>
      </c>
      <c r="N73" s="308">
        <f t="shared" si="2"/>
        <v>36</v>
      </c>
      <c r="O73" s="311"/>
      <c r="T73" s="312" t="str">
        <f t="shared" si="4"/>
        <v>sandstone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580"/>
      <c r="H74" s="319" t="s">
        <v>269</v>
      </c>
      <c r="I74" s="298" t="s">
        <v>365</v>
      </c>
      <c r="J74" s="298">
        <v>37</v>
      </c>
      <c r="K74" s="298">
        <f t="shared" si="0"/>
        <v>79</v>
      </c>
      <c r="L74" s="298">
        <f t="shared" si="1"/>
        <v>3</v>
      </c>
      <c r="M74" s="298">
        <v>35</v>
      </c>
      <c r="N74" s="298">
        <f t="shared" si="2"/>
        <v>88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580"/>
      <c r="H75" s="319" t="s">
        <v>271</v>
      </c>
      <c r="I75" s="298" t="s">
        <v>366</v>
      </c>
      <c r="J75" s="298">
        <v>75</v>
      </c>
      <c r="K75" s="298">
        <f t="shared" si="0"/>
        <v>159</v>
      </c>
      <c r="L75" s="298">
        <f t="shared" si="1"/>
        <v>5</v>
      </c>
      <c r="M75" s="298">
        <v>35</v>
      </c>
      <c r="N75" s="298">
        <f t="shared" si="2"/>
        <v>176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580"/>
      <c r="H76" s="319" t="s">
        <v>273</v>
      </c>
      <c r="I76" s="298" t="s">
        <v>367</v>
      </c>
      <c r="J76" s="298">
        <v>173</v>
      </c>
      <c r="K76" s="298">
        <f t="shared" si="0"/>
        <v>367</v>
      </c>
      <c r="L76" s="298">
        <f t="shared" si="1"/>
        <v>11</v>
      </c>
      <c r="M76" s="298">
        <v>35</v>
      </c>
      <c r="N76" s="298">
        <f t="shared" si="2"/>
        <v>405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580"/>
      <c r="H77" s="319" t="s">
        <v>275</v>
      </c>
      <c r="I77" s="298" t="s">
        <v>368</v>
      </c>
      <c r="J77" s="298">
        <v>213</v>
      </c>
      <c r="K77" s="298">
        <f t="shared" si="0"/>
        <v>452</v>
      </c>
      <c r="L77" s="298">
        <f t="shared" si="1"/>
        <v>13</v>
      </c>
      <c r="M77" s="298">
        <v>35</v>
      </c>
      <c r="N77" s="298">
        <f t="shared" si="2"/>
        <v>498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580"/>
      <c r="H78" s="319" t="s">
        <v>277</v>
      </c>
      <c r="I78" s="298" t="s">
        <v>369</v>
      </c>
      <c r="J78" s="298">
        <v>172</v>
      </c>
      <c r="K78" s="298">
        <f t="shared" si="0"/>
        <v>365</v>
      </c>
      <c r="L78" s="298">
        <f t="shared" si="1"/>
        <v>11</v>
      </c>
      <c r="M78" s="298">
        <v>35</v>
      </c>
      <c r="N78" s="298">
        <f t="shared" si="2"/>
        <v>403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580"/>
      <c r="H79" s="319" t="s">
        <v>279</v>
      </c>
      <c r="I79" s="298" t="s">
        <v>370</v>
      </c>
      <c r="J79" s="298">
        <v>94</v>
      </c>
      <c r="K79" s="298">
        <f t="shared" si="0"/>
        <v>200</v>
      </c>
      <c r="L79" s="298">
        <f t="shared" si="1"/>
        <v>6</v>
      </c>
      <c r="M79" s="298">
        <v>35</v>
      </c>
      <c r="N79" s="298">
        <f t="shared" si="2"/>
        <v>221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363</v>
      </c>
      <c r="E80" s="300" t="s">
        <v>364</v>
      </c>
      <c r="F80" s="299" t="s">
        <v>268</v>
      </c>
      <c r="G80" s="580"/>
      <c r="H80" s="319" t="s">
        <v>281</v>
      </c>
      <c r="I80" s="298" t="s">
        <v>371</v>
      </c>
      <c r="J80" s="298">
        <v>30</v>
      </c>
      <c r="K80" s="298">
        <f t="shared" si="0"/>
        <v>64</v>
      </c>
      <c r="L80" s="298">
        <f t="shared" si="1"/>
        <v>2</v>
      </c>
      <c r="M80" s="298">
        <v>35</v>
      </c>
      <c r="N80" s="298">
        <f t="shared" si="2"/>
        <v>71</v>
      </c>
      <c r="O80" s="301"/>
      <c r="T80" s="302" t="str">
        <f t="shared" si="4"/>
        <v>cloud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580"/>
      <c r="H81" s="319" t="s">
        <v>269</v>
      </c>
      <c r="I81" s="298" t="s">
        <v>373</v>
      </c>
      <c r="J81" s="298">
        <v>37</v>
      </c>
      <c r="K81" s="298">
        <f t="shared" si="0"/>
        <v>79</v>
      </c>
      <c r="L81" s="298">
        <f t="shared" si="1"/>
        <v>3</v>
      </c>
      <c r="M81" s="298">
        <v>35</v>
      </c>
      <c r="N81" s="298">
        <f t="shared" si="2"/>
        <v>88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580"/>
      <c r="H82" s="319" t="s">
        <v>271</v>
      </c>
      <c r="I82" s="298" t="s">
        <v>374</v>
      </c>
      <c r="J82" s="298">
        <v>75</v>
      </c>
      <c r="K82" s="298">
        <f t="shared" si="0"/>
        <v>159</v>
      </c>
      <c r="L82" s="298">
        <f t="shared" si="1"/>
        <v>5</v>
      </c>
      <c r="M82" s="298">
        <v>35</v>
      </c>
      <c r="N82" s="298">
        <f t="shared" si="2"/>
        <v>176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580"/>
      <c r="H83" s="319" t="s">
        <v>273</v>
      </c>
      <c r="I83" s="298" t="s">
        <v>375</v>
      </c>
      <c r="J83" s="298">
        <v>173</v>
      </c>
      <c r="K83" s="298">
        <f t="shared" si="0"/>
        <v>367</v>
      </c>
      <c r="L83" s="298">
        <f t="shared" si="1"/>
        <v>11</v>
      </c>
      <c r="M83" s="298">
        <v>35</v>
      </c>
      <c r="N83" s="298">
        <f t="shared" si="2"/>
        <v>405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580"/>
      <c r="H84" s="319" t="s">
        <v>275</v>
      </c>
      <c r="I84" s="298" t="s">
        <v>376</v>
      </c>
      <c r="J84" s="298">
        <v>213</v>
      </c>
      <c r="K84" s="298">
        <f t="shared" si="0"/>
        <v>452</v>
      </c>
      <c r="L84" s="298">
        <f t="shared" si="1"/>
        <v>13</v>
      </c>
      <c r="M84" s="298">
        <v>35</v>
      </c>
      <c r="N84" s="298">
        <f t="shared" si="2"/>
        <v>498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580"/>
      <c r="H85" s="319" t="s">
        <v>277</v>
      </c>
      <c r="I85" s="298" t="s">
        <v>377</v>
      </c>
      <c r="J85" s="298">
        <v>172</v>
      </c>
      <c r="K85" s="298">
        <f t="shared" si="0"/>
        <v>365</v>
      </c>
      <c r="L85" s="298">
        <f t="shared" si="1"/>
        <v>11</v>
      </c>
      <c r="M85" s="298">
        <v>35</v>
      </c>
      <c r="N85" s="298">
        <f t="shared" si="2"/>
        <v>403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580"/>
      <c r="H86" s="319" t="s">
        <v>279</v>
      </c>
      <c r="I86" s="298" t="s">
        <v>378</v>
      </c>
      <c r="J86" s="298">
        <v>94</v>
      </c>
      <c r="K86" s="298">
        <f t="shared" si="0"/>
        <v>200</v>
      </c>
      <c r="L86" s="298">
        <f t="shared" si="1"/>
        <v>6</v>
      </c>
      <c r="M86" s="298">
        <v>35</v>
      </c>
      <c r="N86" s="298">
        <f t="shared" si="2"/>
        <v>221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372</v>
      </c>
      <c r="E87" s="300" t="s">
        <v>364</v>
      </c>
      <c r="F87" s="299" t="s">
        <v>318</v>
      </c>
      <c r="G87" s="580"/>
      <c r="H87" s="319" t="s">
        <v>281</v>
      </c>
      <c r="I87" s="298" t="s">
        <v>379</v>
      </c>
      <c r="J87" s="298">
        <v>30</v>
      </c>
      <c r="K87" s="298">
        <f t="shared" si="0"/>
        <v>64</v>
      </c>
      <c r="L87" s="298">
        <f t="shared" si="1"/>
        <v>2</v>
      </c>
      <c r="M87" s="298">
        <v>35</v>
      </c>
      <c r="N87" s="298">
        <f t="shared" si="2"/>
        <v>71</v>
      </c>
      <c r="O87" s="301"/>
      <c r="T87" s="302" t="str">
        <f t="shared" si="4"/>
        <v>eternity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580"/>
      <c r="H88" s="319" t="s">
        <v>269</v>
      </c>
      <c r="I88" s="298" t="s">
        <v>381</v>
      </c>
      <c r="J88" s="298">
        <v>36</v>
      </c>
      <c r="K88" s="298">
        <f t="shared" si="0"/>
        <v>77</v>
      </c>
      <c r="L88" s="298">
        <f t="shared" si="1"/>
        <v>3</v>
      </c>
      <c r="M88" s="298">
        <v>35</v>
      </c>
      <c r="N88" s="298">
        <f t="shared" si="2"/>
        <v>86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580"/>
      <c r="H89" s="319" t="s">
        <v>271</v>
      </c>
      <c r="I89" s="298" t="s">
        <v>382</v>
      </c>
      <c r="J89" s="298">
        <v>75</v>
      </c>
      <c r="K89" s="298">
        <f t="shared" si="0"/>
        <v>159</v>
      </c>
      <c r="L89" s="298">
        <f t="shared" si="1"/>
        <v>5</v>
      </c>
      <c r="M89" s="298">
        <v>35</v>
      </c>
      <c r="N89" s="298">
        <f t="shared" si="2"/>
        <v>176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580"/>
      <c r="H90" s="319" t="s">
        <v>273</v>
      </c>
      <c r="I90" s="298" t="s">
        <v>383</v>
      </c>
      <c r="J90" s="298">
        <v>172</v>
      </c>
      <c r="K90" s="298">
        <f t="shared" si="0"/>
        <v>365</v>
      </c>
      <c r="L90" s="298">
        <f t="shared" si="1"/>
        <v>11</v>
      </c>
      <c r="M90" s="298">
        <v>35</v>
      </c>
      <c r="N90" s="298">
        <f t="shared" si="2"/>
        <v>403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580"/>
      <c r="H91" s="319" t="s">
        <v>275</v>
      </c>
      <c r="I91" s="298" t="s">
        <v>384</v>
      </c>
      <c r="J91" s="298">
        <v>213</v>
      </c>
      <c r="K91" s="298">
        <f t="shared" si="0"/>
        <v>452</v>
      </c>
      <c r="L91" s="298">
        <f t="shared" si="1"/>
        <v>13</v>
      </c>
      <c r="M91" s="298">
        <v>35</v>
      </c>
      <c r="N91" s="298">
        <f t="shared" si="2"/>
        <v>498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580"/>
      <c r="H92" s="319" t="s">
        <v>277</v>
      </c>
      <c r="I92" s="298" t="s">
        <v>385</v>
      </c>
      <c r="J92" s="298">
        <v>171</v>
      </c>
      <c r="K92" s="298">
        <f t="shared" si="0"/>
        <v>363</v>
      </c>
      <c r="L92" s="298">
        <f t="shared" si="1"/>
        <v>11</v>
      </c>
      <c r="M92" s="298">
        <v>35</v>
      </c>
      <c r="N92" s="298">
        <f t="shared" si="2"/>
        <v>401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580"/>
      <c r="H93" s="319" t="s">
        <v>279</v>
      </c>
      <c r="I93" s="298" t="s">
        <v>386</v>
      </c>
      <c r="J93" s="298">
        <v>94</v>
      </c>
      <c r="K93" s="298">
        <f t="shared" si="0"/>
        <v>200</v>
      </c>
      <c r="L93" s="298">
        <f t="shared" si="1"/>
        <v>6</v>
      </c>
      <c r="M93" s="298">
        <v>35</v>
      </c>
      <c r="N93" s="298">
        <f t="shared" si="2"/>
        <v>221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362</v>
      </c>
      <c r="D94" s="318" t="s">
        <v>380</v>
      </c>
      <c r="E94" s="300" t="s">
        <v>364</v>
      </c>
      <c r="F94" s="299" t="s">
        <v>283</v>
      </c>
      <c r="G94" s="580"/>
      <c r="H94" s="319" t="s">
        <v>281</v>
      </c>
      <c r="I94" s="298" t="s">
        <v>387</v>
      </c>
      <c r="J94" s="298">
        <v>29</v>
      </c>
      <c r="K94" s="298">
        <f t="shared" si="0"/>
        <v>62</v>
      </c>
      <c r="L94" s="298">
        <f t="shared" si="1"/>
        <v>2</v>
      </c>
      <c r="M94" s="298">
        <v>35</v>
      </c>
      <c r="N94" s="298">
        <f t="shared" si="2"/>
        <v>69</v>
      </c>
      <c r="O94" s="301"/>
      <c r="T94" s="302" t="str">
        <f t="shared" si="4"/>
        <v>moonlight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580"/>
      <c r="H95" s="319" t="s">
        <v>269</v>
      </c>
      <c r="I95" s="298" t="s">
        <v>390</v>
      </c>
      <c r="J95" s="298">
        <v>25</v>
      </c>
      <c r="K95" s="298">
        <f t="shared" si="0"/>
        <v>53</v>
      </c>
      <c r="L95" s="298">
        <f t="shared" si="1"/>
        <v>2</v>
      </c>
      <c r="M95" s="298">
        <v>35</v>
      </c>
      <c r="N95" s="298">
        <f t="shared" si="2"/>
        <v>59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580"/>
      <c r="H96" s="319" t="s">
        <v>271</v>
      </c>
      <c r="I96" s="298" t="s">
        <v>391</v>
      </c>
      <c r="J96" s="298">
        <v>51</v>
      </c>
      <c r="K96" s="298">
        <f t="shared" si="0"/>
        <v>109</v>
      </c>
      <c r="L96" s="298">
        <f t="shared" si="1"/>
        <v>4</v>
      </c>
      <c r="M96" s="298">
        <v>35</v>
      </c>
      <c r="N96" s="298">
        <f t="shared" si="2"/>
        <v>121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580"/>
      <c r="H97" s="319" t="s">
        <v>273</v>
      </c>
      <c r="I97" s="298" t="s">
        <v>392</v>
      </c>
      <c r="J97" s="298">
        <v>117</v>
      </c>
      <c r="K97" s="298">
        <f t="shared" si="0"/>
        <v>249</v>
      </c>
      <c r="L97" s="298">
        <f t="shared" si="1"/>
        <v>8</v>
      </c>
      <c r="M97" s="298">
        <v>35</v>
      </c>
      <c r="N97" s="298">
        <f t="shared" si="2"/>
        <v>275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580"/>
      <c r="H98" s="319" t="s">
        <v>275</v>
      </c>
      <c r="I98" s="298" t="s">
        <v>393</v>
      </c>
      <c r="J98" s="298">
        <v>146</v>
      </c>
      <c r="K98" s="298">
        <f t="shared" si="0"/>
        <v>310</v>
      </c>
      <c r="L98" s="298">
        <f t="shared" si="1"/>
        <v>9</v>
      </c>
      <c r="M98" s="298">
        <v>35</v>
      </c>
      <c r="N98" s="298">
        <f t="shared" si="2"/>
        <v>342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580"/>
      <c r="H99" s="319" t="s">
        <v>277</v>
      </c>
      <c r="I99" s="298" t="s">
        <v>394</v>
      </c>
      <c r="J99" s="298">
        <v>117</v>
      </c>
      <c r="K99" s="298">
        <f t="shared" si="0"/>
        <v>249</v>
      </c>
      <c r="L99" s="298">
        <f t="shared" si="1"/>
        <v>8</v>
      </c>
      <c r="M99" s="298">
        <v>35</v>
      </c>
      <c r="N99" s="298">
        <f t="shared" si="2"/>
        <v>275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580"/>
      <c r="H100" s="319" t="s">
        <v>279</v>
      </c>
      <c r="I100" s="298" t="s">
        <v>395</v>
      </c>
      <c r="J100" s="298">
        <v>64</v>
      </c>
      <c r="K100" s="298">
        <f t="shared" si="0"/>
        <v>136</v>
      </c>
      <c r="L100" s="298">
        <f t="shared" si="1"/>
        <v>4</v>
      </c>
      <c r="M100" s="298">
        <v>35</v>
      </c>
      <c r="N100" s="298">
        <f t="shared" si="2"/>
        <v>150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389</v>
      </c>
      <c r="E101" s="300" t="s">
        <v>364</v>
      </c>
      <c r="F101" s="299" t="s">
        <v>336</v>
      </c>
      <c r="G101" s="580"/>
      <c r="H101" s="319" t="s">
        <v>281</v>
      </c>
      <c r="I101" s="298" t="s">
        <v>396</v>
      </c>
      <c r="J101" s="298">
        <v>20</v>
      </c>
      <c r="K101" s="298">
        <f t="shared" si="0"/>
        <v>43</v>
      </c>
      <c r="L101" s="298">
        <f t="shared" si="1"/>
        <v>2</v>
      </c>
      <c r="M101" s="298">
        <v>35</v>
      </c>
      <c r="N101" s="298">
        <f t="shared" si="2"/>
        <v>49</v>
      </c>
      <c r="O101" s="301"/>
      <c r="T101" s="302" t="str">
        <f t="shared" si="4"/>
        <v>dove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580"/>
      <c r="H102" s="319" t="s">
        <v>269</v>
      </c>
      <c r="I102" s="298" t="s">
        <v>398</v>
      </c>
      <c r="J102" s="298">
        <v>24</v>
      </c>
      <c r="K102" s="298">
        <f t="shared" si="0"/>
        <v>51</v>
      </c>
      <c r="L102" s="298">
        <f t="shared" si="1"/>
        <v>2</v>
      </c>
      <c r="M102" s="298">
        <v>35</v>
      </c>
      <c r="N102" s="298">
        <f t="shared" si="2"/>
        <v>57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580"/>
      <c r="H103" s="319" t="s">
        <v>271</v>
      </c>
      <c r="I103" s="298" t="s">
        <v>399</v>
      </c>
      <c r="J103" s="298">
        <v>51</v>
      </c>
      <c r="K103" s="298">
        <f t="shared" si="0"/>
        <v>109</v>
      </c>
      <c r="L103" s="298">
        <f t="shared" si="1"/>
        <v>4</v>
      </c>
      <c r="M103" s="298">
        <v>35</v>
      </c>
      <c r="N103" s="298">
        <f t="shared" si="2"/>
        <v>121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580"/>
      <c r="H104" s="319" t="s">
        <v>273</v>
      </c>
      <c r="I104" s="298" t="s">
        <v>400</v>
      </c>
      <c r="J104" s="298">
        <v>117</v>
      </c>
      <c r="K104" s="298">
        <f t="shared" si="0"/>
        <v>249</v>
      </c>
      <c r="L104" s="298">
        <f t="shared" si="1"/>
        <v>8</v>
      </c>
      <c r="M104" s="298">
        <v>35</v>
      </c>
      <c r="N104" s="298">
        <f t="shared" si="2"/>
        <v>275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580"/>
      <c r="H105" s="319" t="s">
        <v>275</v>
      </c>
      <c r="I105" s="298" t="s">
        <v>401</v>
      </c>
      <c r="J105" s="298">
        <v>146</v>
      </c>
      <c r="K105" s="298">
        <f t="shared" si="0"/>
        <v>310</v>
      </c>
      <c r="L105" s="298">
        <f t="shared" si="1"/>
        <v>9</v>
      </c>
      <c r="M105" s="298">
        <v>35</v>
      </c>
      <c r="N105" s="298">
        <f t="shared" si="2"/>
        <v>342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580"/>
      <c r="H106" s="319" t="s">
        <v>277</v>
      </c>
      <c r="I106" s="298" t="s">
        <v>402</v>
      </c>
      <c r="J106" s="298">
        <v>117</v>
      </c>
      <c r="K106" s="298">
        <f t="shared" si="0"/>
        <v>249</v>
      </c>
      <c r="L106" s="298">
        <f t="shared" si="1"/>
        <v>8</v>
      </c>
      <c r="M106" s="298">
        <v>35</v>
      </c>
      <c r="N106" s="298">
        <f t="shared" si="2"/>
        <v>275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580"/>
      <c r="H107" s="319" t="s">
        <v>279</v>
      </c>
      <c r="I107" s="298" t="s">
        <v>403</v>
      </c>
      <c r="J107" s="298">
        <v>64</v>
      </c>
      <c r="K107" s="298">
        <f t="shared" si="0"/>
        <v>136</v>
      </c>
      <c r="L107" s="298">
        <f t="shared" si="1"/>
        <v>4</v>
      </c>
      <c r="M107" s="298">
        <v>35</v>
      </c>
      <c r="N107" s="298">
        <f t="shared" si="2"/>
        <v>150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397</v>
      </c>
      <c r="E108" s="300" t="s">
        <v>364</v>
      </c>
      <c r="F108" s="299" t="s">
        <v>345</v>
      </c>
      <c r="G108" s="580"/>
      <c r="H108" s="319" t="s">
        <v>281</v>
      </c>
      <c r="I108" s="298" t="s">
        <v>404</v>
      </c>
      <c r="J108" s="298">
        <v>20</v>
      </c>
      <c r="K108" s="298">
        <f t="shared" si="0"/>
        <v>43</v>
      </c>
      <c r="L108" s="298">
        <f t="shared" si="1"/>
        <v>2</v>
      </c>
      <c r="M108" s="298">
        <v>35</v>
      </c>
      <c r="N108" s="298">
        <f t="shared" si="2"/>
        <v>49</v>
      </c>
      <c r="O108" s="301"/>
      <c r="T108" s="302" t="str">
        <f t="shared" si="4"/>
        <v>heather grey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580"/>
      <c r="H109" s="319" t="s">
        <v>269</v>
      </c>
      <c r="I109" s="298" t="s">
        <v>406</v>
      </c>
      <c r="J109" s="298">
        <v>24</v>
      </c>
      <c r="K109" s="298">
        <f t="shared" si="0"/>
        <v>51</v>
      </c>
      <c r="L109" s="298">
        <f t="shared" si="1"/>
        <v>2</v>
      </c>
      <c r="M109" s="298">
        <v>35</v>
      </c>
      <c r="N109" s="298">
        <f t="shared" si="2"/>
        <v>57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580"/>
      <c r="H110" s="319" t="s">
        <v>271</v>
      </c>
      <c r="I110" s="298" t="s">
        <v>407</v>
      </c>
      <c r="J110" s="298">
        <v>51</v>
      </c>
      <c r="K110" s="298">
        <f t="shared" si="0"/>
        <v>109</v>
      </c>
      <c r="L110" s="298">
        <f t="shared" si="1"/>
        <v>4</v>
      </c>
      <c r="M110" s="298">
        <v>35</v>
      </c>
      <c r="N110" s="298">
        <f t="shared" si="2"/>
        <v>121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580"/>
      <c r="H111" s="319" t="s">
        <v>273</v>
      </c>
      <c r="I111" s="298" t="s">
        <v>408</v>
      </c>
      <c r="J111" s="298">
        <v>117</v>
      </c>
      <c r="K111" s="298">
        <f t="shared" si="0"/>
        <v>249</v>
      </c>
      <c r="L111" s="298">
        <f t="shared" si="1"/>
        <v>8</v>
      </c>
      <c r="M111" s="298">
        <v>35</v>
      </c>
      <c r="N111" s="298">
        <f t="shared" si="2"/>
        <v>275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580"/>
      <c r="H112" s="319" t="s">
        <v>275</v>
      </c>
      <c r="I112" s="298" t="s">
        <v>409</v>
      </c>
      <c r="J112" s="298">
        <v>146</v>
      </c>
      <c r="K112" s="298">
        <f t="shared" si="0"/>
        <v>310</v>
      </c>
      <c r="L112" s="298">
        <f t="shared" si="1"/>
        <v>9</v>
      </c>
      <c r="M112" s="298">
        <v>35</v>
      </c>
      <c r="N112" s="298">
        <f t="shared" si="2"/>
        <v>342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580"/>
      <c r="H113" s="319" t="s">
        <v>277</v>
      </c>
      <c r="I113" s="298" t="s">
        <v>410</v>
      </c>
      <c r="J113" s="298">
        <v>117</v>
      </c>
      <c r="K113" s="298">
        <f t="shared" si="0"/>
        <v>249</v>
      </c>
      <c r="L113" s="298">
        <f t="shared" si="1"/>
        <v>8</v>
      </c>
      <c r="M113" s="298">
        <v>35</v>
      </c>
      <c r="N113" s="298">
        <f t="shared" si="2"/>
        <v>275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580"/>
      <c r="H114" s="319" t="s">
        <v>279</v>
      </c>
      <c r="I114" s="298" t="s">
        <v>411</v>
      </c>
      <c r="J114" s="298">
        <v>64</v>
      </c>
      <c r="K114" s="298">
        <f t="shared" si="0"/>
        <v>136</v>
      </c>
      <c r="L114" s="298">
        <f t="shared" si="1"/>
        <v>4</v>
      </c>
      <c r="M114" s="298">
        <v>35</v>
      </c>
      <c r="N114" s="298">
        <f t="shared" si="2"/>
        <v>150</v>
      </c>
      <c r="O114" s="301"/>
      <c r="T114" s="302" t="str">
        <f t="shared" si="4"/>
        <v>sandstone</v>
      </c>
    </row>
    <row r="115" spans="1:20" s="302" customFormat="1" ht="21.75" hidden="1" customHeight="1">
      <c r="A115" s="303"/>
      <c r="B115" s="298"/>
      <c r="C115" s="298" t="s">
        <v>388</v>
      </c>
      <c r="D115" s="318" t="s">
        <v>405</v>
      </c>
      <c r="E115" s="300" t="s">
        <v>364</v>
      </c>
      <c r="F115" s="299" t="s">
        <v>354</v>
      </c>
      <c r="G115" s="580"/>
      <c r="H115" s="319" t="s">
        <v>281</v>
      </c>
      <c r="I115" s="298" t="s">
        <v>412</v>
      </c>
      <c r="J115" s="298">
        <v>20</v>
      </c>
      <c r="K115" s="298">
        <f t="shared" si="0"/>
        <v>43</v>
      </c>
      <c r="L115" s="298">
        <f t="shared" si="1"/>
        <v>2</v>
      </c>
      <c r="M115" s="298">
        <v>35</v>
      </c>
      <c r="N115" s="298">
        <f t="shared" si="2"/>
        <v>49</v>
      </c>
      <c r="O115" s="301"/>
      <c r="T115" s="302" t="str">
        <f t="shared" si="4"/>
        <v>sandstone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581"/>
      <c r="H116" s="317" t="s">
        <v>269</v>
      </c>
      <c r="I116" s="308" t="s">
        <v>416</v>
      </c>
      <c r="J116" s="298">
        <v>36</v>
      </c>
      <c r="K116" s="308">
        <f t="shared" si="0"/>
        <v>77</v>
      </c>
      <c r="L116" s="308">
        <f t="shared" si="1"/>
        <v>7</v>
      </c>
      <c r="M116" s="308">
        <v>12</v>
      </c>
      <c r="N116" s="308">
        <f t="shared" si="2"/>
        <v>90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582"/>
      <c r="H117" s="317" t="s">
        <v>271</v>
      </c>
      <c r="I117" s="308" t="s">
        <v>417</v>
      </c>
      <c r="J117" s="298">
        <v>111</v>
      </c>
      <c r="K117" s="308">
        <f t="shared" si="0"/>
        <v>236</v>
      </c>
      <c r="L117" s="308">
        <f t="shared" si="1"/>
        <v>20</v>
      </c>
      <c r="M117" s="308">
        <v>12</v>
      </c>
      <c r="N117" s="308">
        <f t="shared" si="2"/>
        <v>274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582"/>
      <c r="H118" s="317" t="s">
        <v>273</v>
      </c>
      <c r="I118" s="308" t="s">
        <v>418</v>
      </c>
      <c r="J118" s="298">
        <v>174</v>
      </c>
      <c r="K118" s="308">
        <f t="shared" si="0"/>
        <v>369</v>
      </c>
      <c r="L118" s="308">
        <f t="shared" si="1"/>
        <v>31</v>
      </c>
      <c r="M118" s="308">
        <v>12</v>
      </c>
      <c r="N118" s="308">
        <f t="shared" si="2"/>
        <v>428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582"/>
      <c r="H119" s="317" t="s">
        <v>275</v>
      </c>
      <c r="I119" s="308" t="s">
        <v>419</v>
      </c>
      <c r="J119" s="298">
        <v>206</v>
      </c>
      <c r="K119" s="308">
        <f t="shared" si="0"/>
        <v>437</v>
      </c>
      <c r="L119" s="308">
        <f t="shared" si="1"/>
        <v>37</v>
      </c>
      <c r="M119" s="308">
        <v>12</v>
      </c>
      <c r="N119" s="308">
        <f t="shared" si="2"/>
        <v>508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582"/>
      <c r="H120" s="317" t="s">
        <v>277</v>
      </c>
      <c r="I120" s="308" t="s">
        <v>420</v>
      </c>
      <c r="J120" s="298">
        <v>151</v>
      </c>
      <c r="K120" s="308">
        <f t="shared" si="0"/>
        <v>321</v>
      </c>
      <c r="L120" s="308">
        <f t="shared" si="1"/>
        <v>27</v>
      </c>
      <c r="M120" s="308">
        <v>12</v>
      </c>
      <c r="N120" s="308">
        <f t="shared" si="2"/>
        <v>373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582"/>
      <c r="H121" s="317" t="s">
        <v>279</v>
      </c>
      <c r="I121" s="308" t="s">
        <v>421</v>
      </c>
      <c r="J121" s="298">
        <v>85</v>
      </c>
      <c r="K121" s="308">
        <f t="shared" si="0"/>
        <v>181</v>
      </c>
      <c r="L121" s="308">
        <f t="shared" si="1"/>
        <v>15</v>
      </c>
      <c r="M121" s="308">
        <v>12</v>
      </c>
      <c r="N121" s="308">
        <f t="shared" si="2"/>
        <v>210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414</v>
      </c>
      <c r="E122" s="310" t="s">
        <v>415</v>
      </c>
      <c r="F122" s="309" t="s">
        <v>268</v>
      </c>
      <c r="G122" s="582"/>
      <c r="H122" s="317" t="s">
        <v>281</v>
      </c>
      <c r="I122" s="308" t="s">
        <v>422</v>
      </c>
      <c r="J122" s="298">
        <v>37</v>
      </c>
      <c r="K122" s="308">
        <f t="shared" si="0"/>
        <v>79</v>
      </c>
      <c r="L122" s="308">
        <f t="shared" si="1"/>
        <v>7</v>
      </c>
      <c r="M122" s="308">
        <v>12</v>
      </c>
      <c r="N122" s="308">
        <f t="shared" si="2"/>
        <v>93</v>
      </c>
      <c r="O122" s="311"/>
      <c r="T122" s="312" t="str">
        <f t="shared" si="4"/>
        <v>cloud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582"/>
      <c r="H123" s="317" t="s">
        <v>269</v>
      </c>
      <c r="I123" s="308" t="s">
        <v>424</v>
      </c>
      <c r="J123" s="298">
        <v>36</v>
      </c>
      <c r="K123" s="308">
        <f t="shared" si="0"/>
        <v>77</v>
      </c>
      <c r="L123" s="308">
        <f t="shared" si="1"/>
        <v>7</v>
      </c>
      <c r="M123" s="308">
        <v>12</v>
      </c>
      <c r="N123" s="308">
        <f t="shared" si="2"/>
        <v>90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582"/>
      <c r="H124" s="317" t="s">
        <v>271</v>
      </c>
      <c r="I124" s="308" t="s">
        <v>425</v>
      </c>
      <c r="J124" s="298">
        <v>111</v>
      </c>
      <c r="K124" s="308">
        <f t="shared" si="0"/>
        <v>236</v>
      </c>
      <c r="L124" s="308">
        <f t="shared" si="1"/>
        <v>20</v>
      </c>
      <c r="M124" s="308">
        <v>12</v>
      </c>
      <c r="N124" s="308">
        <f t="shared" si="2"/>
        <v>274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582"/>
      <c r="H125" s="317" t="s">
        <v>273</v>
      </c>
      <c r="I125" s="308" t="s">
        <v>426</v>
      </c>
      <c r="J125" s="298">
        <v>174</v>
      </c>
      <c r="K125" s="308">
        <f t="shared" si="0"/>
        <v>369</v>
      </c>
      <c r="L125" s="308">
        <f t="shared" si="1"/>
        <v>31</v>
      </c>
      <c r="M125" s="308">
        <v>12</v>
      </c>
      <c r="N125" s="308">
        <f t="shared" si="2"/>
        <v>428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582"/>
      <c r="H126" s="317" t="s">
        <v>275</v>
      </c>
      <c r="I126" s="308" t="s">
        <v>427</v>
      </c>
      <c r="J126" s="298">
        <v>206</v>
      </c>
      <c r="K126" s="308">
        <f t="shared" si="0"/>
        <v>437</v>
      </c>
      <c r="L126" s="308">
        <f t="shared" si="1"/>
        <v>37</v>
      </c>
      <c r="M126" s="308">
        <v>12</v>
      </c>
      <c r="N126" s="308">
        <f t="shared" si="2"/>
        <v>508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582"/>
      <c r="H127" s="317" t="s">
        <v>277</v>
      </c>
      <c r="I127" s="308" t="s">
        <v>428</v>
      </c>
      <c r="J127" s="298">
        <v>151</v>
      </c>
      <c r="K127" s="308">
        <f t="shared" si="0"/>
        <v>321</v>
      </c>
      <c r="L127" s="308">
        <f t="shared" si="1"/>
        <v>27</v>
      </c>
      <c r="M127" s="308">
        <v>12</v>
      </c>
      <c r="N127" s="308">
        <f t="shared" si="2"/>
        <v>373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582"/>
      <c r="H128" s="317" t="s">
        <v>279</v>
      </c>
      <c r="I128" s="308" t="s">
        <v>429</v>
      </c>
      <c r="J128" s="298">
        <v>85</v>
      </c>
      <c r="K128" s="308">
        <f t="shared" si="0"/>
        <v>181</v>
      </c>
      <c r="L128" s="308">
        <f t="shared" si="1"/>
        <v>15</v>
      </c>
      <c r="M128" s="308">
        <v>12</v>
      </c>
      <c r="N128" s="308">
        <f t="shared" si="2"/>
        <v>210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423</v>
      </c>
      <c r="E129" s="310" t="s">
        <v>415</v>
      </c>
      <c r="F129" s="309" t="s">
        <v>318</v>
      </c>
      <c r="G129" s="582"/>
      <c r="H129" s="317" t="s">
        <v>281</v>
      </c>
      <c r="I129" s="308" t="s">
        <v>430</v>
      </c>
      <c r="J129" s="298">
        <v>37</v>
      </c>
      <c r="K129" s="308">
        <f t="shared" si="0"/>
        <v>79</v>
      </c>
      <c r="L129" s="308">
        <f t="shared" si="1"/>
        <v>7</v>
      </c>
      <c r="M129" s="308">
        <v>12</v>
      </c>
      <c r="N129" s="308">
        <f t="shared" si="2"/>
        <v>93</v>
      </c>
      <c r="O129" s="311"/>
      <c r="T129" s="312" t="str">
        <f t="shared" si="4"/>
        <v>eternity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582"/>
      <c r="H130" s="317" t="s">
        <v>269</v>
      </c>
      <c r="I130" s="308" t="s">
        <v>432</v>
      </c>
      <c r="J130" s="298">
        <v>34</v>
      </c>
      <c r="K130" s="308">
        <f t="shared" si="0"/>
        <v>73</v>
      </c>
      <c r="L130" s="308">
        <f t="shared" si="1"/>
        <v>6</v>
      </c>
      <c r="M130" s="308">
        <v>12</v>
      </c>
      <c r="N130" s="308">
        <f t="shared" si="2"/>
        <v>85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582"/>
      <c r="H131" s="317" t="s">
        <v>271</v>
      </c>
      <c r="I131" s="308" t="s">
        <v>433</v>
      </c>
      <c r="J131" s="298">
        <v>111</v>
      </c>
      <c r="K131" s="308">
        <f t="shared" si="0"/>
        <v>236</v>
      </c>
      <c r="L131" s="308">
        <f t="shared" si="1"/>
        <v>20</v>
      </c>
      <c r="M131" s="308">
        <v>12</v>
      </c>
      <c r="N131" s="308">
        <f t="shared" si="2"/>
        <v>274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582"/>
      <c r="H132" s="317" t="s">
        <v>273</v>
      </c>
      <c r="I132" s="308" t="s">
        <v>434</v>
      </c>
      <c r="J132" s="298">
        <v>174</v>
      </c>
      <c r="K132" s="308">
        <f t="shared" si="0"/>
        <v>369</v>
      </c>
      <c r="L132" s="308">
        <f t="shared" si="1"/>
        <v>31</v>
      </c>
      <c r="M132" s="308">
        <v>12</v>
      </c>
      <c r="N132" s="308">
        <f t="shared" si="2"/>
        <v>428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582"/>
      <c r="H133" s="317" t="s">
        <v>275</v>
      </c>
      <c r="I133" s="308" t="s">
        <v>435</v>
      </c>
      <c r="J133" s="298">
        <v>206</v>
      </c>
      <c r="K133" s="308">
        <f t="shared" si="0"/>
        <v>437</v>
      </c>
      <c r="L133" s="308">
        <f t="shared" si="1"/>
        <v>37</v>
      </c>
      <c r="M133" s="308">
        <v>12</v>
      </c>
      <c r="N133" s="308">
        <f t="shared" si="2"/>
        <v>508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582"/>
      <c r="H134" s="317" t="s">
        <v>277</v>
      </c>
      <c r="I134" s="308" t="s">
        <v>436</v>
      </c>
      <c r="J134" s="298">
        <v>150</v>
      </c>
      <c r="K134" s="308">
        <f t="shared" si="0"/>
        <v>318</v>
      </c>
      <c r="L134" s="308">
        <f t="shared" si="1"/>
        <v>27</v>
      </c>
      <c r="M134" s="308">
        <v>12</v>
      </c>
      <c r="N134" s="308">
        <f t="shared" si="2"/>
        <v>370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582"/>
      <c r="H135" s="317" t="s">
        <v>279</v>
      </c>
      <c r="I135" s="308" t="s">
        <v>437</v>
      </c>
      <c r="J135" s="298">
        <v>85</v>
      </c>
      <c r="K135" s="308">
        <f t="shared" si="0"/>
        <v>181</v>
      </c>
      <c r="L135" s="308">
        <f t="shared" si="1"/>
        <v>15</v>
      </c>
      <c r="M135" s="308">
        <v>12</v>
      </c>
      <c r="N135" s="308">
        <f t="shared" si="2"/>
        <v>210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413</v>
      </c>
      <c r="D136" s="315" t="s">
        <v>431</v>
      </c>
      <c r="E136" s="310" t="s">
        <v>415</v>
      </c>
      <c r="F136" s="309" t="s">
        <v>283</v>
      </c>
      <c r="G136" s="582"/>
      <c r="H136" s="317" t="s">
        <v>281</v>
      </c>
      <c r="I136" s="308" t="s">
        <v>438</v>
      </c>
      <c r="J136" s="298">
        <v>35</v>
      </c>
      <c r="K136" s="308">
        <f t="shared" si="0"/>
        <v>75</v>
      </c>
      <c r="L136" s="308">
        <f t="shared" si="1"/>
        <v>7</v>
      </c>
      <c r="M136" s="308">
        <v>12</v>
      </c>
      <c r="N136" s="308">
        <f t="shared" si="2"/>
        <v>88</v>
      </c>
      <c r="O136" s="311"/>
      <c r="T136" s="312" t="str">
        <f t="shared" si="4"/>
        <v>moonlight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582"/>
      <c r="H137" s="317" t="s">
        <v>269</v>
      </c>
      <c r="I137" s="308" t="s">
        <v>441</v>
      </c>
      <c r="J137" s="298">
        <v>23</v>
      </c>
      <c r="K137" s="308">
        <f t="shared" si="0"/>
        <v>49</v>
      </c>
      <c r="L137" s="308">
        <f t="shared" si="1"/>
        <v>5</v>
      </c>
      <c r="M137" s="308">
        <v>12</v>
      </c>
      <c r="N137" s="308">
        <f t="shared" si="2"/>
        <v>58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582"/>
      <c r="H138" s="317" t="s">
        <v>271</v>
      </c>
      <c r="I138" s="308" t="s">
        <v>442</v>
      </c>
      <c r="J138" s="298">
        <v>75</v>
      </c>
      <c r="K138" s="308">
        <f t="shared" si="0"/>
        <v>159</v>
      </c>
      <c r="L138" s="308">
        <f t="shared" si="1"/>
        <v>14</v>
      </c>
      <c r="M138" s="308">
        <v>12</v>
      </c>
      <c r="N138" s="308">
        <f t="shared" si="2"/>
        <v>186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582"/>
      <c r="H139" s="317" t="s">
        <v>273</v>
      </c>
      <c r="I139" s="308" t="s">
        <v>443</v>
      </c>
      <c r="J139" s="298">
        <v>119</v>
      </c>
      <c r="K139" s="308">
        <f t="shared" si="0"/>
        <v>253</v>
      </c>
      <c r="L139" s="308">
        <f t="shared" si="1"/>
        <v>21</v>
      </c>
      <c r="M139" s="308">
        <v>12</v>
      </c>
      <c r="N139" s="308">
        <f t="shared" si="2"/>
        <v>294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582"/>
      <c r="H140" s="317" t="s">
        <v>275</v>
      </c>
      <c r="I140" s="308" t="s">
        <v>444</v>
      </c>
      <c r="J140" s="298">
        <v>142</v>
      </c>
      <c r="K140" s="308">
        <f t="shared" si="0"/>
        <v>302</v>
      </c>
      <c r="L140" s="308">
        <f t="shared" si="1"/>
        <v>25</v>
      </c>
      <c r="M140" s="308">
        <v>12</v>
      </c>
      <c r="N140" s="308">
        <f t="shared" si="2"/>
        <v>350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582"/>
      <c r="H141" s="317" t="s">
        <v>277</v>
      </c>
      <c r="I141" s="308" t="s">
        <v>445</v>
      </c>
      <c r="J141" s="298">
        <v>103</v>
      </c>
      <c r="K141" s="308">
        <f t="shared" si="0"/>
        <v>219</v>
      </c>
      <c r="L141" s="308">
        <f t="shared" si="1"/>
        <v>19</v>
      </c>
      <c r="M141" s="308">
        <v>12</v>
      </c>
      <c r="N141" s="308">
        <f t="shared" si="2"/>
        <v>255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582"/>
      <c r="H142" s="317" t="s">
        <v>279</v>
      </c>
      <c r="I142" s="308" t="s">
        <v>446</v>
      </c>
      <c r="J142" s="298">
        <v>59</v>
      </c>
      <c r="K142" s="308">
        <f t="shared" si="0"/>
        <v>126</v>
      </c>
      <c r="L142" s="308">
        <f t="shared" si="1"/>
        <v>11</v>
      </c>
      <c r="M142" s="308">
        <v>12</v>
      </c>
      <c r="N142" s="308">
        <f t="shared" si="2"/>
        <v>147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440</v>
      </c>
      <c r="E143" s="310" t="s">
        <v>415</v>
      </c>
      <c r="F143" s="309" t="s">
        <v>336</v>
      </c>
      <c r="G143" s="582"/>
      <c r="H143" s="317" t="s">
        <v>281</v>
      </c>
      <c r="I143" s="308" t="s">
        <v>447</v>
      </c>
      <c r="J143" s="298">
        <v>24</v>
      </c>
      <c r="K143" s="308">
        <f t="shared" si="0"/>
        <v>51</v>
      </c>
      <c r="L143" s="308">
        <f t="shared" si="1"/>
        <v>5</v>
      </c>
      <c r="M143" s="308">
        <v>12</v>
      </c>
      <c r="N143" s="308">
        <f t="shared" si="2"/>
        <v>60</v>
      </c>
      <c r="O143" s="311"/>
      <c r="T143" s="312" t="str">
        <f t="shared" si="4"/>
        <v>dove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582"/>
      <c r="H144" s="317" t="s">
        <v>269</v>
      </c>
      <c r="I144" s="308" t="s">
        <v>449</v>
      </c>
      <c r="J144" s="298">
        <v>22</v>
      </c>
      <c r="K144" s="308">
        <f t="shared" si="0"/>
        <v>47</v>
      </c>
      <c r="L144" s="308">
        <f t="shared" si="1"/>
        <v>4</v>
      </c>
      <c r="M144" s="308">
        <v>12</v>
      </c>
      <c r="N144" s="308">
        <f t="shared" si="2"/>
        <v>55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582"/>
      <c r="H145" s="317" t="s">
        <v>271</v>
      </c>
      <c r="I145" s="308" t="s">
        <v>450</v>
      </c>
      <c r="J145" s="298">
        <v>75</v>
      </c>
      <c r="K145" s="308">
        <f t="shared" si="0"/>
        <v>159</v>
      </c>
      <c r="L145" s="308">
        <f t="shared" si="1"/>
        <v>14</v>
      </c>
      <c r="M145" s="308">
        <v>12</v>
      </c>
      <c r="N145" s="308">
        <f t="shared" si="2"/>
        <v>186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582"/>
      <c r="H146" s="317" t="s">
        <v>273</v>
      </c>
      <c r="I146" s="308" t="s">
        <v>451</v>
      </c>
      <c r="J146" s="298">
        <v>119</v>
      </c>
      <c r="K146" s="308">
        <f t="shared" si="0"/>
        <v>253</v>
      </c>
      <c r="L146" s="308">
        <f t="shared" si="1"/>
        <v>21</v>
      </c>
      <c r="M146" s="308">
        <v>12</v>
      </c>
      <c r="N146" s="308">
        <f t="shared" si="2"/>
        <v>294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582"/>
      <c r="H147" s="317" t="s">
        <v>275</v>
      </c>
      <c r="I147" s="308" t="s">
        <v>452</v>
      </c>
      <c r="J147" s="298">
        <v>142</v>
      </c>
      <c r="K147" s="308">
        <f t="shared" si="0"/>
        <v>302</v>
      </c>
      <c r="L147" s="308">
        <f t="shared" si="1"/>
        <v>25</v>
      </c>
      <c r="M147" s="308">
        <v>12</v>
      </c>
      <c r="N147" s="308">
        <f t="shared" si="2"/>
        <v>350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582"/>
      <c r="H148" s="317" t="s">
        <v>277</v>
      </c>
      <c r="I148" s="308" t="s">
        <v>453</v>
      </c>
      <c r="J148" s="298">
        <v>103</v>
      </c>
      <c r="K148" s="308">
        <f t="shared" si="0"/>
        <v>219</v>
      </c>
      <c r="L148" s="308">
        <f t="shared" si="1"/>
        <v>19</v>
      </c>
      <c r="M148" s="308">
        <v>12</v>
      </c>
      <c r="N148" s="308">
        <f t="shared" si="2"/>
        <v>255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582"/>
      <c r="H149" s="317" t="s">
        <v>279</v>
      </c>
      <c r="I149" s="308" t="s">
        <v>454</v>
      </c>
      <c r="J149" s="298">
        <v>59</v>
      </c>
      <c r="K149" s="308">
        <f t="shared" si="0"/>
        <v>126</v>
      </c>
      <c r="L149" s="308">
        <f t="shared" si="1"/>
        <v>11</v>
      </c>
      <c r="M149" s="308">
        <v>12</v>
      </c>
      <c r="N149" s="308">
        <f t="shared" si="2"/>
        <v>147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448</v>
      </c>
      <c r="E150" s="310" t="s">
        <v>415</v>
      </c>
      <c r="F150" s="309" t="s">
        <v>345</v>
      </c>
      <c r="G150" s="582"/>
      <c r="H150" s="317" t="s">
        <v>281</v>
      </c>
      <c r="I150" s="308" t="s">
        <v>455</v>
      </c>
      <c r="J150" s="298">
        <v>24</v>
      </c>
      <c r="K150" s="308">
        <f t="shared" si="0"/>
        <v>51</v>
      </c>
      <c r="L150" s="308">
        <f t="shared" si="1"/>
        <v>5</v>
      </c>
      <c r="M150" s="308">
        <v>12</v>
      </c>
      <c r="N150" s="308">
        <f t="shared" si="2"/>
        <v>60</v>
      </c>
      <c r="O150" s="311"/>
      <c r="T150" s="312" t="str">
        <f t="shared" si="4"/>
        <v>heather grey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582"/>
      <c r="H151" s="317" t="s">
        <v>269</v>
      </c>
      <c r="I151" s="308" t="s">
        <v>457</v>
      </c>
      <c r="J151" s="298">
        <v>22</v>
      </c>
      <c r="K151" s="308">
        <f t="shared" si="0"/>
        <v>47</v>
      </c>
      <c r="L151" s="308">
        <f t="shared" si="1"/>
        <v>4</v>
      </c>
      <c r="M151" s="308">
        <v>12</v>
      </c>
      <c r="N151" s="308">
        <f t="shared" si="2"/>
        <v>55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582"/>
      <c r="H152" s="317" t="s">
        <v>271</v>
      </c>
      <c r="I152" s="308" t="s">
        <v>458</v>
      </c>
      <c r="J152" s="298">
        <v>75</v>
      </c>
      <c r="K152" s="308">
        <f t="shared" si="0"/>
        <v>159</v>
      </c>
      <c r="L152" s="308">
        <f t="shared" si="1"/>
        <v>14</v>
      </c>
      <c r="M152" s="308">
        <v>12</v>
      </c>
      <c r="N152" s="308">
        <f t="shared" si="2"/>
        <v>186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582"/>
      <c r="H153" s="317" t="s">
        <v>273</v>
      </c>
      <c r="I153" s="308" t="s">
        <v>459</v>
      </c>
      <c r="J153" s="298">
        <v>119</v>
      </c>
      <c r="K153" s="308">
        <f t="shared" si="0"/>
        <v>253</v>
      </c>
      <c r="L153" s="308">
        <f t="shared" si="1"/>
        <v>21</v>
      </c>
      <c r="M153" s="308">
        <v>12</v>
      </c>
      <c r="N153" s="308">
        <f t="shared" si="2"/>
        <v>294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582"/>
      <c r="H154" s="317" t="s">
        <v>275</v>
      </c>
      <c r="I154" s="308" t="s">
        <v>460</v>
      </c>
      <c r="J154" s="298">
        <v>142</v>
      </c>
      <c r="K154" s="308">
        <f t="shared" si="0"/>
        <v>302</v>
      </c>
      <c r="L154" s="308">
        <f t="shared" si="1"/>
        <v>25</v>
      </c>
      <c r="M154" s="308">
        <v>12</v>
      </c>
      <c r="N154" s="308">
        <f t="shared" si="2"/>
        <v>350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582"/>
      <c r="H155" s="317" t="s">
        <v>277</v>
      </c>
      <c r="I155" s="308" t="s">
        <v>461</v>
      </c>
      <c r="J155" s="298">
        <v>103</v>
      </c>
      <c r="K155" s="308">
        <f t="shared" si="0"/>
        <v>219</v>
      </c>
      <c r="L155" s="308">
        <f t="shared" si="1"/>
        <v>19</v>
      </c>
      <c r="M155" s="308">
        <v>12</v>
      </c>
      <c r="N155" s="308">
        <f t="shared" si="2"/>
        <v>255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582"/>
      <c r="H156" s="317" t="s">
        <v>279</v>
      </c>
      <c r="I156" s="308" t="s">
        <v>462</v>
      </c>
      <c r="J156" s="298">
        <v>59</v>
      </c>
      <c r="K156" s="308">
        <f t="shared" si="0"/>
        <v>126</v>
      </c>
      <c r="L156" s="308">
        <f t="shared" si="1"/>
        <v>11</v>
      </c>
      <c r="M156" s="308">
        <v>12</v>
      </c>
      <c r="N156" s="308">
        <f t="shared" si="2"/>
        <v>147</v>
      </c>
      <c r="O156" s="311"/>
      <c r="T156" s="312" t="str">
        <f t="shared" si="4"/>
        <v>sandstone</v>
      </c>
    </row>
    <row r="157" spans="1:20" s="312" customFormat="1" ht="21.75" hidden="1" customHeight="1">
      <c r="A157" s="313"/>
      <c r="B157" s="308"/>
      <c r="C157" s="308" t="s">
        <v>439</v>
      </c>
      <c r="D157" s="315" t="s">
        <v>456</v>
      </c>
      <c r="E157" s="310" t="s">
        <v>415</v>
      </c>
      <c r="F157" s="309" t="s">
        <v>354</v>
      </c>
      <c r="G157" s="582"/>
      <c r="H157" s="317" t="s">
        <v>281</v>
      </c>
      <c r="I157" s="308" t="s">
        <v>463</v>
      </c>
      <c r="J157" s="298">
        <v>24</v>
      </c>
      <c r="K157" s="308">
        <f t="shared" si="0"/>
        <v>51</v>
      </c>
      <c r="L157" s="308">
        <f t="shared" si="1"/>
        <v>5</v>
      </c>
      <c r="M157" s="308">
        <v>12</v>
      </c>
      <c r="N157" s="308">
        <f t="shared" si="2"/>
        <v>60</v>
      </c>
      <c r="O157" s="311"/>
      <c r="T157" s="312" t="str">
        <f t="shared" si="4"/>
        <v>sandstone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583"/>
      <c r="H158" s="319" t="s">
        <v>269</v>
      </c>
      <c r="I158" s="298" t="s">
        <v>467</v>
      </c>
      <c r="J158" s="298">
        <v>29</v>
      </c>
      <c r="K158" s="298">
        <f t="shared" si="0"/>
        <v>62</v>
      </c>
      <c r="L158" s="298">
        <f t="shared" si="1"/>
        <v>7</v>
      </c>
      <c r="M158" s="308">
        <v>10</v>
      </c>
      <c r="N158" s="298">
        <f t="shared" si="2"/>
        <v>74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583"/>
      <c r="H159" s="319" t="s">
        <v>271</v>
      </c>
      <c r="I159" s="298" t="s">
        <v>468</v>
      </c>
      <c r="J159" s="298">
        <v>91</v>
      </c>
      <c r="K159" s="298">
        <f t="shared" si="0"/>
        <v>193</v>
      </c>
      <c r="L159" s="298">
        <f t="shared" si="1"/>
        <v>20</v>
      </c>
      <c r="M159" s="308">
        <v>10</v>
      </c>
      <c r="N159" s="298">
        <f t="shared" si="2"/>
        <v>228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583"/>
      <c r="H160" s="319" t="s">
        <v>273</v>
      </c>
      <c r="I160" s="298" t="s">
        <v>469</v>
      </c>
      <c r="J160" s="298">
        <v>236</v>
      </c>
      <c r="K160" s="298">
        <f t="shared" si="0"/>
        <v>501</v>
      </c>
      <c r="L160" s="298">
        <f t="shared" si="1"/>
        <v>50</v>
      </c>
      <c r="M160" s="308">
        <v>10</v>
      </c>
      <c r="N160" s="298">
        <f t="shared" si="2"/>
        <v>590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583"/>
      <c r="H161" s="319" t="s">
        <v>275</v>
      </c>
      <c r="I161" s="298" t="s">
        <v>470</v>
      </c>
      <c r="J161" s="298">
        <v>305</v>
      </c>
      <c r="K161" s="298">
        <f t="shared" si="0"/>
        <v>647</v>
      </c>
      <c r="L161" s="298">
        <f t="shared" si="1"/>
        <v>65</v>
      </c>
      <c r="M161" s="308">
        <v>10</v>
      </c>
      <c r="N161" s="298">
        <f t="shared" si="2"/>
        <v>762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583"/>
      <c r="H162" s="319" t="s">
        <v>277</v>
      </c>
      <c r="I162" s="298" t="s">
        <v>471</v>
      </c>
      <c r="J162" s="298">
        <v>243</v>
      </c>
      <c r="K162" s="298">
        <f t="shared" si="0"/>
        <v>516</v>
      </c>
      <c r="L162" s="298">
        <f t="shared" si="1"/>
        <v>52</v>
      </c>
      <c r="M162" s="308">
        <v>10</v>
      </c>
      <c r="N162" s="298">
        <f t="shared" si="2"/>
        <v>608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583"/>
      <c r="H163" s="319" t="s">
        <v>279</v>
      </c>
      <c r="I163" s="298" t="s">
        <v>472</v>
      </c>
      <c r="J163" s="298">
        <v>113</v>
      </c>
      <c r="K163" s="298">
        <f t="shared" si="0"/>
        <v>240</v>
      </c>
      <c r="L163" s="298">
        <f t="shared" si="1"/>
        <v>24</v>
      </c>
      <c r="M163" s="308">
        <v>10</v>
      </c>
      <c r="N163" s="298">
        <f t="shared" si="2"/>
        <v>283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465</v>
      </c>
      <c r="E164" s="300" t="s">
        <v>466</v>
      </c>
      <c r="F164" s="299" t="s">
        <v>268</v>
      </c>
      <c r="G164" s="583"/>
      <c r="H164" s="319" t="s">
        <v>281</v>
      </c>
      <c r="I164" s="298" t="s">
        <v>473</v>
      </c>
      <c r="J164" s="298">
        <v>34</v>
      </c>
      <c r="K164" s="298">
        <f t="shared" si="0"/>
        <v>73</v>
      </c>
      <c r="L164" s="298">
        <f t="shared" si="1"/>
        <v>8</v>
      </c>
      <c r="M164" s="308">
        <v>10</v>
      </c>
      <c r="N164" s="298">
        <f t="shared" si="2"/>
        <v>87</v>
      </c>
      <c r="O164" s="301"/>
      <c r="T164" s="302" t="str">
        <f t="shared" si="4"/>
        <v>cloud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583"/>
      <c r="H165" s="319" t="s">
        <v>269</v>
      </c>
      <c r="I165" s="298" t="s">
        <v>475</v>
      </c>
      <c r="J165" s="298">
        <v>29</v>
      </c>
      <c r="K165" s="298">
        <f t="shared" si="0"/>
        <v>62</v>
      </c>
      <c r="L165" s="298">
        <f t="shared" si="1"/>
        <v>7</v>
      </c>
      <c r="M165" s="308">
        <v>10</v>
      </c>
      <c r="N165" s="298">
        <f t="shared" si="2"/>
        <v>74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583"/>
      <c r="H166" s="319" t="s">
        <v>271</v>
      </c>
      <c r="I166" s="298" t="s">
        <v>476</v>
      </c>
      <c r="J166" s="298">
        <v>91</v>
      </c>
      <c r="K166" s="298">
        <f t="shared" si="0"/>
        <v>193</v>
      </c>
      <c r="L166" s="298">
        <f t="shared" si="1"/>
        <v>20</v>
      </c>
      <c r="M166" s="308">
        <v>10</v>
      </c>
      <c r="N166" s="298">
        <f t="shared" si="2"/>
        <v>228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583"/>
      <c r="H167" s="319" t="s">
        <v>273</v>
      </c>
      <c r="I167" s="298" t="s">
        <v>477</v>
      </c>
      <c r="J167" s="298">
        <v>236</v>
      </c>
      <c r="K167" s="298">
        <f t="shared" si="0"/>
        <v>501</v>
      </c>
      <c r="L167" s="298">
        <f t="shared" si="1"/>
        <v>50</v>
      </c>
      <c r="M167" s="308">
        <v>10</v>
      </c>
      <c r="N167" s="298">
        <f t="shared" si="2"/>
        <v>590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583"/>
      <c r="H168" s="319" t="s">
        <v>275</v>
      </c>
      <c r="I168" s="298" t="s">
        <v>478</v>
      </c>
      <c r="J168" s="298">
        <v>305</v>
      </c>
      <c r="K168" s="298">
        <f t="shared" si="0"/>
        <v>647</v>
      </c>
      <c r="L168" s="298">
        <f t="shared" si="1"/>
        <v>65</v>
      </c>
      <c r="M168" s="308">
        <v>10</v>
      </c>
      <c r="N168" s="298">
        <f t="shared" si="2"/>
        <v>762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583"/>
      <c r="H169" s="319" t="s">
        <v>277</v>
      </c>
      <c r="I169" s="298" t="s">
        <v>479</v>
      </c>
      <c r="J169" s="298">
        <v>243</v>
      </c>
      <c r="K169" s="298">
        <f t="shared" si="0"/>
        <v>516</v>
      </c>
      <c r="L169" s="298">
        <f t="shared" si="1"/>
        <v>52</v>
      </c>
      <c r="M169" s="308">
        <v>10</v>
      </c>
      <c r="N169" s="298">
        <f t="shared" si="2"/>
        <v>608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583"/>
      <c r="H170" s="319" t="s">
        <v>279</v>
      </c>
      <c r="I170" s="298" t="s">
        <v>480</v>
      </c>
      <c r="J170" s="298">
        <v>113</v>
      </c>
      <c r="K170" s="298">
        <f t="shared" si="0"/>
        <v>240</v>
      </c>
      <c r="L170" s="298">
        <f t="shared" si="1"/>
        <v>24</v>
      </c>
      <c r="M170" s="308">
        <v>10</v>
      </c>
      <c r="N170" s="298">
        <f t="shared" si="2"/>
        <v>283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474</v>
      </c>
      <c r="E171" s="300" t="s">
        <v>466</v>
      </c>
      <c r="F171" s="299" t="s">
        <v>318</v>
      </c>
      <c r="G171" s="583"/>
      <c r="H171" s="319" t="s">
        <v>281</v>
      </c>
      <c r="I171" s="298" t="s">
        <v>481</v>
      </c>
      <c r="J171" s="298">
        <v>34</v>
      </c>
      <c r="K171" s="298">
        <f t="shared" si="0"/>
        <v>73</v>
      </c>
      <c r="L171" s="298">
        <f t="shared" si="1"/>
        <v>8</v>
      </c>
      <c r="M171" s="308">
        <v>10</v>
      </c>
      <c r="N171" s="298">
        <f t="shared" si="2"/>
        <v>87</v>
      </c>
      <c r="O171" s="301"/>
      <c r="T171" s="302" t="str">
        <f t="shared" si="4"/>
        <v>eternity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583"/>
      <c r="H172" s="319" t="s">
        <v>269</v>
      </c>
      <c r="I172" s="298" t="s">
        <v>483</v>
      </c>
      <c r="J172" s="298">
        <v>27</v>
      </c>
      <c r="K172" s="298">
        <f t="shared" si="0"/>
        <v>58</v>
      </c>
      <c r="L172" s="298">
        <f t="shared" si="1"/>
        <v>6</v>
      </c>
      <c r="M172" s="308">
        <v>10</v>
      </c>
      <c r="N172" s="298">
        <f t="shared" si="2"/>
        <v>69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583"/>
      <c r="H173" s="319" t="s">
        <v>271</v>
      </c>
      <c r="I173" s="298" t="s">
        <v>484</v>
      </c>
      <c r="J173" s="298">
        <v>91</v>
      </c>
      <c r="K173" s="298">
        <f t="shared" si="0"/>
        <v>193</v>
      </c>
      <c r="L173" s="298">
        <f t="shared" si="1"/>
        <v>20</v>
      </c>
      <c r="M173" s="308">
        <v>10</v>
      </c>
      <c r="N173" s="298">
        <f t="shared" si="2"/>
        <v>228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583"/>
      <c r="H174" s="319" t="s">
        <v>273</v>
      </c>
      <c r="I174" s="298" t="s">
        <v>485</v>
      </c>
      <c r="J174" s="298">
        <v>236</v>
      </c>
      <c r="K174" s="298">
        <f t="shared" si="0"/>
        <v>501</v>
      </c>
      <c r="L174" s="298">
        <f t="shared" si="1"/>
        <v>50</v>
      </c>
      <c r="M174" s="308">
        <v>10</v>
      </c>
      <c r="N174" s="298">
        <f t="shared" si="2"/>
        <v>590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583"/>
      <c r="H175" s="319" t="s">
        <v>275</v>
      </c>
      <c r="I175" s="298" t="s">
        <v>486</v>
      </c>
      <c r="J175" s="298">
        <v>305</v>
      </c>
      <c r="K175" s="298">
        <f t="shared" si="0"/>
        <v>647</v>
      </c>
      <c r="L175" s="298">
        <f t="shared" si="1"/>
        <v>65</v>
      </c>
      <c r="M175" s="308">
        <v>10</v>
      </c>
      <c r="N175" s="298">
        <f t="shared" si="2"/>
        <v>762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583"/>
      <c r="H176" s="319" t="s">
        <v>277</v>
      </c>
      <c r="I176" s="298" t="s">
        <v>487</v>
      </c>
      <c r="J176" s="298">
        <v>242</v>
      </c>
      <c r="K176" s="298">
        <f t="shared" si="0"/>
        <v>514</v>
      </c>
      <c r="L176" s="298">
        <f t="shared" si="1"/>
        <v>51</v>
      </c>
      <c r="M176" s="308">
        <v>10</v>
      </c>
      <c r="N176" s="298">
        <f t="shared" si="2"/>
        <v>605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583"/>
      <c r="H177" s="319" t="s">
        <v>279</v>
      </c>
      <c r="I177" s="298" t="s">
        <v>488</v>
      </c>
      <c r="J177" s="298">
        <v>112</v>
      </c>
      <c r="K177" s="298">
        <f t="shared" si="0"/>
        <v>238</v>
      </c>
      <c r="L177" s="298">
        <f t="shared" si="1"/>
        <v>24</v>
      </c>
      <c r="M177" s="308">
        <v>10</v>
      </c>
      <c r="N177" s="298">
        <f t="shared" si="2"/>
        <v>281</v>
      </c>
      <c r="O177" s="301"/>
      <c r="T177" s="302" t="str">
        <f t="shared" si="4"/>
        <v>moonlight</v>
      </c>
    </row>
    <row r="178" spans="1:20" s="302" customFormat="1" ht="21.75" hidden="1" customHeight="1">
      <c r="A178" s="303"/>
      <c r="B178" s="298"/>
      <c r="C178" s="298" t="s">
        <v>464</v>
      </c>
      <c r="D178" s="318" t="s">
        <v>482</v>
      </c>
      <c r="E178" s="300" t="s">
        <v>466</v>
      </c>
      <c r="F178" s="299" t="s">
        <v>283</v>
      </c>
      <c r="G178" s="583"/>
      <c r="H178" s="319" t="s">
        <v>281</v>
      </c>
      <c r="I178" s="298" t="s">
        <v>489</v>
      </c>
      <c r="J178" s="298">
        <v>32</v>
      </c>
      <c r="K178" s="298">
        <f t="shared" si="0"/>
        <v>68</v>
      </c>
      <c r="L178" s="298">
        <f t="shared" si="1"/>
        <v>7</v>
      </c>
      <c r="M178" s="308">
        <v>10</v>
      </c>
      <c r="N178" s="298">
        <f t="shared" si="2"/>
        <v>81</v>
      </c>
      <c r="O178" s="301"/>
      <c r="T178" s="302" t="str">
        <f t="shared" si="4"/>
        <v>moonlight</v>
      </c>
    </row>
    <row r="179" spans="1:20" s="302" customFormat="1" ht="21.75" hidden="1" customHeight="1">
      <c r="A179" s="297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583"/>
      <c r="H179" s="319" t="s">
        <v>269</v>
      </c>
      <c r="I179" s="298" t="s">
        <v>492</v>
      </c>
      <c r="J179" s="298">
        <v>21</v>
      </c>
      <c r="K179" s="298">
        <f t="shared" si="0"/>
        <v>45</v>
      </c>
      <c r="L179" s="298">
        <f t="shared" si="1"/>
        <v>5</v>
      </c>
      <c r="M179" s="308">
        <v>10</v>
      </c>
      <c r="N179" s="298">
        <f t="shared" si="2"/>
        <v>54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583"/>
      <c r="H180" s="319" t="s">
        <v>271</v>
      </c>
      <c r="I180" s="298" t="s">
        <v>493</v>
      </c>
      <c r="J180" s="298">
        <v>69</v>
      </c>
      <c r="K180" s="298">
        <f t="shared" si="0"/>
        <v>147</v>
      </c>
      <c r="L180" s="298">
        <f t="shared" si="1"/>
        <v>15</v>
      </c>
      <c r="M180" s="308">
        <v>10</v>
      </c>
      <c r="N180" s="298">
        <f t="shared" si="2"/>
        <v>174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583"/>
      <c r="H181" s="319" t="s">
        <v>273</v>
      </c>
      <c r="I181" s="298" t="s">
        <v>494</v>
      </c>
      <c r="J181" s="298">
        <v>179</v>
      </c>
      <c r="K181" s="298">
        <f t="shared" si="0"/>
        <v>380</v>
      </c>
      <c r="L181" s="298">
        <f t="shared" si="1"/>
        <v>38</v>
      </c>
      <c r="M181" s="308">
        <v>10</v>
      </c>
      <c r="N181" s="298">
        <f t="shared" si="2"/>
        <v>448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583"/>
      <c r="H182" s="319" t="s">
        <v>275</v>
      </c>
      <c r="I182" s="298" t="s">
        <v>495</v>
      </c>
      <c r="J182" s="298">
        <v>231</v>
      </c>
      <c r="K182" s="298">
        <f t="shared" si="0"/>
        <v>490</v>
      </c>
      <c r="L182" s="298">
        <f t="shared" si="1"/>
        <v>49</v>
      </c>
      <c r="M182" s="308">
        <v>10</v>
      </c>
      <c r="N182" s="298">
        <f t="shared" si="2"/>
        <v>577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583"/>
      <c r="H183" s="319" t="s">
        <v>277</v>
      </c>
      <c r="I183" s="298" t="s">
        <v>496</v>
      </c>
      <c r="J183" s="298">
        <v>184</v>
      </c>
      <c r="K183" s="298">
        <f t="shared" si="0"/>
        <v>391</v>
      </c>
      <c r="L183" s="298">
        <f t="shared" si="1"/>
        <v>39</v>
      </c>
      <c r="M183" s="308">
        <v>10</v>
      </c>
      <c r="N183" s="298">
        <f t="shared" si="2"/>
        <v>461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583"/>
      <c r="H184" s="319" t="s">
        <v>279</v>
      </c>
      <c r="I184" s="298" t="s">
        <v>497</v>
      </c>
      <c r="J184" s="298">
        <v>86</v>
      </c>
      <c r="K184" s="298">
        <f t="shared" si="0"/>
        <v>183</v>
      </c>
      <c r="L184" s="298">
        <f t="shared" si="1"/>
        <v>19</v>
      </c>
      <c r="M184" s="308">
        <v>10</v>
      </c>
      <c r="N184" s="298">
        <f t="shared" si="2"/>
        <v>217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491</v>
      </c>
      <c r="E185" s="300" t="s">
        <v>466</v>
      </c>
      <c r="F185" s="299" t="s">
        <v>336</v>
      </c>
      <c r="G185" s="583"/>
      <c r="H185" s="319" t="s">
        <v>281</v>
      </c>
      <c r="I185" s="298" t="s">
        <v>498</v>
      </c>
      <c r="J185" s="298">
        <v>25</v>
      </c>
      <c r="K185" s="298">
        <f t="shared" si="0"/>
        <v>53</v>
      </c>
      <c r="L185" s="298">
        <f t="shared" si="1"/>
        <v>6</v>
      </c>
      <c r="M185" s="308">
        <v>10</v>
      </c>
      <c r="N185" s="298">
        <f t="shared" si="2"/>
        <v>64</v>
      </c>
      <c r="O185" s="301"/>
      <c r="T185" s="302" t="str">
        <f t="shared" si="4"/>
        <v>dove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583"/>
      <c r="H186" s="319" t="s">
        <v>269</v>
      </c>
      <c r="I186" s="298" t="s">
        <v>500</v>
      </c>
      <c r="J186" s="298">
        <v>20</v>
      </c>
      <c r="K186" s="298">
        <f t="shared" si="0"/>
        <v>43</v>
      </c>
      <c r="L186" s="298">
        <f t="shared" si="1"/>
        <v>5</v>
      </c>
      <c r="M186" s="308">
        <v>10</v>
      </c>
      <c r="N186" s="298">
        <f t="shared" si="2"/>
        <v>52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583"/>
      <c r="H187" s="319" t="s">
        <v>271</v>
      </c>
      <c r="I187" s="298" t="s">
        <v>501</v>
      </c>
      <c r="J187" s="298">
        <v>69</v>
      </c>
      <c r="K187" s="298">
        <f t="shared" si="0"/>
        <v>147</v>
      </c>
      <c r="L187" s="298">
        <f t="shared" si="1"/>
        <v>15</v>
      </c>
      <c r="M187" s="308">
        <v>10</v>
      </c>
      <c r="N187" s="298">
        <f t="shared" si="2"/>
        <v>174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583"/>
      <c r="H188" s="319" t="s">
        <v>273</v>
      </c>
      <c r="I188" s="298" t="s">
        <v>502</v>
      </c>
      <c r="J188" s="298">
        <v>179</v>
      </c>
      <c r="K188" s="298">
        <f t="shared" si="0"/>
        <v>380</v>
      </c>
      <c r="L188" s="298">
        <f t="shared" si="1"/>
        <v>38</v>
      </c>
      <c r="M188" s="308">
        <v>10</v>
      </c>
      <c r="N188" s="298">
        <f t="shared" si="2"/>
        <v>448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583"/>
      <c r="H189" s="319" t="s">
        <v>275</v>
      </c>
      <c r="I189" s="298" t="s">
        <v>503</v>
      </c>
      <c r="J189" s="298">
        <v>231</v>
      </c>
      <c r="K189" s="298">
        <f t="shared" si="0"/>
        <v>490</v>
      </c>
      <c r="L189" s="298">
        <f t="shared" si="1"/>
        <v>49</v>
      </c>
      <c r="M189" s="308">
        <v>10</v>
      </c>
      <c r="N189" s="298">
        <f t="shared" si="2"/>
        <v>577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583"/>
      <c r="H190" s="319" t="s">
        <v>277</v>
      </c>
      <c r="I190" s="298" t="s">
        <v>504</v>
      </c>
      <c r="J190" s="298">
        <v>184</v>
      </c>
      <c r="K190" s="298">
        <f t="shared" si="0"/>
        <v>391</v>
      </c>
      <c r="L190" s="298">
        <f t="shared" si="1"/>
        <v>39</v>
      </c>
      <c r="M190" s="308">
        <v>10</v>
      </c>
      <c r="N190" s="298">
        <f t="shared" si="2"/>
        <v>461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583"/>
      <c r="H191" s="319" t="s">
        <v>279</v>
      </c>
      <c r="I191" s="298" t="s">
        <v>505</v>
      </c>
      <c r="J191" s="298">
        <v>86</v>
      </c>
      <c r="K191" s="298">
        <f t="shared" si="0"/>
        <v>183</v>
      </c>
      <c r="L191" s="298">
        <f t="shared" si="1"/>
        <v>19</v>
      </c>
      <c r="M191" s="308">
        <v>10</v>
      </c>
      <c r="N191" s="298">
        <f t="shared" si="2"/>
        <v>217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499</v>
      </c>
      <c r="E192" s="300" t="s">
        <v>466</v>
      </c>
      <c r="F192" s="299" t="s">
        <v>345</v>
      </c>
      <c r="G192" s="583"/>
      <c r="H192" s="319" t="s">
        <v>281</v>
      </c>
      <c r="I192" s="298" t="s">
        <v>506</v>
      </c>
      <c r="J192" s="298">
        <v>25</v>
      </c>
      <c r="K192" s="298">
        <f t="shared" si="0"/>
        <v>53</v>
      </c>
      <c r="L192" s="298">
        <f t="shared" si="1"/>
        <v>6</v>
      </c>
      <c r="M192" s="308">
        <v>10</v>
      </c>
      <c r="N192" s="298">
        <f t="shared" si="2"/>
        <v>64</v>
      </c>
      <c r="O192" s="301"/>
      <c r="T192" s="302" t="str">
        <f t="shared" si="4"/>
        <v>heather grey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583"/>
      <c r="H193" s="319" t="s">
        <v>269</v>
      </c>
      <c r="I193" s="298" t="s">
        <v>508</v>
      </c>
      <c r="J193" s="298">
        <v>20</v>
      </c>
      <c r="K193" s="298">
        <f t="shared" si="0"/>
        <v>43</v>
      </c>
      <c r="L193" s="298">
        <f t="shared" si="1"/>
        <v>5</v>
      </c>
      <c r="M193" s="308">
        <v>10</v>
      </c>
      <c r="N193" s="298">
        <f t="shared" si="2"/>
        <v>52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583"/>
      <c r="H194" s="319" t="s">
        <v>271</v>
      </c>
      <c r="I194" s="298" t="s">
        <v>509</v>
      </c>
      <c r="J194" s="298">
        <v>69</v>
      </c>
      <c r="K194" s="298">
        <f t="shared" si="0"/>
        <v>147</v>
      </c>
      <c r="L194" s="298">
        <f t="shared" si="1"/>
        <v>15</v>
      </c>
      <c r="M194" s="308">
        <v>10</v>
      </c>
      <c r="N194" s="298">
        <f t="shared" si="2"/>
        <v>174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583"/>
      <c r="H195" s="319" t="s">
        <v>273</v>
      </c>
      <c r="I195" s="298" t="s">
        <v>510</v>
      </c>
      <c r="J195" s="298">
        <v>179</v>
      </c>
      <c r="K195" s="298">
        <f t="shared" si="0"/>
        <v>380</v>
      </c>
      <c r="L195" s="298">
        <f t="shared" si="1"/>
        <v>38</v>
      </c>
      <c r="M195" s="308">
        <v>10</v>
      </c>
      <c r="N195" s="298">
        <f t="shared" si="2"/>
        <v>448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583"/>
      <c r="H196" s="319" t="s">
        <v>275</v>
      </c>
      <c r="I196" s="298" t="s">
        <v>511</v>
      </c>
      <c r="J196" s="298">
        <v>231</v>
      </c>
      <c r="K196" s="298">
        <f t="shared" si="0"/>
        <v>490</v>
      </c>
      <c r="L196" s="298">
        <f t="shared" si="1"/>
        <v>49</v>
      </c>
      <c r="M196" s="308">
        <v>10</v>
      </c>
      <c r="N196" s="298">
        <f t="shared" si="2"/>
        <v>577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583"/>
      <c r="H197" s="319" t="s">
        <v>277</v>
      </c>
      <c r="I197" s="298" t="s">
        <v>512</v>
      </c>
      <c r="J197" s="298">
        <v>184</v>
      </c>
      <c r="K197" s="298">
        <f t="shared" si="0"/>
        <v>391</v>
      </c>
      <c r="L197" s="298">
        <f t="shared" si="1"/>
        <v>39</v>
      </c>
      <c r="M197" s="308">
        <v>10</v>
      </c>
      <c r="N197" s="298">
        <f t="shared" si="2"/>
        <v>461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583"/>
      <c r="H198" s="319" t="s">
        <v>279</v>
      </c>
      <c r="I198" s="298" t="s">
        <v>513</v>
      </c>
      <c r="J198" s="298">
        <v>86</v>
      </c>
      <c r="K198" s="298">
        <f t="shared" si="0"/>
        <v>183</v>
      </c>
      <c r="L198" s="298">
        <f t="shared" si="1"/>
        <v>19</v>
      </c>
      <c r="M198" s="308">
        <v>10</v>
      </c>
      <c r="N198" s="298">
        <f t="shared" si="2"/>
        <v>217</v>
      </c>
      <c r="O198" s="301"/>
      <c r="T198" s="302" t="str">
        <f t="shared" si="4"/>
        <v>sandstone</v>
      </c>
    </row>
    <row r="199" spans="1:20" s="302" customFormat="1" ht="21.75" hidden="1" customHeight="1">
      <c r="A199" s="303"/>
      <c r="B199" s="298"/>
      <c r="C199" s="298" t="s">
        <v>490</v>
      </c>
      <c r="D199" s="318" t="s">
        <v>507</v>
      </c>
      <c r="E199" s="300" t="s">
        <v>466</v>
      </c>
      <c r="F199" s="299" t="s">
        <v>354</v>
      </c>
      <c r="G199" s="583"/>
      <c r="H199" s="319" t="s">
        <v>281</v>
      </c>
      <c r="I199" s="298" t="s">
        <v>514</v>
      </c>
      <c r="J199" s="298">
        <v>25</v>
      </c>
      <c r="K199" s="298">
        <f t="shared" si="0"/>
        <v>53</v>
      </c>
      <c r="L199" s="298">
        <f t="shared" si="1"/>
        <v>6</v>
      </c>
      <c r="M199" s="308">
        <v>10</v>
      </c>
      <c r="N199" s="298">
        <f t="shared" si="2"/>
        <v>64</v>
      </c>
      <c r="O199" s="301"/>
      <c r="T199" s="302" t="str">
        <f t="shared" si="4"/>
        <v>sandstone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582"/>
      <c r="H200" s="317" t="s">
        <v>269</v>
      </c>
      <c r="I200" s="308" t="s">
        <v>518</v>
      </c>
      <c r="J200" s="298">
        <v>30</v>
      </c>
      <c r="K200" s="308">
        <f t="shared" si="0"/>
        <v>64</v>
      </c>
      <c r="L200" s="308">
        <f t="shared" si="1"/>
        <v>7</v>
      </c>
      <c r="M200" s="308">
        <v>10</v>
      </c>
      <c r="N200" s="308">
        <f t="shared" si="2"/>
        <v>76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582"/>
      <c r="H201" s="317" t="s">
        <v>271</v>
      </c>
      <c r="I201" s="308" t="s">
        <v>519</v>
      </c>
      <c r="J201" s="298">
        <v>92</v>
      </c>
      <c r="K201" s="308">
        <f t="shared" si="0"/>
        <v>196</v>
      </c>
      <c r="L201" s="308">
        <f t="shared" si="1"/>
        <v>20</v>
      </c>
      <c r="M201" s="308">
        <v>10</v>
      </c>
      <c r="N201" s="308">
        <f t="shared" si="2"/>
        <v>232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582"/>
      <c r="H202" s="317" t="s">
        <v>273</v>
      </c>
      <c r="I202" s="308" t="s">
        <v>520</v>
      </c>
      <c r="J202" s="298">
        <v>236</v>
      </c>
      <c r="K202" s="308">
        <f t="shared" si="0"/>
        <v>501</v>
      </c>
      <c r="L202" s="308">
        <f t="shared" si="1"/>
        <v>50</v>
      </c>
      <c r="M202" s="308">
        <v>10</v>
      </c>
      <c r="N202" s="308">
        <f t="shared" si="2"/>
        <v>590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582"/>
      <c r="H203" s="317" t="s">
        <v>275</v>
      </c>
      <c r="I203" s="308" t="s">
        <v>521</v>
      </c>
      <c r="J203" s="298">
        <v>304</v>
      </c>
      <c r="K203" s="308">
        <f t="shared" si="0"/>
        <v>645</v>
      </c>
      <c r="L203" s="308">
        <f t="shared" si="1"/>
        <v>64</v>
      </c>
      <c r="M203" s="308">
        <v>10</v>
      </c>
      <c r="N203" s="308">
        <f t="shared" si="2"/>
        <v>759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582"/>
      <c r="H204" s="317" t="s">
        <v>277</v>
      </c>
      <c r="I204" s="308" t="s">
        <v>522</v>
      </c>
      <c r="J204" s="298">
        <v>242</v>
      </c>
      <c r="K204" s="308">
        <f t="shared" si="0"/>
        <v>514</v>
      </c>
      <c r="L204" s="308">
        <f t="shared" si="1"/>
        <v>51</v>
      </c>
      <c r="M204" s="308">
        <v>10</v>
      </c>
      <c r="N204" s="308">
        <f t="shared" si="2"/>
        <v>605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582"/>
      <c r="H205" s="317" t="s">
        <v>279</v>
      </c>
      <c r="I205" s="308" t="s">
        <v>523</v>
      </c>
      <c r="J205" s="298">
        <v>112</v>
      </c>
      <c r="K205" s="308">
        <f t="shared" si="0"/>
        <v>238</v>
      </c>
      <c r="L205" s="308">
        <f t="shared" si="1"/>
        <v>24</v>
      </c>
      <c r="M205" s="308">
        <v>10</v>
      </c>
      <c r="N205" s="308">
        <f t="shared" si="2"/>
        <v>281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516</v>
      </c>
      <c r="E206" s="310" t="s">
        <v>517</v>
      </c>
      <c r="F206" s="309" t="s">
        <v>268</v>
      </c>
      <c r="G206" s="582"/>
      <c r="H206" s="317" t="s">
        <v>281</v>
      </c>
      <c r="I206" s="308" t="s">
        <v>524</v>
      </c>
      <c r="J206" s="298">
        <v>34</v>
      </c>
      <c r="K206" s="308">
        <f t="shared" si="0"/>
        <v>73</v>
      </c>
      <c r="L206" s="308">
        <f t="shared" si="1"/>
        <v>8</v>
      </c>
      <c r="M206" s="308">
        <v>10</v>
      </c>
      <c r="N206" s="308">
        <f t="shared" si="2"/>
        <v>87</v>
      </c>
      <c r="O206" s="311"/>
      <c r="T206" s="312" t="str">
        <f t="shared" si="4"/>
        <v>cloud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582"/>
      <c r="H207" s="317" t="s">
        <v>269</v>
      </c>
      <c r="I207" s="308" t="s">
        <v>526</v>
      </c>
      <c r="J207" s="298">
        <v>30</v>
      </c>
      <c r="K207" s="308">
        <f t="shared" si="0"/>
        <v>64</v>
      </c>
      <c r="L207" s="308">
        <f t="shared" si="1"/>
        <v>7</v>
      </c>
      <c r="M207" s="308">
        <v>10</v>
      </c>
      <c r="N207" s="308">
        <f t="shared" si="2"/>
        <v>76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582"/>
      <c r="H208" s="317" t="s">
        <v>271</v>
      </c>
      <c r="I208" s="308" t="s">
        <v>527</v>
      </c>
      <c r="J208" s="298">
        <v>92</v>
      </c>
      <c r="K208" s="308">
        <f t="shared" si="0"/>
        <v>196</v>
      </c>
      <c r="L208" s="308">
        <f t="shared" si="1"/>
        <v>20</v>
      </c>
      <c r="M208" s="308">
        <v>10</v>
      </c>
      <c r="N208" s="308">
        <f t="shared" si="2"/>
        <v>232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582"/>
      <c r="H209" s="317" t="s">
        <v>273</v>
      </c>
      <c r="I209" s="308" t="s">
        <v>528</v>
      </c>
      <c r="J209" s="298">
        <v>236</v>
      </c>
      <c r="K209" s="308">
        <f t="shared" si="0"/>
        <v>501</v>
      </c>
      <c r="L209" s="308">
        <f t="shared" si="1"/>
        <v>50</v>
      </c>
      <c r="M209" s="308">
        <v>10</v>
      </c>
      <c r="N209" s="308">
        <f t="shared" si="2"/>
        <v>590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582"/>
      <c r="H210" s="317" t="s">
        <v>275</v>
      </c>
      <c r="I210" s="308" t="s">
        <v>529</v>
      </c>
      <c r="J210" s="298">
        <v>304</v>
      </c>
      <c r="K210" s="308">
        <f t="shared" si="0"/>
        <v>645</v>
      </c>
      <c r="L210" s="308">
        <f t="shared" si="1"/>
        <v>64</v>
      </c>
      <c r="M210" s="308">
        <v>10</v>
      </c>
      <c r="N210" s="308">
        <f t="shared" si="2"/>
        <v>759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582"/>
      <c r="H211" s="317" t="s">
        <v>277</v>
      </c>
      <c r="I211" s="308" t="s">
        <v>530</v>
      </c>
      <c r="J211" s="298">
        <v>242</v>
      </c>
      <c r="K211" s="308">
        <f t="shared" si="0"/>
        <v>514</v>
      </c>
      <c r="L211" s="308">
        <f t="shared" si="1"/>
        <v>51</v>
      </c>
      <c r="M211" s="308">
        <v>10</v>
      </c>
      <c r="N211" s="308">
        <f t="shared" si="2"/>
        <v>605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582"/>
      <c r="H212" s="317" t="s">
        <v>279</v>
      </c>
      <c r="I212" s="308" t="s">
        <v>531</v>
      </c>
      <c r="J212" s="298">
        <v>112</v>
      </c>
      <c r="K212" s="308">
        <f t="shared" si="0"/>
        <v>238</v>
      </c>
      <c r="L212" s="308">
        <f t="shared" si="1"/>
        <v>24</v>
      </c>
      <c r="M212" s="308">
        <v>10</v>
      </c>
      <c r="N212" s="308">
        <f t="shared" si="2"/>
        <v>281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525</v>
      </c>
      <c r="E213" s="310" t="s">
        <v>517</v>
      </c>
      <c r="F213" s="309" t="s">
        <v>318</v>
      </c>
      <c r="G213" s="582"/>
      <c r="H213" s="317" t="s">
        <v>281</v>
      </c>
      <c r="I213" s="308" t="s">
        <v>532</v>
      </c>
      <c r="J213" s="298">
        <v>34</v>
      </c>
      <c r="K213" s="308">
        <f t="shared" si="0"/>
        <v>73</v>
      </c>
      <c r="L213" s="308">
        <f t="shared" si="1"/>
        <v>8</v>
      </c>
      <c r="M213" s="308">
        <v>10</v>
      </c>
      <c r="N213" s="308">
        <f t="shared" si="2"/>
        <v>87</v>
      </c>
      <c r="O213" s="311"/>
      <c r="T213" s="312" t="str">
        <f t="shared" si="4"/>
        <v>eternity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582"/>
      <c r="H214" s="317" t="s">
        <v>269</v>
      </c>
      <c r="I214" s="308" t="s">
        <v>534</v>
      </c>
      <c r="J214" s="298">
        <v>27</v>
      </c>
      <c r="K214" s="308">
        <f t="shared" si="0"/>
        <v>58</v>
      </c>
      <c r="L214" s="308">
        <f t="shared" si="1"/>
        <v>6</v>
      </c>
      <c r="M214" s="308">
        <v>10</v>
      </c>
      <c r="N214" s="308">
        <f t="shared" si="2"/>
        <v>69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582"/>
      <c r="H215" s="317" t="s">
        <v>271</v>
      </c>
      <c r="I215" s="308" t="s">
        <v>535</v>
      </c>
      <c r="J215" s="298">
        <v>92</v>
      </c>
      <c r="K215" s="308">
        <f t="shared" si="0"/>
        <v>196</v>
      </c>
      <c r="L215" s="308">
        <f t="shared" si="1"/>
        <v>20</v>
      </c>
      <c r="M215" s="308">
        <v>10</v>
      </c>
      <c r="N215" s="308">
        <f t="shared" si="2"/>
        <v>232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582"/>
      <c r="H216" s="317" t="s">
        <v>273</v>
      </c>
      <c r="I216" s="308" t="s">
        <v>536</v>
      </c>
      <c r="J216" s="298">
        <v>236</v>
      </c>
      <c r="K216" s="308">
        <f t="shared" si="0"/>
        <v>501</v>
      </c>
      <c r="L216" s="308">
        <f t="shared" si="1"/>
        <v>50</v>
      </c>
      <c r="M216" s="308">
        <v>10</v>
      </c>
      <c r="N216" s="308">
        <f t="shared" si="2"/>
        <v>590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582"/>
      <c r="H217" s="317" t="s">
        <v>275</v>
      </c>
      <c r="I217" s="308" t="s">
        <v>537</v>
      </c>
      <c r="J217" s="298">
        <v>304</v>
      </c>
      <c r="K217" s="308">
        <f t="shared" si="0"/>
        <v>645</v>
      </c>
      <c r="L217" s="308">
        <f t="shared" si="1"/>
        <v>64</v>
      </c>
      <c r="M217" s="308">
        <v>10</v>
      </c>
      <c r="N217" s="308">
        <f t="shared" si="2"/>
        <v>759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582"/>
      <c r="H218" s="317" t="s">
        <v>277</v>
      </c>
      <c r="I218" s="308" t="s">
        <v>538</v>
      </c>
      <c r="J218" s="298">
        <v>241</v>
      </c>
      <c r="K218" s="308">
        <f t="shared" si="0"/>
        <v>511</v>
      </c>
      <c r="L218" s="308">
        <f t="shared" si="1"/>
        <v>51</v>
      </c>
      <c r="M218" s="308">
        <v>10</v>
      </c>
      <c r="N218" s="308">
        <f t="shared" si="2"/>
        <v>602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582"/>
      <c r="H219" s="317" t="s">
        <v>279</v>
      </c>
      <c r="I219" s="308" t="s">
        <v>539</v>
      </c>
      <c r="J219" s="298">
        <v>112</v>
      </c>
      <c r="K219" s="308">
        <f t="shared" si="0"/>
        <v>238</v>
      </c>
      <c r="L219" s="308">
        <f t="shared" si="1"/>
        <v>24</v>
      </c>
      <c r="M219" s="308">
        <v>10</v>
      </c>
      <c r="N219" s="308">
        <f t="shared" si="2"/>
        <v>281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515</v>
      </c>
      <c r="D220" s="315" t="s">
        <v>533</v>
      </c>
      <c r="E220" s="310" t="s">
        <v>517</v>
      </c>
      <c r="F220" s="309" t="s">
        <v>283</v>
      </c>
      <c r="G220" s="582"/>
      <c r="H220" s="317" t="s">
        <v>281</v>
      </c>
      <c r="I220" s="308" t="s">
        <v>540</v>
      </c>
      <c r="J220" s="298">
        <v>32</v>
      </c>
      <c r="K220" s="308">
        <f t="shared" si="0"/>
        <v>68</v>
      </c>
      <c r="L220" s="308">
        <f t="shared" si="1"/>
        <v>7</v>
      </c>
      <c r="M220" s="308">
        <v>10</v>
      </c>
      <c r="N220" s="308">
        <f t="shared" si="2"/>
        <v>81</v>
      </c>
      <c r="O220" s="311"/>
      <c r="T220" s="312" t="str">
        <f t="shared" si="4"/>
        <v>moonlight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582"/>
      <c r="H221" s="317" t="s">
        <v>269</v>
      </c>
      <c r="I221" s="308" t="s">
        <v>543</v>
      </c>
      <c r="J221" s="298">
        <v>21</v>
      </c>
      <c r="K221" s="308">
        <f t="shared" si="0"/>
        <v>45</v>
      </c>
      <c r="L221" s="308">
        <f t="shared" si="1"/>
        <v>5</v>
      </c>
      <c r="M221" s="308">
        <v>10</v>
      </c>
      <c r="N221" s="308">
        <f t="shared" si="2"/>
        <v>54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582"/>
      <c r="H222" s="317" t="s">
        <v>271</v>
      </c>
      <c r="I222" s="308" t="s">
        <v>544</v>
      </c>
      <c r="J222" s="298">
        <v>70</v>
      </c>
      <c r="K222" s="308">
        <f t="shared" si="0"/>
        <v>149</v>
      </c>
      <c r="L222" s="308">
        <f t="shared" si="1"/>
        <v>15</v>
      </c>
      <c r="M222" s="308">
        <v>10</v>
      </c>
      <c r="N222" s="308">
        <f t="shared" si="2"/>
        <v>176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582"/>
      <c r="H223" s="317" t="s">
        <v>273</v>
      </c>
      <c r="I223" s="308" t="s">
        <v>545</v>
      </c>
      <c r="J223" s="298">
        <v>179</v>
      </c>
      <c r="K223" s="308">
        <f t="shared" si="0"/>
        <v>380</v>
      </c>
      <c r="L223" s="308">
        <f t="shared" si="1"/>
        <v>38</v>
      </c>
      <c r="M223" s="308">
        <v>10</v>
      </c>
      <c r="N223" s="308">
        <f t="shared" si="2"/>
        <v>448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582"/>
      <c r="H224" s="317" t="s">
        <v>275</v>
      </c>
      <c r="I224" s="308" t="s">
        <v>546</v>
      </c>
      <c r="J224" s="298">
        <v>230</v>
      </c>
      <c r="K224" s="308">
        <f t="shared" si="0"/>
        <v>488</v>
      </c>
      <c r="L224" s="308">
        <f t="shared" si="1"/>
        <v>49</v>
      </c>
      <c r="M224" s="308">
        <v>10</v>
      </c>
      <c r="N224" s="308">
        <f t="shared" si="2"/>
        <v>575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582"/>
      <c r="H225" s="317" t="s">
        <v>277</v>
      </c>
      <c r="I225" s="308" t="s">
        <v>547</v>
      </c>
      <c r="J225" s="298">
        <v>183</v>
      </c>
      <c r="K225" s="308">
        <f t="shared" si="0"/>
        <v>388</v>
      </c>
      <c r="L225" s="308">
        <f t="shared" si="1"/>
        <v>39</v>
      </c>
      <c r="M225" s="308">
        <v>10</v>
      </c>
      <c r="N225" s="308">
        <f t="shared" si="2"/>
        <v>457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582"/>
      <c r="H226" s="317" t="s">
        <v>279</v>
      </c>
      <c r="I226" s="308" t="s">
        <v>548</v>
      </c>
      <c r="J226" s="298">
        <v>86</v>
      </c>
      <c r="K226" s="308">
        <f t="shared" si="0"/>
        <v>183</v>
      </c>
      <c r="L226" s="308">
        <f t="shared" si="1"/>
        <v>19</v>
      </c>
      <c r="M226" s="308">
        <v>10</v>
      </c>
      <c r="N226" s="308">
        <f t="shared" si="2"/>
        <v>217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542</v>
      </c>
      <c r="E227" s="310" t="s">
        <v>517</v>
      </c>
      <c r="F227" s="309" t="s">
        <v>336</v>
      </c>
      <c r="G227" s="582"/>
      <c r="H227" s="317" t="s">
        <v>281</v>
      </c>
      <c r="I227" s="308" t="s">
        <v>549</v>
      </c>
      <c r="J227" s="298">
        <v>25</v>
      </c>
      <c r="K227" s="308">
        <f t="shared" si="0"/>
        <v>53</v>
      </c>
      <c r="L227" s="308">
        <f t="shared" si="1"/>
        <v>6</v>
      </c>
      <c r="M227" s="308">
        <v>10</v>
      </c>
      <c r="N227" s="308">
        <f t="shared" si="2"/>
        <v>64</v>
      </c>
      <c r="O227" s="311"/>
      <c r="T227" s="312" t="str">
        <f t="shared" si="4"/>
        <v>dove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582"/>
      <c r="H228" s="317" t="s">
        <v>269</v>
      </c>
      <c r="I228" s="308" t="s">
        <v>551</v>
      </c>
      <c r="J228" s="298">
        <v>20</v>
      </c>
      <c r="K228" s="308">
        <f t="shared" si="0"/>
        <v>43</v>
      </c>
      <c r="L228" s="308">
        <f t="shared" si="1"/>
        <v>5</v>
      </c>
      <c r="M228" s="308">
        <v>10</v>
      </c>
      <c r="N228" s="308">
        <f t="shared" si="2"/>
        <v>52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582"/>
      <c r="H229" s="317" t="s">
        <v>271</v>
      </c>
      <c r="I229" s="308" t="s">
        <v>552</v>
      </c>
      <c r="J229" s="298">
        <v>70</v>
      </c>
      <c r="K229" s="308">
        <f t="shared" si="0"/>
        <v>149</v>
      </c>
      <c r="L229" s="308">
        <f t="shared" si="1"/>
        <v>15</v>
      </c>
      <c r="M229" s="308">
        <v>10</v>
      </c>
      <c r="N229" s="308">
        <f t="shared" si="2"/>
        <v>176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582"/>
      <c r="H230" s="317" t="s">
        <v>273</v>
      </c>
      <c r="I230" s="308" t="s">
        <v>553</v>
      </c>
      <c r="J230" s="298">
        <v>179</v>
      </c>
      <c r="K230" s="308">
        <f t="shared" si="0"/>
        <v>380</v>
      </c>
      <c r="L230" s="308">
        <f t="shared" si="1"/>
        <v>38</v>
      </c>
      <c r="M230" s="308">
        <v>10</v>
      </c>
      <c r="N230" s="308">
        <f t="shared" si="2"/>
        <v>448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582"/>
      <c r="H231" s="317" t="s">
        <v>275</v>
      </c>
      <c r="I231" s="308" t="s">
        <v>554</v>
      </c>
      <c r="J231" s="298">
        <v>230</v>
      </c>
      <c r="K231" s="308">
        <f t="shared" si="0"/>
        <v>488</v>
      </c>
      <c r="L231" s="308">
        <f t="shared" si="1"/>
        <v>49</v>
      </c>
      <c r="M231" s="308">
        <v>10</v>
      </c>
      <c r="N231" s="308">
        <f t="shared" si="2"/>
        <v>575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582"/>
      <c r="H232" s="317" t="s">
        <v>277</v>
      </c>
      <c r="I232" s="308" t="s">
        <v>555</v>
      </c>
      <c r="J232" s="298">
        <v>183</v>
      </c>
      <c r="K232" s="308">
        <f t="shared" si="0"/>
        <v>388</v>
      </c>
      <c r="L232" s="308">
        <f t="shared" si="1"/>
        <v>39</v>
      </c>
      <c r="M232" s="308">
        <v>10</v>
      </c>
      <c r="N232" s="308">
        <f t="shared" si="2"/>
        <v>457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582"/>
      <c r="H233" s="317" t="s">
        <v>279</v>
      </c>
      <c r="I233" s="308" t="s">
        <v>556</v>
      </c>
      <c r="J233" s="298">
        <v>86</v>
      </c>
      <c r="K233" s="308">
        <f t="shared" si="0"/>
        <v>183</v>
      </c>
      <c r="L233" s="308">
        <f t="shared" si="1"/>
        <v>19</v>
      </c>
      <c r="M233" s="308">
        <v>10</v>
      </c>
      <c r="N233" s="308">
        <f t="shared" si="2"/>
        <v>217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550</v>
      </c>
      <c r="E234" s="310" t="s">
        <v>517</v>
      </c>
      <c r="F234" s="309" t="s">
        <v>345</v>
      </c>
      <c r="G234" s="582"/>
      <c r="H234" s="317" t="s">
        <v>281</v>
      </c>
      <c r="I234" s="308" t="s">
        <v>557</v>
      </c>
      <c r="J234" s="298">
        <v>25</v>
      </c>
      <c r="K234" s="308">
        <f t="shared" si="0"/>
        <v>53</v>
      </c>
      <c r="L234" s="308">
        <f t="shared" si="1"/>
        <v>6</v>
      </c>
      <c r="M234" s="308">
        <v>10</v>
      </c>
      <c r="N234" s="308">
        <f t="shared" si="2"/>
        <v>64</v>
      </c>
      <c r="O234" s="311"/>
      <c r="T234" s="312" t="str">
        <f t="shared" si="4"/>
        <v>heather grey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582"/>
      <c r="H235" s="317" t="s">
        <v>269</v>
      </c>
      <c r="I235" s="308" t="s">
        <v>559</v>
      </c>
      <c r="J235" s="298">
        <v>20</v>
      </c>
      <c r="K235" s="308">
        <f t="shared" si="0"/>
        <v>43</v>
      </c>
      <c r="L235" s="308">
        <f t="shared" si="1"/>
        <v>5</v>
      </c>
      <c r="M235" s="308">
        <v>10</v>
      </c>
      <c r="N235" s="308">
        <f t="shared" si="2"/>
        <v>52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582"/>
      <c r="H236" s="317" t="s">
        <v>271</v>
      </c>
      <c r="I236" s="308" t="s">
        <v>560</v>
      </c>
      <c r="J236" s="298">
        <v>70</v>
      </c>
      <c r="K236" s="308">
        <f t="shared" si="0"/>
        <v>149</v>
      </c>
      <c r="L236" s="308">
        <f t="shared" si="1"/>
        <v>15</v>
      </c>
      <c r="M236" s="308">
        <v>10</v>
      </c>
      <c r="N236" s="308">
        <f t="shared" si="2"/>
        <v>176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582"/>
      <c r="H237" s="317" t="s">
        <v>273</v>
      </c>
      <c r="I237" s="308" t="s">
        <v>561</v>
      </c>
      <c r="J237" s="298">
        <v>179</v>
      </c>
      <c r="K237" s="308">
        <f t="shared" si="0"/>
        <v>380</v>
      </c>
      <c r="L237" s="308">
        <f t="shared" si="1"/>
        <v>38</v>
      </c>
      <c r="M237" s="308">
        <v>10</v>
      </c>
      <c r="N237" s="308">
        <f t="shared" si="2"/>
        <v>448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582"/>
      <c r="H238" s="317" t="s">
        <v>275</v>
      </c>
      <c r="I238" s="308" t="s">
        <v>562</v>
      </c>
      <c r="J238" s="298">
        <v>230</v>
      </c>
      <c r="K238" s="308">
        <f t="shared" si="0"/>
        <v>488</v>
      </c>
      <c r="L238" s="308">
        <f t="shared" si="1"/>
        <v>49</v>
      </c>
      <c r="M238" s="308">
        <v>10</v>
      </c>
      <c r="N238" s="308">
        <f t="shared" si="2"/>
        <v>575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582"/>
      <c r="H239" s="317" t="s">
        <v>277</v>
      </c>
      <c r="I239" s="308" t="s">
        <v>563</v>
      </c>
      <c r="J239" s="298">
        <v>183</v>
      </c>
      <c r="K239" s="308">
        <f t="shared" si="0"/>
        <v>388</v>
      </c>
      <c r="L239" s="308">
        <f t="shared" si="1"/>
        <v>39</v>
      </c>
      <c r="M239" s="308">
        <v>10</v>
      </c>
      <c r="N239" s="308">
        <f t="shared" si="2"/>
        <v>457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582"/>
      <c r="H240" s="317" t="s">
        <v>279</v>
      </c>
      <c r="I240" s="308" t="s">
        <v>564</v>
      </c>
      <c r="J240" s="298">
        <v>86</v>
      </c>
      <c r="K240" s="308">
        <f t="shared" si="0"/>
        <v>183</v>
      </c>
      <c r="L240" s="308">
        <f t="shared" si="1"/>
        <v>19</v>
      </c>
      <c r="M240" s="308">
        <v>10</v>
      </c>
      <c r="N240" s="308">
        <f t="shared" si="2"/>
        <v>217</v>
      </c>
      <c r="O240" s="311"/>
      <c r="T240" s="312" t="str">
        <f t="shared" si="4"/>
        <v>sandstone</v>
      </c>
    </row>
    <row r="241" spans="1:20" s="312" customFormat="1" ht="21.75" hidden="1" customHeight="1">
      <c r="A241" s="313"/>
      <c r="B241" s="308"/>
      <c r="C241" s="308" t="s">
        <v>541</v>
      </c>
      <c r="D241" s="315" t="s">
        <v>558</v>
      </c>
      <c r="E241" s="310" t="s">
        <v>517</v>
      </c>
      <c r="F241" s="309" t="s">
        <v>354</v>
      </c>
      <c r="G241" s="582"/>
      <c r="H241" s="317" t="s">
        <v>281</v>
      </c>
      <c r="I241" s="308" t="s">
        <v>565</v>
      </c>
      <c r="J241" s="298">
        <v>25</v>
      </c>
      <c r="K241" s="308">
        <f t="shared" si="0"/>
        <v>53</v>
      </c>
      <c r="L241" s="308">
        <f t="shared" si="1"/>
        <v>6</v>
      </c>
      <c r="M241" s="308">
        <v>10</v>
      </c>
      <c r="N241" s="308">
        <f t="shared" si="2"/>
        <v>64</v>
      </c>
      <c r="O241" s="311"/>
      <c r="T241" s="312" t="str">
        <f t="shared" si="4"/>
        <v>sandstone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580"/>
      <c r="H242" s="319" t="s">
        <v>269</v>
      </c>
      <c r="I242" s="298" t="s">
        <v>569</v>
      </c>
      <c r="J242" s="298">
        <v>34</v>
      </c>
      <c r="K242" s="298">
        <f t="shared" si="0"/>
        <v>73</v>
      </c>
      <c r="L242" s="298">
        <f t="shared" si="1"/>
        <v>8</v>
      </c>
      <c r="M242" s="298">
        <v>10</v>
      </c>
      <c r="N242" s="298">
        <f t="shared" si="2"/>
        <v>87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580"/>
      <c r="H243" s="319" t="s">
        <v>271</v>
      </c>
      <c r="I243" s="298" t="s">
        <v>570</v>
      </c>
      <c r="J243" s="298">
        <v>57</v>
      </c>
      <c r="K243" s="298">
        <f t="shared" si="0"/>
        <v>121</v>
      </c>
      <c r="L243" s="298">
        <f t="shared" si="1"/>
        <v>12</v>
      </c>
      <c r="M243" s="298">
        <v>10</v>
      </c>
      <c r="N243" s="298">
        <f t="shared" si="2"/>
        <v>143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580"/>
      <c r="H244" s="319" t="s">
        <v>273</v>
      </c>
      <c r="I244" s="298" t="s">
        <v>571</v>
      </c>
      <c r="J244" s="298">
        <v>123</v>
      </c>
      <c r="K244" s="298">
        <f t="shared" si="0"/>
        <v>261</v>
      </c>
      <c r="L244" s="298">
        <f t="shared" si="1"/>
        <v>26</v>
      </c>
      <c r="M244" s="298">
        <v>10</v>
      </c>
      <c r="N244" s="298">
        <f t="shared" si="2"/>
        <v>308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580"/>
      <c r="H245" s="319" t="s">
        <v>275</v>
      </c>
      <c r="I245" s="298" t="s">
        <v>572</v>
      </c>
      <c r="J245" s="298">
        <v>158</v>
      </c>
      <c r="K245" s="298">
        <f t="shared" si="0"/>
        <v>335</v>
      </c>
      <c r="L245" s="298">
        <f t="shared" si="1"/>
        <v>34</v>
      </c>
      <c r="M245" s="298">
        <v>10</v>
      </c>
      <c r="N245" s="298">
        <f t="shared" si="2"/>
        <v>395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580"/>
      <c r="H246" s="319" t="s">
        <v>277</v>
      </c>
      <c r="I246" s="298" t="s">
        <v>573</v>
      </c>
      <c r="J246" s="298">
        <v>99</v>
      </c>
      <c r="K246" s="298">
        <f t="shared" si="0"/>
        <v>210</v>
      </c>
      <c r="L246" s="298">
        <f t="shared" si="1"/>
        <v>21</v>
      </c>
      <c r="M246" s="298">
        <v>10</v>
      </c>
      <c r="N246" s="298">
        <f t="shared" si="2"/>
        <v>248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580"/>
      <c r="H247" s="319" t="s">
        <v>279</v>
      </c>
      <c r="I247" s="298" t="s">
        <v>574</v>
      </c>
      <c r="J247" s="298">
        <v>52</v>
      </c>
      <c r="K247" s="298">
        <f t="shared" si="0"/>
        <v>111</v>
      </c>
      <c r="L247" s="298">
        <f t="shared" si="1"/>
        <v>11</v>
      </c>
      <c r="M247" s="298">
        <v>10</v>
      </c>
      <c r="N247" s="298">
        <f t="shared" si="2"/>
        <v>131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567</v>
      </c>
      <c r="E248" s="300" t="s">
        <v>568</v>
      </c>
      <c r="F248" s="299" t="s">
        <v>268</v>
      </c>
      <c r="G248" s="580"/>
      <c r="H248" s="319" t="s">
        <v>281</v>
      </c>
      <c r="I248" s="298" t="s">
        <v>575</v>
      </c>
      <c r="J248" s="298">
        <v>21</v>
      </c>
      <c r="K248" s="298">
        <f t="shared" si="0"/>
        <v>45</v>
      </c>
      <c r="L248" s="298">
        <f t="shared" si="1"/>
        <v>5</v>
      </c>
      <c r="M248" s="298">
        <v>10</v>
      </c>
      <c r="N248" s="298">
        <f t="shared" si="2"/>
        <v>54</v>
      </c>
      <c r="O248" s="301"/>
      <c r="T248" s="302" t="str">
        <f t="shared" si="4"/>
        <v>cloud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580"/>
      <c r="H249" s="319" t="s">
        <v>269</v>
      </c>
      <c r="I249" s="298" t="s">
        <v>577</v>
      </c>
      <c r="J249" s="298">
        <v>34</v>
      </c>
      <c r="K249" s="298">
        <f t="shared" si="0"/>
        <v>73</v>
      </c>
      <c r="L249" s="298">
        <f t="shared" si="1"/>
        <v>8</v>
      </c>
      <c r="M249" s="298">
        <v>10</v>
      </c>
      <c r="N249" s="298">
        <f t="shared" si="2"/>
        <v>87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580"/>
      <c r="H250" s="319" t="s">
        <v>271</v>
      </c>
      <c r="I250" s="298" t="s">
        <v>578</v>
      </c>
      <c r="J250" s="298">
        <v>57</v>
      </c>
      <c r="K250" s="298">
        <f t="shared" si="0"/>
        <v>121</v>
      </c>
      <c r="L250" s="298">
        <f t="shared" si="1"/>
        <v>12</v>
      </c>
      <c r="M250" s="298">
        <v>10</v>
      </c>
      <c r="N250" s="298">
        <f t="shared" si="2"/>
        <v>143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580"/>
      <c r="H251" s="319" t="s">
        <v>273</v>
      </c>
      <c r="I251" s="298" t="s">
        <v>579</v>
      </c>
      <c r="J251" s="298">
        <v>123</v>
      </c>
      <c r="K251" s="298">
        <f t="shared" si="0"/>
        <v>261</v>
      </c>
      <c r="L251" s="298">
        <f t="shared" si="1"/>
        <v>26</v>
      </c>
      <c r="M251" s="298">
        <v>10</v>
      </c>
      <c r="N251" s="298">
        <f t="shared" si="2"/>
        <v>308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580"/>
      <c r="H252" s="319" t="s">
        <v>275</v>
      </c>
      <c r="I252" s="298" t="s">
        <v>580</v>
      </c>
      <c r="J252" s="298">
        <v>158</v>
      </c>
      <c r="K252" s="298">
        <f t="shared" si="0"/>
        <v>335</v>
      </c>
      <c r="L252" s="298">
        <f t="shared" si="1"/>
        <v>34</v>
      </c>
      <c r="M252" s="298">
        <v>10</v>
      </c>
      <c r="N252" s="298">
        <f t="shared" si="2"/>
        <v>395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580"/>
      <c r="H253" s="319" t="s">
        <v>277</v>
      </c>
      <c r="I253" s="298" t="s">
        <v>581</v>
      </c>
      <c r="J253" s="298">
        <v>99</v>
      </c>
      <c r="K253" s="298">
        <f t="shared" si="0"/>
        <v>210</v>
      </c>
      <c r="L253" s="298">
        <f t="shared" si="1"/>
        <v>21</v>
      </c>
      <c r="M253" s="298">
        <v>10</v>
      </c>
      <c r="N253" s="298">
        <f t="shared" si="2"/>
        <v>248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580"/>
      <c r="H254" s="319" t="s">
        <v>279</v>
      </c>
      <c r="I254" s="298" t="s">
        <v>582</v>
      </c>
      <c r="J254" s="298">
        <v>52</v>
      </c>
      <c r="K254" s="298">
        <f t="shared" si="0"/>
        <v>111</v>
      </c>
      <c r="L254" s="298">
        <f t="shared" si="1"/>
        <v>11</v>
      </c>
      <c r="M254" s="298">
        <v>10</v>
      </c>
      <c r="N254" s="298">
        <f t="shared" si="2"/>
        <v>131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576</v>
      </c>
      <c r="E255" s="300" t="s">
        <v>568</v>
      </c>
      <c r="F255" s="299" t="s">
        <v>318</v>
      </c>
      <c r="G255" s="580"/>
      <c r="H255" s="319" t="s">
        <v>281</v>
      </c>
      <c r="I255" s="298" t="s">
        <v>583</v>
      </c>
      <c r="J255" s="298">
        <v>21</v>
      </c>
      <c r="K255" s="298">
        <f t="shared" si="0"/>
        <v>45</v>
      </c>
      <c r="L255" s="298">
        <f t="shared" si="1"/>
        <v>5</v>
      </c>
      <c r="M255" s="298">
        <v>10</v>
      </c>
      <c r="N255" s="298">
        <f t="shared" si="2"/>
        <v>54</v>
      </c>
      <c r="O255" s="301"/>
      <c r="T255" s="302" t="str">
        <f t="shared" si="4"/>
        <v>eternity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580"/>
      <c r="H256" s="319" t="s">
        <v>269</v>
      </c>
      <c r="I256" s="298" t="s">
        <v>585</v>
      </c>
      <c r="J256" s="298">
        <v>33</v>
      </c>
      <c r="K256" s="298">
        <f t="shared" si="0"/>
        <v>70</v>
      </c>
      <c r="L256" s="298">
        <f t="shared" si="1"/>
        <v>7</v>
      </c>
      <c r="M256" s="298">
        <v>10</v>
      </c>
      <c r="N256" s="298">
        <f t="shared" si="2"/>
        <v>83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580"/>
      <c r="H257" s="319" t="s">
        <v>271</v>
      </c>
      <c r="I257" s="298" t="s">
        <v>586</v>
      </c>
      <c r="J257" s="298">
        <v>57</v>
      </c>
      <c r="K257" s="298">
        <f t="shared" si="0"/>
        <v>121</v>
      </c>
      <c r="L257" s="298">
        <f t="shared" si="1"/>
        <v>12</v>
      </c>
      <c r="M257" s="298">
        <v>10</v>
      </c>
      <c r="N257" s="298">
        <f t="shared" si="2"/>
        <v>143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580"/>
      <c r="H258" s="319" t="s">
        <v>273</v>
      </c>
      <c r="I258" s="298" t="s">
        <v>587</v>
      </c>
      <c r="J258" s="298">
        <v>123</v>
      </c>
      <c r="K258" s="298">
        <f t="shared" si="0"/>
        <v>261</v>
      </c>
      <c r="L258" s="298">
        <f t="shared" si="1"/>
        <v>26</v>
      </c>
      <c r="M258" s="298">
        <v>10</v>
      </c>
      <c r="N258" s="298">
        <f t="shared" si="2"/>
        <v>308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580"/>
      <c r="H259" s="319" t="s">
        <v>275</v>
      </c>
      <c r="I259" s="298" t="s">
        <v>588</v>
      </c>
      <c r="J259" s="298">
        <v>158</v>
      </c>
      <c r="K259" s="298">
        <f t="shared" si="0"/>
        <v>335</v>
      </c>
      <c r="L259" s="298">
        <f t="shared" si="1"/>
        <v>34</v>
      </c>
      <c r="M259" s="298">
        <v>10</v>
      </c>
      <c r="N259" s="298">
        <f t="shared" si="2"/>
        <v>395</v>
      </c>
      <c r="O259" s="301"/>
      <c r="T259" s="302" t="str">
        <f t="shared" si="4"/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580"/>
      <c r="H260" s="319" t="s">
        <v>277</v>
      </c>
      <c r="I260" s="298" t="s">
        <v>589</v>
      </c>
      <c r="J260" s="298">
        <v>99</v>
      </c>
      <c r="K260" s="298">
        <f t="shared" ref="K260:K367" si="5">ROUNDUP((J260*2)*1.06,0)</f>
        <v>210</v>
      </c>
      <c r="L260" s="298">
        <f t="shared" ref="L260:L367" si="6">ROUNDUP(((J260/M260)*2)*1.05,0)</f>
        <v>21</v>
      </c>
      <c r="M260" s="298">
        <v>10</v>
      </c>
      <c r="N260" s="298">
        <f t="shared" ref="N260:N367" si="7">ROUNDUP((K260+L260)*1.07,0)</f>
        <v>248</v>
      </c>
      <c r="O260" s="301"/>
      <c r="T260" s="302" t="str">
        <f t="shared" ref="T260:T367" si="8">LOWER(F260)</f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580"/>
      <c r="H261" s="319" t="s">
        <v>279</v>
      </c>
      <c r="I261" s="298" t="s">
        <v>590</v>
      </c>
      <c r="J261" s="298">
        <v>52</v>
      </c>
      <c r="K261" s="298">
        <f t="shared" si="5"/>
        <v>111</v>
      </c>
      <c r="L261" s="298">
        <f t="shared" si="6"/>
        <v>11</v>
      </c>
      <c r="M261" s="298">
        <v>10</v>
      </c>
      <c r="N261" s="298">
        <f t="shared" si="7"/>
        <v>131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566</v>
      </c>
      <c r="D262" s="318" t="s">
        <v>584</v>
      </c>
      <c r="E262" s="300" t="s">
        <v>568</v>
      </c>
      <c r="F262" s="299" t="s">
        <v>283</v>
      </c>
      <c r="G262" s="580"/>
      <c r="H262" s="319" t="s">
        <v>281</v>
      </c>
      <c r="I262" s="298" t="s">
        <v>591</v>
      </c>
      <c r="J262" s="298">
        <v>20</v>
      </c>
      <c r="K262" s="298">
        <f t="shared" si="5"/>
        <v>43</v>
      </c>
      <c r="L262" s="298">
        <f t="shared" si="6"/>
        <v>5</v>
      </c>
      <c r="M262" s="298">
        <v>10</v>
      </c>
      <c r="N262" s="298">
        <f t="shared" si="7"/>
        <v>52</v>
      </c>
      <c r="O262" s="301"/>
      <c r="T262" s="302" t="str">
        <f t="shared" si="8"/>
        <v>moonlight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580"/>
      <c r="H263" s="319" t="s">
        <v>269</v>
      </c>
      <c r="I263" s="298" t="s">
        <v>594</v>
      </c>
      <c r="J263" s="298">
        <v>33</v>
      </c>
      <c r="K263" s="298">
        <f t="shared" si="5"/>
        <v>70</v>
      </c>
      <c r="L263" s="298">
        <f t="shared" si="6"/>
        <v>7</v>
      </c>
      <c r="M263" s="298">
        <v>10</v>
      </c>
      <c r="N263" s="298">
        <f t="shared" si="7"/>
        <v>83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580"/>
      <c r="H264" s="319" t="s">
        <v>271</v>
      </c>
      <c r="I264" s="298" t="s">
        <v>595</v>
      </c>
      <c r="J264" s="298">
        <v>57</v>
      </c>
      <c r="K264" s="298">
        <f t="shared" si="5"/>
        <v>121</v>
      </c>
      <c r="L264" s="298">
        <f t="shared" si="6"/>
        <v>12</v>
      </c>
      <c r="M264" s="298">
        <v>10</v>
      </c>
      <c r="N264" s="298">
        <f t="shared" si="7"/>
        <v>143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580"/>
      <c r="H265" s="319" t="s">
        <v>273</v>
      </c>
      <c r="I265" s="298" t="s">
        <v>596</v>
      </c>
      <c r="J265" s="298">
        <v>123</v>
      </c>
      <c r="K265" s="298">
        <f t="shared" si="5"/>
        <v>261</v>
      </c>
      <c r="L265" s="298">
        <f t="shared" si="6"/>
        <v>26</v>
      </c>
      <c r="M265" s="298">
        <v>10</v>
      </c>
      <c r="N265" s="298">
        <f t="shared" si="7"/>
        <v>308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580"/>
      <c r="H266" s="319" t="s">
        <v>275</v>
      </c>
      <c r="I266" s="298" t="s">
        <v>597</v>
      </c>
      <c r="J266" s="298">
        <v>158</v>
      </c>
      <c r="K266" s="298">
        <f t="shared" si="5"/>
        <v>335</v>
      </c>
      <c r="L266" s="298">
        <f t="shared" si="6"/>
        <v>34</v>
      </c>
      <c r="M266" s="298">
        <v>10</v>
      </c>
      <c r="N266" s="298">
        <f t="shared" si="7"/>
        <v>395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580"/>
      <c r="H267" s="319" t="s">
        <v>277</v>
      </c>
      <c r="I267" s="298" t="s">
        <v>598</v>
      </c>
      <c r="J267" s="298">
        <v>99</v>
      </c>
      <c r="K267" s="298">
        <f t="shared" si="5"/>
        <v>210</v>
      </c>
      <c r="L267" s="298">
        <f t="shared" si="6"/>
        <v>21</v>
      </c>
      <c r="M267" s="298">
        <v>10</v>
      </c>
      <c r="N267" s="298">
        <f t="shared" si="7"/>
        <v>248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580"/>
      <c r="H268" s="319" t="s">
        <v>279</v>
      </c>
      <c r="I268" s="298" t="s">
        <v>599</v>
      </c>
      <c r="J268" s="298">
        <v>52</v>
      </c>
      <c r="K268" s="298">
        <f t="shared" si="5"/>
        <v>111</v>
      </c>
      <c r="L268" s="298">
        <f t="shared" si="6"/>
        <v>11</v>
      </c>
      <c r="M268" s="298">
        <v>10</v>
      </c>
      <c r="N268" s="298">
        <f t="shared" si="7"/>
        <v>131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593</v>
      </c>
      <c r="E269" s="300" t="s">
        <v>568</v>
      </c>
      <c r="F269" s="299" t="s">
        <v>336</v>
      </c>
      <c r="G269" s="580"/>
      <c r="H269" s="319" t="s">
        <v>281</v>
      </c>
      <c r="I269" s="298" t="s">
        <v>600</v>
      </c>
      <c r="J269" s="298">
        <v>20</v>
      </c>
      <c r="K269" s="298">
        <f t="shared" si="5"/>
        <v>43</v>
      </c>
      <c r="L269" s="298">
        <f t="shared" si="6"/>
        <v>5</v>
      </c>
      <c r="M269" s="298">
        <v>10</v>
      </c>
      <c r="N269" s="298">
        <f t="shared" si="7"/>
        <v>52</v>
      </c>
      <c r="O269" s="301"/>
      <c r="T269" s="302" t="str">
        <f t="shared" si="8"/>
        <v>dove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580"/>
      <c r="H270" s="319" t="s">
        <v>269</v>
      </c>
      <c r="I270" s="298" t="s">
        <v>602</v>
      </c>
      <c r="J270" s="298">
        <v>32</v>
      </c>
      <c r="K270" s="298">
        <f t="shared" si="5"/>
        <v>68</v>
      </c>
      <c r="L270" s="298">
        <f t="shared" si="6"/>
        <v>7</v>
      </c>
      <c r="M270" s="298">
        <v>10</v>
      </c>
      <c r="N270" s="298">
        <f t="shared" si="7"/>
        <v>81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580"/>
      <c r="H271" s="319" t="s">
        <v>271</v>
      </c>
      <c r="I271" s="298" t="s">
        <v>603</v>
      </c>
      <c r="J271" s="298">
        <v>57</v>
      </c>
      <c r="K271" s="298">
        <f t="shared" si="5"/>
        <v>121</v>
      </c>
      <c r="L271" s="298">
        <f t="shared" si="6"/>
        <v>12</v>
      </c>
      <c r="M271" s="298">
        <v>10</v>
      </c>
      <c r="N271" s="298">
        <f t="shared" si="7"/>
        <v>143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580"/>
      <c r="H272" s="319" t="s">
        <v>273</v>
      </c>
      <c r="I272" s="298" t="s">
        <v>604</v>
      </c>
      <c r="J272" s="298">
        <v>123</v>
      </c>
      <c r="K272" s="298">
        <f t="shared" si="5"/>
        <v>261</v>
      </c>
      <c r="L272" s="298">
        <f t="shared" si="6"/>
        <v>26</v>
      </c>
      <c r="M272" s="298">
        <v>10</v>
      </c>
      <c r="N272" s="298">
        <f t="shared" si="7"/>
        <v>308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580"/>
      <c r="H273" s="319" t="s">
        <v>275</v>
      </c>
      <c r="I273" s="298" t="s">
        <v>605</v>
      </c>
      <c r="J273" s="298">
        <v>158</v>
      </c>
      <c r="K273" s="298">
        <f t="shared" si="5"/>
        <v>335</v>
      </c>
      <c r="L273" s="298">
        <f t="shared" si="6"/>
        <v>34</v>
      </c>
      <c r="M273" s="298">
        <v>10</v>
      </c>
      <c r="N273" s="298">
        <f t="shared" si="7"/>
        <v>395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580"/>
      <c r="H274" s="319" t="s">
        <v>277</v>
      </c>
      <c r="I274" s="298" t="s">
        <v>606</v>
      </c>
      <c r="J274" s="298">
        <v>99</v>
      </c>
      <c r="K274" s="298">
        <f t="shared" si="5"/>
        <v>210</v>
      </c>
      <c r="L274" s="298">
        <f t="shared" si="6"/>
        <v>21</v>
      </c>
      <c r="M274" s="298">
        <v>10</v>
      </c>
      <c r="N274" s="298">
        <f t="shared" si="7"/>
        <v>248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580"/>
      <c r="H275" s="319" t="s">
        <v>279</v>
      </c>
      <c r="I275" s="298" t="s">
        <v>607</v>
      </c>
      <c r="J275" s="298">
        <v>52</v>
      </c>
      <c r="K275" s="298">
        <f t="shared" si="5"/>
        <v>111</v>
      </c>
      <c r="L275" s="298">
        <f t="shared" si="6"/>
        <v>11</v>
      </c>
      <c r="M275" s="298">
        <v>10</v>
      </c>
      <c r="N275" s="298">
        <f t="shared" si="7"/>
        <v>131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601</v>
      </c>
      <c r="E276" s="300" t="s">
        <v>568</v>
      </c>
      <c r="F276" s="299" t="s">
        <v>345</v>
      </c>
      <c r="G276" s="580"/>
      <c r="H276" s="319" t="s">
        <v>281</v>
      </c>
      <c r="I276" s="298" t="s">
        <v>608</v>
      </c>
      <c r="J276" s="298">
        <v>20</v>
      </c>
      <c r="K276" s="298">
        <f t="shared" si="5"/>
        <v>43</v>
      </c>
      <c r="L276" s="298">
        <f t="shared" si="6"/>
        <v>5</v>
      </c>
      <c r="M276" s="298">
        <v>10</v>
      </c>
      <c r="N276" s="298">
        <f t="shared" si="7"/>
        <v>52</v>
      </c>
      <c r="O276" s="301"/>
      <c r="T276" s="302" t="str">
        <f t="shared" si="8"/>
        <v>heather grey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580"/>
      <c r="H277" s="319" t="s">
        <v>269</v>
      </c>
      <c r="I277" s="298" t="s">
        <v>610</v>
      </c>
      <c r="J277" s="298">
        <v>32</v>
      </c>
      <c r="K277" s="298">
        <f t="shared" si="5"/>
        <v>68</v>
      </c>
      <c r="L277" s="298">
        <f t="shared" si="6"/>
        <v>7</v>
      </c>
      <c r="M277" s="298">
        <v>10</v>
      </c>
      <c r="N277" s="298">
        <f t="shared" si="7"/>
        <v>81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580"/>
      <c r="H278" s="319" t="s">
        <v>271</v>
      </c>
      <c r="I278" s="298" t="s">
        <v>611</v>
      </c>
      <c r="J278" s="298">
        <v>57</v>
      </c>
      <c r="K278" s="298">
        <f t="shared" si="5"/>
        <v>121</v>
      </c>
      <c r="L278" s="298">
        <f t="shared" si="6"/>
        <v>12</v>
      </c>
      <c r="M278" s="298">
        <v>10</v>
      </c>
      <c r="N278" s="298">
        <f t="shared" si="7"/>
        <v>143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580"/>
      <c r="H279" s="319" t="s">
        <v>273</v>
      </c>
      <c r="I279" s="298" t="s">
        <v>612</v>
      </c>
      <c r="J279" s="298">
        <v>123</v>
      </c>
      <c r="K279" s="298">
        <f t="shared" si="5"/>
        <v>261</v>
      </c>
      <c r="L279" s="298">
        <f t="shared" si="6"/>
        <v>26</v>
      </c>
      <c r="M279" s="298">
        <v>10</v>
      </c>
      <c r="N279" s="298">
        <f t="shared" si="7"/>
        <v>308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580"/>
      <c r="H280" s="319" t="s">
        <v>275</v>
      </c>
      <c r="I280" s="298" t="s">
        <v>613</v>
      </c>
      <c r="J280" s="298">
        <v>158</v>
      </c>
      <c r="K280" s="298">
        <f t="shared" si="5"/>
        <v>335</v>
      </c>
      <c r="L280" s="298">
        <f t="shared" si="6"/>
        <v>34</v>
      </c>
      <c r="M280" s="298">
        <v>10</v>
      </c>
      <c r="N280" s="298">
        <f t="shared" si="7"/>
        <v>395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580"/>
      <c r="H281" s="319" t="s">
        <v>277</v>
      </c>
      <c r="I281" s="298" t="s">
        <v>614</v>
      </c>
      <c r="J281" s="298">
        <v>99</v>
      </c>
      <c r="K281" s="298">
        <f t="shared" si="5"/>
        <v>210</v>
      </c>
      <c r="L281" s="298">
        <f t="shared" si="6"/>
        <v>21</v>
      </c>
      <c r="M281" s="298">
        <v>10</v>
      </c>
      <c r="N281" s="298">
        <f t="shared" si="7"/>
        <v>248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580"/>
      <c r="H282" s="319" t="s">
        <v>279</v>
      </c>
      <c r="I282" s="298" t="s">
        <v>615</v>
      </c>
      <c r="J282" s="298">
        <v>52</v>
      </c>
      <c r="K282" s="298">
        <f t="shared" si="5"/>
        <v>111</v>
      </c>
      <c r="L282" s="298">
        <f t="shared" si="6"/>
        <v>11</v>
      </c>
      <c r="M282" s="298">
        <v>10</v>
      </c>
      <c r="N282" s="298">
        <f t="shared" si="7"/>
        <v>131</v>
      </c>
      <c r="O282" s="301"/>
      <c r="T282" s="302" t="str">
        <f t="shared" si="8"/>
        <v>sandstone</v>
      </c>
    </row>
    <row r="283" spans="1:20" s="302" customFormat="1" ht="21.75" hidden="1" customHeight="1">
      <c r="A283" s="303"/>
      <c r="B283" s="298"/>
      <c r="C283" s="298" t="s">
        <v>592</v>
      </c>
      <c r="D283" s="318" t="s">
        <v>609</v>
      </c>
      <c r="E283" s="300" t="s">
        <v>568</v>
      </c>
      <c r="F283" s="299" t="s">
        <v>354</v>
      </c>
      <c r="G283" s="580"/>
      <c r="H283" s="319" t="s">
        <v>281</v>
      </c>
      <c r="I283" s="298" t="s">
        <v>616</v>
      </c>
      <c r="J283" s="298">
        <v>20</v>
      </c>
      <c r="K283" s="298">
        <f t="shared" si="5"/>
        <v>43</v>
      </c>
      <c r="L283" s="298">
        <f t="shared" si="6"/>
        <v>5</v>
      </c>
      <c r="M283" s="298">
        <v>10</v>
      </c>
      <c r="N283" s="298">
        <f t="shared" si="7"/>
        <v>52</v>
      </c>
      <c r="O283" s="301"/>
      <c r="T283" s="302" t="str">
        <f t="shared" si="8"/>
        <v>sandstone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581"/>
      <c r="H284" s="317" t="s">
        <v>269</v>
      </c>
      <c r="I284" s="308" t="s">
        <v>620</v>
      </c>
      <c r="J284" s="298">
        <v>17</v>
      </c>
      <c r="K284" s="308">
        <f t="shared" si="5"/>
        <v>37</v>
      </c>
      <c r="L284" s="308">
        <f>ROUNDUP(((J284/M284)*2)*1.05,0)</f>
        <v>3</v>
      </c>
      <c r="M284" s="308">
        <v>12</v>
      </c>
      <c r="N284" s="308">
        <f t="shared" si="7"/>
        <v>43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582"/>
      <c r="H285" s="317" t="s">
        <v>271</v>
      </c>
      <c r="I285" s="308" t="s">
        <v>621</v>
      </c>
      <c r="J285" s="298">
        <v>35</v>
      </c>
      <c r="K285" s="308">
        <f t="shared" si="5"/>
        <v>75</v>
      </c>
      <c r="L285" s="308">
        <f t="shared" si="6"/>
        <v>7</v>
      </c>
      <c r="M285" s="308">
        <v>12</v>
      </c>
      <c r="N285" s="308">
        <f t="shared" si="7"/>
        <v>88</v>
      </c>
      <c r="O285" s="311"/>
      <c r="T285" s="312" t="str">
        <f t="shared" si="8"/>
        <v>cloud</v>
      </c>
    </row>
    <row r="286" spans="1:20" s="312" customFormat="1" ht="21.75" hidden="1" customHeight="1">
      <c r="A286" s="313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582"/>
      <c r="H286" s="317" t="s">
        <v>273</v>
      </c>
      <c r="I286" s="308" t="s">
        <v>622</v>
      </c>
      <c r="J286" s="298">
        <v>77</v>
      </c>
      <c r="K286" s="308">
        <f t="shared" si="5"/>
        <v>164</v>
      </c>
      <c r="L286" s="308">
        <f t="shared" si="6"/>
        <v>14</v>
      </c>
      <c r="M286" s="308">
        <v>12</v>
      </c>
      <c r="N286" s="308">
        <f t="shared" si="7"/>
        <v>191</v>
      </c>
      <c r="O286" s="311"/>
      <c r="T286" s="312" t="str">
        <f t="shared" si="8"/>
        <v>cloud</v>
      </c>
    </row>
    <row r="287" spans="1:20" s="312" customFormat="1" ht="21.75" hidden="1" customHeight="1">
      <c r="A287" s="307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582"/>
      <c r="H287" s="317" t="s">
        <v>275</v>
      </c>
      <c r="I287" s="308" t="s">
        <v>623</v>
      </c>
      <c r="J287" s="298">
        <v>96</v>
      </c>
      <c r="K287" s="308">
        <f t="shared" si="5"/>
        <v>204</v>
      </c>
      <c r="L287" s="308">
        <f t="shared" si="6"/>
        <v>17</v>
      </c>
      <c r="M287" s="308">
        <v>12</v>
      </c>
      <c r="N287" s="308">
        <f t="shared" si="7"/>
        <v>237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582"/>
      <c r="H288" s="317" t="s">
        <v>277</v>
      </c>
      <c r="I288" s="308" t="s">
        <v>624</v>
      </c>
      <c r="J288" s="298">
        <v>71</v>
      </c>
      <c r="K288" s="308">
        <f t="shared" si="5"/>
        <v>151</v>
      </c>
      <c r="L288" s="308">
        <f t="shared" si="6"/>
        <v>13</v>
      </c>
      <c r="M288" s="308">
        <v>12</v>
      </c>
      <c r="N288" s="308">
        <f t="shared" si="7"/>
        <v>176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582"/>
      <c r="H289" s="317" t="s">
        <v>279</v>
      </c>
      <c r="I289" s="308" t="s">
        <v>625</v>
      </c>
      <c r="J289" s="298">
        <v>31</v>
      </c>
      <c r="K289" s="308">
        <f t="shared" si="5"/>
        <v>66</v>
      </c>
      <c r="L289" s="308">
        <f t="shared" si="6"/>
        <v>6</v>
      </c>
      <c r="M289" s="308">
        <v>12</v>
      </c>
      <c r="N289" s="308">
        <f t="shared" si="7"/>
        <v>78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618</v>
      </c>
      <c r="E290" s="310" t="s">
        <v>619</v>
      </c>
      <c r="F290" s="309" t="s">
        <v>268</v>
      </c>
      <c r="G290" s="582"/>
      <c r="H290" s="317" t="s">
        <v>281</v>
      </c>
      <c r="I290" s="308" t="s">
        <v>626</v>
      </c>
      <c r="J290" s="298">
        <v>18</v>
      </c>
      <c r="K290" s="308">
        <f t="shared" si="5"/>
        <v>39</v>
      </c>
      <c r="L290" s="308">
        <f t="shared" si="6"/>
        <v>4</v>
      </c>
      <c r="M290" s="308">
        <v>12</v>
      </c>
      <c r="N290" s="308">
        <f t="shared" si="7"/>
        <v>47</v>
      </c>
      <c r="O290" s="311"/>
      <c r="T290" s="312" t="str">
        <f t="shared" si="8"/>
        <v>cloud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582"/>
      <c r="H291" s="317" t="s">
        <v>269</v>
      </c>
      <c r="I291" s="308" t="s">
        <v>628</v>
      </c>
      <c r="J291" s="298">
        <v>17</v>
      </c>
      <c r="K291" s="308">
        <f t="shared" si="5"/>
        <v>37</v>
      </c>
      <c r="L291" s="308">
        <f t="shared" si="6"/>
        <v>3</v>
      </c>
      <c r="M291" s="308">
        <v>12</v>
      </c>
      <c r="N291" s="308">
        <f t="shared" si="7"/>
        <v>43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582"/>
      <c r="H292" s="317" t="s">
        <v>271</v>
      </c>
      <c r="I292" s="308" t="s">
        <v>629</v>
      </c>
      <c r="J292" s="298">
        <v>35</v>
      </c>
      <c r="K292" s="308">
        <f t="shared" si="5"/>
        <v>75</v>
      </c>
      <c r="L292" s="308">
        <f t="shared" si="6"/>
        <v>7</v>
      </c>
      <c r="M292" s="308">
        <v>12</v>
      </c>
      <c r="N292" s="308">
        <f t="shared" si="7"/>
        <v>88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582"/>
      <c r="H293" s="317" t="s">
        <v>273</v>
      </c>
      <c r="I293" s="308" t="s">
        <v>630</v>
      </c>
      <c r="J293" s="298">
        <v>77</v>
      </c>
      <c r="K293" s="308">
        <f t="shared" si="5"/>
        <v>164</v>
      </c>
      <c r="L293" s="308">
        <f t="shared" si="6"/>
        <v>14</v>
      </c>
      <c r="M293" s="308">
        <v>12</v>
      </c>
      <c r="N293" s="308">
        <f t="shared" si="7"/>
        <v>191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582"/>
      <c r="H294" s="317" t="s">
        <v>275</v>
      </c>
      <c r="I294" s="308" t="s">
        <v>631</v>
      </c>
      <c r="J294" s="298">
        <v>96</v>
      </c>
      <c r="K294" s="308">
        <f t="shared" si="5"/>
        <v>204</v>
      </c>
      <c r="L294" s="308">
        <f t="shared" si="6"/>
        <v>17</v>
      </c>
      <c r="M294" s="308">
        <v>12</v>
      </c>
      <c r="N294" s="308">
        <f t="shared" si="7"/>
        <v>237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582"/>
      <c r="H295" s="317" t="s">
        <v>277</v>
      </c>
      <c r="I295" s="308" t="s">
        <v>632</v>
      </c>
      <c r="J295" s="298">
        <v>71</v>
      </c>
      <c r="K295" s="308">
        <f t="shared" si="5"/>
        <v>151</v>
      </c>
      <c r="L295" s="308">
        <f t="shared" si="6"/>
        <v>13</v>
      </c>
      <c r="M295" s="308">
        <v>12</v>
      </c>
      <c r="N295" s="308">
        <f t="shared" si="7"/>
        <v>176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582"/>
      <c r="H296" s="317" t="s">
        <v>279</v>
      </c>
      <c r="I296" s="308" t="s">
        <v>633</v>
      </c>
      <c r="J296" s="298">
        <v>31</v>
      </c>
      <c r="K296" s="308">
        <f t="shared" si="5"/>
        <v>66</v>
      </c>
      <c r="L296" s="308">
        <f t="shared" si="6"/>
        <v>6</v>
      </c>
      <c r="M296" s="308">
        <v>12</v>
      </c>
      <c r="N296" s="308">
        <f t="shared" si="7"/>
        <v>78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627</v>
      </c>
      <c r="E297" s="310" t="s">
        <v>619</v>
      </c>
      <c r="F297" s="309" t="s">
        <v>318</v>
      </c>
      <c r="G297" s="582"/>
      <c r="H297" s="317" t="s">
        <v>281</v>
      </c>
      <c r="I297" s="308" t="s">
        <v>634</v>
      </c>
      <c r="J297" s="298">
        <v>18</v>
      </c>
      <c r="K297" s="308">
        <f t="shared" si="5"/>
        <v>39</v>
      </c>
      <c r="L297" s="308">
        <f t="shared" si="6"/>
        <v>4</v>
      </c>
      <c r="M297" s="308">
        <v>12</v>
      </c>
      <c r="N297" s="308">
        <f t="shared" si="7"/>
        <v>47</v>
      </c>
      <c r="O297" s="311"/>
      <c r="T297" s="312" t="str">
        <f t="shared" si="8"/>
        <v>eternity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582"/>
      <c r="H298" s="317" t="s">
        <v>269</v>
      </c>
      <c r="I298" s="308" t="s">
        <v>636</v>
      </c>
      <c r="J298" s="298">
        <v>16</v>
      </c>
      <c r="K298" s="308">
        <f t="shared" si="5"/>
        <v>34</v>
      </c>
      <c r="L298" s="308">
        <f t="shared" si="6"/>
        <v>3</v>
      </c>
      <c r="M298" s="308">
        <v>12</v>
      </c>
      <c r="N298" s="308">
        <f t="shared" si="7"/>
        <v>40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582"/>
      <c r="H299" s="317" t="s">
        <v>271</v>
      </c>
      <c r="I299" s="308" t="s">
        <v>637</v>
      </c>
      <c r="J299" s="298">
        <v>35</v>
      </c>
      <c r="K299" s="308">
        <f t="shared" si="5"/>
        <v>75</v>
      </c>
      <c r="L299" s="308">
        <f t="shared" si="6"/>
        <v>7</v>
      </c>
      <c r="M299" s="308">
        <v>12</v>
      </c>
      <c r="N299" s="308">
        <f t="shared" si="7"/>
        <v>88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582"/>
      <c r="H300" s="317" t="s">
        <v>273</v>
      </c>
      <c r="I300" s="308" t="s">
        <v>638</v>
      </c>
      <c r="J300" s="298">
        <v>77</v>
      </c>
      <c r="K300" s="308">
        <f t="shared" si="5"/>
        <v>164</v>
      </c>
      <c r="L300" s="308">
        <f t="shared" si="6"/>
        <v>14</v>
      </c>
      <c r="M300" s="308">
        <v>12</v>
      </c>
      <c r="N300" s="308">
        <f t="shared" si="7"/>
        <v>191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582"/>
      <c r="H301" s="317" t="s">
        <v>275</v>
      </c>
      <c r="I301" s="308" t="s">
        <v>639</v>
      </c>
      <c r="J301" s="298">
        <v>96</v>
      </c>
      <c r="K301" s="308">
        <f t="shared" si="5"/>
        <v>204</v>
      </c>
      <c r="L301" s="308">
        <f t="shared" si="6"/>
        <v>17</v>
      </c>
      <c r="M301" s="308">
        <v>12</v>
      </c>
      <c r="N301" s="308">
        <f t="shared" si="7"/>
        <v>237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582"/>
      <c r="H302" s="317" t="s">
        <v>277</v>
      </c>
      <c r="I302" s="308" t="s">
        <v>640</v>
      </c>
      <c r="J302" s="298">
        <v>70</v>
      </c>
      <c r="K302" s="308">
        <f t="shared" si="5"/>
        <v>149</v>
      </c>
      <c r="L302" s="308">
        <f t="shared" si="6"/>
        <v>13</v>
      </c>
      <c r="M302" s="308">
        <v>12</v>
      </c>
      <c r="N302" s="308">
        <f t="shared" si="7"/>
        <v>174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582"/>
      <c r="H303" s="317" t="s">
        <v>279</v>
      </c>
      <c r="I303" s="308" t="s">
        <v>641</v>
      </c>
      <c r="J303" s="298">
        <v>31</v>
      </c>
      <c r="K303" s="308">
        <f t="shared" si="5"/>
        <v>66</v>
      </c>
      <c r="L303" s="308">
        <f t="shared" si="6"/>
        <v>6</v>
      </c>
      <c r="M303" s="308">
        <v>12</v>
      </c>
      <c r="N303" s="308">
        <f t="shared" si="7"/>
        <v>78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617</v>
      </c>
      <c r="D304" s="315" t="s">
        <v>635</v>
      </c>
      <c r="E304" s="310" t="s">
        <v>619</v>
      </c>
      <c r="F304" s="309" t="s">
        <v>283</v>
      </c>
      <c r="G304" s="582"/>
      <c r="H304" s="317" t="s">
        <v>281</v>
      </c>
      <c r="I304" s="308" t="s">
        <v>642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moonlight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582"/>
      <c r="H305" s="317" t="s">
        <v>269</v>
      </c>
      <c r="I305" s="308" t="s">
        <v>645</v>
      </c>
      <c r="J305" s="298">
        <v>16</v>
      </c>
      <c r="K305" s="308">
        <f t="shared" si="5"/>
        <v>34</v>
      </c>
      <c r="L305" s="308">
        <f t="shared" si="6"/>
        <v>3</v>
      </c>
      <c r="M305" s="308">
        <v>12</v>
      </c>
      <c r="N305" s="308">
        <f t="shared" si="7"/>
        <v>40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582"/>
      <c r="H306" s="317" t="s">
        <v>271</v>
      </c>
      <c r="I306" s="308" t="s">
        <v>646</v>
      </c>
      <c r="J306" s="298">
        <v>35</v>
      </c>
      <c r="K306" s="308">
        <f t="shared" si="5"/>
        <v>75</v>
      </c>
      <c r="L306" s="308">
        <f t="shared" si="6"/>
        <v>7</v>
      </c>
      <c r="M306" s="308">
        <v>12</v>
      </c>
      <c r="N306" s="308">
        <f t="shared" si="7"/>
        <v>88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582"/>
      <c r="H307" s="317" t="s">
        <v>273</v>
      </c>
      <c r="I307" s="308" t="s">
        <v>647</v>
      </c>
      <c r="J307" s="298">
        <v>77</v>
      </c>
      <c r="K307" s="308">
        <f t="shared" si="5"/>
        <v>164</v>
      </c>
      <c r="L307" s="308">
        <f t="shared" si="6"/>
        <v>14</v>
      </c>
      <c r="M307" s="308">
        <v>12</v>
      </c>
      <c r="N307" s="308">
        <f t="shared" si="7"/>
        <v>191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582"/>
      <c r="H308" s="317" t="s">
        <v>275</v>
      </c>
      <c r="I308" s="308" t="s">
        <v>648</v>
      </c>
      <c r="J308" s="298">
        <v>96</v>
      </c>
      <c r="K308" s="308">
        <f t="shared" si="5"/>
        <v>204</v>
      </c>
      <c r="L308" s="308">
        <f t="shared" si="6"/>
        <v>17</v>
      </c>
      <c r="M308" s="308">
        <v>12</v>
      </c>
      <c r="N308" s="308">
        <f t="shared" si="7"/>
        <v>237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582"/>
      <c r="H309" s="317" t="s">
        <v>277</v>
      </c>
      <c r="I309" s="308" t="s">
        <v>649</v>
      </c>
      <c r="J309" s="298">
        <v>70</v>
      </c>
      <c r="K309" s="308">
        <f t="shared" si="5"/>
        <v>149</v>
      </c>
      <c r="L309" s="308">
        <f t="shared" si="6"/>
        <v>13</v>
      </c>
      <c r="M309" s="308">
        <v>12</v>
      </c>
      <c r="N309" s="308">
        <f t="shared" si="7"/>
        <v>174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582"/>
      <c r="H310" s="317" t="s">
        <v>279</v>
      </c>
      <c r="I310" s="308" t="s">
        <v>650</v>
      </c>
      <c r="J310" s="298">
        <v>31</v>
      </c>
      <c r="K310" s="308">
        <f t="shared" si="5"/>
        <v>66</v>
      </c>
      <c r="L310" s="308">
        <f t="shared" si="6"/>
        <v>6</v>
      </c>
      <c r="M310" s="308">
        <v>12</v>
      </c>
      <c r="N310" s="308">
        <f t="shared" si="7"/>
        <v>78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644</v>
      </c>
      <c r="E311" s="310" t="s">
        <v>619</v>
      </c>
      <c r="F311" s="309" t="s">
        <v>336</v>
      </c>
      <c r="G311" s="582"/>
      <c r="H311" s="317" t="s">
        <v>281</v>
      </c>
      <c r="I311" s="308" t="s">
        <v>651</v>
      </c>
      <c r="J311" s="298">
        <v>16</v>
      </c>
      <c r="K311" s="308">
        <f t="shared" si="5"/>
        <v>34</v>
      </c>
      <c r="L311" s="308">
        <f t="shared" si="6"/>
        <v>3</v>
      </c>
      <c r="M311" s="308">
        <v>12</v>
      </c>
      <c r="N311" s="308">
        <f t="shared" si="7"/>
        <v>40</v>
      </c>
      <c r="O311" s="311"/>
      <c r="T311" s="312" t="str">
        <f t="shared" si="8"/>
        <v>dove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582"/>
      <c r="H312" s="317" t="s">
        <v>269</v>
      </c>
      <c r="I312" s="308" t="s">
        <v>653</v>
      </c>
      <c r="J312" s="298">
        <v>15</v>
      </c>
      <c r="K312" s="308">
        <f t="shared" si="5"/>
        <v>32</v>
      </c>
      <c r="L312" s="308">
        <f t="shared" si="6"/>
        <v>3</v>
      </c>
      <c r="M312" s="308">
        <v>12</v>
      </c>
      <c r="N312" s="308">
        <f t="shared" si="7"/>
        <v>38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582"/>
      <c r="H313" s="317" t="s">
        <v>271</v>
      </c>
      <c r="I313" s="308" t="s">
        <v>654</v>
      </c>
      <c r="J313" s="298">
        <v>35</v>
      </c>
      <c r="K313" s="308">
        <f t="shared" si="5"/>
        <v>75</v>
      </c>
      <c r="L313" s="308">
        <f t="shared" si="6"/>
        <v>7</v>
      </c>
      <c r="M313" s="308">
        <v>12</v>
      </c>
      <c r="N313" s="308">
        <f t="shared" si="7"/>
        <v>88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582"/>
      <c r="H314" s="317" t="s">
        <v>273</v>
      </c>
      <c r="I314" s="308" t="s">
        <v>655</v>
      </c>
      <c r="J314" s="298">
        <v>77</v>
      </c>
      <c r="K314" s="308">
        <f t="shared" si="5"/>
        <v>164</v>
      </c>
      <c r="L314" s="308">
        <f t="shared" si="6"/>
        <v>14</v>
      </c>
      <c r="M314" s="308">
        <v>12</v>
      </c>
      <c r="N314" s="308">
        <f t="shared" si="7"/>
        <v>191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582"/>
      <c r="H315" s="317" t="s">
        <v>275</v>
      </c>
      <c r="I315" s="308" t="s">
        <v>656</v>
      </c>
      <c r="J315" s="298">
        <v>96</v>
      </c>
      <c r="K315" s="308">
        <f t="shared" si="5"/>
        <v>204</v>
      </c>
      <c r="L315" s="308">
        <f t="shared" si="6"/>
        <v>17</v>
      </c>
      <c r="M315" s="308">
        <v>12</v>
      </c>
      <c r="N315" s="308">
        <f t="shared" si="7"/>
        <v>237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582"/>
      <c r="H316" s="317" t="s">
        <v>277</v>
      </c>
      <c r="I316" s="308" t="s">
        <v>657</v>
      </c>
      <c r="J316" s="298">
        <v>70</v>
      </c>
      <c r="K316" s="308">
        <f t="shared" si="5"/>
        <v>149</v>
      </c>
      <c r="L316" s="308">
        <f t="shared" si="6"/>
        <v>13</v>
      </c>
      <c r="M316" s="308">
        <v>12</v>
      </c>
      <c r="N316" s="308">
        <f t="shared" si="7"/>
        <v>174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582"/>
      <c r="H317" s="317" t="s">
        <v>279</v>
      </c>
      <c r="I317" s="308" t="s">
        <v>658</v>
      </c>
      <c r="J317" s="298">
        <v>31</v>
      </c>
      <c r="K317" s="308">
        <f t="shared" si="5"/>
        <v>66</v>
      </c>
      <c r="L317" s="308">
        <f t="shared" si="6"/>
        <v>6</v>
      </c>
      <c r="M317" s="308">
        <v>12</v>
      </c>
      <c r="N317" s="308">
        <f t="shared" si="7"/>
        <v>78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652</v>
      </c>
      <c r="E318" s="310" t="s">
        <v>619</v>
      </c>
      <c r="F318" s="309" t="s">
        <v>345</v>
      </c>
      <c r="G318" s="582"/>
      <c r="H318" s="317" t="s">
        <v>281</v>
      </c>
      <c r="I318" s="308" t="s">
        <v>659</v>
      </c>
      <c r="J318" s="298">
        <v>16</v>
      </c>
      <c r="K318" s="308">
        <f t="shared" si="5"/>
        <v>34</v>
      </c>
      <c r="L318" s="308">
        <f t="shared" si="6"/>
        <v>3</v>
      </c>
      <c r="M318" s="308">
        <v>12</v>
      </c>
      <c r="N318" s="308">
        <f t="shared" si="7"/>
        <v>40</v>
      </c>
      <c r="O318" s="311"/>
      <c r="T318" s="312" t="str">
        <f t="shared" si="8"/>
        <v>heather grey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582"/>
      <c r="H319" s="317" t="s">
        <v>269</v>
      </c>
      <c r="I319" s="308" t="s">
        <v>661</v>
      </c>
      <c r="J319" s="298">
        <v>15</v>
      </c>
      <c r="K319" s="308">
        <f t="shared" si="5"/>
        <v>32</v>
      </c>
      <c r="L319" s="308">
        <f t="shared" si="6"/>
        <v>3</v>
      </c>
      <c r="M319" s="308">
        <v>12</v>
      </c>
      <c r="N319" s="308">
        <f t="shared" si="7"/>
        <v>38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582"/>
      <c r="H320" s="317" t="s">
        <v>271</v>
      </c>
      <c r="I320" s="308" t="s">
        <v>662</v>
      </c>
      <c r="J320" s="298">
        <v>35</v>
      </c>
      <c r="K320" s="308">
        <f t="shared" si="5"/>
        <v>75</v>
      </c>
      <c r="L320" s="308">
        <f t="shared" si="6"/>
        <v>7</v>
      </c>
      <c r="M320" s="308">
        <v>12</v>
      </c>
      <c r="N320" s="308">
        <f t="shared" si="7"/>
        <v>88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582"/>
      <c r="H321" s="317" t="s">
        <v>273</v>
      </c>
      <c r="I321" s="308" t="s">
        <v>663</v>
      </c>
      <c r="J321" s="298">
        <v>77</v>
      </c>
      <c r="K321" s="308">
        <f t="shared" si="5"/>
        <v>164</v>
      </c>
      <c r="L321" s="308">
        <f t="shared" si="6"/>
        <v>14</v>
      </c>
      <c r="M321" s="308">
        <v>12</v>
      </c>
      <c r="N321" s="308">
        <f t="shared" si="7"/>
        <v>191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582"/>
      <c r="H322" s="317" t="s">
        <v>275</v>
      </c>
      <c r="I322" s="308" t="s">
        <v>664</v>
      </c>
      <c r="J322" s="298">
        <v>96</v>
      </c>
      <c r="K322" s="308">
        <f t="shared" si="5"/>
        <v>204</v>
      </c>
      <c r="L322" s="308">
        <f t="shared" si="6"/>
        <v>17</v>
      </c>
      <c r="M322" s="308">
        <v>12</v>
      </c>
      <c r="N322" s="308">
        <f t="shared" si="7"/>
        <v>237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582"/>
      <c r="H323" s="317" t="s">
        <v>277</v>
      </c>
      <c r="I323" s="308" t="s">
        <v>665</v>
      </c>
      <c r="J323" s="298">
        <v>70</v>
      </c>
      <c r="K323" s="308">
        <f t="shared" si="5"/>
        <v>149</v>
      </c>
      <c r="L323" s="308">
        <f t="shared" si="6"/>
        <v>13</v>
      </c>
      <c r="M323" s="308">
        <v>12</v>
      </c>
      <c r="N323" s="308">
        <f t="shared" si="7"/>
        <v>174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582"/>
      <c r="H324" s="317" t="s">
        <v>279</v>
      </c>
      <c r="I324" s="308" t="s">
        <v>666</v>
      </c>
      <c r="J324" s="298">
        <v>31</v>
      </c>
      <c r="K324" s="308">
        <f t="shared" si="5"/>
        <v>66</v>
      </c>
      <c r="L324" s="308">
        <f t="shared" si="6"/>
        <v>6</v>
      </c>
      <c r="M324" s="308">
        <v>12</v>
      </c>
      <c r="N324" s="308">
        <f t="shared" si="7"/>
        <v>78</v>
      </c>
      <c r="O324" s="311"/>
      <c r="T324" s="312" t="str">
        <f t="shared" si="8"/>
        <v>sandstone</v>
      </c>
    </row>
    <row r="325" spans="1:20" s="312" customFormat="1" ht="21.75" hidden="1" customHeight="1">
      <c r="A325" s="313"/>
      <c r="B325" s="308"/>
      <c r="C325" s="308" t="s">
        <v>643</v>
      </c>
      <c r="D325" s="315" t="s">
        <v>660</v>
      </c>
      <c r="E325" s="310" t="s">
        <v>619</v>
      </c>
      <c r="F325" s="309" t="s">
        <v>354</v>
      </c>
      <c r="G325" s="582"/>
      <c r="H325" s="317" t="s">
        <v>281</v>
      </c>
      <c r="I325" s="308" t="s">
        <v>667</v>
      </c>
      <c r="J325" s="298">
        <v>16</v>
      </c>
      <c r="K325" s="308">
        <f t="shared" si="5"/>
        <v>34</v>
      </c>
      <c r="L325" s="308">
        <f t="shared" si="6"/>
        <v>3</v>
      </c>
      <c r="M325" s="308">
        <v>12</v>
      </c>
      <c r="N325" s="308">
        <f t="shared" si="7"/>
        <v>40</v>
      </c>
      <c r="O325" s="311"/>
      <c r="T325" s="312" t="str">
        <f t="shared" si="8"/>
        <v>sandstone</v>
      </c>
    </row>
    <row r="326" spans="1:20" s="302" customFormat="1" ht="21.75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583"/>
      <c r="H326" s="319" t="s">
        <v>269</v>
      </c>
      <c r="I326" s="298" t="s">
        <v>671</v>
      </c>
      <c r="J326" s="298">
        <v>17</v>
      </c>
      <c r="K326" s="298">
        <f t="shared" si="5"/>
        <v>37</v>
      </c>
      <c r="L326" s="298">
        <f t="shared" si="6"/>
        <v>3</v>
      </c>
      <c r="M326" s="308">
        <v>12</v>
      </c>
      <c r="N326" s="298">
        <f t="shared" si="7"/>
        <v>43</v>
      </c>
      <c r="O326" s="301"/>
      <c r="T326" s="302" t="str">
        <f t="shared" si="8"/>
        <v>cloud</v>
      </c>
    </row>
    <row r="327" spans="1:20" s="302" customFormat="1" ht="21.75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583"/>
      <c r="H327" s="319" t="s">
        <v>271</v>
      </c>
      <c r="I327" s="298" t="s">
        <v>672</v>
      </c>
      <c r="J327" s="298">
        <v>36</v>
      </c>
      <c r="K327" s="298">
        <f t="shared" si="5"/>
        <v>77</v>
      </c>
      <c r="L327" s="298">
        <f t="shared" si="6"/>
        <v>7</v>
      </c>
      <c r="M327" s="308">
        <v>12</v>
      </c>
      <c r="N327" s="298">
        <f t="shared" si="7"/>
        <v>90</v>
      </c>
      <c r="O327" s="301"/>
      <c r="T327" s="302" t="str">
        <f t="shared" si="8"/>
        <v>cloud</v>
      </c>
    </row>
    <row r="328" spans="1:20" s="302" customFormat="1" ht="21.75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583"/>
      <c r="H328" s="319" t="s">
        <v>273</v>
      </c>
      <c r="I328" s="298" t="s">
        <v>673</v>
      </c>
      <c r="J328" s="298">
        <v>77</v>
      </c>
      <c r="K328" s="298">
        <f t="shared" si="5"/>
        <v>164</v>
      </c>
      <c r="L328" s="298">
        <f t="shared" si="6"/>
        <v>14</v>
      </c>
      <c r="M328" s="308">
        <v>12</v>
      </c>
      <c r="N328" s="298">
        <f t="shared" si="7"/>
        <v>191</v>
      </c>
      <c r="O328" s="301"/>
      <c r="T328" s="302" t="str">
        <f t="shared" si="8"/>
        <v>cloud</v>
      </c>
    </row>
    <row r="329" spans="1:20" s="302" customFormat="1" ht="21.75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583"/>
      <c r="H329" s="319" t="s">
        <v>275</v>
      </c>
      <c r="I329" s="298" t="s">
        <v>674</v>
      </c>
      <c r="J329" s="298">
        <v>95</v>
      </c>
      <c r="K329" s="298">
        <f t="shared" si="5"/>
        <v>202</v>
      </c>
      <c r="L329" s="298">
        <f t="shared" si="6"/>
        <v>17</v>
      </c>
      <c r="M329" s="308">
        <v>12</v>
      </c>
      <c r="N329" s="298">
        <f t="shared" si="7"/>
        <v>235</v>
      </c>
      <c r="O329" s="301"/>
      <c r="T329" s="302" t="str">
        <f t="shared" si="8"/>
        <v>cloud</v>
      </c>
    </row>
    <row r="330" spans="1:20" s="302" customFormat="1" ht="21.75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583"/>
      <c r="H330" s="319" t="s">
        <v>277</v>
      </c>
      <c r="I330" s="298" t="s">
        <v>675</v>
      </c>
      <c r="J330" s="298">
        <v>70</v>
      </c>
      <c r="K330" s="298">
        <f t="shared" si="5"/>
        <v>149</v>
      </c>
      <c r="L330" s="298">
        <f t="shared" si="6"/>
        <v>13</v>
      </c>
      <c r="M330" s="308">
        <v>12</v>
      </c>
      <c r="N330" s="298">
        <f t="shared" si="7"/>
        <v>174</v>
      </c>
      <c r="O330" s="301"/>
      <c r="T330" s="302" t="str">
        <f t="shared" si="8"/>
        <v>cloud</v>
      </c>
    </row>
    <row r="331" spans="1:20" s="302" customFormat="1" ht="21.75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583"/>
      <c r="H331" s="319" t="s">
        <v>279</v>
      </c>
      <c r="I331" s="298" t="s">
        <v>676</v>
      </c>
      <c r="J331" s="298">
        <v>31</v>
      </c>
      <c r="K331" s="298">
        <f t="shared" si="5"/>
        <v>66</v>
      </c>
      <c r="L331" s="298">
        <f t="shared" si="6"/>
        <v>6</v>
      </c>
      <c r="M331" s="308">
        <v>12</v>
      </c>
      <c r="N331" s="298">
        <f t="shared" si="7"/>
        <v>78</v>
      </c>
      <c r="O331" s="301"/>
      <c r="T331" s="302" t="str">
        <f t="shared" si="8"/>
        <v>cloud</v>
      </c>
    </row>
    <row r="332" spans="1:20" s="302" customFormat="1" ht="21.75" customHeight="1">
      <c r="A332" s="303"/>
      <c r="B332" s="298"/>
      <c r="C332" s="298" t="s">
        <v>668</v>
      </c>
      <c r="D332" s="318" t="s">
        <v>669</v>
      </c>
      <c r="E332" s="300" t="s">
        <v>670</v>
      </c>
      <c r="F332" s="299" t="s">
        <v>268</v>
      </c>
      <c r="G332" s="583"/>
      <c r="H332" s="319" t="s">
        <v>281</v>
      </c>
      <c r="I332" s="298" t="s">
        <v>677</v>
      </c>
      <c r="J332" s="298">
        <v>18</v>
      </c>
      <c r="K332" s="298">
        <f t="shared" si="5"/>
        <v>39</v>
      </c>
      <c r="L332" s="298">
        <f t="shared" si="6"/>
        <v>4</v>
      </c>
      <c r="M332" s="308">
        <v>12</v>
      </c>
      <c r="N332" s="298">
        <f t="shared" si="7"/>
        <v>47</v>
      </c>
      <c r="O332" s="301"/>
      <c r="T332" s="302" t="str">
        <f t="shared" si="8"/>
        <v>cloud</v>
      </c>
    </row>
    <row r="333" spans="1:20" s="302" customFormat="1" ht="21.75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583"/>
      <c r="H333" s="319" t="s">
        <v>269</v>
      </c>
      <c r="I333" s="298" t="s">
        <v>679</v>
      </c>
      <c r="J333" s="298">
        <v>17</v>
      </c>
      <c r="K333" s="298">
        <f t="shared" si="5"/>
        <v>37</v>
      </c>
      <c r="L333" s="298">
        <f t="shared" si="6"/>
        <v>3</v>
      </c>
      <c r="M333" s="308">
        <v>12</v>
      </c>
      <c r="N333" s="298">
        <f t="shared" si="7"/>
        <v>43</v>
      </c>
      <c r="O333" s="301"/>
      <c r="T333" s="302" t="str">
        <f t="shared" si="8"/>
        <v>eternity</v>
      </c>
    </row>
    <row r="334" spans="1:20" s="302" customFormat="1" ht="21.75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583"/>
      <c r="H334" s="319" t="s">
        <v>271</v>
      </c>
      <c r="I334" s="298" t="s">
        <v>680</v>
      </c>
      <c r="J334" s="298">
        <v>36</v>
      </c>
      <c r="K334" s="298">
        <f t="shared" si="5"/>
        <v>77</v>
      </c>
      <c r="L334" s="298">
        <f t="shared" si="6"/>
        <v>7</v>
      </c>
      <c r="M334" s="308">
        <v>12</v>
      </c>
      <c r="N334" s="298">
        <f t="shared" si="7"/>
        <v>90</v>
      </c>
      <c r="O334" s="301"/>
      <c r="T334" s="302" t="str">
        <f t="shared" si="8"/>
        <v>eternity</v>
      </c>
    </row>
    <row r="335" spans="1:20" s="302" customFormat="1" ht="21.75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583"/>
      <c r="H335" s="319" t="s">
        <v>273</v>
      </c>
      <c r="I335" s="298" t="s">
        <v>681</v>
      </c>
      <c r="J335" s="298">
        <v>77</v>
      </c>
      <c r="K335" s="298">
        <f t="shared" si="5"/>
        <v>164</v>
      </c>
      <c r="L335" s="298">
        <f t="shared" si="6"/>
        <v>14</v>
      </c>
      <c r="M335" s="308">
        <v>12</v>
      </c>
      <c r="N335" s="298">
        <f t="shared" si="7"/>
        <v>191</v>
      </c>
      <c r="O335" s="301"/>
      <c r="T335" s="302" t="str">
        <f t="shared" si="8"/>
        <v>eternity</v>
      </c>
    </row>
    <row r="336" spans="1:20" s="302" customFormat="1" ht="21.75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583"/>
      <c r="H336" s="319" t="s">
        <v>275</v>
      </c>
      <c r="I336" s="298" t="s">
        <v>682</v>
      </c>
      <c r="J336" s="298">
        <v>95</v>
      </c>
      <c r="K336" s="298">
        <f t="shared" si="5"/>
        <v>202</v>
      </c>
      <c r="L336" s="298">
        <f t="shared" si="6"/>
        <v>17</v>
      </c>
      <c r="M336" s="308">
        <v>12</v>
      </c>
      <c r="N336" s="298">
        <f t="shared" si="7"/>
        <v>235</v>
      </c>
      <c r="O336" s="301"/>
      <c r="T336" s="302" t="str">
        <f t="shared" si="8"/>
        <v>eternity</v>
      </c>
    </row>
    <row r="337" spans="1:20" s="302" customFormat="1" ht="21.75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583"/>
      <c r="H337" s="319" t="s">
        <v>277</v>
      </c>
      <c r="I337" s="298" t="s">
        <v>683</v>
      </c>
      <c r="J337" s="298">
        <v>70</v>
      </c>
      <c r="K337" s="298">
        <f t="shared" si="5"/>
        <v>149</v>
      </c>
      <c r="L337" s="298">
        <f t="shared" si="6"/>
        <v>13</v>
      </c>
      <c r="M337" s="308">
        <v>12</v>
      </c>
      <c r="N337" s="298">
        <f t="shared" si="7"/>
        <v>174</v>
      </c>
      <c r="O337" s="301"/>
      <c r="T337" s="302" t="str">
        <f t="shared" si="8"/>
        <v>eternity</v>
      </c>
    </row>
    <row r="338" spans="1:20" s="302" customFormat="1" ht="21.75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583"/>
      <c r="H338" s="319" t="s">
        <v>279</v>
      </c>
      <c r="I338" s="298" t="s">
        <v>684</v>
      </c>
      <c r="J338" s="298">
        <v>31</v>
      </c>
      <c r="K338" s="298">
        <f t="shared" si="5"/>
        <v>66</v>
      </c>
      <c r="L338" s="298">
        <f t="shared" si="6"/>
        <v>6</v>
      </c>
      <c r="M338" s="308">
        <v>12</v>
      </c>
      <c r="N338" s="298">
        <f t="shared" si="7"/>
        <v>78</v>
      </c>
      <c r="O338" s="301"/>
      <c r="T338" s="302" t="str">
        <f t="shared" si="8"/>
        <v>eternity</v>
      </c>
    </row>
    <row r="339" spans="1:20" s="302" customFormat="1" ht="21.75" customHeight="1">
      <c r="A339" s="303"/>
      <c r="B339" s="298"/>
      <c r="C339" s="298" t="s">
        <v>668</v>
      </c>
      <c r="D339" s="318" t="s">
        <v>678</v>
      </c>
      <c r="E339" s="300" t="s">
        <v>670</v>
      </c>
      <c r="F339" s="299" t="s">
        <v>318</v>
      </c>
      <c r="G339" s="583"/>
      <c r="H339" s="319" t="s">
        <v>281</v>
      </c>
      <c r="I339" s="298" t="s">
        <v>685</v>
      </c>
      <c r="J339" s="298">
        <v>18</v>
      </c>
      <c r="K339" s="298">
        <f t="shared" si="5"/>
        <v>39</v>
      </c>
      <c r="L339" s="298">
        <f t="shared" si="6"/>
        <v>4</v>
      </c>
      <c r="M339" s="308">
        <v>12</v>
      </c>
      <c r="N339" s="298">
        <f t="shared" si="7"/>
        <v>47</v>
      </c>
      <c r="O339" s="301"/>
      <c r="T339" s="302" t="str">
        <f t="shared" si="8"/>
        <v>eternity</v>
      </c>
    </row>
    <row r="340" spans="1:20" s="302" customFormat="1" ht="21.75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583"/>
      <c r="H340" s="319" t="s">
        <v>269</v>
      </c>
      <c r="I340" s="298" t="s">
        <v>687</v>
      </c>
      <c r="J340" s="298">
        <v>16</v>
      </c>
      <c r="K340" s="298">
        <f t="shared" si="5"/>
        <v>34</v>
      </c>
      <c r="L340" s="298">
        <f t="shared" si="6"/>
        <v>3</v>
      </c>
      <c r="M340" s="308">
        <v>12</v>
      </c>
      <c r="N340" s="298">
        <f t="shared" si="7"/>
        <v>40</v>
      </c>
      <c r="O340" s="301"/>
      <c r="T340" s="302" t="str">
        <f t="shared" si="8"/>
        <v>moonlight</v>
      </c>
    </row>
    <row r="341" spans="1:20" s="302" customFormat="1" ht="21.75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583"/>
      <c r="H341" s="319" t="s">
        <v>271</v>
      </c>
      <c r="I341" s="298" t="s">
        <v>688</v>
      </c>
      <c r="J341" s="298">
        <v>35</v>
      </c>
      <c r="K341" s="298">
        <f t="shared" si="5"/>
        <v>75</v>
      </c>
      <c r="L341" s="298">
        <f t="shared" si="6"/>
        <v>7</v>
      </c>
      <c r="M341" s="308">
        <v>12</v>
      </c>
      <c r="N341" s="298">
        <f t="shared" si="7"/>
        <v>88</v>
      </c>
      <c r="O341" s="301"/>
      <c r="T341" s="302" t="str">
        <f t="shared" si="8"/>
        <v>moonlight</v>
      </c>
    </row>
    <row r="342" spans="1:20" s="302" customFormat="1" ht="21.75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583"/>
      <c r="H342" s="319" t="s">
        <v>273</v>
      </c>
      <c r="I342" s="298" t="s">
        <v>689</v>
      </c>
      <c r="J342" s="298">
        <v>77</v>
      </c>
      <c r="K342" s="298">
        <f t="shared" si="5"/>
        <v>164</v>
      </c>
      <c r="L342" s="298">
        <f t="shared" si="6"/>
        <v>14</v>
      </c>
      <c r="M342" s="308">
        <v>12</v>
      </c>
      <c r="N342" s="298">
        <f t="shared" si="7"/>
        <v>191</v>
      </c>
      <c r="O342" s="301"/>
      <c r="T342" s="302" t="str">
        <f t="shared" si="8"/>
        <v>moonlight</v>
      </c>
    </row>
    <row r="343" spans="1:20" s="302" customFormat="1" ht="21.75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583"/>
      <c r="H343" s="319" t="s">
        <v>275</v>
      </c>
      <c r="I343" s="298" t="s">
        <v>690</v>
      </c>
      <c r="J343" s="298">
        <v>95</v>
      </c>
      <c r="K343" s="298">
        <f t="shared" si="5"/>
        <v>202</v>
      </c>
      <c r="L343" s="298">
        <f t="shared" si="6"/>
        <v>17</v>
      </c>
      <c r="M343" s="308">
        <v>12</v>
      </c>
      <c r="N343" s="298">
        <f t="shared" si="7"/>
        <v>235</v>
      </c>
      <c r="O343" s="301"/>
      <c r="T343" s="302" t="str">
        <f t="shared" si="8"/>
        <v>moonlight</v>
      </c>
    </row>
    <row r="344" spans="1:20" s="302" customFormat="1" ht="21.75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583"/>
      <c r="H344" s="319" t="s">
        <v>277</v>
      </c>
      <c r="I344" s="298" t="s">
        <v>691</v>
      </c>
      <c r="J344" s="298">
        <v>70</v>
      </c>
      <c r="K344" s="298">
        <f t="shared" si="5"/>
        <v>149</v>
      </c>
      <c r="L344" s="298">
        <f t="shared" si="6"/>
        <v>13</v>
      </c>
      <c r="M344" s="308">
        <v>12</v>
      </c>
      <c r="N344" s="298">
        <f t="shared" si="7"/>
        <v>174</v>
      </c>
      <c r="O344" s="301"/>
      <c r="T344" s="302" t="str">
        <f t="shared" si="8"/>
        <v>moonlight</v>
      </c>
    </row>
    <row r="345" spans="1:20" s="302" customFormat="1" ht="21.75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583"/>
      <c r="H345" s="319" t="s">
        <v>279</v>
      </c>
      <c r="I345" s="298" t="s">
        <v>692</v>
      </c>
      <c r="J345" s="298">
        <v>31</v>
      </c>
      <c r="K345" s="298">
        <f t="shared" si="5"/>
        <v>66</v>
      </c>
      <c r="L345" s="298">
        <f t="shared" si="6"/>
        <v>6</v>
      </c>
      <c r="M345" s="308">
        <v>12</v>
      </c>
      <c r="N345" s="298">
        <f t="shared" si="7"/>
        <v>78</v>
      </c>
      <c r="O345" s="301"/>
      <c r="T345" s="302" t="str">
        <f t="shared" si="8"/>
        <v>moonlight</v>
      </c>
    </row>
    <row r="346" spans="1:20" s="302" customFormat="1" ht="21.75" customHeight="1">
      <c r="A346" s="303"/>
      <c r="B346" s="298"/>
      <c r="C346" s="298" t="s">
        <v>668</v>
      </c>
      <c r="D346" s="318" t="s">
        <v>686</v>
      </c>
      <c r="E346" s="300" t="s">
        <v>670</v>
      </c>
      <c r="F346" s="299" t="s">
        <v>283</v>
      </c>
      <c r="G346" s="583"/>
      <c r="H346" s="319" t="s">
        <v>281</v>
      </c>
      <c r="I346" s="298" t="s">
        <v>693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moonlight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583"/>
      <c r="H347" s="319" t="s">
        <v>269</v>
      </c>
      <c r="I347" s="298" t="s">
        <v>696</v>
      </c>
      <c r="J347" s="298">
        <v>16</v>
      </c>
      <c r="K347" s="298">
        <f t="shared" si="5"/>
        <v>34</v>
      </c>
      <c r="L347" s="298">
        <f t="shared" si="6"/>
        <v>3</v>
      </c>
      <c r="M347" s="308">
        <v>12</v>
      </c>
      <c r="N347" s="298">
        <f t="shared" si="7"/>
        <v>40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583"/>
      <c r="H348" s="319" t="s">
        <v>271</v>
      </c>
      <c r="I348" s="298" t="s">
        <v>697</v>
      </c>
      <c r="J348" s="298">
        <v>35</v>
      </c>
      <c r="K348" s="298">
        <f t="shared" si="5"/>
        <v>75</v>
      </c>
      <c r="L348" s="298">
        <f t="shared" si="6"/>
        <v>7</v>
      </c>
      <c r="M348" s="308">
        <v>12</v>
      </c>
      <c r="N348" s="298">
        <f t="shared" si="7"/>
        <v>88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583"/>
      <c r="H349" s="319" t="s">
        <v>273</v>
      </c>
      <c r="I349" s="298" t="s">
        <v>698</v>
      </c>
      <c r="J349" s="298">
        <v>77</v>
      </c>
      <c r="K349" s="298">
        <f t="shared" si="5"/>
        <v>164</v>
      </c>
      <c r="L349" s="298">
        <f t="shared" si="6"/>
        <v>14</v>
      </c>
      <c r="M349" s="308">
        <v>12</v>
      </c>
      <c r="N349" s="298">
        <f t="shared" si="7"/>
        <v>191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583"/>
      <c r="H350" s="319" t="s">
        <v>275</v>
      </c>
      <c r="I350" s="298" t="s">
        <v>699</v>
      </c>
      <c r="J350" s="298">
        <v>95</v>
      </c>
      <c r="K350" s="298">
        <f t="shared" si="5"/>
        <v>202</v>
      </c>
      <c r="L350" s="298">
        <f t="shared" si="6"/>
        <v>17</v>
      </c>
      <c r="M350" s="308">
        <v>12</v>
      </c>
      <c r="N350" s="298">
        <f t="shared" si="7"/>
        <v>235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583"/>
      <c r="H351" s="319" t="s">
        <v>277</v>
      </c>
      <c r="I351" s="298" t="s">
        <v>700</v>
      </c>
      <c r="J351" s="298">
        <v>70</v>
      </c>
      <c r="K351" s="298">
        <f t="shared" si="5"/>
        <v>149</v>
      </c>
      <c r="L351" s="298">
        <f t="shared" si="6"/>
        <v>13</v>
      </c>
      <c r="M351" s="308">
        <v>12</v>
      </c>
      <c r="N351" s="298">
        <f t="shared" si="7"/>
        <v>174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583"/>
      <c r="H352" s="319" t="s">
        <v>279</v>
      </c>
      <c r="I352" s="298" t="s">
        <v>701</v>
      </c>
      <c r="J352" s="298">
        <v>31</v>
      </c>
      <c r="K352" s="298">
        <f t="shared" si="5"/>
        <v>66</v>
      </c>
      <c r="L352" s="298">
        <f t="shared" si="6"/>
        <v>6</v>
      </c>
      <c r="M352" s="308">
        <v>12</v>
      </c>
      <c r="N352" s="298">
        <f t="shared" si="7"/>
        <v>78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695</v>
      </c>
      <c r="E353" s="300" t="s">
        <v>670</v>
      </c>
      <c r="F353" s="299" t="s">
        <v>336</v>
      </c>
      <c r="G353" s="583"/>
      <c r="H353" s="319" t="s">
        <v>281</v>
      </c>
      <c r="I353" s="298" t="s">
        <v>702</v>
      </c>
      <c r="J353" s="298">
        <v>16</v>
      </c>
      <c r="K353" s="298">
        <f t="shared" si="5"/>
        <v>34</v>
      </c>
      <c r="L353" s="298">
        <f t="shared" si="6"/>
        <v>3</v>
      </c>
      <c r="M353" s="308">
        <v>12</v>
      </c>
      <c r="N353" s="298">
        <f t="shared" si="7"/>
        <v>40</v>
      </c>
      <c r="O353" s="301"/>
      <c r="T353" s="302" t="str">
        <f t="shared" si="8"/>
        <v>dove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583"/>
      <c r="H354" s="319" t="s">
        <v>269</v>
      </c>
      <c r="I354" s="298" t="s">
        <v>704</v>
      </c>
      <c r="J354" s="298">
        <v>15</v>
      </c>
      <c r="K354" s="298">
        <f t="shared" si="5"/>
        <v>32</v>
      </c>
      <c r="L354" s="298">
        <f t="shared" si="6"/>
        <v>3</v>
      </c>
      <c r="M354" s="308">
        <v>12</v>
      </c>
      <c r="N354" s="298">
        <f t="shared" si="7"/>
        <v>38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583"/>
      <c r="H355" s="319" t="s">
        <v>271</v>
      </c>
      <c r="I355" s="298" t="s">
        <v>705</v>
      </c>
      <c r="J355" s="298">
        <v>35</v>
      </c>
      <c r="K355" s="298">
        <f t="shared" si="5"/>
        <v>75</v>
      </c>
      <c r="L355" s="298">
        <f t="shared" si="6"/>
        <v>7</v>
      </c>
      <c r="M355" s="308">
        <v>12</v>
      </c>
      <c r="N355" s="298">
        <f t="shared" si="7"/>
        <v>88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583"/>
      <c r="H356" s="319" t="s">
        <v>273</v>
      </c>
      <c r="I356" s="298" t="s">
        <v>706</v>
      </c>
      <c r="J356" s="298">
        <v>77</v>
      </c>
      <c r="K356" s="298">
        <f t="shared" si="5"/>
        <v>164</v>
      </c>
      <c r="L356" s="298">
        <f t="shared" si="6"/>
        <v>14</v>
      </c>
      <c r="M356" s="308">
        <v>12</v>
      </c>
      <c r="N356" s="298">
        <f t="shared" si="7"/>
        <v>191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583"/>
      <c r="H357" s="319" t="s">
        <v>275</v>
      </c>
      <c r="I357" s="298" t="s">
        <v>707</v>
      </c>
      <c r="J357" s="298">
        <v>95</v>
      </c>
      <c r="K357" s="298">
        <f t="shared" si="5"/>
        <v>202</v>
      </c>
      <c r="L357" s="298">
        <f t="shared" si="6"/>
        <v>17</v>
      </c>
      <c r="M357" s="308">
        <v>12</v>
      </c>
      <c r="N357" s="298">
        <f t="shared" si="7"/>
        <v>235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583"/>
      <c r="H358" s="319" t="s">
        <v>277</v>
      </c>
      <c r="I358" s="298" t="s">
        <v>708</v>
      </c>
      <c r="J358" s="298">
        <v>70</v>
      </c>
      <c r="K358" s="298">
        <f t="shared" si="5"/>
        <v>149</v>
      </c>
      <c r="L358" s="298">
        <f t="shared" si="6"/>
        <v>13</v>
      </c>
      <c r="M358" s="308">
        <v>12</v>
      </c>
      <c r="N358" s="298">
        <f t="shared" si="7"/>
        <v>174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583"/>
      <c r="H359" s="319" t="s">
        <v>279</v>
      </c>
      <c r="I359" s="298" t="s">
        <v>709</v>
      </c>
      <c r="J359" s="298">
        <v>31</v>
      </c>
      <c r="K359" s="298">
        <f t="shared" si="5"/>
        <v>66</v>
      </c>
      <c r="L359" s="298">
        <f t="shared" si="6"/>
        <v>6</v>
      </c>
      <c r="M359" s="308">
        <v>12</v>
      </c>
      <c r="N359" s="298">
        <f t="shared" si="7"/>
        <v>78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703</v>
      </c>
      <c r="E360" s="300" t="s">
        <v>670</v>
      </c>
      <c r="F360" s="299" t="s">
        <v>345</v>
      </c>
      <c r="G360" s="583"/>
      <c r="H360" s="319" t="s">
        <v>281</v>
      </c>
      <c r="I360" s="298" t="s">
        <v>710</v>
      </c>
      <c r="J360" s="298">
        <v>16</v>
      </c>
      <c r="K360" s="298">
        <f t="shared" si="5"/>
        <v>34</v>
      </c>
      <c r="L360" s="298">
        <f t="shared" si="6"/>
        <v>3</v>
      </c>
      <c r="M360" s="308">
        <v>12</v>
      </c>
      <c r="N360" s="298">
        <f t="shared" si="7"/>
        <v>40</v>
      </c>
      <c r="O360" s="301"/>
      <c r="T360" s="302" t="str">
        <f t="shared" si="8"/>
        <v>heather grey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583"/>
      <c r="H361" s="319" t="s">
        <v>269</v>
      </c>
      <c r="I361" s="298" t="s">
        <v>712</v>
      </c>
      <c r="J361" s="298">
        <v>15</v>
      </c>
      <c r="K361" s="298">
        <f t="shared" si="5"/>
        <v>32</v>
      </c>
      <c r="L361" s="298">
        <f t="shared" si="6"/>
        <v>3</v>
      </c>
      <c r="M361" s="308">
        <v>12</v>
      </c>
      <c r="N361" s="298">
        <f t="shared" si="7"/>
        <v>38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583"/>
      <c r="H362" s="319" t="s">
        <v>271</v>
      </c>
      <c r="I362" s="298" t="s">
        <v>713</v>
      </c>
      <c r="J362" s="298">
        <v>35</v>
      </c>
      <c r="K362" s="298">
        <f t="shared" si="5"/>
        <v>75</v>
      </c>
      <c r="L362" s="298">
        <f t="shared" si="6"/>
        <v>7</v>
      </c>
      <c r="M362" s="308">
        <v>12</v>
      </c>
      <c r="N362" s="298">
        <f t="shared" si="7"/>
        <v>88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583"/>
      <c r="H363" s="319" t="s">
        <v>273</v>
      </c>
      <c r="I363" s="298" t="s">
        <v>714</v>
      </c>
      <c r="J363" s="298">
        <v>77</v>
      </c>
      <c r="K363" s="298">
        <f t="shared" si="5"/>
        <v>164</v>
      </c>
      <c r="L363" s="298">
        <f t="shared" si="6"/>
        <v>14</v>
      </c>
      <c r="M363" s="308">
        <v>12</v>
      </c>
      <c r="N363" s="298">
        <f t="shared" si="7"/>
        <v>191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583"/>
      <c r="H364" s="319" t="s">
        <v>275</v>
      </c>
      <c r="I364" s="298" t="s">
        <v>715</v>
      </c>
      <c r="J364" s="298">
        <v>95</v>
      </c>
      <c r="K364" s="298">
        <f t="shared" si="5"/>
        <v>202</v>
      </c>
      <c r="L364" s="298">
        <f t="shared" si="6"/>
        <v>17</v>
      </c>
      <c r="M364" s="308">
        <v>12</v>
      </c>
      <c r="N364" s="298">
        <f>ROUNDUP((K364+L364)*1.07,0)</f>
        <v>235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583"/>
      <c r="H365" s="319" t="s">
        <v>277</v>
      </c>
      <c r="I365" s="298" t="s">
        <v>716</v>
      </c>
      <c r="J365" s="298">
        <v>70</v>
      </c>
      <c r="K365" s="298">
        <f t="shared" si="5"/>
        <v>149</v>
      </c>
      <c r="L365" s="298">
        <f t="shared" si="6"/>
        <v>13</v>
      </c>
      <c r="M365" s="308">
        <v>12</v>
      </c>
      <c r="N365" s="298">
        <f t="shared" si="7"/>
        <v>174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583"/>
      <c r="H366" s="319" t="s">
        <v>279</v>
      </c>
      <c r="I366" s="298" t="s">
        <v>717</v>
      </c>
      <c r="J366" s="298">
        <v>31</v>
      </c>
      <c r="K366" s="298">
        <f t="shared" si="5"/>
        <v>66</v>
      </c>
      <c r="L366" s="298">
        <f t="shared" si="6"/>
        <v>6</v>
      </c>
      <c r="M366" s="308">
        <v>12</v>
      </c>
      <c r="N366" s="298">
        <f t="shared" si="7"/>
        <v>78</v>
      </c>
      <c r="O366" s="301"/>
      <c r="T366" s="302" t="str">
        <f t="shared" si="8"/>
        <v>sandstone</v>
      </c>
    </row>
    <row r="367" spans="1:20" s="302" customFormat="1" ht="21.75" hidden="1" customHeight="1">
      <c r="A367" s="303"/>
      <c r="B367" s="298"/>
      <c r="C367" s="298" t="s">
        <v>694</v>
      </c>
      <c r="D367" s="318" t="s">
        <v>711</v>
      </c>
      <c r="E367" s="300" t="s">
        <v>670</v>
      </c>
      <c r="F367" s="299" t="s">
        <v>354</v>
      </c>
      <c r="G367" s="583"/>
      <c r="H367" s="319" t="s">
        <v>281</v>
      </c>
      <c r="I367" s="298" t="s">
        <v>718</v>
      </c>
      <c r="J367" s="298">
        <v>16</v>
      </c>
      <c r="K367" s="298">
        <f t="shared" si="5"/>
        <v>34</v>
      </c>
      <c r="L367" s="298">
        <f t="shared" si="6"/>
        <v>3</v>
      </c>
      <c r="M367" s="308">
        <v>12</v>
      </c>
      <c r="N367" s="298">
        <f t="shared" si="7"/>
        <v>40</v>
      </c>
      <c r="O367" s="301"/>
      <c r="T367" s="302" t="str">
        <f t="shared" si="8"/>
        <v>sandstone</v>
      </c>
    </row>
    <row r="368" spans="1:20" ht="27" hidden="1">
      <c r="B368" s="321" t="s">
        <v>719</v>
      </c>
      <c r="C368" s="321"/>
      <c r="D368" s="321"/>
      <c r="E368" s="321"/>
      <c r="F368" s="321"/>
      <c r="G368" s="322"/>
      <c r="H368" s="321"/>
      <c r="I368" s="323"/>
      <c r="J368" s="324" t="e">
        <f>SUM(J3:J367)</f>
        <v>#VALUE!</v>
      </c>
      <c r="K368" s="324" t="e">
        <f>SUM(K3:K367)</f>
        <v>#VALUE!</v>
      </c>
      <c r="L368" s="324" t="e">
        <f>SUM(L3:L367)</f>
        <v>#VALUE!</v>
      </c>
      <c r="M368" s="324" t="e">
        <f>SUM(M3:M367)</f>
        <v>#VALUE!</v>
      </c>
      <c r="N368" s="324" t="e">
        <f>SUM(N3:N367)</f>
        <v>#VALUE!</v>
      </c>
    </row>
  </sheetData>
  <autoFilter ref="A2:P368" xr:uid="{00000000-0009-0000-0000-000002000000}">
    <filterColumn colId="2">
      <filters>
        <filter val="D15-SPA79A1"/>
      </filters>
    </filterColumn>
  </autoFilter>
  <mergeCells count="8">
    <mergeCell ref="G242:G283"/>
    <mergeCell ref="G284:G325"/>
    <mergeCell ref="G326:G367"/>
    <mergeCell ref="G3:G30"/>
    <mergeCell ref="G74:G115"/>
    <mergeCell ref="G116:G157"/>
    <mergeCell ref="G158:G199"/>
    <mergeCell ref="G200:G241"/>
  </mergeCells>
  <conditionalFormatting sqref="I369:I1048576 I2:I367">
    <cfRule type="duplicateValues" dxfId="0" priority="1"/>
  </conditionalFormatting>
  <printOptions horizontalCentered="1"/>
  <pageMargins left="0.2" right="0.2" top="0.25" bottom="0.25" header="0.3" footer="0.3"/>
  <pageSetup paperSize="9" scale="58" orientation="landscape" r:id="rId1"/>
  <colBreaks count="1" manualBreakCount="1">
    <brk id="1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C7813-0BD9-47EE-B7B5-55920B4B5458}">
  <sheetPr>
    <tabColor theme="9" tint="0.59999389629810485"/>
  </sheetPr>
  <dimension ref="A1:Z21"/>
  <sheetViews>
    <sheetView zoomScale="85" zoomScaleNormal="85" workbookViewId="0">
      <selection activeCell="B13" sqref="B13"/>
    </sheetView>
  </sheetViews>
  <sheetFormatPr defaultRowHeight="12.75"/>
  <cols>
    <col min="1" max="1" width="23" style="374" customWidth="1"/>
    <col min="2" max="2" width="24.140625" style="374" customWidth="1"/>
    <col min="3" max="3" width="22" style="374" customWidth="1"/>
    <col min="4" max="4" width="10" style="374" customWidth="1"/>
    <col min="5" max="5" width="7.140625" style="374" customWidth="1"/>
    <col min="6" max="6" width="8.42578125" style="374" customWidth="1"/>
    <col min="7" max="8" width="6.5703125" style="412" hidden="1" customWidth="1"/>
    <col min="9" max="9" width="5.85546875" style="374" customWidth="1"/>
    <col min="10" max="11" width="5.85546875" style="412" hidden="1" customWidth="1"/>
    <col min="12" max="12" width="5.85546875" style="374" customWidth="1"/>
    <col min="13" max="14" width="5.85546875" style="412" hidden="1" customWidth="1"/>
    <col min="15" max="15" width="5.85546875" style="374" customWidth="1"/>
    <col min="16" max="17" width="5.85546875" style="412" hidden="1" customWidth="1"/>
    <col min="18" max="18" width="5.85546875" style="374" customWidth="1"/>
    <col min="19" max="20" width="5.85546875" style="412" hidden="1" customWidth="1"/>
    <col min="21" max="21" width="5.85546875" style="374" customWidth="1"/>
    <col min="22" max="23" width="5.85546875" style="374" hidden="1" customWidth="1"/>
    <col min="24" max="24" width="5.85546875" style="374" customWidth="1"/>
    <col min="25" max="26" width="5.85546875" style="374" hidden="1" customWidth="1"/>
    <col min="27" max="16384" width="9.140625" style="374"/>
  </cols>
  <sheetData>
    <row r="1" spans="1:26" ht="13.5" customHeight="1">
      <c r="A1" s="588"/>
      <c r="B1" s="589"/>
      <c r="C1" s="367"/>
      <c r="D1" s="368" t="s">
        <v>781</v>
      </c>
      <c r="E1" s="382" t="s">
        <v>877</v>
      </c>
      <c r="F1" s="370"/>
      <c r="G1" s="383"/>
      <c r="H1" s="383"/>
      <c r="I1" s="371"/>
      <c r="J1" s="383"/>
      <c r="K1" s="383"/>
      <c r="L1" s="372" t="s">
        <v>782</v>
      </c>
      <c r="M1" s="383"/>
      <c r="N1" s="383"/>
      <c r="O1" s="594" t="s">
        <v>783</v>
      </c>
      <c r="P1" s="595"/>
      <c r="Q1" s="595"/>
      <c r="R1" s="595"/>
      <c r="S1" s="595"/>
      <c r="T1" s="595"/>
      <c r="U1" s="595"/>
      <c r="V1" s="595"/>
      <c r="W1" s="595"/>
      <c r="X1" s="596"/>
      <c r="Y1" s="373"/>
      <c r="Z1" s="373"/>
    </row>
    <row r="2" spans="1:26" ht="13.5" customHeight="1">
      <c r="A2" s="590"/>
      <c r="B2" s="591"/>
      <c r="C2" s="375"/>
      <c r="D2" s="368" t="s">
        <v>784</v>
      </c>
      <c r="E2" s="384" t="s">
        <v>878</v>
      </c>
      <c r="F2" s="370"/>
      <c r="G2" s="383"/>
      <c r="H2" s="383"/>
      <c r="I2" s="371"/>
      <c r="J2" s="383"/>
      <c r="K2" s="383"/>
      <c r="L2" s="372" t="s">
        <v>785</v>
      </c>
      <c r="M2" s="383"/>
      <c r="N2" s="383"/>
      <c r="O2" s="594" t="s">
        <v>786</v>
      </c>
      <c r="P2" s="595"/>
      <c r="Q2" s="595"/>
      <c r="R2" s="595"/>
      <c r="S2" s="595"/>
      <c r="T2" s="595"/>
      <c r="U2" s="595"/>
      <c r="V2" s="595"/>
      <c r="W2" s="595"/>
      <c r="X2" s="596"/>
      <c r="Y2" s="373"/>
      <c r="Z2" s="373"/>
    </row>
    <row r="3" spans="1:26" ht="13.5" customHeight="1">
      <c r="A3" s="590"/>
      <c r="B3" s="591"/>
      <c r="C3" s="375"/>
      <c r="D3" s="368" t="s">
        <v>787</v>
      </c>
      <c r="E3" s="369" t="s">
        <v>788</v>
      </c>
      <c r="F3" s="370"/>
      <c r="G3" s="383"/>
      <c r="H3" s="383"/>
      <c r="I3" s="371"/>
      <c r="J3" s="383"/>
      <c r="K3" s="383"/>
      <c r="L3" s="372" t="s">
        <v>789</v>
      </c>
      <c r="M3" s="383"/>
      <c r="N3" s="383"/>
      <c r="O3" s="594" t="s">
        <v>835</v>
      </c>
      <c r="P3" s="595"/>
      <c r="Q3" s="595"/>
      <c r="R3" s="595"/>
      <c r="S3" s="595"/>
      <c r="T3" s="595"/>
      <c r="U3" s="595"/>
      <c r="V3" s="595"/>
      <c r="W3" s="595"/>
      <c r="X3" s="596"/>
      <c r="Y3" s="373"/>
      <c r="Z3" s="373"/>
    </row>
    <row r="4" spans="1:26" ht="14.25" customHeight="1">
      <c r="A4" s="592"/>
      <c r="B4" s="593"/>
      <c r="C4" s="376"/>
      <c r="D4" s="597" t="s">
        <v>790</v>
      </c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  <c r="U4" s="598"/>
      <c r="V4" s="598"/>
      <c r="W4" s="598"/>
      <c r="X4" s="598"/>
      <c r="Y4" s="377"/>
      <c r="Z4" s="377"/>
    </row>
    <row r="5" spans="1:26" s="389" customFormat="1" ht="24" customHeight="1">
      <c r="A5" s="586" t="s">
        <v>791</v>
      </c>
      <c r="B5" s="587"/>
      <c r="C5" s="385"/>
      <c r="D5" s="386" t="s">
        <v>792</v>
      </c>
      <c r="E5" s="386" t="s">
        <v>793</v>
      </c>
      <c r="F5" s="387" t="s">
        <v>794</v>
      </c>
      <c r="G5" s="378" t="s">
        <v>795</v>
      </c>
      <c r="H5" s="379" t="s">
        <v>796</v>
      </c>
      <c r="I5" s="387" t="s">
        <v>797</v>
      </c>
      <c r="J5" s="378" t="s">
        <v>795</v>
      </c>
      <c r="K5" s="379" t="s">
        <v>796</v>
      </c>
      <c r="L5" s="387" t="s">
        <v>798</v>
      </c>
      <c r="M5" s="378" t="s">
        <v>795</v>
      </c>
      <c r="N5" s="379" t="s">
        <v>796</v>
      </c>
      <c r="O5" s="388" t="s">
        <v>799</v>
      </c>
      <c r="P5" s="378" t="s">
        <v>795</v>
      </c>
      <c r="Q5" s="379" t="s">
        <v>796</v>
      </c>
      <c r="R5" s="387" t="s">
        <v>800</v>
      </c>
      <c r="S5" s="378" t="s">
        <v>795</v>
      </c>
      <c r="T5" s="379" t="s">
        <v>796</v>
      </c>
      <c r="U5" s="387" t="s">
        <v>801</v>
      </c>
      <c r="V5" s="378" t="s">
        <v>795</v>
      </c>
      <c r="W5" s="379" t="s">
        <v>796</v>
      </c>
      <c r="X5" s="387" t="s">
        <v>802</v>
      </c>
      <c r="Y5" s="378" t="s">
        <v>795</v>
      </c>
      <c r="Z5" s="379" t="s">
        <v>796</v>
      </c>
    </row>
    <row r="6" spans="1:26" s="389" customFormat="1" ht="21" customHeight="1">
      <c r="A6" s="390" t="s">
        <v>803</v>
      </c>
      <c r="B6" s="391" t="s">
        <v>804</v>
      </c>
      <c r="C6" s="392" t="s">
        <v>805</v>
      </c>
      <c r="D6" s="393" t="s">
        <v>819</v>
      </c>
      <c r="E6" s="394">
        <v>1</v>
      </c>
      <c r="F6" s="395" t="s">
        <v>836</v>
      </c>
      <c r="G6" s="396">
        <v>0</v>
      </c>
      <c r="H6" s="397"/>
      <c r="I6" s="395" t="s">
        <v>837</v>
      </c>
      <c r="J6" s="398">
        <v>-0.5</v>
      </c>
      <c r="K6" s="397"/>
      <c r="L6" s="399" t="s">
        <v>838</v>
      </c>
      <c r="M6" s="398">
        <v>0</v>
      </c>
      <c r="N6" s="397"/>
      <c r="O6" s="388" t="s">
        <v>839</v>
      </c>
      <c r="P6" s="398">
        <v>-0.25</v>
      </c>
      <c r="Q6" s="397"/>
      <c r="R6" s="395" t="s">
        <v>840</v>
      </c>
      <c r="S6" s="398">
        <v>-0.25</v>
      </c>
      <c r="T6" s="397"/>
      <c r="U6" s="395" t="s">
        <v>841</v>
      </c>
      <c r="V6" s="398">
        <v>0</v>
      </c>
      <c r="W6" s="395"/>
      <c r="X6" s="395" t="s">
        <v>842</v>
      </c>
      <c r="Y6" s="398">
        <v>0</v>
      </c>
      <c r="Z6" s="395"/>
    </row>
    <row r="7" spans="1:26" s="389" customFormat="1" ht="21" customHeight="1">
      <c r="A7" s="400" t="s">
        <v>803</v>
      </c>
      <c r="B7" s="401" t="s">
        <v>806</v>
      </c>
      <c r="C7" s="392" t="s">
        <v>879</v>
      </c>
      <c r="D7" s="393" t="s">
        <v>819</v>
      </c>
      <c r="E7" s="394">
        <v>1</v>
      </c>
      <c r="F7" s="395" t="s">
        <v>842</v>
      </c>
      <c r="G7" s="398"/>
      <c r="H7" s="397"/>
      <c r="I7" s="395" t="s">
        <v>843</v>
      </c>
      <c r="J7" s="398"/>
      <c r="K7" s="397"/>
      <c r="L7" s="399" t="s">
        <v>844</v>
      </c>
      <c r="M7" s="398"/>
      <c r="N7" s="397"/>
      <c r="O7" s="388" t="s">
        <v>880</v>
      </c>
      <c r="P7" s="398"/>
      <c r="Q7" s="397"/>
      <c r="R7" s="395" t="s">
        <v>881</v>
      </c>
      <c r="S7" s="398"/>
      <c r="T7" s="397"/>
      <c r="U7" s="395" t="s">
        <v>847</v>
      </c>
      <c r="V7" s="398"/>
      <c r="W7" s="395"/>
      <c r="X7" s="395" t="s">
        <v>848</v>
      </c>
      <c r="Y7" s="398"/>
      <c r="Z7" s="395"/>
    </row>
    <row r="8" spans="1:26" s="389" customFormat="1" ht="21" customHeight="1">
      <c r="A8" s="400" t="s">
        <v>807</v>
      </c>
      <c r="B8" s="401" t="s">
        <v>808</v>
      </c>
      <c r="C8" s="392" t="s">
        <v>809</v>
      </c>
      <c r="D8" s="393" t="s">
        <v>819</v>
      </c>
      <c r="E8" s="394">
        <v>1</v>
      </c>
      <c r="F8" s="394">
        <v>17</v>
      </c>
      <c r="G8" s="398">
        <v>-0.25</v>
      </c>
      <c r="H8" s="397"/>
      <c r="I8" s="394">
        <v>18</v>
      </c>
      <c r="J8" s="398">
        <v>-0.25</v>
      </c>
      <c r="K8" s="402"/>
      <c r="L8" s="394">
        <v>19</v>
      </c>
      <c r="M8" s="403">
        <v>-0.25</v>
      </c>
      <c r="N8" s="402"/>
      <c r="O8" s="404">
        <v>20</v>
      </c>
      <c r="P8" s="405">
        <v>-0.25</v>
      </c>
      <c r="Q8" s="402"/>
      <c r="R8" s="394">
        <v>21</v>
      </c>
      <c r="S8" s="405">
        <v>-0.25</v>
      </c>
      <c r="T8" s="402"/>
      <c r="U8" s="394">
        <v>22</v>
      </c>
      <c r="V8" s="405">
        <v>-0.25</v>
      </c>
      <c r="W8" s="394"/>
      <c r="X8" s="394">
        <v>23</v>
      </c>
      <c r="Y8" s="405">
        <v>-0.25</v>
      </c>
      <c r="Z8" s="394"/>
    </row>
    <row r="9" spans="1:26" s="389" customFormat="1" ht="21" customHeight="1">
      <c r="A9" s="400" t="s">
        <v>810</v>
      </c>
      <c r="B9" s="401" t="s">
        <v>811</v>
      </c>
      <c r="C9" s="392" t="s">
        <v>812</v>
      </c>
      <c r="D9" s="393" t="s">
        <v>819</v>
      </c>
      <c r="E9" s="394">
        <v>1</v>
      </c>
      <c r="F9" s="395" t="s">
        <v>843</v>
      </c>
      <c r="G9" s="398">
        <v>-0.25</v>
      </c>
      <c r="H9" s="397"/>
      <c r="I9" s="395" t="s">
        <v>844</v>
      </c>
      <c r="J9" s="405">
        <v>-0.25</v>
      </c>
      <c r="K9" s="397"/>
      <c r="L9" s="399" t="s">
        <v>845</v>
      </c>
      <c r="M9" s="398">
        <v>-0.25</v>
      </c>
      <c r="N9" s="397"/>
      <c r="O9" s="388" t="s">
        <v>846</v>
      </c>
      <c r="P9" s="405">
        <v>-0.25</v>
      </c>
      <c r="Q9" s="397"/>
      <c r="R9" s="395" t="s">
        <v>847</v>
      </c>
      <c r="S9" s="405">
        <v>-0.25</v>
      </c>
      <c r="T9" s="397"/>
      <c r="U9" s="395" t="s">
        <v>848</v>
      </c>
      <c r="V9" s="398">
        <v>-0.25</v>
      </c>
      <c r="W9" s="395"/>
      <c r="X9" s="395" t="s">
        <v>849</v>
      </c>
      <c r="Y9" s="398">
        <v>-0.25</v>
      </c>
      <c r="Z9" s="395"/>
    </row>
    <row r="10" spans="1:26" s="389" customFormat="1" ht="21" customHeight="1">
      <c r="A10" s="390" t="s">
        <v>850</v>
      </c>
      <c r="B10" s="391" t="s">
        <v>882</v>
      </c>
      <c r="C10" s="392" t="s">
        <v>813</v>
      </c>
      <c r="D10" s="393" t="s">
        <v>819</v>
      </c>
      <c r="E10" s="395" t="s">
        <v>883</v>
      </c>
      <c r="F10" s="395" t="s">
        <v>851</v>
      </c>
      <c r="G10" s="398">
        <v>0.25</v>
      </c>
      <c r="H10" s="397"/>
      <c r="I10" s="395" t="s">
        <v>837</v>
      </c>
      <c r="J10" s="403">
        <v>0</v>
      </c>
      <c r="K10" s="397"/>
      <c r="L10" s="399" t="s">
        <v>856</v>
      </c>
      <c r="M10" s="398">
        <v>0</v>
      </c>
      <c r="N10" s="397"/>
      <c r="O10" s="404">
        <v>14</v>
      </c>
      <c r="P10" s="398">
        <v>0</v>
      </c>
      <c r="Q10" s="397"/>
      <c r="R10" s="395" t="s">
        <v>857</v>
      </c>
      <c r="S10" s="398">
        <v>0</v>
      </c>
      <c r="T10" s="397"/>
      <c r="U10" s="395" t="s">
        <v>838</v>
      </c>
      <c r="V10" s="398">
        <v>0.25</v>
      </c>
      <c r="W10" s="395"/>
      <c r="X10" s="395" t="s">
        <v>884</v>
      </c>
      <c r="Y10" s="398">
        <v>0</v>
      </c>
      <c r="Z10" s="395"/>
    </row>
    <row r="11" spans="1:26" s="389" customFormat="1" ht="21" customHeight="1">
      <c r="A11" s="400" t="s">
        <v>852</v>
      </c>
      <c r="B11" s="401" t="s">
        <v>882</v>
      </c>
      <c r="C11" s="392" t="s">
        <v>814</v>
      </c>
      <c r="D11" s="393" t="s">
        <v>819</v>
      </c>
      <c r="E11" s="395" t="s">
        <v>883</v>
      </c>
      <c r="F11" s="395" t="s">
        <v>858</v>
      </c>
      <c r="G11" s="398">
        <v>-0.25</v>
      </c>
      <c r="H11" s="397"/>
      <c r="I11" s="395" t="s">
        <v>853</v>
      </c>
      <c r="J11" s="398">
        <v>0</v>
      </c>
      <c r="K11" s="397"/>
      <c r="L11" s="399" t="s">
        <v>854</v>
      </c>
      <c r="M11" s="398">
        <v>0</v>
      </c>
      <c r="N11" s="397"/>
      <c r="O11" s="404">
        <v>16</v>
      </c>
      <c r="P11" s="398">
        <v>-0.125</v>
      </c>
      <c r="Q11" s="397"/>
      <c r="R11" s="395" t="s">
        <v>859</v>
      </c>
      <c r="S11" s="398">
        <v>-0.25</v>
      </c>
      <c r="T11" s="397"/>
      <c r="U11" s="395" t="s">
        <v>840</v>
      </c>
      <c r="V11" s="398">
        <v>0</v>
      </c>
      <c r="W11" s="395"/>
      <c r="X11" s="395" t="s">
        <v>855</v>
      </c>
      <c r="Y11" s="398">
        <v>0</v>
      </c>
      <c r="Z11" s="395"/>
    </row>
    <row r="12" spans="1:26" s="389" customFormat="1" ht="21" customHeight="1">
      <c r="A12" s="400" t="s">
        <v>885</v>
      </c>
      <c r="B12" s="401" t="s">
        <v>886</v>
      </c>
      <c r="C12" s="392" t="s">
        <v>887</v>
      </c>
      <c r="D12" s="393" t="s">
        <v>824</v>
      </c>
      <c r="E12" s="394">
        <v>0</v>
      </c>
      <c r="F12" s="395" t="s">
        <v>888</v>
      </c>
      <c r="G12" s="398">
        <v>0</v>
      </c>
      <c r="H12" s="397"/>
      <c r="I12" s="395" t="s">
        <v>888</v>
      </c>
      <c r="J12" s="398">
        <v>0.25</v>
      </c>
      <c r="K12" s="397"/>
      <c r="L12" s="395" t="s">
        <v>888</v>
      </c>
      <c r="M12" s="398">
        <v>0.25</v>
      </c>
      <c r="N12" s="397"/>
      <c r="O12" s="388" t="s">
        <v>889</v>
      </c>
      <c r="P12" s="398">
        <v>0.25</v>
      </c>
      <c r="Q12" s="397"/>
      <c r="R12" s="395" t="s">
        <v>888</v>
      </c>
      <c r="S12" s="398">
        <v>0.25</v>
      </c>
      <c r="T12" s="397"/>
      <c r="U12" s="395" t="s">
        <v>888</v>
      </c>
      <c r="V12" s="398">
        <v>0.25</v>
      </c>
      <c r="W12" s="395"/>
      <c r="X12" s="395" t="s">
        <v>888</v>
      </c>
      <c r="Y12" s="398">
        <v>0.25</v>
      </c>
      <c r="Z12" s="395"/>
    </row>
    <row r="13" spans="1:26" s="389" customFormat="1" ht="21" customHeight="1">
      <c r="A13" s="390" t="s">
        <v>815</v>
      </c>
      <c r="B13" s="391" t="s">
        <v>890</v>
      </c>
      <c r="C13" s="392" t="s">
        <v>816</v>
      </c>
      <c r="D13" s="393" t="s">
        <v>819</v>
      </c>
      <c r="E13" s="395" t="s">
        <v>891</v>
      </c>
      <c r="F13" s="395" t="s">
        <v>837</v>
      </c>
      <c r="G13" s="398">
        <v>-0.25</v>
      </c>
      <c r="H13" s="397"/>
      <c r="I13" s="394">
        <v>14</v>
      </c>
      <c r="J13" s="398">
        <v>-0.25</v>
      </c>
      <c r="K13" s="397"/>
      <c r="L13" s="399" t="s">
        <v>838</v>
      </c>
      <c r="M13" s="398">
        <v>-0.25</v>
      </c>
      <c r="N13" s="397"/>
      <c r="O13" s="404">
        <v>15</v>
      </c>
      <c r="P13" s="398">
        <v>0</v>
      </c>
      <c r="Q13" s="397"/>
      <c r="R13" s="395" t="s">
        <v>853</v>
      </c>
      <c r="S13" s="398">
        <v>0.25</v>
      </c>
      <c r="T13" s="397"/>
      <c r="U13" s="394">
        <v>16</v>
      </c>
      <c r="V13" s="398">
        <v>-0.25</v>
      </c>
      <c r="W13" s="395"/>
      <c r="X13" s="395" t="s">
        <v>840</v>
      </c>
      <c r="Y13" s="398">
        <v>-0.25</v>
      </c>
      <c r="Z13" s="395"/>
    </row>
    <row r="14" spans="1:26" s="389" customFormat="1" ht="21" customHeight="1">
      <c r="A14" s="601" t="s">
        <v>817</v>
      </c>
      <c r="B14" s="602"/>
      <c r="C14" s="406" t="s">
        <v>818</v>
      </c>
      <c r="D14" s="393" t="s">
        <v>819</v>
      </c>
      <c r="E14" s="395" t="s">
        <v>892</v>
      </c>
      <c r="F14" s="395" t="s">
        <v>860</v>
      </c>
      <c r="G14" s="398">
        <v>0</v>
      </c>
      <c r="H14" s="397"/>
      <c r="I14" s="395" t="s">
        <v>884</v>
      </c>
      <c r="J14" s="398">
        <v>0.25</v>
      </c>
      <c r="K14" s="397"/>
      <c r="L14" s="399" t="s">
        <v>893</v>
      </c>
      <c r="M14" s="398">
        <v>0</v>
      </c>
      <c r="N14" s="397"/>
      <c r="O14" s="388" t="s">
        <v>839</v>
      </c>
      <c r="P14" s="398">
        <v>0.5</v>
      </c>
      <c r="Q14" s="397"/>
      <c r="R14" s="395" t="s">
        <v>894</v>
      </c>
      <c r="S14" s="398">
        <v>0.5</v>
      </c>
      <c r="T14" s="397"/>
      <c r="U14" s="395" t="s">
        <v>859</v>
      </c>
      <c r="V14" s="398">
        <v>0.125</v>
      </c>
      <c r="W14" s="395"/>
      <c r="X14" s="395" t="s">
        <v>895</v>
      </c>
      <c r="Y14" s="398">
        <v>0.25</v>
      </c>
      <c r="Z14" s="395"/>
    </row>
    <row r="15" spans="1:26" s="389" customFormat="1" ht="21" customHeight="1">
      <c r="A15" s="601" t="s">
        <v>820</v>
      </c>
      <c r="B15" s="602"/>
      <c r="C15" s="406" t="s">
        <v>821</v>
      </c>
      <c r="D15" s="393" t="s">
        <v>819</v>
      </c>
      <c r="E15" s="394">
        <v>0</v>
      </c>
      <c r="F15" s="395" t="s">
        <v>888</v>
      </c>
      <c r="G15" s="398">
        <v>-0.25</v>
      </c>
      <c r="H15" s="397"/>
      <c r="I15" s="395" t="s">
        <v>888</v>
      </c>
      <c r="J15" s="398">
        <v>0.25</v>
      </c>
      <c r="K15" s="397"/>
      <c r="L15" s="395" t="s">
        <v>888</v>
      </c>
      <c r="M15" s="398">
        <v>0.25</v>
      </c>
      <c r="N15" s="397"/>
      <c r="O15" s="388" t="s">
        <v>889</v>
      </c>
      <c r="P15" s="398">
        <v>0.25</v>
      </c>
      <c r="Q15" s="397"/>
      <c r="R15" s="395" t="s">
        <v>888</v>
      </c>
      <c r="S15" s="398">
        <v>0.25</v>
      </c>
      <c r="T15" s="397"/>
      <c r="U15" s="395" t="s">
        <v>888</v>
      </c>
      <c r="V15" s="398">
        <v>0</v>
      </c>
      <c r="W15" s="395"/>
      <c r="X15" s="395" t="s">
        <v>888</v>
      </c>
      <c r="Y15" s="398">
        <v>0.125</v>
      </c>
      <c r="Z15" s="395"/>
    </row>
    <row r="16" spans="1:26" s="389" customFormat="1" ht="21" customHeight="1">
      <c r="A16" s="601" t="s">
        <v>861</v>
      </c>
      <c r="B16" s="602"/>
      <c r="C16" s="406" t="s">
        <v>871</v>
      </c>
      <c r="D16" s="393" t="s">
        <v>819</v>
      </c>
      <c r="E16" s="395" t="s">
        <v>892</v>
      </c>
      <c r="F16" s="395" t="s">
        <v>894</v>
      </c>
      <c r="G16" s="398">
        <v>0.125</v>
      </c>
      <c r="H16" s="397"/>
      <c r="I16" s="395" t="s">
        <v>859</v>
      </c>
      <c r="J16" s="398">
        <v>0.25</v>
      </c>
      <c r="K16" s="397"/>
      <c r="L16" s="399" t="s">
        <v>895</v>
      </c>
      <c r="M16" s="398">
        <v>0.25</v>
      </c>
      <c r="N16" s="397"/>
      <c r="O16" s="404">
        <v>17</v>
      </c>
      <c r="P16" s="398">
        <v>0</v>
      </c>
      <c r="Q16" s="397"/>
      <c r="R16" s="395" t="s">
        <v>896</v>
      </c>
      <c r="S16" s="398">
        <v>0</v>
      </c>
      <c r="T16" s="397"/>
      <c r="U16" s="395" t="s">
        <v>862</v>
      </c>
      <c r="V16" s="398">
        <v>0.125</v>
      </c>
      <c r="W16" s="395"/>
      <c r="X16" s="395" t="s">
        <v>897</v>
      </c>
      <c r="Y16" s="398">
        <v>0</v>
      </c>
      <c r="Z16" s="395"/>
    </row>
    <row r="17" spans="1:26" s="389" customFormat="1" ht="21" customHeight="1">
      <c r="A17" s="390" t="s">
        <v>822</v>
      </c>
      <c r="B17" s="407"/>
      <c r="C17" s="408" t="s">
        <v>823</v>
      </c>
      <c r="D17" s="393" t="s">
        <v>819</v>
      </c>
      <c r="E17" s="394">
        <v>0</v>
      </c>
      <c r="F17" s="394">
        <v>2</v>
      </c>
      <c r="G17" s="403">
        <v>0</v>
      </c>
      <c r="H17" s="397"/>
      <c r="I17" s="394">
        <v>2</v>
      </c>
      <c r="J17" s="403">
        <v>0</v>
      </c>
      <c r="K17" s="402"/>
      <c r="L17" s="394">
        <v>2</v>
      </c>
      <c r="M17" s="403">
        <v>0</v>
      </c>
      <c r="N17" s="402"/>
      <c r="O17" s="404">
        <v>2</v>
      </c>
      <c r="P17" s="403">
        <v>0</v>
      </c>
      <c r="Q17" s="402"/>
      <c r="R17" s="394">
        <v>2</v>
      </c>
      <c r="S17" s="403">
        <v>0</v>
      </c>
      <c r="T17" s="402"/>
      <c r="U17" s="394">
        <v>2</v>
      </c>
      <c r="V17" s="403">
        <v>0</v>
      </c>
      <c r="W17" s="394"/>
      <c r="X17" s="394">
        <v>2</v>
      </c>
      <c r="Y17" s="403">
        <v>0</v>
      </c>
      <c r="Z17" s="394"/>
    </row>
    <row r="18" spans="1:26" s="389" customFormat="1" ht="21" customHeight="1">
      <c r="A18" s="601" t="s">
        <v>825</v>
      </c>
      <c r="B18" s="602"/>
      <c r="C18" s="406" t="s">
        <v>826</v>
      </c>
      <c r="D18" s="393" t="s">
        <v>819</v>
      </c>
      <c r="E18" s="394">
        <v>0</v>
      </c>
      <c r="F18" s="394">
        <v>6</v>
      </c>
      <c r="G18" s="403">
        <v>0.125</v>
      </c>
      <c r="H18" s="397"/>
      <c r="I18" s="394">
        <v>6</v>
      </c>
      <c r="J18" s="403">
        <v>0</v>
      </c>
      <c r="K18" s="402"/>
      <c r="L18" s="394">
        <v>6</v>
      </c>
      <c r="M18" s="403">
        <v>0.125</v>
      </c>
      <c r="N18" s="402"/>
      <c r="O18" s="404">
        <v>6</v>
      </c>
      <c r="P18" s="403">
        <v>0.125</v>
      </c>
      <c r="Q18" s="402"/>
      <c r="R18" s="394">
        <v>6</v>
      </c>
      <c r="S18" s="403">
        <v>0.125</v>
      </c>
      <c r="T18" s="402"/>
      <c r="U18" s="394">
        <v>6</v>
      </c>
      <c r="V18" s="403">
        <v>0.125</v>
      </c>
      <c r="W18" s="394"/>
      <c r="X18" s="394">
        <v>6</v>
      </c>
      <c r="Y18" s="403">
        <v>0.125</v>
      </c>
      <c r="Z18" s="394"/>
    </row>
    <row r="19" spans="1:26" s="389" customFormat="1" ht="21" customHeight="1">
      <c r="A19" s="601" t="s">
        <v>827</v>
      </c>
      <c r="B19" s="602"/>
      <c r="C19" s="406" t="s">
        <v>828</v>
      </c>
      <c r="D19" s="393" t="s">
        <v>824</v>
      </c>
      <c r="E19" s="394">
        <v>0</v>
      </c>
      <c r="F19" s="395" t="s">
        <v>863</v>
      </c>
      <c r="G19" s="398">
        <v>-0.125</v>
      </c>
      <c r="H19" s="397"/>
      <c r="I19" s="395" t="s">
        <v>863</v>
      </c>
      <c r="J19" s="398">
        <v>0</v>
      </c>
      <c r="K19" s="397"/>
      <c r="L19" s="395" t="s">
        <v>863</v>
      </c>
      <c r="M19" s="398">
        <v>-0.125</v>
      </c>
      <c r="N19" s="397"/>
      <c r="O19" s="388" t="s">
        <v>864</v>
      </c>
      <c r="P19" s="398">
        <v>-0.125</v>
      </c>
      <c r="Q19" s="397"/>
      <c r="R19" s="395" t="s">
        <v>863</v>
      </c>
      <c r="S19" s="398">
        <v>0</v>
      </c>
      <c r="T19" s="397"/>
      <c r="U19" s="395" t="s">
        <v>863</v>
      </c>
      <c r="V19" s="398">
        <v>0</v>
      </c>
      <c r="W19" s="395"/>
      <c r="X19" s="395" t="s">
        <v>863</v>
      </c>
      <c r="Y19" s="398">
        <v>0</v>
      </c>
      <c r="Z19" s="395"/>
    </row>
    <row r="20" spans="1:26" s="389" customFormat="1" ht="21" customHeight="1">
      <c r="A20" s="601" t="s">
        <v>829</v>
      </c>
      <c r="B20" s="602"/>
      <c r="C20" s="406" t="s">
        <v>830</v>
      </c>
      <c r="D20" s="409"/>
      <c r="E20" s="409"/>
      <c r="F20" s="395" t="s">
        <v>865</v>
      </c>
      <c r="G20" s="397"/>
      <c r="H20" s="397"/>
      <c r="I20" s="395" t="s">
        <v>866</v>
      </c>
      <c r="J20" s="397"/>
      <c r="K20" s="397"/>
      <c r="L20" s="399" t="s">
        <v>867</v>
      </c>
      <c r="M20" s="397"/>
      <c r="N20" s="397"/>
      <c r="O20" s="410" t="s">
        <v>898</v>
      </c>
      <c r="P20" s="397"/>
      <c r="Q20" s="397"/>
      <c r="R20" s="395" t="s">
        <v>868</v>
      </c>
      <c r="S20" s="397"/>
      <c r="T20" s="397"/>
      <c r="U20" s="395" t="s">
        <v>869</v>
      </c>
      <c r="V20" s="395"/>
      <c r="W20" s="395"/>
      <c r="X20" s="395" t="s">
        <v>870</v>
      </c>
      <c r="Y20" s="395"/>
      <c r="Z20" s="395"/>
    </row>
    <row r="21" spans="1:26" ht="12.2" customHeight="1">
      <c r="A21" s="599"/>
      <c r="B21" s="600"/>
      <c r="C21" s="371"/>
      <c r="D21" s="380"/>
      <c r="E21" s="380"/>
      <c r="F21" s="380"/>
      <c r="G21" s="411"/>
      <c r="H21" s="411"/>
      <c r="I21" s="380"/>
      <c r="J21" s="411"/>
      <c r="K21" s="411"/>
      <c r="L21" s="380"/>
      <c r="M21" s="411"/>
      <c r="N21" s="411"/>
      <c r="O21" s="381"/>
      <c r="P21" s="411"/>
      <c r="Q21" s="411"/>
      <c r="R21" s="380"/>
      <c r="S21" s="411"/>
      <c r="T21" s="411"/>
      <c r="U21" s="380"/>
      <c r="V21" s="380"/>
      <c r="W21" s="380"/>
      <c r="X21" s="380"/>
      <c r="Y21" s="380"/>
      <c r="Z21" s="380"/>
    </row>
  </sheetData>
  <mergeCells count="13">
    <mergeCell ref="A21:B21"/>
    <mergeCell ref="A14:B14"/>
    <mergeCell ref="A15:B15"/>
    <mergeCell ref="A16:B16"/>
    <mergeCell ref="A18:B18"/>
    <mergeCell ref="A19:B19"/>
    <mergeCell ref="A20:B20"/>
    <mergeCell ref="A5:B5"/>
    <mergeCell ref="A1:B4"/>
    <mergeCell ref="O1:X1"/>
    <mergeCell ref="O2:X2"/>
    <mergeCell ref="O3:X3"/>
    <mergeCell ref="D4:X4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5"/>
  <sheetViews>
    <sheetView topLeftCell="A8" zoomScale="85" zoomScaleNormal="85" zoomScaleSheetLayoutView="85" zoomScalePageLayoutView="70" workbookViewId="0">
      <selection activeCell="G9" sqref="G9"/>
    </sheetView>
  </sheetViews>
  <sheetFormatPr defaultColWidth="9.85546875" defaultRowHeight="15.75"/>
  <cols>
    <col min="1" max="1" width="5.42578125" style="284" bestFit="1" customWidth="1"/>
    <col min="2" max="2" width="19.7109375" style="284" customWidth="1"/>
    <col min="3" max="3" width="10.5703125" style="284" customWidth="1"/>
    <col min="4" max="4" width="20" style="284" customWidth="1"/>
    <col min="5" max="5" width="2.28515625" style="284" customWidth="1"/>
    <col min="6" max="6" width="15.85546875" style="284" customWidth="1"/>
    <col min="7" max="7" width="22.42578125" style="284" customWidth="1"/>
    <col min="8" max="8" width="45.5703125" style="284" customWidth="1"/>
    <col min="9" max="254" width="9.85546875" style="284"/>
    <col min="255" max="255" width="3.85546875" style="284" customWidth="1"/>
    <col min="256" max="257" width="9.5703125" style="284" customWidth="1"/>
    <col min="258" max="259" width="14.7109375" style="284" customWidth="1"/>
    <col min="260" max="260" width="0" style="284" hidden="1" customWidth="1"/>
    <col min="261" max="267" width="9.5703125" style="284" customWidth="1"/>
    <col min="268" max="510" width="9.85546875" style="284"/>
    <col min="511" max="511" width="3.85546875" style="284" customWidth="1"/>
    <col min="512" max="513" width="9.5703125" style="284" customWidth="1"/>
    <col min="514" max="515" width="14.7109375" style="284" customWidth="1"/>
    <col min="516" max="516" width="0" style="284" hidden="1" customWidth="1"/>
    <col min="517" max="523" width="9.5703125" style="284" customWidth="1"/>
    <col min="524" max="766" width="9.85546875" style="284"/>
    <col min="767" max="767" width="3.85546875" style="284" customWidth="1"/>
    <col min="768" max="769" width="9.5703125" style="284" customWidth="1"/>
    <col min="770" max="771" width="14.7109375" style="284" customWidth="1"/>
    <col min="772" max="772" width="0" style="284" hidden="1" customWidth="1"/>
    <col min="773" max="779" width="9.5703125" style="284" customWidth="1"/>
    <col min="780" max="1022" width="9.85546875" style="284"/>
    <col min="1023" max="1023" width="3.85546875" style="284" customWidth="1"/>
    <col min="1024" max="1025" width="9.5703125" style="284" customWidth="1"/>
    <col min="1026" max="1027" width="14.7109375" style="284" customWidth="1"/>
    <col min="1028" max="1028" width="0" style="284" hidden="1" customWidth="1"/>
    <col min="1029" max="1035" width="9.5703125" style="284" customWidth="1"/>
    <col min="1036" max="1278" width="9.85546875" style="284"/>
    <col min="1279" max="1279" width="3.85546875" style="284" customWidth="1"/>
    <col min="1280" max="1281" width="9.5703125" style="284" customWidth="1"/>
    <col min="1282" max="1283" width="14.7109375" style="284" customWidth="1"/>
    <col min="1284" max="1284" width="0" style="284" hidden="1" customWidth="1"/>
    <col min="1285" max="1291" width="9.5703125" style="284" customWidth="1"/>
    <col min="1292" max="1534" width="9.85546875" style="284"/>
    <col min="1535" max="1535" width="3.85546875" style="284" customWidth="1"/>
    <col min="1536" max="1537" width="9.5703125" style="284" customWidth="1"/>
    <col min="1538" max="1539" width="14.7109375" style="284" customWidth="1"/>
    <col min="1540" max="1540" width="0" style="284" hidden="1" customWidth="1"/>
    <col min="1541" max="1547" width="9.5703125" style="284" customWidth="1"/>
    <col min="1548" max="1790" width="9.85546875" style="284"/>
    <col min="1791" max="1791" width="3.85546875" style="284" customWidth="1"/>
    <col min="1792" max="1793" width="9.5703125" style="284" customWidth="1"/>
    <col min="1794" max="1795" width="14.7109375" style="284" customWidth="1"/>
    <col min="1796" max="1796" width="0" style="284" hidden="1" customWidth="1"/>
    <col min="1797" max="1803" width="9.5703125" style="284" customWidth="1"/>
    <col min="1804" max="2046" width="9.85546875" style="284"/>
    <col min="2047" max="2047" width="3.85546875" style="284" customWidth="1"/>
    <col min="2048" max="2049" width="9.5703125" style="284" customWidth="1"/>
    <col min="2050" max="2051" width="14.7109375" style="284" customWidth="1"/>
    <col min="2052" max="2052" width="0" style="284" hidden="1" customWidth="1"/>
    <col min="2053" max="2059" width="9.5703125" style="284" customWidth="1"/>
    <col min="2060" max="2302" width="9.85546875" style="284"/>
    <col min="2303" max="2303" width="3.85546875" style="284" customWidth="1"/>
    <col min="2304" max="2305" width="9.5703125" style="284" customWidth="1"/>
    <col min="2306" max="2307" width="14.7109375" style="284" customWidth="1"/>
    <col min="2308" max="2308" width="0" style="284" hidden="1" customWidth="1"/>
    <col min="2309" max="2315" width="9.5703125" style="284" customWidth="1"/>
    <col min="2316" max="2558" width="9.85546875" style="284"/>
    <col min="2559" max="2559" width="3.85546875" style="284" customWidth="1"/>
    <col min="2560" max="2561" width="9.5703125" style="284" customWidth="1"/>
    <col min="2562" max="2563" width="14.7109375" style="284" customWidth="1"/>
    <col min="2564" max="2564" width="0" style="284" hidden="1" customWidth="1"/>
    <col min="2565" max="2571" width="9.5703125" style="284" customWidth="1"/>
    <col min="2572" max="2814" width="9.85546875" style="284"/>
    <col min="2815" max="2815" width="3.85546875" style="284" customWidth="1"/>
    <col min="2816" max="2817" width="9.5703125" style="284" customWidth="1"/>
    <col min="2818" max="2819" width="14.7109375" style="284" customWidth="1"/>
    <col min="2820" max="2820" width="0" style="284" hidden="1" customWidth="1"/>
    <col min="2821" max="2827" width="9.5703125" style="284" customWidth="1"/>
    <col min="2828" max="3070" width="9.85546875" style="284"/>
    <col min="3071" max="3071" width="3.85546875" style="284" customWidth="1"/>
    <col min="3072" max="3073" width="9.5703125" style="284" customWidth="1"/>
    <col min="3074" max="3075" width="14.7109375" style="284" customWidth="1"/>
    <col min="3076" max="3076" width="0" style="284" hidden="1" customWidth="1"/>
    <col min="3077" max="3083" width="9.5703125" style="284" customWidth="1"/>
    <col min="3084" max="3326" width="9.85546875" style="284"/>
    <col min="3327" max="3327" width="3.85546875" style="284" customWidth="1"/>
    <col min="3328" max="3329" width="9.5703125" style="284" customWidth="1"/>
    <col min="3330" max="3331" width="14.7109375" style="284" customWidth="1"/>
    <col min="3332" max="3332" width="0" style="284" hidden="1" customWidth="1"/>
    <col min="3333" max="3339" width="9.5703125" style="284" customWidth="1"/>
    <col min="3340" max="3582" width="9.85546875" style="284"/>
    <col min="3583" max="3583" width="3.85546875" style="284" customWidth="1"/>
    <col min="3584" max="3585" width="9.5703125" style="284" customWidth="1"/>
    <col min="3586" max="3587" width="14.7109375" style="284" customWidth="1"/>
    <col min="3588" max="3588" width="0" style="284" hidden="1" customWidth="1"/>
    <col min="3589" max="3595" width="9.5703125" style="284" customWidth="1"/>
    <col min="3596" max="3838" width="9.85546875" style="284"/>
    <col min="3839" max="3839" width="3.85546875" style="284" customWidth="1"/>
    <col min="3840" max="3841" width="9.5703125" style="284" customWidth="1"/>
    <col min="3842" max="3843" width="14.7109375" style="284" customWidth="1"/>
    <col min="3844" max="3844" width="0" style="284" hidden="1" customWidth="1"/>
    <col min="3845" max="3851" width="9.5703125" style="284" customWidth="1"/>
    <col min="3852" max="4094" width="9.85546875" style="284"/>
    <col min="4095" max="4095" width="3.85546875" style="284" customWidth="1"/>
    <col min="4096" max="4097" width="9.5703125" style="284" customWidth="1"/>
    <col min="4098" max="4099" width="14.7109375" style="284" customWidth="1"/>
    <col min="4100" max="4100" width="0" style="284" hidden="1" customWidth="1"/>
    <col min="4101" max="4107" width="9.5703125" style="284" customWidth="1"/>
    <col min="4108" max="4350" width="9.85546875" style="284"/>
    <col min="4351" max="4351" width="3.85546875" style="284" customWidth="1"/>
    <col min="4352" max="4353" width="9.5703125" style="284" customWidth="1"/>
    <col min="4354" max="4355" width="14.7109375" style="284" customWidth="1"/>
    <col min="4356" max="4356" width="0" style="284" hidden="1" customWidth="1"/>
    <col min="4357" max="4363" width="9.5703125" style="284" customWidth="1"/>
    <col min="4364" max="4606" width="9.85546875" style="284"/>
    <col min="4607" max="4607" width="3.85546875" style="284" customWidth="1"/>
    <col min="4608" max="4609" width="9.5703125" style="284" customWidth="1"/>
    <col min="4610" max="4611" width="14.7109375" style="284" customWidth="1"/>
    <col min="4612" max="4612" width="0" style="284" hidden="1" customWidth="1"/>
    <col min="4613" max="4619" width="9.5703125" style="284" customWidth="1"/>
    <col min="4620" max="4862" width="9.85546875" style="284"/>
    <col min="4863" max="4863" width="3.85546875" style="284" customWidth="1"/>
    <col min="4864" max="4865" width="9.5703125" style="284" customWidth="1"/>
    <col min="4866" max="4867" width="14.7109375" style="284" customWidth="1"/>
    <col min="4868" max="4868" width="0" style="284" hidden="1" customWidth="1"/>
    <col min="4869" max="4875" width="9.5703125" style="284" customWidth="1"/>
    <col min="4876" max="5118" width="9.85546875" style="284"/>
    <col min="5119" max="5119" width="3.85546875" style="284" customWidth="1"/>
    <col min="5120" max="5121" width="9.5703125" style="284" customWidth="1"/>
    <col min="5122" max="5123" width="14.7109375" style="284" customWidth="1"/>
    <col min="5124" max="5124" width="0" style="284" hidden="1" customWidth="1"/>
    <col min="5125" max="5131" width="9.5703125" style="284" customWidth="1"/>
    <col min="5132" max="5374" width="9.85546875" style="284"/>
    <col min="5375" max="5375" width="3.85546875" style="284" customWidth="1"/>
    <col min="5376" max="5377" width="9.5703125" style="284" customWidth="1"/>
    <col min="5378" max="5379" width="14.7109375" style="284" customWidth="1"/>
    <col min="5380" max="5380" width="0" style="284" hidden="1" customWidth="1"/>
    <col min="5381" max="5387" width="9.5703125" style="284" customWidth="1"/>
    <col min="5388" max="5630" width="9.85546875" style="284"/>
    <col min="5631" max="5631" width="3.85546875" style="284" customWidth="1"/>
    <col min="5632" max="5633" width="9.5703125" style="284" customWidth="1"/>
    <col min="5634" max="5635" width="14.7109375" style="284" customWidth="1"/>
    <col min="5636" max="5636" width="0" style="284" hidden="1" customWidth="1"/>
    <col min="5637" max="5643" width="9.5703125" style="284" customWidth="1"/>
    <col min="5644" max="5886" width="9.85546875" style="284"/>
    <col min="5887" max="5887" width="3.85546875" style="284" customWidth="1"/>
    <col min="5888" max="5889" width="9.5703125" style="284" customWidth="1"/>
    <col min="5890" max="5891" width="14.7109375" style="284" customWidth="1"/>
    <col min="5892" max="5892" width="0" style="284" hidden="1" customWidth="1"/>
    <col min="5893" max="5899" width="9.5703125" style="284" customWidth="1"/>
    <col min="5900" max="6142" width="9.85546875" style="284"/>
    <col min="6143" max="6143" width="3.85546875" style="284" customWidth="1"/>
    <col min="6144" max="6145" width="9.5703125" style="284" customWidth="1"/>
    <col min="6146" max="6147" width="14.7109375" style="284" customWidth="1"/>
    <col min="6148" max="6148" width="0" style="284" hidden="1" customWidth="1"/>
    <col min="6149" max="6155" width="9.5703125" style="284" customWidth="1"/>
    <col min="6156" max="6398" width="9.85546875" style="284"/>
    <col min="6399" max="6399" width="3.85546875" style="284" customWidth="1"/>
    <col min="6400" max="6401" width="9.5703125" style="284" customWidth="1"/>
    <col min="6402" max="6403" width="14.7109375" style="284" customWidth="1"/>
    <col min="6404" max="6404" width="0" style="284" hidden="1" customWidth="1"/>
    <col min="6405" max="6411" width="9.5703125" style="284" customWidth="1"/>
    <col min="6412" max="6654" width="9.85546875" style="284"/>
    <col min="6655" max="6655" width="3.85546875" style="284" customWidth="1"/>
    <col min="6656" max="6657" width="9.5703125" style="284" customWidth="1"/>
    <col min="6658" max="6659" width="14.7109375" style="284" customWidth="1"/>
    <col min="6660" max="6660" width="0" style="284" hidden="1" customWidth="1"/>
    <col min="6661" max="6667" width="9.5703125" style="284" customWidth="1"/>
    <col min="6668" max="6910" width="9.85546875" style="284"/>
    <col min="6911" max="6911" width="3.85546875" style="284" customWidth="1"/>
    <col min="6912" max="6913" width="9.5703125" style="284" customWidth="1"/>
    <col min="6914" max="6915" width="14.7109375" style="284" customWidth="1"/>
    <col min="6916" max="6916" width="0" style="284" hidden="1" customWidth="1"/>
    <col min="6917" max="6923" width="9.5703125" style="284" customWidth="1"/>
    <col min="6924" max="7166" width="9.85546875" style="284"/>
    <col min="7167" max="7167" width="3.85546875" style="284" customWidth="1"/>
    <col min="7168" max="7169" width="9.5703125" style="284" customWidth="1"/>
    <col min="7170" max="7171" width="14.7109375" style="284" customWidth="1"/>
    <col min="7172" max="7172" width="0" style="284" hidden="1" customWidth="1"/>
    <col min="7173" max="7179" width="9.5703125" style="284" customWidth="1"/>
    <col min="7180" max="7422" width="9.85546875" style="284"/>
    <col min="7423" max="7423" width="3.85546875" style="284" customWidth="1"/>
    <col min="7424" max="7425" width="9.5703125" style="284" customWidth="1"/>
    <col min="7426" max="7427" width="14.7109375" style="284" customWidth="1"/>
    <col min="7428" max="7428" width="0" style="284" hidden="1" customWidth="1"/>
    <col min="7429" max="7435" width="9.5703125" style="284" customWidth="1"/>
    <col min="7436" max="7678" width="9.85546875" style="284"/>
    <col min="7679" max="7679" width="3.85546875" style="284" customWidth="1"/>
    <col min="7680" max="7681" width="9.5703125" style="284" customWidth="1"/>
    <col min="7682" max="7683" width="14.7109375" style="284" customWidth="1"/>
    <col min="7684" max="7684" width="0" style="284" hidden="1" customWidth="1"/>
    <col min="7685" max="7691" width="9.5703125" style="284" customWidth="1"/>
    <col min="7692" max="7934" width="9.85546875" style="284"/>
    <col min="7935" max="7935" width="3.85546875" style="284" customWidth="1"/>
    <col min="7936" max="7937" width="9.5703125" style="284" customWidth="1"/>
    <col min="7938" max="7939" width="14.7109375" style="284" customWidth="1"/>
    <col min="7940" max="7940" width="0" style="284" hidden="1" customWidth="1"/>
    <col min="7941" max="7947" width="9.5703125" style="284" customWidth="1"/>
    <col min="7948" max="8190" width="9.85546875" style="284"/>
    <col min="8191" max="8191" width="3.85546875" style="284" customWidth="1"/>
    <col min="8192" max="8193" width="9.5703125" style="284" customWidth="1"/>
    <col min="8194" max="8195" width="14.7109375" style="284" customWidth="1"/>
    <col min="8196" max="8196" width="0" style="284" hidden="1" customWidth="1"/>
    <col min="8197" max="8203" width="9.5703125" style="284" customWidth="1"/>
    <col min="8204" max="8446" width="9.85546875" style="284"/>
    <col min="8447" max="8447" width="3.85546875" style="284" customWidth="1"/>
    <col min="8448" max="8449" width="9.5703125" style="284" customWidth="1"/>
    <col min="8450" max="8451" width="14.7109375" style="284" customWidth="1"/>
    <col min="8452" max="8452" width="0" style="284" hidden="1" customWidth="1"/>
    <col min="8453" max="8459" width="9.5703125" style="284" customWidth="1"/>
    <col min="8460" max="8702" width="9.85546875" style="284"/>
    <col min="8703" max="8703" width="3.85546875" style="284" customWidth="1"/>
    <col min="8704" max="8705" width="9.5703125" style="284" customWidth="1"/>
    <col min="8706" max="8707" width="14.7109375" style="284" customWidth="1"/>
    <col min="8708" max="8708" width="0" style="284" hidden="1" customWidth="1"/>
    <col min="8709" max="8715" width="9.5703125" style="284" customWidth="1"/>
    <col min="8716" max="8958" width="9.85546875" style="284"/>
    <col min="8959" max="8959" width="3.85546875" style="284" customWidth="1"/>
    <col min="8960" max="8961" width="9.5703125" style="284" customWidth="1"/>
    <col min="8962" max="8963" width="14.7109375" style="284" customWidth="1"/>
    <col min="8964" max="8964" width="0" style="284" hidden="1" customWidth="1"/>
    <col min="8965" max="8971" width="9.5703125" style="284" customWidth="1"/>
    <col min="8972" max="9214" width="9.85546875" style="284"/>
    <col min="9215" max="9215" width="3.85546875" style="284" customWidth="1"/>
    <col min="9216" max="9217" width="9.5703125" style="284" customWidth="1"/>
    <col min="9218" max="9219" width="14.7109375" style="284" customWidth="1"/>
    <col min="9220" max="9220" width="0" style="284" hidden="1" customWidth="1"/>
    <col min="9221" max="9227" width="9.5703125" style="284" customWidth="1"/>
    <col min="9228" max="9470" width="9.85546875" style="284"/>
    <col min="9471" max="9471" width="3.85546875" style="284" customWidth="1"/>
    <col min="9472" max="9473" width="9.5703125" style="284" customWidth="1"/>
    <col min="9474" max="9475" width="14.7109375" style="284" customWidth="1"/>
    <col min="9476" max="9476" width="0" style="284" hidden="1" customWidth="1"/>
    <col min="9477" max="9483" width="9.5703125" style="284" customWidth="1"/>
    <col min="9484" max="9726" width="9.85546875" style="284"/>
    <col min="9727" max="9727" width="3.85546875" style="284" customWidth="1"/>
    <col min="9728" max="9729" width="9.5703125" style="284" customWidth="1"/>
    <col min="9730" max="9731" width="14.7109375" style="284" customWidth="1"/>
    <col min="9732" max="9732" width="0" style="284" hidden="1" customWidth="1"/>
    <col min="9733" max="9739" width="9.5703125" style="284" customWidth="1"/>
    <col min="9740" max="9982" width="9.85546875" style="284"/>
    <col min="9983" max="9983" width="3.85546875" style="284" customWidth="1"/>
    <col min="9984" max="9985" width="9.5703125" style="284" customWidth="1"/>
    <col min="9986" max="9987" width="14.7109375" style="284" customWidth="1"/>
    <col min="9988" max="9988" width="0" style="284" hidden="1" customWidth="1"/>
    <col min="9989" max="9995" width="9.5703125" style="284" customWidth="1"/>
    <col min="9996" max="10238" width="9.85546875" style="284"/>
    <col min="10239" max="10239" width="3.85546875" style="284" customWidth="1"/>
    <col min="10240" max="10241" width="9.5703125" style="284" customWidth="1"/>
    <col min="10242" max="10243" width="14.7109375" style="284" customWidth="1"/>
    <col min="10244" max="10244" width="0" style="284" hidden="1" customWidth="1"/>
    <col min="10245" max="10251" width="9.5703125" style="284" customWidth="1"/>
    <col min="10252" max="10494" width="9.85546875" style="284"/>
    <col min="10495" max="10495" width="3.85546875" style="284" customWidth="1"/>
    <col min="10496" max="10497" width="9.5703125" style="284" customWidth="1"/>
    <col min="10498" max="10499" width="14.7109375" style="284" customWidth="1"/>
    <col min="10500" max="10500" width="0" style="284" hidden="1" customWidth="1"/>
    <col min="10501" max="10507" width="9.5703125" style="284" customWidth="1"/>
    <col min="10508" max="10750" width="9.85546875" style="284"/>
    <col min="10751" max="10751" width="3.85546875" style="284" customWidth="1"/>
    <col min="10752" max="10753" width="9.5703125" style="284" customWidth="1"/>
    <col min="10754" max="10755" width="14.7109375" style="284" customWidth="1"/>
    <col min="10756" max="10756" width="0" style="284" hidden="1" customWidth="1"/>
    <col min="10757" max="10763" width="9.5703125" style="284" customWidth="1"/>
    <col min="10764" max="11006" width="9.85546875" style="284"/>
    <col min="11007" max="11007" width="3.85546875" style="284" customWidth="1"/>
    <col min="11008" max="11009" width="9.5703125" style="284" customWidth="1"/>
    <col min="11010" max="11011" width="14.7109375" style="284" customWidth="1"/>
    <col min="11012" max="11012" width="0" style="284" hidden="1" customWidth="1"/>
    <col min="11013" max="11019" width="9.5703125" style="284" customWidth="1"/>
    <col min="11020" max="11262" width="9.85546875" style="284"/>
    <col min="11263" max="11263" width="3.85546875" style="284" customWidth="1"/>
    <col min="11264" max="11265" width="9.5703125" style="284" customWidth="1"/>
    <col min="11266" max="11267" width="14.7109375" style="284" customWidth="1"/>
    <col min="11268" max="11268" width="0" style="284" hidden="1" customWidth="1"/>
    <col min="11269" max="11275" width="9.5703125" style="284" customWidth="1"/>
    <col min="11276" max="11518" width="9.85546875" style="284"/>
    <col min="11519" max="11519" width="3.85546875" style="284" customWidth="1"/>
    <col min="11520" max="11521" width="9.5703125" style="284" customWidth="1"/>
    <col min="11522" max="11523" width="14.7109375" style="284" customWidth="1"/>
    <col min="11524" max="11524" width="0" style="284" hidden="1" customWidth="1"/>
    <col min="11525" max="11531" width="9.5703125" style="284" customWidth="1"/>
    <col min="11532" max="11774" width="9.85546875" style="284"/>
    <col min="11775" max="11775" width="3.85546875" style="284" customWidth="1"/>
    <col min="11776" max="11777" width="9.5703125" style="284" customWidth="1"/>
    <col min="11778" max="11779" width="14.7109375" style="284" customWidth="1"/>
    <col min="11780" max="11780" width="0" style="284" hidden="1" customWidth="1"/>
    <col min="11781" max="11787" width="9.5703125" style="284" customWidth="1"/>
    <col min="11788" max="12030" width="9.85546875" style="284"/>
    <col min="12031" max="12031" width="3.85546875" style="284" customWidth="1"/>
    <col min="12032" max="12033" width="9.5703125" style="284" customWidth="1"/>
    <col min="12034" max="12035" width="14.7109375" style="284" customWidth="1"/>
    <col min="12036" max="12036" width="0" style="284" hidden="1" customWidth="1"/>
    <col min="12037" max="12043" width="9.5703125" style="284" customWidth="1"/>
    <col min="12044" max="12286" width="9.85546875" style="284"/>
    <col min="12287" max="12287" width="3.85546875" style="284" customWidth="1"/>
    <col min="12288" max="12289" width="9.5703125" style="284" customWidth="1"/>
    <col min="12290" max="12291" width="14.7109375" style="284" customWidth="1"/>
    <col min="12292" max="12292" width="0" style="284" hidden="1" customWidth="1"/>
    <col min="12293" max="12299" width="9.5703125" style="284" customWidth="1"/>
    <col min="12300" max="12542" width="9.85546875" style="284"/>
    <col min="12543" max="12543" width="3.85546875" style="284" customWidth="1"/>
    <col min="12544" max="12545" width="9.5703125" style="284" customWidth="1"/>
    <col min="12546" max="12547" width="14.7109375" style="284" customWidth="1"/>
    <col min="12548" max="12548" width="0" style="284" hidden="1" customWidth="1"/>
    <col min="12549" max="12555" width="9.5703125" style="284" customWidth="1"/>
    <col min="12556" max="12798" width="9.85546875" style="284"/>
    <col min="12799" max="12799" width="3.85546875" style="284" customWidth="1"/>
    <col min="12800" max="12801" width="9.5703125" style="284" customWidth="1"/>
    <col min="12802" max="12803" width="14.7109375" style="284" customWidth="1"/>
    <col min="12804" max="12804" width="0" style="284" hidden="1" customWidth="1"/>
    <col min="12805" max="12811" width="9.5703125" style="284" customWidth="1"/>
    <col min="12812" max="13054" width="9.85546875" style="284"/>
    <col min="13055" max="13055" width="3.85546875" style="284" customWidth="1"/>
    <col min="13056" max="13057" width="9.5703125" style="284" customWidth="1"/>
    <col min="13058" max="13059" width="14.7109375" style="284" customWidth="1"/>
    <col min="13060" max="13060" width="0" style="284" hidden="1" customWidth="1"/>
    <col min="13061" max="13067" width="9.5703125" style="284" customWidth="1"/>
    <col min="13068" max="13310" width="9.85546875" style="284"/>
    <col min="13311" max="13311" width="3.85546875" style="284" customWidth="1"/>
    <col min="13312" max="13313" width="9.5703125" style="284" customWidth="1"/>
    <col min="13314" max="13315" width="14.7109375" style="284" customWidth="1"/>
    <col min="13316" max="13316" width="0" style="284" hidden="1" customWidth="1"/>
    <col min="13317" max="13323" width="9.5703125" style="284" customWidth="1"/>
    <col min="13324" max="13566" width="9.85546875" style="284"/>
    <col min="13567" max="13567" width="3.85546875" style="284" customWidth="1"/>
    <col min="13568" max="13569" width="9.5703125" style="284" customWidth="1"/>
    <col min="13570" max="13571" width="14.7109375" style="284" customWidth="1"/>
    <col min="13572" max="13572" width="0" style="284" hidden="1" customWidth="1"/>
    <col min="13573" max="13579" width="9.5703125" style="284" customWidth="1"/>
    <col min="13580" max="13822" width="9.85546875" style="284"/>
    <col min="13823" max="13823" width="3.85546875" style="284" customWidth="1"/>
    <col min="13824" max="13825" width="9.5703125" style="284" customWidth="1"/>
    <col min="13826" max="13827" width="14.7109375" style="284" customWidth="1"/>
    <col min="13828" max="13828" width="0" style="284" hidden="1" customWidth="1"/>
    <col min="13829" max="13835" width="9.5703125" style="284" customWidth="1"/>
    <col min="13836" max="14078" width="9.85546875" style="284"/>
    <col min="14079" max="14079" width="3.85546875" style="284" customWidth="1"/>
    <col min="14080" max="14081" width="9.5703125" style="284" customWidth="1"/>
    <col min="14082" max="14083" width="14.7109375" style="284" customWidth="1"/>
    <col min="14084" max="14084" width="0" style="284" hidden="1" customWidth="1"/>
    <col min="14085" max="14091" width="9.5703125" style="284" customWidth="1"/>
    <col min="14092" max="14334" width="9.85546875" style="284"/>
    <col min="14335" max="14335" width="3.85546875" style="284" customWidth="1"/>
    <col min="14336" max="14337" width="9.5703125" style="284" customWidth="1"/>
    <col min="14338" max="14339" width="14.7109375" style="284" customWidth="1"/>
    <col min="14340" max="14340" width="0" style="284" hidden="1" customWidth="1"/>
    <col min="14341" max="14347" width="9.5703125" style="284" customWidth="1"/>
    <col min="14348" max="14590" width="9.85546875" style="284"/>
    <col min="14591" max="14591" width="3.85546875" style="284" customWidth="1"/>
    <col min="14592" max="14593" width="9.5703125" style="284" customWidth="1"/>
    <col min="14594" max="14595" width="14.7109375" style="284" customWidth="1"/>
    <col min="14596" max="14596" width="0" style="284" hidden="1" customWidth="1"/>
    <col min="14597" max="14603" width="9.5703125" style="284" customWidth="1"/>
    <col min="14604" max="14846" width="9.85546875" style="284"/>
    <col min="14847" max="14847" width="3.85546875" style="284" customWidth="1"/>
    <col min="14848" max="14849" width="9.5703125" style="284" customWidth="1"/>
    <col min="14850" max="14851" width="14.7109375" style="284" customWidth="1"/>
    <col min="14852" max="14852" width="0" style="284" hidden="1" customWidth="1"/>
    <col min="14853" max="14859" width="9.5703125" style="284" customWidth="1"/>
    <col min="14860" max="15102" width="9.85546875" style="284"/>
    <col min="15103" max="15103" width="3.85546875" style="284" customWidth="1"/>
    <col min="15104" max="15105" width="9.5703125" style="284" customWidth="1"/>
    <col min="15106" max="15107" width="14.7109375" style="284" customWidth="1"/>
    <col min="15108" max="15108" width="0" style="284" hidden="1" customWidth="1"/>
    <col min="15109" max="15115" width="9.5703125" style="284" customWidth="1"/>
    <col min="15116" max="15358" width="9.85546875" style="284"/>
    <col min="15359" max="15359" width="3.85546875" style="284" customWidth="1"/>
    <col min="15360" max="15361" width="9.5703125" style="284" customWidth="1"/>
    <col min="15362" max="15363" width="14.7109375" style="284" customWidth="1"/>
    <col min="15364" max="15364" width="0" style="284" hidden="1" customWidth="1"/>
    <col min="15365" max="15371" width="9.5703125" style="284" customWidth="1"/>
    <col min="15372" max="15614" width="9.85546875" style="284"/>
    <col min="15615" max="15615" width="3.85546875" style="284" customWidth="1"/>
    <col min="15616" max="15617" width="9.5703125" style="284" customWidth="1"/>
    <col min="15618" max="15619" width="14.7109375" style="284" customWidth="1"/>
    <col min="15620" max="15620" width="0" style="284" hidden="1" customWidth="1"/>
    <col min="15621" max="15627" width="9.5703125" style="284" customWidth="1"/>
    <col min="15628" max="15870" width="9.85546875" style="284"/>
    <col min="15871" max="15871" width="3.85546875" style="284" customWidth="1"/>
    <col min="15872" max="15873" width="9.5703125" style="284" customWidth="1"/>
    <col min="15874" max="15875" width="14.7109375" style="284" customWidth="1"/>
    <col min="15876" max="15876" width="0" style="284" hidden="1" customWidth="1"/>
    <col min="15877" max="15883" width="9.5703125" style="284" customWidth="1"/>
    <col min="15884" max="16126" width="9.85546875" style="284"/>
    <col min="16127" max="16127" width="3.85546875" style="284" customWidth="1"/>
    <col min="16128" max="16129" width="9.5703125" style="284" customWidth="1"/>
    <col min="16130" max="16131" width="14.7109375" style="284" customWidth="1"/>
    <col min="16132" max="16132" width="0" style="284" hidden="1" customWidth="1"/>
    <col min="16133" max="16139" width="9.5703125" style="284" customWidth="1"/>
    <col min="16140" max="16384" width="9.8554687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10" t="s">
        <v>235</v>
      </c>
      <c r="C4" s="610"/>
      <c r="D4" s="272" cm="1">
        <f t="array" ref="D4:F4">'1. CUTTING DOCKET'!D11:F11</f>
        <v>45447</v>
      </c>
      <c r="E4">
        <v>0</v>
      </c>
      <c r="F4">
        <v>0</v>
      </c>
      <c r="G4"/>
      <c r="H4"/>
    </row>
    <row r="5" spans="1:8" s="265" customFormat="1" ht="3.95" customHeight="1" thickBot="1">
      <c r="A5" s="270"/>
      <c r="B5" s="611"/>
      <c r="C5" s="611"/>
      <c r="D5" s="273"/>
      <c r="E5"/>
      <c r="F5" s="270"/>
      <c r="G5" s="270"/>
      <c r="H5"/>
    </row>
    <row r="6" spans="1:8" s="265" customFormat="1" ht="17.25" customHeight="1" thickBot="1">
      <c r="A6" s="270"/>
      <c r="B6" s="610" t="s">
        <v>236</v>
      </c>
      <c r="C6" s="610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3.95" customHeight="1" thickBot="1">
      <c r="A7" s="270"/>
      <c r="B7" s="612"/>
      <c r="C7" s="612"/>
      <c r="D7" s="273"/>
      <c r="E7"/>
      <c r="F7" s="275"/>
      <c r="G7" s="276"/>
      <c r="H7"/>
    </row>
    <row r="8" spans="1:8" s="265" customFormat="1" ht="17.25" customHeight="1" thickBot="1">
      <c r="A8" s="270"/>
      <c r="B8" s="610" t="s">
        <v>238</v>
      </c>
      <c r="C8" s="610"/>
      <c r="D8" s="274" t="str">
        <f>'1. CUTTING DOCKET'!D7</f>
        <v>D15-SPA79A1</v>
      </c>
      <c r="E8" s="277"/>
      <c r="F8" s="271" t="s">
        <v>239</v>
      </c>
      <c r="G8" s="274" t="s">
        <v>899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09" t="s">
        <v>242</v>
      </c>
      <c r="D10" s="609"/>
      <c r="E10" s="609"/>
      <c r="F10" s="609"/>
      <c r="G10" s="280" t="s">
        <v>243</v>
      </c>
      <c r="H10" s="280" t="s">
        <v>244</v>
      </c>
    </row>
    <row r="11" spans="1:8" s="265" customFormat="1" ht="106.9" customHeight="1" thickBot="1">
      <c r="A11" s="606">
        <v>1</v>
      </c>
      <c r="B11" s="282" t="s">
        <v>245</v>
      </c>
      <c r="C11" s="607" t="s">
        <v>253</v>
      </c>
      <c r="D11" s="607"/>
      <c r="E11" s="607"/>
      <c r="F11" s="607"/>
      <c r="G11" s="606"/>
      <c r="H11" s="281"/>
    </row>
    <row r="12" spans="1:8" s="265" customFormat="1" ht="106.9" customHeight="1" thickBot="1">
      <c r="A12" s="606"/>
      <c r="B12" s="282" t="s">
        <v>246</v>
      </c>
      <c r="C12" s="608" t="str">
        <f>'1. CUTTING DOCKET'!G5</f>
        <v>TRIỂN KHAI SẢN XUẤT
THAM KHẢO CÁCH MAY: MẪU SIZE SET MÃ D15-SPA79A2  MÀU WASHED BLACK CHUYỂN CÙNG TNSX NGÀY 4/6/24</v>
      </c>
      <c r="D12" s="608"/>
      <c r="E12" s="608"/>
      <c r="F12" s="608"/>
      <c r="G12" s="606"/>
      <c r="H12" s="281"/>
    </row>
    <row r="13" spans="1:8" s="265" customFormat="1" ht="106.9" customHeight="1" thickBot="1">
      <c r="A13" s="281">
        <v>2</v>
      </c>
      <c r="B13" s="282" t="s">
        <v>247</v>
      </c>
      <c r="C13" s="604" t="str">
        <f>'1. CUTTING DOCKET'!C111</f>
        <v>KHÔNG IN</v>
      </c>
      <c r="D13" s="604"/>
      <c r="E13" s="604"/>
      <c r="F13" s="604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04" t="str">
        <f>'1. CUTTING DOCKET'!C123</f>
        <v>KHÔNG THÊU</v>
      </c>
      <c r="D14" s="604"/>
      <c r="E14" s="604"/>
      <c r="F14" s="604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04" t="str">
        <f>'1. CUTTING DOCKET'!C135</f>
        <v xml:space="preserve">GARMENT DYE </v>
      </c>
      <c r="D15" s="604"/>
      <c r="E15" s="604"/>
      <c r="F15" s="604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04"/>
      <c r="D16" s="604"/>
      <c r="E16" s="604"/>
      <c r="F16" s="604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05" t="s">
        <v>251</v>
      </c>
      <c r="C18" s="605"/>
      <c r="D18" s="605"/>
      <c r="E18" s="283"/>
      <c r="F18" s="283"/>
      <c r="G18" s="605" t="s">
        <v>252</v>
      </c>
      <c r="H18" s="605"/>
    </row>
    <row r="19" spans="1:8" ht="39.950000000000003" customHeight="1">
      <c r="A19" s="276"/>
      <c r="B19" s="285"/>
      <c r="C19" s="285"/>
      <c r="D19" s="285"/>
      <c r="E19" s="285"/>
      <c r="F19" s="265"/>
      <c r="G19" s="285"/>
      <c r="H19" s="285"/>
    </row>
    <row r="20" spans="1:8" ht="39.950000000000003" customHeight="1">
      <c r="A20" s="270"/>
      <c r="B20" s="286"/>
      <c r="C20" s="286"/>
      <c r="D20" s="286"/>
      <c r="E20" s="286"/>
      <c r="F20" s="286"/>
      <c r="G20" s="286"/>
      <c r="H20" s="286"/>
    </row>
    <row r="21" spans="1:8" ht="39.950000000000003" customHeight="1">
      <c r="A21" s="270"/>
      <c r="B21" s="286"/>
      <c r="C21" s="286"/>
      <c r="D21" s="286"/>
      <c r="E21" s="286"/>
      <c r="F21" s="286"/>
      <c r="G21" s="286"/>
      <c r="H21" s="286"/>
    </row>
    <row r="22" spans="1:8" ht="39.950000000000003" customHeight="1">
      <c r="A22" s="270"/>
      <c r="B22" s="286"/>
      <c r="C22" s="286"/>
      <c r="D22" s="286"/>
      <c r="E22" s="286"/>
      <c r="F22" s="286"/>
      <c r="G22" s="286"/>
      <c r="H22" s="286"/>
    </row>
    <row r="23" spans="1:8" ht="39.950000000000003" customHeight="1">
      <c r="A23" s="270"/>
      <c r="B23" s="286"/>
      <c r="C23" s="286"/>
      <c r="D23" s="286"/>
      <c r="E23" s="286"/>
      <c r="F23" s="286"/>
      <c r="G23" s="286"/>
      <c r="H23" s="286"/>
    </row>
    <row r="24" spans="1:8" ht="39.950000000000003" customHeight="1">
      <c r="A24" s="270"/>
      <c r="B24" s="286"/>
      <c r="C24" s="286"/>
      <c r="D24" s="286"/>
      <c r="E24" s="286"/>
      <c r="F24" s="286"/>
      <c r="G24" s="286"/>
      <c r="H24" s="286"/>
    </row>
    <row r="25" spans="1:8" ht="39.950000000000003" customHeight="1">
      <c r="A25" s="270"/>
      <c r="B25" s="286"/>
      <c r="C25" s="286"/>
      <c r="D25" s="286"/>
      <c r="E25" s="286"/>
      <c r="F25" s="286"/>
      <c r="G25" s="286"/>
      <c r="H25" s="286"/>
    </row>
    <row r="26" spans="1:8" ht="39.950000000000003" customHeight="1">
      <c r="A26" s="270"/>
      <c r="B26" s="286"/>
      <c r="C26" s="286"/>
      <c r="D26" s="286"/>
      <c r="E26" s="286"/>
      <c r="F26" s="286"/>
      <c r="G26" s="286"/>
      <c r="H26" s="286"/>
    </row>
    <row r="27" spans="1:8" ht="39.950000000000003" customHeight="1">
      <c r="A27" s="270"/>
      <c r="B27" s="286"/>
      <c r="C27" s="286"/>
      <c r="D27" s="286"/>
      <c r="E27" s="286"/>
      <c r="F27" s="286"/>
      <c r="G27" s="286"/>
      <c r="H27" s="286"/>
    </row>
    <row r="28" spans="1:8" ht="39.950000000000003" customHeight="1">
      <c r="A28" s="270"/>
      <c r="B28" s="286"/>
      <c r="C28" s="286"/>
      <c r="D28" s="286"/>
      <c r="E28" s="286"/>
      <c r="F28" s="286"/>
      <c r="G28" s="286"/>
      <c r="H28" s="286"/>
    </row>
    <row r="29" spans="1:8" ht="39.950000000000003" customHeight="1">
      <c r="A29" s="270"/>
      <c r="B29" s="286"/>
      <c r="C29" s="286"/>
      <c r="D29" s="286"/>
      <c r="E29" s="286"/>
      <c r="F29" s="286"/>
      <c r="G29" s="286"/>
      <c r="H29" s="286"/>
    </row>
    <row r="30" spans="1:8" ht="39.950000000000003" customHeight="1">
      <c r="A30" s="270"/>
      <c r="B30" s="286"/>
      <c r="C30" s="286"/>
      <c r="D30" s="286"/>
      <c r="E30" s="286"/>
      <c r="F30" s="286"/>
      <c r="G30" s="286"/>
      <c r="H30" s="286"/>
    </row>
    <row r="31" spans="1:8" ht="39.950000000000003" customHeight="1">
      <c r="A31" s="270"/>
      <c r="B31" s="286"/>
      <c r="C31" s="286"/>
      <c r="D31" s="286"/>
      <c r="E31" s="286"/>
      <c r="F31" s="286"/>
      <c r="G31" s="286"/>
      <c r="H31" s="286"/>
    </row>
    <row r="32" spans="1:8" ht="39.950000000000003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39.950000000000003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39.950000000000003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39.950000000000003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39.950000000000003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03" t="s">
        <v>739</v>
      </c>
      <c r="C37" s="603"/>
      <c r="D37" s="603"/>
      <c r="E37" s="603"/>
      <c r="F37" s="603"/>
      <c r="G37" s="603"/>
      <c r="H37" s="603"/>
      <c r="I37" s="603"/>
      <c r="J37" s="603"/>
      <c r="K37" s="603"/>
      <c r="L37" s="603"/>
      <c r="M37" s="603"/>
      <c r="N37" s="603"/>
      <c r="O37" s="603"/>
      <c r="P37" s="603"/>
      <c r="Q37" s="603"/>
    </row>
    <row r="38" spans="1:17" ht="105.75" customHeight="1">
      <c r="A38" s="270"/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2"/>
      <c r="P38" s="352"/>
      <c r="Q38" s="352"/>
    </row>
    <row r="39" spans="1:17" ht="39.950000000000003" customHeight="1">
      <c r="A39" s="270"/>
      <c r="B39" s="286"/>
      <c r="C39" s="286"/>
      <c r="D39" s="286"/>
      <c r="E39" s="286"/>
      <c r="F39" s="286"/>
      <c r="G39" s="286"/>
      <c r="H39" s="286"/>
    </row>
    <row r="40" spans="1:17" ht="39.950000000000003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39.950000000000003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39.950000000000003" customHeight="1">
      <c r="A42" s="270"/>
      <c r="B42" s="286"/>
      <c r="C42" s="286"/>
      <c r="D42" s="286"/>
      <c r="E42" s="286" t="s">
        <v>725</v>
      </c>
      <c r="F42" s="286"/>
      <c r="G42" s="286"/>
      <c r="H42" s="286"/>
      <c r="J42" s="284">
        <f>I42*8.3%+(I42/50)*0.5</f>
        <v>0</v>
      </c>
      <c r="M42" s="339">
        <f>ROUND(I42+J42,0)</f>
        <v>0</v>
      </c>
      <c r="N42" s="342" t="s">
        <v>737</v>
      </c>
    </row>
    <row r="43" spans="1:17" ht="39.950000000000003" customHeight="1">
      <c r="A43" s="270"/>
      <c r="B43" s="286" t="s">
        <v>735</v>
      </c>
      <c r="C43" s="286"/>
      <c r="D43" s="286"/>
      <c r="E43" s="286" t="s">
        <v>725</v>
      </c>
      <c r="F43" s="286"/>
      <c r="G43" s="286"/>
      <c r="H43" s="286">
        <v>0.25</v>
      </c>
      <c r="M43" s="339">
        <f>ROUND(I43+J43,0)</f>
        <v>0</v>
      </c>
      <c r="N43" s="344" t="s">
        <v>738</v>
      </c>
      <c r="O43" s="344"/>
      <c r="P43" s="344"/>
      <c r="Q43" s="344"/>
    </row>
    <row r="44" spans="1:17" ht="39.950000000000003" customHeight="1">
      <c r="A44" s="270"/>
      <c r="B44" s="286"/>
      <c r="C44" s="286"/>
      <c r="D44" s="286"/>
      <c r="E44" s="286"/>
      <c r="F44" s="286"/>
      <c r="G44" s="286"/>
      <c r="H44" s="286"/>
    </row>
    <row r="45" spans="1:17" ht="39.950000000000003" customHeight="1">
      <c r="A45" s="270"/>
      <c r="B45" s="286"/>
      <c r="C45" s="286"/>
      <c r="D45" s="286"/>
      <c r="E45" s="286" t="s">
        <v>725</v>
      </c>
      <c r="F45" s="286"/>
      <c r="G45" s="286"/>
      <c r="H45" s="286"/>
      <c r="M45" s="339">
        <f>ROUND(I45+J45,0)</f>
        <v>0</v>
      </c>
    </row>
    <row r="46" spans="1:17" ht="39.950000000000003" customHeight="1">
      <c r="A46" s="270"/>
      <c r="B46" s="286"/>
      <c r="C46" s="286"/>
      <c r="D46" s="286"/>
      <c r="E46" s="286"/>
      <c r="F46" s="286"/>
      <c r="G46" s="286"/>
      <c r="H46" s="286"/>
    </row>
    <row r="47" spans="1:17" ht="39.950000000000003" customHeight="1">
      <c r="A47" s="270"/>
      <c r="B47" s="286"/>
      <c r="C47" s="286"/>
      <c r="D47" s="286"/>
      <c r="E47" s="286" t="s">
        <v>725</v>
      </c>
      <c r="F47" s="286"/>
      <c r="G47" s="286"/>
      <c r="H47" s="286"/>
      <c r="M47" s="339">
        <f>ROUND(I47+J47,0)</f>
        <v>0</v>
      </c>
    </row>
    <row r="48" spans="1:17" ht="39.950000000000003" customHeight="1">
      <c r="A48" s="270"/>
      <c r="B48" s="286"/>
      <c r="C48" s="286"/>
      <c r="D48" s="286"/>
      <c r="E48" s="286"/>
      <c r="F48" s="286"/>
      <c r="G48" s="286"/>
      <c r="H48" s="286"/>
    </row>
    <row r="49" spans="1:8" ht="39.950000000000003" customHeight="1">
      <c r="A49" s="270"/>
      <c r="B49" s="286"/>
      <c r="C49" s="286"/>
      <c r="D49" s="286"/>
      <c r="E49" s="286"/>
      <c r="F49" s="286"/>
      <c r="G49" s="286"/>
      <c r="H49" s="286"/>
    </row>
    <row r="50" spans="1:8" ht="39.950000000000003" customHeight="1">
      <c r="A50" s="270"/>
      <c r="B50" s="286"/>
      <c r="C50" s="286"/>
      <c r="D50" s="286"/>
      <c r="E50" s="286"/>
      <c r="F50" s="286"/>
      <c r="G50" s="286"/>
      <c r="H50" s="286"/>
    </row>
    <row r="51" spans="1:8" ht="39.950000000000003" customHeight="1">
      <c r="A51" s="270"/>
      <c r="B51" s="286"/>
      <c r="C51" s="286"/>
      <c r="D51" s="286"/>
      <c r="E51" s="286"/>
      <c r="F51" s="286"/>
      <c r="G51" s="286"/>
      <c r="H51" s="286"/>
    </row>
    <row r="52" spans="1:8" ht="39.950000000000003" customHeight="1">
      <c r="A52" s="270"/>
      <c r="B52" s="286"/>
      <c r="C52" s="286"/>
      <c r="D52" s="286"/>
      <c r="E52" s="286"/>
      <c r="F52" s="286"/>
      <c r="G52" s="286"/>
      <c r="H52" s="286"/>
    </row>
    <row r="53" spans="1:8" ht="39.950000000000003" customHeight="1">
      <c r="A53" s="270"/>
      <c r="B53" s="286"/>
      <c r="C53" s="286"/>
      <c r="D53" s="286"/>
      <c r="E53" s="286"/>
      <c r="F53" s="286"/>
      <c r="G53" s="286"/>
      <c r="H53" s="286"/>
    </row>
    <row r="54" spans="1:8" ht="39.950000000000003" customHeight="1">
      <c r="A54" s="270"/>
      <c r="B54" s="286"/>
      <c r="C54" s="286"/>
      <c r="D54" s="286"/>
      <c r="E54" s="286"/>
      <c r="F54" s="286"/>
      <c r="G54" s="286"/>
      <c r="H54" s="286"/>
    </row>
    <row r="55" spans="1:8" ht="39.950000000000003" customHeight="1">
      <c r="A55" s="270"/>
      <c r="B55" s="286"/>
      <c r="C55" s="286"/>
      <c r="D55" s="286"/>
      <c r="E55" s="286"/>
      <c r="F55" s="286"/>
      <c r="G55" s="286"/>
      <c r="H55" s="286"/>
    </row>
    <row r="56" spans="1:8" ht="39.950000000000003" customHeight="1">
      <c r="A56" s="270"/>
      <c r="B56" s="286"/>
      <c r="C56" s="286"/>
      <c r="D56" s="286"/>
      <c r="E56" s="286"/>
      <c r="F56" s="286"/>
      <c r="G56" s="286"/>
      <c r="H56" s="286"/>
    </row>
    <row r="57" spans="1:8" ht="39.950000000000003" customHeight="1">
      <c r="A57" s="270"/>
      <c r="B57" s="286"/>
      <c r="C57" s="286"/>
      <c r="D57" s="286"/>
      <c r="E57" s="286"/>
      <c r="F57" s="286"/>
      <c r="G57" s="286"/>
      <c r="H57" s="286"/>
    </row>
    <row r="58" spans="1:8" ht="39.950000000000003" customHeight="1">
      <c r="A58" s="270"/>
      <c r="B58" s="286"/>
      <c r="C58" s="286"/>
      <c r="D58" s="286"/>
      <c r="E58" s="286"/>
      <c r="F58" s="286"/>
      <c r="G58" s="286"/>
      <c r="H58" s="286"/>
    </row>
    <row r="59" spans="1:8" ht="39.950000000000003" customHeight="1">
      <c r="A59" s="270"/>
      <c r="B59" s="286"/>
      <c r="C59" s="286"/>
      <c r="D59" s="286"/>
      <c r="E59" s="286"/>
      <c r="F59" s="286"/>
      <c r="G59" s="286"/>
      <c r="H59" s="286"/>
    </row>
    <row r="60" spans="1:8" ht="39.950000000000003" customHeight="1">
      <c r="A60" s="270"/>
      <c r="B60" s="286"/>
      <c r="C60" s="286"/>
      <c r="D60" s="286"/>
      <c r="E60" s="286"/>
      <c r="F60" s="286"/>
      <c r="G60" s="286"/>
      <c r="H60" s="286"/>
    </row>
    <row r="61" spans="1:8" ht="39.950000000000003" customHeight="1">
      <c r="A61" s="270"/>
      <c r="B61" s="286"/>
      <c r="C61" s="286"/>
      <c r="D61" s="286"/>
      <c r="E61" s="286"/>
      <c r="F61" s="286"/>
      <c r="G61" s="286"/>
      <c r="H61" s="286"/>
    </row>
    <row r="62" spans="1:8" ht="39.950000000000003" customHeight="1">
      <c r="A62" s="270"/>
      <c r="B62" s="286"/>
      <c r="C62" s="286"/>
      <c r="D62" s="286"/>
      <c r="E62" s="286"/>
      <c r="F62" s="286"/>
      <c r="G62" s="286"/>
      <c r="H62" s="286"/>
    </row>
    <row r="63" spans="1:8" ht="39.950000000000003" customHeight="1">
      <c r="A63" s="270"/>
      <c r="B63" s="286"/>
      <c r="C63" s="286"/>
      <c r="D63" s="286"/>
      <c r="E63" s="286"/>
      <c r="F63" s="286"/>
      <c r="G63" s="286"/>
      <c r="H63" s="286"/>
    </row>
    <row r="64" spans="1:8" ht="39.950000000000003" customHeight="1">
      <c r="A64" s="270"/>
      <c r="B64" s="286"/>
      <c r="C64" s="286"/>
      <c r="D64" s="286"/>
      <c r="E64" s="286"/>
      <c r="F64" s="286"/>
      <c r="G64" s="286"/>
      <c r="H64" s="286"/>
    </row>
    <row r="65" spans="1:8" ht="39.950000000000003" customHeight="1">
      <c r="A65" s="270"/>
      <c r="B65" s="286"/>
      <c r="C65" s="286"/>
      <c r="D65" s="286"/>
      <c r="E65" s="286"/>
      <c r="F65" s="286"/>
      <c r="G65" s="286"/>
      <c r="H65" s="286"/>
    </row>
  </sheetData>
  <mergeCells count="17">
    <mergeCell ref="C14:F14"/>
    <mergeCell ref="C10:F10"/>
    <mergeCell ref="B4:C4"/>
    <mergeCell ref="B5:C5"/>
    <mergeCell ref="B6:C6"/>
    <mergeCell ref="B7:C7"/>
    <mergeCell ref="B8:C8"/>
    <mergeCell ref="A11:A12"/>
    <mergeCell ref="C11:F11"/>
    <mergeCell ref="G11:G12"/>
    <mergeCell ref="C12:F12"/>
    <mergeCell ref="C13:F13"/>
    <mergeCell ref="B37:Q37"/>
    <mergeCell ref="C15:F15"/>
    <mergeCell ref="C16:F16"/>
    <mergeCell ref="B18:D18"/>
    <mergeCell ref="G18:H1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0.25"/>
  <cols>
    <col min="1" max="1" width="64.42578125" style="79" customWidth="1"/>
    <col min="2" max="2" width="81.28515625" style="80" hidden="1" customWidth="1"/>
    <col min="3" max="3" width="206" style="80" customWidth="1"/>
    <col min="4" max="4" width="70.710937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D15-SPA79A1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streetshort</v>
      </c>
      <c r="C4" s="75" t="s">
        <v>13</v>
      </c>
      <c r="D4" s="75"/>
      <c r="E4" s="75"/>
    </row>
    <row r="5" spans="1:12" s="74" customFormat="1" ht="75.95" customHeight="1">
      <c r="A5" s="76"/>
      <c r="B5" s="142" t="str">
        <f>'1. CUTTING DOCKET'!$D$21</f>
        <v>CLOUD</v>
      </c>
      <c r="C5" s="142" t="e">
        <f>'1. CUTTING DOCKET'!#REF!</f>
        <v>#REF!</v>
      </c>
      <c r="D5" s="142" t="str">
        <f>'1. CUTTING DOCKET'!$D$30</f>
        <v>MOONLIGHT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PFD</v>
      </c>
      <c r="C6" s="144" t="str">
        <f>'1. CUTTING DOCKET'!$E$48</f>
        <v>PFD</v>
      </c>
      <c r="D6" s="144" t="str">
        <f>'1. CUTTING DOCKET'!$E$52</f>
        <v>PFD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13" t="str">
        <f>'1. CUTTING DOCKET'!M11</f>
        <v>100%COTTON SEMI BRUSHED (20/1+20/1+10/2) washing_ 14GG _460GSM</v>
      </c>
      <c r="C7" s="614"/>
      <c r="D7" s="614"/>
      <c r="E7" s="615"/>
    </row>
    <row r="8" spans="1:12" s="77" customFormat="1" ht="409.6" customHeight="1">
      <c r="A8" s="145" t="str">
        <f>'1. CUTTING DOCKET'!D42</f>
        <v>VẢI CHÍNH</v>
      </c>
      <c r="B8" s="616"/>
      <c r="C8" s="617"/>
      <c r="D8" s="617"/>
      <c r="E8" s="618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13" t="e">
        <f>'1. CUTTING DOCKET'!#REF!</f>
        <v>#REF!</v>
      </c>
      <c r="C13" s="614"/>
      <c r="D13" s="615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16"/>
      <c r="C14" s="617"/>
      <c r="D14" s="617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DOCKET'!$F$57</f>
        <v>PFD</v>
      </c>
      <c r="C15" s="148" t="str">
        <f>'1. CUTTING DOCKET'!$F$58</f>
        <v>PFD</v>
      </c>
      <c r="D15" s="148" t="str">
        <f>'1. CUTTING DOCKET'!$F$59</f>
        <v>PFD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DOCKET'!$G$57</f>
        <v>PFD</v>
      </c>
      <c r="C16" s="143" t="str">
        <f>'1. CUTTING DOCKET'!$G$58</f>
        <v>PFD</v>
      </c>
      <c r="D16" s="143" t="str">
        <f>'1. CUTTING DOCKET'!$G$59</f>
        <v>PFD</v>
      </c>
      <c r="E16" s="143" t="e">
        <f>'1. CUTTING DOCKET'!#REF!</f>
        <v>#REF!</v>
      </c>
    </row>
    <row r="17" spans="1:5" s="77" customFormat="1" ht="115.5" customHeight="1">
      <c r="A17" s="145" t="str">
        <f>'1. CUTTING DOCKET'!B60</f>
        <v>CHỈ 40/2 SỬA HÀNG SAU NHUỘM</v>
      </c>
      <c r="B17" s="619" t="str">
        <f>'1. CUTTING DOCKET'!G60</f>
        <v>CHỈ CHỢ</v>
      </c>
      <c r="C17" s="620"/>
      <c r="D17" s="620"/>
      <c r="E17" s="621"/>
    </row>
    <row r="18" spans="1:5" s="77" customFormat="1" ht="90" customHeight="1">
      <c r="A18" s="144" t="str">
        <f>'1. CUTTING DOCKET'!B63</f>
        <v>NHÃN CHÍNH CHO QUẦN</v>
      </c>
      <c r="B18" s="568" t="str">
        <f>'1. CUTTING DOCKET'!F63</f>
        <v>NỀN TRẮNG CHỮ ĐEN</v>
      </c>
      <c r="C18" s="569"/>
      <c r="D18" s="569"/>
      <c r="E18" s="570"/>
    </row>
    <row r="19" spans="1:5" s="77" customFormat="1" ht="409.6" customHeight="1">
      <c r="A19" s="149" t="s">
        <v>174</v>
      </c>
      <c r="B19" s="622"/>
      <c r="C19" s="623"/>
      <c r="D19" s="623"/>
      <c r="E19" s="623"/>
    </row>
    <row r="20" spans="1:5" s="77" customFormat="1" ht="79.5" customHeight="1">
      <c r="A20" s="144" t="str">
        <f>'1. CUTTING DOCKET'!B66</f>
        <v>NHÃN SIZE CHO QUẦN</v>
      </c>
      <c r="B20" s="568" t="str">
        <f>'1. CUTTING DOCKET'!F66</f>
        <v>NỀN TRẮNG CHỮ ĐEN</v>
      </c>
      <c r="C20" s="569"/>
      <c r="D20" s="569"/>
      <c r="E20" s="570"/>
    </row>
    <row r="21" spans="1:5" s="77" customFormat="1" ht="346.5" customHeight="1">
      <c r="A21" s="145" t="s">
        <v>175</v>
      </c>
      <c r="B21" s="624"/>
      <c r="C21" s="625"/>
      <c r="D21" s="625"/>
      <c r="E21" s="626"/>
    </row>
    <row r="22" spans="1:5" s="77" customFormat="1" ht="35.25">
      <c r="A22" s="144" t="str">
        <f>'1. CUTTING DOCKET'!B80</f>
        <v>THUN LƯNG 5.5CM</v>
      </c>
      <c r="B22" s="568" t="str">
        <f>'1. CUTTING DOCKET'!F80</f>
        <v>WHITE</v>
      </c>
      <c r="C22" s="569"/>
      <c r="D22" s="569"/>
      <c r="E22" s="259"/>
    </row>
    <row r="23" spans="1:5" s="77" customFormat="1" ht="299.25" customHeight="1">
      <c r="A23" s="149" t="s">
        <v>176</v>
      </c>
      <c r="B23" s="627"/>
      <c r="C23" s="628"/>
      <c r="D23" s="628"/>
      <c r="E23" s="628"/>
    </row>
    <row r="24" spans="1:5" s="77" customFormat="1" ht="101.45" customHeight="1">
      <c r="A24" s="144" t="str">
        <f>'1. CUTTING DOCKET'!B74</f>
        <v>NHÃN THÀNH PHẦN 100% COTTON 1 LÁ</v>
      </c>
      <c r="B24" s="568" t="str">
        <f>'1. CUTTING DOCKET'!F74</f>
        <v>NỀN TRẮNG CHỮ ĐEN</v>
      </c>
      <c r="C24" s="569"/>
      <c r="D24" s="569"/>
      <c r="E24" s="259"/>
    </row>
    <row r="25" spans="1:5" s="77" customFormat="1" ht="362.25" customHeight="1">
      <c r="A25" s="149" t="s">
        <v>177</v>
      </c>
      <c r="B25" s="629" t="s">
        <v>185</v>
      </c>
      <c r="C25" s="630"/>
      <c r="D25" s="630"/>
      <c r="E25" s="260"/>
    </row>
    <row r="26" spans="1:5" s="77" customFormat="1" ht="109.5" customHeight="1">
      <c r="A26" s="144" t="s">
        <v>178</v>
      </c>
      <c r="B26" s="568" t="str">
        <f>'1. CUTTING DOCKET'!F88</f>
        <v>NỀN TRẮNG CHỮ ĐEN</v>
      </c>
      <c r="C26" s="569"/>
      <c r="D26" s="569"/>
      <c r="E26" s="261"/>
    </row>
    <row r="27" spans="1:5" s="77" customFormat="1" ht="282" customHeight="1">
      <c r="A27" s="149" t="s">
        <v>179</v>
      </c>
      <c r="B27" s="631" t="s">
        <v>180</v>
      </c>
      <c r="C27" s="632"/>
      <c r="D27" s="632"/>
      <c r="E27" s="632"/>
    </row>
    <row r="28" spans="1:5" s="77" customFormat="1" ht="93.6" customHeight="1">
      <c r="A28" s="144" t="e">
        <f>'1. CUTTING DOCKET'!#REF!</f>
        <v>#REF!</v>
      </c>
      <c r="B28" s="568" t="e">
        <f>'1. CUTTING DOCKET'!#REF!</f>
        <v>#REF!</v>
      </c>
      <c r="C28" s="569"/>
      <c r="D28" s="569"/>
      <c r="E28" s="261"/>
    </row>
    <row r="29" spans="1:5" s="77" customFormat="1" ht="273" customHeight="1">
      <c r="A29" s="145" t="s">
        <v>181</v>
      </c>
      <c r="B29" s="633"/>
      <c r="C29" s="634"/>
      <c r="D29" s="634"/>
      <c r="E29" s="634"/>
    </row>
    <row r="30" spans="1:5" s="77" customFormat="1" ht="95.25" customHeight="1">
      <c r="A30" s="144" t="str">
        <f>'1. CUTTING DOCKET'!B91</f>
        <v>POLYBAG REGULAR (XXS-M) BAO NHỎ 343MM x 406MM</v>
      </c>
      <c r="B30" s="568" t="str">
        <f>'1. CUTTING DOCKET'!F91</f>
        <v>CLEAR</v>
      </c>
      <c r="C30" s="569"/>
      <c r="D30" s="569"/>
      <c r="E30" s="261"/>
    </row>
    <row r="31" spans="1:5" s="77" customFormat="1" ht="324.75" customHeight="1">
      <c r="A31" s="145"/>
      <c r="B31" s="633"/>
      <c r="C31" s="634"/>
      <c r="D31" s="634"/>
      <c r="E31" s="634"/>
    </row>
    <row r="32" spans="1:5" s="77" customFormat="1" ht="119.45" customHeight="1">
      <c r="A32" s="144" t="s">
        <v>182</v>
      </c>
      <c r="B32" s="568" t="str">
        <f>'1. CUTTING DOCKET'!F94</f>
        <v>NATURAL</v>
      </c>
      <c r="C32" s="569"/>
      <c r="D32" s="569"/>
      <c r="E32" s="261"/>
    </row>
    <row r="33" spans="1:9" s="77" customFormat="1" ht="287.25" customHeight="1">
      <c r="A33" s="145" t="s">
        <v>183</v>
      </c>
      <c r="B33" s="633"/>
      <c r="C33" s="634"/>
      <c r="D33" s="634"/>
      <c r="E33" s="634"/>
    </row>
    <row r="34" spans="1:9" s="77" customFormat="1" ht="71.45" customHeight="1">
      <c r="A34" s="144" t="s">
        <v>108</v>
      </c>
      <c r="B34" s="568" t="s">
        <v>109</v>
      </c>
      <c r="C34" s="569"/>
      <c r="D34" s="569"/>
      <c r="E34" s="261"/>
    </row>
    <row r="35" spans="1:9" s="77" customFormat="1" ht="87" customHeight="1">
      <c r="A35" s="145" t="s">
        <v>184</v>
      </c>
      <c r="B35" s="633"/>
      <c r="C35" s="634"/>
      <c r="D35" s="634"/>
      <c r="E35" s="634"/>
    </row>
    <row r="36" spans="1:9" s="77" customFormat="1" ht="63.6" customHeight="1">
      <c r="A36" s="144" t="s">
        <v>110</v>
      </c>
      <c r="B36" s="568" t="s">
        <v>103</v>
      </c>
      <c r="C36" s="569"/>
      <c r="D36" s="569"/>
      <c r="E36" s="261"/>
    </row>
    <row r="37" spans="1:9" s="77" customFormat="1" ht="97.5" customHeight="1">
      <c r="A37" s="145" t="s">
        <v>184</v>
      </c>
      <c r="B37" s="633"/>
      <c r="C37" s="634"/>
      <c r="D37" s="634"/>
      <c r="E37" s="634"/>
    </row>
    <row r="38" spans="1:9" s="77" customFormat="1" ht="97.5" customHeight="1">
      <c r="A38" s="262" t="e">
        <f>'1. CUTTING DOCKET'!#REF!</f>
        <v>#REF!</v>
      </c>
      <c r="B38" s="635" t="e">
        <f>'1. CUTTING DOCKET'!#REF!</f>
        <v>#REF!</v>
      </c>
      <c r="C38" s="636"/>
      <c r="D38" s="637"/>
      <c r="E38" s="263"/>
    </row>
    <row r="39" spans="1:9" s="77" customFormat="1" ht="221.45" customHeight="1">
      <c r="A39" s="145"/>
      <c r="B39" s="575"/>
      <c r="C39" s="575"/>
      <c r="D39" s="575"/>
      <c r="E39" s="575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4.25"/>
  <cols>
    <col min="1" max="17" width="9.140625" style="41"/>
    <col min="18" max="18" width="80.285156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13</vt:i4>
      </vt:variant>
    </vt:vector>
  </HeadingPairs>
  <TitlesOfParts>
    <vt:vector size="23" baseType="lpstr">
      <vt:lpstr>1. CUTTING DOCKET</vt:lpstr>
      <vt:lpstr>GREY</vt:lpstr>
      <vt:lpstr>2. TRIM CARD</vt:lpstr>
      <vt:lpstr>DB103_LA VÀ DB103_CLOSET  </vt:lpstr>
      <vt:lpstr>DETAIL UPC CODE revised 9.5</vt:lpstr>
      <vt:lpstr>SIZE SET</vt:lpstr>
      <vt:lpstr>MER.QT-04.BM4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'1. CUTTING DOCKET'!Print_Titles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Nguyen Le</cp:lastModifiedBy>
  <cp:revision/>
  <cp:lastPrinted>2024-06-17T08:07:48Z</cp:lastPrinted>
  <dcterms:created xsi:type="dcterms:W3CDTF">2016-05-06T01:47:29Z</dcterms:created>
  <dcterms:modified xsi:type="dcterms:W3CDTF">2024-06-17T08:10:22Z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