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3-SS25/1-SAMPLE/2-STYLE-FILE/1. TECH PACK/SS25/ERP/10. D15-206/"/>
    </mc:Choice>
  </mc:AlternateContent>
  <xr:revisionPtr revIDLastSave="486" documentId="13_ncr:1_{FA98FA3A-47FF-4352-851D-7EEACFA7FFDF}" xr6:coauthVersionLast="47" xr6:coauthVersionMax="47" xr10:uidLastSave="{3359B0F2-9237-431C-B6C7-E06D83AA0209}"/>
  <bookViews>
    <workbookView xWindow="-110" yWindow="-110" windowWidth="19420" windowHeight="10300" tabRatio="885" activeTab="3" xr2:uid="{00000000-000D-0000-FFFF-FFFF00000000}"/>
  </bookViews>
  <sheets>
    <sheet name="1. CUTTING DOCKET" sheetId="1" r:id="rId1"/>
    <sheet name="GREY" sheetId="16" state="hidden" r:id="rId2"/>
    <sheet name="2. TRIM CARD" sheetId="5" r:id="rId3"/>
    <sheet name="SIZE SET" sheetId="21" r:id="rId4"/>
    <sheet name="2. TRIM CARD (GREY)" sheetId="17" state="hidden" r:id="rId5"/>
    <sheet name="3. ĐỊNH VỊ HÌNH IN.THÊU" sheetId="7" state="hidden" r:id="rId6"/>
    <sheet name="4. THÔNG SỐ SẢN XUẤT" sheetId="8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___SCM40">'[1]Raw material movement'!#REF!</definedName>
    <definedName name="___SCM40">'[2]Raw material movement'!#REF!</definedName>
    <definedName name="__SCM40">'[3]Raw material movement'!#REF!</definedName>
    <definedName name="_2DATA_DATA2_L">'[4]#REF'!#REF!</definedName>
    <definedName name="_DATA_DATA2_L">'[5]#REF'!#REF!</definedName>
    <definedName name="_Fill" localSheetId="2" hidden="1">#REF!</definedName>
    <definedName name="_Fill" localSheetId="4" hidden="1">#REF!</definedName>
    <definedName name="_Fill" hidden="1">#REF!</definedName>
    <definedName name="_xlnm._FilterDatabase" localSheetId="0" hidden="1">'1. CUTTING DOCKET'!$A$56:$R$110</definedName>
    <definedName name="_xlnm._FilterDatabase" localSheetId="1" hidden="1">GREY!$A$64:$Q$131</definedName>
    <definedName name="_SCM40">'[2]Raw material movement'!#REF!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>#REF!</definedName>
    <definedName name="MAHANG">#REF!</definedName>
    <definedName name="PRICE">#REF!</definedName>
    <definedName name="_xlnm.Print_Area" localSheetId="0">'1. CUTTING DOCKET'!$A$1:$Q$149</definedName>
    <definedName name="_xlnm.Print_Area" localSheetId="2">'2. TRIM CARD'!$A$1:$E$33</definedName>
    <definedName name="_xlnm.Print_Area" localSheetId="4">'2. TRIM CARD (GREY)'!$A$1:$E$39</definedName>
    <definedName name="_xlnm.Print_Area" localSheetId="1">GREY!$A$1:$P$169</definedName>
    <definedName name="_xlnm.Print_Titles" localSheetId="0">'1. CUTTING DOCKET'!$1:$15</definedName>
    <definedName name="_xlnm.Print_Titles" localSheetId="2">'2. TRIM CARD'!$1:$5</definedName>
    <definedName name="_xlnm.Print_Titles" localSheetId="4">'2. TRIM CARD (GREY)'!$1:$5</definedName>
    <definedName name="_xlnm.Print_Titles" localSheetId="1">GREY!$1:$15</definedName>
    <definedName name="style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49" i="1" l="1"/>
  <c r="D149" i="1"/>
  <c r="E149" i="1"/>
  <c r="F149" i="1"/>
  <c r="G149" i="1"/>
  <c r="H149" i="1"/>
  <c r="I149" i="1"/>
  <c r="C149" i="1"/>
  <c r="G41" i="1"/>
  <c r="Q39" i="1"/>
  <c r="M39" i="1"/>
  <c r="L39" i="1"/>
  <c r="K39" i="1"/>
  <c r="J39" i="1"/>
  <c r="I39" i="1"/>
  <c r="H39" i="1"/>
  <c r="G39" i="1"/>
  <c r="Q33" i="1"/>
  <c r="M33" i="1"/>
  <c r="L33" i="1"/>
  <c r="K33" i="1"/>
  <c r="J33" i="1"/>
  <c r="I33" i="1"/>
  <c r="H33" i="1"/>
  <c r="G33" i="1"/>
  <c r="Q27" i="1"/>
  <c r="M27" i="1"/>
  <c r="L27" i="1"/>
  <c r="K27" i="1"/>
  <c r="J27" i="1"/>
  <c r="I27" i="1"/>
  <c r="H27" i="1"/>
  <c r="G27" i="1"/>
  <c r="Q21" i="1"/>
  <c r="H21" i="1"/>
  <c r="I21" i="1"/>
  <c r="J21" i="1"/>
  <c r="K21" i="1"/>
  <c r="L21" i="1"/>
  <c r="M21" i="1"/>
  <c r="G21" i="1"/>
  <c r="Q20" i="1"/>
  <c r="Q19" i="1"/>
  <c r="Q18" i="1"/>
  <c r="J37" i="1"/>
  <c r="J19" i="1"/>
  <c r="J25" i="1"/>
  <c r="J31" i="1"/>
  <c r="B32" i="5"/>
  <c r="A32" i="5"/>
  <c r="B30" i="5"/>
  <c r="A30" i="5"/>
  <c r="B28" i="5"/>
  <c r="A28" i="5"/>
  <c r="B26" i="5"/>
  <c r="B24" i="5"/>
  <c r="A24" i="5"/>
  <c r="A22" i="5"/>
  <c r="B18" i="5"/>
  <c r="A18" i="5" l="1"/>
  <c r="L60" i="1" l="1"/>
  <c r="L59" i="1"/>
  <c r="L58" i="1"/>
  <c r="L57" i="1"/>
  <c r="L93" i="1" l="1"/>
  <c r="L105" i="1" s="1"/>
  <c r="L94" i="1"/>
  <c r="L110" i="1" s="1"/>
  <c r="L92" i="1"/>
  <c r="L108" i="1" s="1"/>
  <c r="L91" i="1"/>
  <c r="L107" i="1" s="1"/>
  <c r="L103" i="1" l="1"/>
  <c r="L98" i="1"/>
  <c r="L86" i="1" s="1"/>
  <c r="L97" i="1"/>
  <c r="L85" i="1" s="1"/>
  <c r="L95" i="1"/>
  <c r="L83" i="1" s="1"/>
  <c r="L109" i="1"/>
  <c r="L96" i="1"/>
  <c r="L84" i="1" s="1"/>
  <c r="L106" i="1"/>
  <c r="L104" i="1"/>
  <c r="A47" i="5" l="1"/>
  <c r="A53" i="1"/>
  <c r="A45" i="5"/>
  <c r="A51" i="1"/>
  <c r="A43" i="5"/>
  <c r="A41" i="5"/>
  <c r="G48" i="5"/>
  <c r="E48" i="5"/>
  <c r="E54" i="1"/>
  <c r="E46" i="5"/>
  <c r="E52" i="1"/>
  <c r="E44" i="5"/>
  <c r="E50" i="1"/>
  <c r="G44" i="5"/>
  <c r="E42" i="5"/>
  <c r="E48" i="1"/>
  <c r="I109" i="1" l="1"/>
  <c r="I110" i="1"/>
  <c r="I107" i="1"/>
  <c r="I106" i="1"/>
  <c r="I103" i="1"/>
  <c r="I105" i="1"/>
  <c r="I102" i="1"/>
  <c r="I101" i="1"/>
  <c r="I99" i="1"/>
  <c r="I95" i="1"/>
  <c r="I98" i="1"/>
  <c r="I97" i="1"/>
  <c r="I94" i="1"/>
  <c r="I91" i="1"/>
  <c r="I93" i="1"/>
  <c r="I90" i="1"/>
  <c r="I87" i="1"/>
  <c r="I89" i="1"/>
  <c r="M37" i="1"/>
  <c r="L37" i="1"/>
  <c r="K37" i="1"/>
  <c r="I37" i="1"/>
  <c r="H37" i="1"/>
  <c r="G37" i="1"/>
  <c r="M31" i="1"/>
  <c r="L31" i="1"/>
  <c r="K31" i="1"/>
  <c r="I31" i="1"/>
  <c r="H31" i="1"/>
  <c r="G31" i="1"/>
  <c r="M25" i="1"/>
  <c r="L25" i="1"/>
  <c r="K25" i="1"/>
  <c r="I25" i="1"/>
  <c r="H25" i="1"/>
  <c r="G25" i="1"/>
  <c r="H19" i="1"/>
  <c r="I19" i="1"/>
  <c r="K19" i="1"/>
  <c r="L19" i="1"/>
  <c r="M19" i="1"/>
  <c r="C37" i="1"/>
  <c r="C31" i="1"/>
  <c r="C25" i="1"/>
  <c r="C19" i="1"/>
  <c r="L41" i="1" l="1"/>
  <c r="I41" i="1"/>
  <c r="J41" i="1"/>
  <c r="K41" i="1"/>
  <c r="H41" i="1"/>
  <c r="M41" i="1"/>
  <c r="Q38" i="1" l="1"/>
  <c r="Q32" i="1"/>
  <c r="M101" i="1" s="1"/>
  <c r="O101" i="1" s="1"/>
  <c r="Q26" i="1"/>
  <c r="C142" i="1"/>
  <c r="C141" i="1"/>
  <c r="C139" i="1"/>
  <c r="C119" i="1"/>
  <c r="C118" i="1"/>
  <c r="C116" i="1"/>
  <c r="C131" i="1"/>
  <c r="C130" i="1"/>
  <c r="C128" i="1"/>
  <c r="I86" i="1"/>
  <c r="I85" i="1"/>
  <c r="I83" i="1"/>
  <c r="I80" i="1"/>
  <c r="I79" i="1"/>
  <c r="I77" i="1"/>
  <c r="I76" i="1"/>
  <c r="I75" i="1"/>
  <c r="I73" i="1"/>
  <c r="I72" i="1"/>
  <c r="I71" i="1"/>
  <c r="I69" i="1"/>
  <c r="I68" i="1"/>
  <c r="I67" i="1"/>
  <c r="I65" i="1"/>
  <c r="I64" i="1"/>
  <c r="I63" i="1"/>
  <c r="I61" i="1"/>
  <c r="D25" i="1"/>
  <c r="D27" i="1" s="1"/>
  <c r="H108" i="1" s="1"/>
  <c r="Q24" i="1"/>
  <c r="D5" i="5"/>
  <c r="D6" i="5"/>
  <c r="D12" i="5"/>
  <c r="J51" i="16"/>
  <c r="B50" i="1"/>
  <c r="G19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H100" i="1" l="1"/>
  <c r="H104" i="1"/>
  <c r="H92" i="1"/>
  <c r="H96" i="1"/>
  <c r="A49" i="1"/>
  <c r="H88" i="1"/>
  <c r="M99" i="1"/>
  <c r="O99" i="1" s="1"/>
  <c r="M100" i="1"/>
  <c r="O100" i="1" s="1"/>
  <c r="M102" i="1"/>
  <c r="O102" i="1" s="1"/>
  <c r="C5" i="5"/>
  <c r="B140" i="1"/>
  <c r="B117" i="1"/>
  <c r="B129" i="1"/>
  <c r="H70" i="1"/>
  <c r="H74" i="1"/>
  <c r="H66" i="1"/>
  <c r="H62" i="1"/>
  <c r="F62" i="1" s="1"/>
  <c r="H78" i="1"/>
  <c r="H58" i="1"/>
  <c r="H84" i="1"/>
  <c r="Q25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E12" i="5"/>
  <c r="C12" i="5"/>
  <c r="B12" i="5"/>
  <c r="K104" i="1" l="1"/>
  <c r="M104" i="1" s="1"/>
  <c r="O104" i="1" s="1"/>
  <c r="K108" i="1"/>
  <c r="M108" i="1" s="1"/>
  <c r="O108" i="1" s="1"/>
  <c r="K92" i="1"/>
  <c r="M92" i="1" s="1"/>
  <c r="O92" i="1" s="1"/>
  <c r="K96" i="1"/>
  <c r="M96" i="1" s="1"/>
  <c r="O96" i="1" s="1"/>
  <c r="G50" i="1"/>
  <c r="K88" i="1"/>
  <c r="M88" i="1" s="1"/>
  <c r="O88" i="1" s="1"/>
  <c r="K70" i="1"/>
  <c r="K62" i="1"/>
  <c r="K78" i="1"/>
  <c r="K74" i="1"/>
  <c r="K66" i="1"/>
  <c r="K58" i="1"/>
  <c r="K84" i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E5" i="5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F58" i="1"/>
  <c r="L64" i="1"/>
  <c r="L63" i="1"/>
  <c r="B54" i="1"/>
  <c r="B52" i="1"/>
  <c r="B48" i="1"/>
  <c r="D6" i="17" l="1"/>
  <c r="E6" i="17"/>
  <c r="E6" i="5"/>
  <c r="C15" i="17"/>
  <c r="C11" i="5"/>
  <c r="D9" i="17" l="1"/>
  <c r="E9" i="17"/>
  <c r="L62" i="1"/>
  <c r="L61" i="1"/>
  <c r="D11" i="17" l="1"/>
  <c r="E11" i="17"/>
  <c r="A13" i="5" l="1"/>
  <c r="B7" i="5"/>
  <c r="B6" i="17" l="1"/>
  <c r="B6" i="5"/>
  <c r="I60" i="1"/>
  <c r="I59" i="1"/>
  <c r="B13" i="5"/>
  <c r="B9" i="17" l="1"/>
  <c r="Q37" i="1"/>
  <c r="D37" i="1"/>
  <c r="D39" i="1" s="1"/>
  <c r="H110" i="1" s="1"/>
  <c r="Q36" i="1"/>
  <c r="Q31" i="1"/>
  <c r="D31" i="1"/>
  <c r="D33" i="1" s="1"/>
  <c r="H109" i="1" s="1"/>
  <c r="Q30" i="1"/>
  <c r="H101" i="1" l="1"/>
  <c r="H105" i="1"/>
  <c r="H102" i="1"/>
  <c r="H106" i="1"/>
  <c r="H94" i="1"/>
  <c r="H98" i="1"/>
  <c r="H93" i="1"/>
  <c r="H97" i="1"/>
  <c r="B142" i="1"/>
  <c r="H90" i="1"/>
  <c r="B141" i="1"/>
  <c r="H89" i="1"/>
  <c r="B131" i="1"/>
  <c r="B119" i="1"/>
  <c r="B130" i="1"/>
  <c r="B118" i="1"/>
  <c r="H76" i="1"/>
  <c r="H64" i="1"/>
  <c r="F64" i="1" s="1"/>
  <c r="H60" i="1"/>
  <c r="F60" i="1" s="1"/>
  <c r="H68" i="1"/>
  <c r="H86" i="1"/>
  <c r="H72" i="1"/>
  <c r="H80" i="1"/>
  <c r="H79" i="1"/>
  <c r="H63" i="1"/>
  <c r="F63" i="1" s="1"/>
  <c r="H75" i="1"/>
  <c r="H67" i="1"/>
  <c r="H71" i="1"/>
  <c r="H59" i="1"/>
  <c r="F59" i="1" s="1"/>
  <c r="H85" i="1"/>
  <c r="B11" i="17"/>
  <c r="K109" i="1"/>
  <c r="M109" i="1" s="1"/>
  <c r="O109" i="1" s="1"/>
  <c r="K106" i="1" l="1"/>
  <c r="M106" i="1" s="1"/>
  <c r="O106" i="1" s="1"/>
  <c r="K110" i="1"/>
  <c r="M110" i="1" s="1"/>
  <c r="O110" i="1" s="1"/>
  <c r="K97" i="1"/>
  <c r="M97" i="1" s="1"/>
  <c r="O97" i="1" s="1"/>
  <c r="K105" i="1"/>
  <c r="M105" i="1" s="1"/>
  <c r="O105" i="1" s="1"/>
  <c r="K94" i="1"/>
  <c r="M94" i="1" s="1"/>
  <c r="O94" i="1" s="1"/>
  <c r="K98" i="1"/>
  <c r="M98" i="1" s="1"/>
  <c r="O98" i="1" s="1"/>
  <c r="K89" i="1"/>
  <c r="M89" i="1" s="1"/>
  <c r="O89" i="1" s="1"/>
  <c r="K93" i="1"/>
  <c r="M93" i="1" s="1"/>
  <c r="O93" i="1" s="1"/>
  <c r="G54" i="1"/>
  <c r="K90" i="1"/>
  <c r="M90" i="1" s="1"/>
  <c r="O90" i="1" s="1"/>
  <c r="E15" i="17"/>
  <c r="E11" i="5"/>
  <c r="D11" i="5"/>
  <c r="D15" i="17"/>
  <c r="K71" i="1"/>
  <c r="K75" i="1"/>
  <c r="K85" i="1"/>
  <c r="M85" i="1" s="1"/>
  <c r="O85" i="1" s="1"/>
  <c r="K67" i="1"/>
  <c r="K59" i="1"/>
  <c r="K79" i="1"/>
  <c r="K63" i="1"/>
  <c r="K86" i="1"/>
  <c r="M86" i="1" s="1"/>
  <c r="O86" i="1" s="1"/>
  <c r="K68" i="1"/>
  <c r="K60" i="1"/>
  <c r="K80" i="1"/>
  <c r="K76" i="1"/>
  <c r="K72" i="1"/>
  <c r="K64" i="1"/>
  <c r="G52" i="1"/>
  <c r="A10" i="5"/>
  <c r="A9" i="5"/>
  <c r="E9" i="5" l="1"/>
  <c r="B9" i="5"/>
  <c r="C6" i="17" l="1"/>
  <c r="C6" i="5"/>
  <c r="C9" i="17" l="1"/>
  <c r="C11" i="17" l="1"/>
  <c r="B20" i="5" l="1"/>
  <c r="A20" i="5"/>
  <c r="B14" i="5" l="1"/>
  <c r="B16" i="5" l="1"/>
  <c r="I57" i="1"/>
  <c r="B22" i="5"/>
  <c r="A16" i="5"/>
  <c r="A14" i="5"/>
  <c r="D19" i="1"/>
  <c r="D21" i="1" s="1"/>
  <c r="A8" i="5"/>
  <c r="B2" i="5"/>
  <c r="B3" i="5"/>
  <c r="A4" i="5"/>
  <c r="A3" i="5"/>
  <c r="A2" i="5"/>
  <c r="B4" i="5"/>
  <c r="H103" i="1" l="1"/>
  <c r="H107" i="1"/>
  <c r="H95" i="1"/>
  <c r="H99" i="1"/>
  <c r="H87" i="1"/>
  <c r="H91" i="1"/>
  <c r="B139" i="1"/>
  <c r="A47" i="1"/>
  <c r="B128" i="1"/>
  <c r="B116" i="1"/>
  <c r="H73" i="1"/>
  <c r="H69" i="1"/>
  <c r="H83" i="1"/>
  <c r="H77" i="1"/>
  <c r="H61" i="1"/>
  <c r="F61" i="1" s="1"/>
  <c r="H65" i="1"/>
  <c r="H57" i="1"/>
  <c r="F57" i="1" s="1"/>
  <c r="B5" i="17"/>
  <c r="M62" i="1"/>
  <c r="O62" i="1" s="1"/>
  <c r="M84" i="1"/>
  <c r="O84" i="1" s="1"/>
  <c r="M80" i="1"/>
  <c r="O80" i="1" s="1"/>
  <c r="M75" i="1"/>
  <c r="O75" i="1" s="1"/>
  <c r="M64" i="1"/>
  <c r="O64" i="1" s="1"/>
  <c r="M68" i="1"/>
  <c r="O68" i="1" s="1"/>
  <c r="M59" i="1"/>
  <c r="O59" i="1" s="1"/>
  <c r="M60" i="1"/>
  <c r="O60" i="1" s="1"/>
  <c r="M79" i="1"/>
  <c r="O79" i="1" s="1"/>
  <c r="M72" i="1"/>
  <c r="O72" i="1" s="1"/>
  <c r="M63" i="1"/>
  <c r="O63" i="1" s="1"/>
  <c r="M67" i="1"/>
  <c r="O67" i="1" s="1"/>
  <c r="M71" i="1"/>
  <c r="O71" i="1" s="1"/>
  <c r="M76" i="1"/>
  <c r="O76" i="1" s="1"/>
  <c r="B5" i="5"/>
  <c r="K103" i="1" l="1"/>
  <c r="M103" i="1" s="1"/>
  <c r="O103" i="1" s="1"/>
  <c r="K107" i="1"/>
  <c r="M107" i="1" s="1"/>
  <c r="O107" i="1" s="1"/>
  <c r="K91" i="1"/>
  <c r="M91" i="1" s="1"/>
  <c r="O91" i="1" s="1"/>
  <c r="K95" i="1"/>
  <c r="M95" i="1" s="1"/>
  <c r="O95" i="1" s="1"/>
  <c r="Q41" i="1"/>
  <c r="K87" i="1"/>
  <c r="M87" i="1" s="1"/>
  <c r="O87" i="1" s="1"/>
  <c r="B15" i="17"/>
  <c r="B11" i="5"/>
  <c r="K83" i="1"/>
  <c r="M83" i="1" s="1"/>
  <c r="O83" i="1" s="1"/>
  <c r="K69" i="1"/>
  <c r="M69" i="1" s="1"/>
  <c r="O69" i="1" s="1"/>
  <c r="K61" i="1"/>
  <c r="M61" i="1" s="1"/>
  <c r="O61" i="1" s="1"/>
  <c r="K77" i="1"/>
  <c r="M77" i="1" s="1"/>
  <c r="O77" i="1" s="1"/>
  <c r="K65" i="1"/>
  <c r="M65" i="1" s="1"/>
  <c r="O65" i="1" s="1"/>
  <c r="K57" i="1"/>
  <c r="M57" i="1" s="1"/>
  <c r="O57" i="1" s="1"/>
  <c r="K73" i="1"/>
  <c r="M73" i="1" s="1"/>
  <c r="O73" i="1" s="1"/>
  <c r="I50" i="1"/>
  <c r="J50" i="1" s="1"/>
  <c r="M50" i="1" s="1"/>
  <c r="I52" i="1"/>
  <c r="J52" i="1" s="1"/>
  <c r="M52" i="1" s="1"/>
  <c r="I54" i="1"/>
  <c r="J54" i="1" s="1"/>
  <c r="M54" i="1" s="1"/>
  <c r="M58" i="1"/>
  <c r="O58" i="1" s="1"/>
  <c r="G48" i="1"/>
  <c r="I48" i="1" s="1"/>
  <c r="J48" i="1" s="1"/>
  <c r="M48" i="1" s="1"/>
  <c r="M70" i="1"/>
  <c r="O70" i="1" s="1"/>
  <c r="M66" i="1"/>
  <c r="O66" i="1" s="1"/>
  <c r="M78" i="1"/>
  <c r="O78" i="1" s="1"/>
  <c r="M74" i="1"/>
  <c r="O74" i="1" s="1"/>
</calcChain>
</file>

<file path=xl/sharedStrings.xml><?xml version="1.0" encoding="utf-8"?>
<sst xmlns="http://schemas.openxmlformats.org/spreadsheetml/2006/main" count="1091" uniqueCount="414">
  <si>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</si>
  <si>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</si>
  <si>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</si>
  <si>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</si>
  <si>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</si>
  <si>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</si>
  <si>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</si>
  <si>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</si>
  <si>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</si>
  <si>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</si>
  <si>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</si>
  <si>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</si>
  <si>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</si>
  <si>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</si>
  <si>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</si>
  <si>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</si>
  <si>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</si>
  <si>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</si>
  <si>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</si>
  <si>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</si>
  <si>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</si>
  <si>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</si>
  <si>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</si>
  <si>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</si>
  <si>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</si>
  <si>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</si>
  <si>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</si>
  <si>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</si>
  <si>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</si>
  <si>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</si>
  <si>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</si>
  <si>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</si>
  <si>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</si>
  <si>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</si>
  <si>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</si>
  <si>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</si>
  <si>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</si>
  <si>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</si>
  <si>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</si>
  <si>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</si>
  <si>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</si>
  <si>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</si>
  <si>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</si>
  <si>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</si>
  <si>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</si>
  <si>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</si>
  <si>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</si>
  <si>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</si>
  <si>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</si>
  <si>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</si>
  <si>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</si>
  <si>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</si>
  <si>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</si>
  <si>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</si>
  <si>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</si>
  <si>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</si>
  <si>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</si>
  <si>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</si>
  <si>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</si>
  <si>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</si>
  <si>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</si>
  <si>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</si>
  <si>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</si>
  <si>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</si>
  <si>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</si>
  <si>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</si>
  <si>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</si>
  <si>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</si>
  <si>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</si>
  <si>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</si>
  <si>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</si>
  <si>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</si>
  <si>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</si>
  <si>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</si>
  <si>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</si>
  <si>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</si>
  <si>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</si>
  <si>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</si>
  <si>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</si>
  <si>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</si>
  <si>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</si>
  <si>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</si>
  <si>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</si>
  <si>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</si>
  <si>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</si>
  <si>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</si>
  <si>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</si>
  <si>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</si>
  <si>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</si>
  <si>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</si>
  <si>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</si>
  <si>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</si>
  <si>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</si>
  <si>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</si>
  <si>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</si>
  <si>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</si>
  <si>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</si>
  <si>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</si>
  <si>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</si>
  <si>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</si>
  <si>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</si>
  <si>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</si>
  <si>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</si>
  <si>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</si>
  <si>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</si>
  <si>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</si>
  <si>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</si>
  <si>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</si>
  <si>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</si>
  <si>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</si>
  <si>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</si>
  <si>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</si>
  <si>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</si>
  <si>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</si>
  <si>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</si>
  <si>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</si>
  <si>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</si>
  <si>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</si>
  <si>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t xml:space="preserve">ĐỊNH VỊ HÌNH IN: </t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</si>
  <si>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</si>
  <si>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</si>
  <si>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DUYỆT THEO MẪU PHOTOSHOOT TRƯỚC WASH MÀU GREY HEATHER ĐÃ CHUYỂN 7/2/23</t>
  </si>
  <si>
    <t>DUYỆT THEO MẪU PHOTOSHOOT TRƯỚC WASH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</si>
  <si>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</si>
  <si>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</si>
  <si>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</si>
  <si>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HOT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</si>
  <si>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</si>
  <si>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</si>
  <si>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</si>
  <si>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</si>
  <si>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</si>
  <si>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</si>
  <si>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THAM KHẢO CÁCH MAY: MẪU PHOTO MÃ 118524  MÙA FA23 MÀU BLACK CHUYỂN CÙNG TÁC NGHIỆP</t>
  </si>
  <si>
    <t>FA23 PRODUCTION</t>
  </si>
  <si>
    <t>GREEN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</si>
  <si>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</si>
  <si>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</si>
  <si>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</si>
  <si>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</si>
  <si>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</si>
  <si>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</si>
  <si>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>S20 1389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</si>
  <si>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</si>
  <si>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</si>
  <si>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</si>
  <si>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</si>
  <si>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</si>
  <si>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</si>
  <si>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</si>
  <si>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</si>
  <si>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</si>
  <si>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</si>
  <si>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</si>
  <si>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</si>
  <si>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</si>
  <si>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</si>
  <si>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</si>
  <si>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</si>
  <si>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</si>
  <si>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</si>
  <si>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</si>
  <si>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</si>
  <si>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</si>
  <si>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</si>
  <si>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</si>
  <si>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</si>
  <si>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</si>
  <si>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</si>
  <si>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</si>
  <si>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</si>
  <si>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</si>
  <si>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</si>
  <si>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</si>
  <si>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</si>
  <si>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</si>
  <si>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</si>
  <si>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</si>
  <si>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</si>
  <si>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</si>
  <si>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</si>
  <si>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</si>
  <si>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</si>
  <si>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</si>
  <si>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</si>
  <si>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DỰ KIẾN NHẬP KHO 14/2/23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</si>
  <si>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</si>
  <si>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</si>
  <si>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</si>
  <si>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</si>
  <si>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</si>
  <si>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</si>
  <si>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</si>
  <si>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</si>
  <si>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</si>
  <si>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</si>
  <si>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</si>
  <si>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</si>
  <si>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</si>
  <si>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</si>
  <si>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</si>
  <si>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</si>
  <si>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</si>
  <si>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</si>
  <si>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</si>
  <si>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</si>
  <si>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</si>
  <si>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</si>
  <si>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</si>
  <si>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</si>
  <si>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</si>
  <si>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</si>
  <si>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</si>
  <si>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</si>
  <si>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</si>
  <si>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</si>
  <si>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</si>
  <si>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</si>
  <si>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</si>
  <si>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</si>
  <si>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</si>
  <si>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</si>
  <si>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</si>
  <si>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</si>
  <si>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</si>
  <si>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</si>
  <si>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QUY/QUYNH#251</t>
  </si>
  <si>
    <t>D15  FW24   G2721</t>
  </si>
  <si>
    <t>FW24 PRODUCTION</t>
  </si>
  <si>
    <t>DROP FALL</t>
  </si>
  <si>
    <t>60% COTTON, 35% POLYESTER, 5% SPANDEX</t>
  </si>
  <si>
    <t>SLUB JERSEY 60% COTTON, 35% POLYESTER, 5% SPANDEX 230GSM</t>
  </si>
  <si>
    <t>DREW HOUSE</t>
  </si>
  <si>
    <t>DB-KT013</t>
  </si>
  <si>
    <t>curved hem tank top</t>
  </si>
  <si>
    <t>DB-KT015</t>
  </si>
  <si>
    <t>DB-KT016</t>
  </si>
  <si>
    <t>DB-KT018</t>
  </si>
  <si>
    <t>XXS</t>
  </si>
  <si>
    <t>VẢI TRƯỚC WASH</t>
  </si>
  <si>
    <t>PFD</t>
  </si>
  <si>
    <t>VẢI CHÍNH, CỔ ÁO, VÒNG NÁCH</t>
  </si>
  <si>
    <t>D15-1578</t>
  </si>
  <si>
    <t>CHỈ 40/2 SỬA HÀNG SAU NHUỘM</t>
  </si>
  <si>
    <t>THAM KHẢO CÁCH MAY: MẪU SIZE SET MÃ D15-TA204A1  MÙA FA24 MÀU BLACK CHUYỂN NGÀY 7/6/24</t>
  </si>
  <si>
    <t>150CM</t>
  </si>
  <si>
    <t>chỉ chợ</t>
  </si>
  <si>
    <t>CLOUD</t>
  </si>
  <si>
    <t xml:space="preserve"> MOONLIGHT</t>
  </si>
  <si>
    <t>LUNAR</t>
  </si>
  <si>
    <t>PARCHMENT</t>
  </si>
  <si>
    <t>NHÃN CHÍNH CHO ÁO</t>
  </si>
  <si>
    <t>D15-1580</t>
  </si>
  <si>
    <t>NHÃN SIZE CHO ÁO</t>
  </si>
  <si>
    <t>NHÃN COUNTRY OF ORIGIN- made in vietnam</t>
  </si>
  <si>
    <t>LB-24C001-VN</t>
  </si>
  <si>
    <t>NHÃN THÀNH PHẦN 60% COTTON, 35% POLYESTER, 5% SPANDEX 1 LÁ</t>
  </si>
  <si>
    <t>D15-1581</t>
  </si>
  <si>
    <t>STICKER POLY BAG + 2 MẶT THÙNG CARTON 
6.5CM W x 2.5CM H</t>
  </si>
  <si>
    <t>D15-1587</t>
  </si>
  <si>
    <t>D15-1586</t>
  </si>
  <si>
    <t>THÙNG CARTON BOX 60X40X30CM</t>
  </si>
  <si>
    <t>STICKER DÁN THÙNG MÀU CAM</t>
  </si>
  <si>
    <t>POLYBAG REGULAR (XXS-M) BAO NHỎ 343MM x 406MM</t>
  </si>
  <si>
    <t>PB-002RG-2024 (NHỎ)</t>
  </si>
  <si>
    <t>KHÔNG THÊU</t>
  </si>
  <si>
    <t xml:space="preserve">GARMENT DYE </t>
  </si>
  <si>
    <t>DUYỆT THEO ỐNG WASH MÀU CLOUD NGÀY 6.6.24</t>
  </si>
  <si>
    <t>DUYỆT THEO ỐNG WASH MÀU MÔNLIGHT NGÀY 6.6.24</t>
  </si>
  <si>
    <t>DUYỆT THEO ỐNG WASH MÀU LUNAR NGÀY 6.6.24</t>
  </si>
  <si>
    <t>DUYỆT THEO ỐNG WASH MÀU PẢCHMENT NGÀY 6.6.24</t>
  </si>
  <si>
    <t>LƯU Ý- THÔNG SỐ SẢN XUẤT CẦN CHÍNH XÁC 100%.
ĐẶC BIỆT HÀNG XUẤT CHO HAI CỬA HÀNG DB103_LA VÀ DB103_CLOSET (SỐ LƯỢNG TRANG SAU) LÀ HÀNG ƯU TIÊN, VÀ SỬ DỤNG BAO POLYBAG ĐÃ LỰA THEO PO LỰA BAO D15-1591</t>
  </si>
  <si>
    <t>CHUYỂN MOCK UP CHO DYE NHUỘM THEO EMAIL CỦA WASHING TEAM</t>
  </si>
  <si>
    <t>DRFW24P1575001U00F-LOT 'H14040922 ÁNH A- CẤP ĐỦ 327M</t>
  </si>
  <si>
    <t>DRFW24P1575001U00F-LOT 'H14040922 ÁNH A- CẤP ĐỦ 324M</t>
  </si>
  <si>
    <t>DRFW24P1575001U00F-LOT 'H14040922 ÁNH A- CẤP ĐỦ 323M</t>
  </si>
  <si>
    <t>LB-24M001-DB</t>
  </si>
  <si>
    <t>LB-24S001-ALPTOP FOR TOP</t>
  </si>
  <si>
    <t>D15-1593</t>
  </si>
  <si>
    <t>D15-1594
CHỈ DÁN CỬA HÀNG ĐI DB103_CLOSET</t>
  </si>
  <si>
    <t xml:space="preserve">MAY 2 CẠNH NHÃN TẠI GIỮA CỔ SAU
1/4" TỪ ĐƯỜNG MAY VIỀN CỔ SAU XUỐNG CẠNH NHÃN
</t>
  </si>
  <si>
    <t>GẬP ĐÔI
GẮN BÊN DƯỚI, GIỮA NHÃN  CHÍNH</t>
  </si>
  <si>
    <t>GẮN BÊN TRÁI NGƯỜI MẶC
2" TỪ MÉP LAI LÊN</t>
  </si>
  <si>
    <t>DÁN LÊN POLYBAG VÀ GÓC PHẢI THÙNG CARTON</t>
  </si>
  <si>
    <t>ĐÓNG BAO POLYBAG NHỎ</t>
  </si>
  <si>
    <t xml:space="preserve">THÙNG +TẤM LÓT </t>
  </si>
  <si>
    <t xml:space="preserve">DÁN 2 MẶT THÙNG </t>
  </si>
  <si>
    <t>DÁN GÓC PHẢI 2 MẶT THÙNG 
LƯU Ý- CHỈ DÁN CỬA HÀNG CLOSET</t>
  </si>
  <si>
    <t>ĐÓNG TRONG MỖI THÙNG</t>
  </si>
  <si>
    <r>
      <rPr>
        <b/>
        <sz val="9.5"/>
        <rFont val="Carlito"/>
        <family val="2"/>
      </rPr>
      <t>SEASON:</t>
    </r>
  </si>
  <si>
    <r>
      <rPr>
        <sz val="9.5"/>
        <rFont val="Carlito"/>
        <family val="2"/>
      </rPr>
      <t>BASICS</t>
    </r>
  </si>
  <si>
    <r>
      <rPr>
        <b/>
        <sz val="9.5"/>
        <rFont val="Carlito"/>
        <family val="2"/>
      </rPr>
      <t>VENDOR:</t>
    </r>
  </si>
  <si>
    <r>
      <rPr>
        <sz val="9.5"/>
        <rFont val="Carlito"/>
        <family val="2"/>
      </rPr>
      <t>UNAVAILABLE</t>
    </r>
  </si>
  <si>
    <r>
      <rPr>
        <b/>
        <sz val="9.5"/>
        <rFont val="Carlito"/>
        <family val="2"/>
      </rPr>
      <t>STYLE NAME:</t>
    </r>
  </si>
  <si>
    <r>
      <rPr>
        <sz val="9.5"/>
        <rFont val="Carlito"/>
        <family val="2"/>
      </rPr>
      <t>CURVED HEM TANK TOP</t>
    </r>
  </si>
  <si>
    <r>
      <rPr>
        <b/>
        <sz val="9.5"/>
        <rFont val="Carlito"/>
        <family val="2"/>
      </rPr>
      <t>FABRIC:</t>
    </r>
  </si>
  <si>
    <r>
      <rPr>
        <sz val="9.5"/>
        <rFont val="Carlito"/>
        <family val="2"/>
      </rPr>
      <t>SLUB JERSEY</t>
    </r>
  </si>
  <si>
    <r>
      <rPr>
        <b/>
        <sz val="9.5"/>
        <rFont val="Carlito"/>
        <family val="2"/>
      </rPr>
      <t>STYLE #:</t>
    </r>
  </si>
  <si>
    <r>
      <rPr>
        <sz val="9.5"/>
        <rFont val="Carlito"/>
        <family val="2"/>
      </rPr>
      <t>TBD</t>
    </r>
  </si>
  <si>
    <r>
      <rPr>
        <b/>
        <sz val="9.5"/>
        <rFont val="Carlito"/>
        <family val="2"/>
      </rPr>
      <t>SIZE RANGE:</t>
    </r>
  </si>
  <si>
    <r>
      <rPr>
        <sz val="9.5"/>
        <rFont val="Carlito"/>
        <family val="2"/>
      </rPr>
      <t>XXS-XXL</t>
    </r>
  </si>
  <si>
    <r>
      <rPr>
        <b/>
        <u/>
        <sz val="9.5"/>
        <rFont val="Carlito"/>
        <family val="2"/>
      </rPr>
      <t>GRADED SPEC</t>
    </r>
  </si>
  <si>
    <r>
      <rPr>
        <b/>
        <sz val="8"/>
        <rFont val="Carlito"/>
        <family val="2"/>
      </rPr>
      <t>DESCRIPTION</t>
    </r>
  </si>
  <si>
    <r>
      <rPr>
        <b/>
        <sz val="8"/>
        <rFont val="Carlito"/>
        <family val="2"/>
      </rPr>
      <t>TOL (+ / -)</t>
    </r>
  </si>
  <si>
    <r>
      <rPr>
        <b/>
        <sz val="8"/>
        <rFont val="Carlito"/>
        <family val="2"/>
      </rPr>
      <t>GRADE RULE</t>
    </r>
  </si>
  <si>
    <r>
      <rPr>
        <b/>
        <sz val="8"/>
        <rFont val="Carlito"/>
        <family val="2"/>
      </rPr>
      <t>XXS</t>
    </r>
  </si>
  <si>
    <r>
      <t xml:space="preserve">UA
</t>
    </r>
    <r>
      <rPr>
        <b/>
        <sz val="7"/>
        <rFont val="Carlito"/>
        <family val="2"/>
      </rPr>
      <t>+ OR -</t>
    </r>
  </si>
  <si>
    <t>DREW
+ OR -</t>
  </si>
  <si>
    <r>
      <rPr>
        <b/>
        <sz val="8"/>
        <rFont val="Carlito"/>
        <family val="2"/>
      </rPr>
      <t>XS</t>
    </r>
  </si>
  <si>
    <r>
      <rPr>
        <b/>
        <sz val="8"/>
        <rFont val="Carlito"/>
        <family val="2"/>
      </rPr>
      <t>S</t>
    </r>
  </si>
  <si>
    <r>
      <rPr>
        <b/>
        <sz val="8"/>
        <rFont val="Carlito"/>
        <family val="2"/>
      </rPr>
      <t>M</t>
    </r>
  </si>
  <si>
    <r>
      <rPr>
        <b/>
        <sz val="8"/>
        <rFont val="Carlito"/>
        <family val="2"/>
      </rPr>
      <t>L</t>
    </r>
  </si>
  <si>
    <r>
      <rPr>
        <b/>
        <sz val="8"/>
        <rFont val="Carlito"/>
        <family val="2"/>
      </rPr>
      <t>XL</t>
    </r>
  </si>
  <si>
    <r>
      <rPr>
        <b/>
        <sz val="8"/>
        <rFont val="Carlito"/>
        <family val="2"/>
      </rPr>
      <t>XXL</t>
    </r>
  </si>
  <si>
    <r>
      <rPr>
        <b/>
        <sz val="8"/>
        <rFont val="Carlito"/>
        <family val="2"/>
      </rPr>
      <t>FRONT HPS LENGTH</t>
    </r>
  </si>
  <si>
    <r>
      <rPr>
        <b/>
        <i/>
        <sz val="8"/>
        <rFont val="Carlito"/>
        <family val="2"/>
      </rPr>
      <t>HPS TO LOWEST POINT HEM</t>
    </r>
  </si>
  <si>
    <t>Dài áo( từ đỉnh vai đến điểm thấp nhất lai áo)</t>
  </si>
  <si>
    <r>
      <rPr>
        <i/>
        <sz val="8"/>
        <rFont val="Carlito"/>
        <family val="2"/>
      </rPr>
      <t>1/2</t>
    </r>
  </si>
  <si>
    <r>
      <rPr>
        <b/>
        <sz val="8"/>
        <rFont val="Carlito"/>
        <family val="2"/>
      </rPr>
      <t>SIDE SEAM LENGTH</t>
    </r>
  </si>
  <si>
    <r>
      <rPr>
        <b/>
        <i/>
        <sz val="8"/>
        <rFont val="Carlito"/>
        <family val="2"/>
      </rPr>
      <t>HPS TO BOTTOM OF SS</t>
    </r>
  </si>
  <si>
    <r>
      <rPr>
        <i/>
        <sz val="8"/>
        <rFont val="Carlito"/>
        <family val="2"/>
      </rPr>
      <t>1/4</t>
    </r>
  </si>
  <si>
    <r>
      <rPr>
        <sz val="8"/>
        <rFont val="Carlito"/>
        <family val="2"/>
      </rPr>
      <t>23 3/4</t>
    </r>
  </si>
  <si>
    <r>
      <rPr>
        <sz val="8"/>
        <rFont val="Carlito"/>
        <family val="2"/>
      </rPr>
      <t>24 3/4</t>
    </r>
  </si>
  <si>
    <r>
      <rPr>
        <sz val="8"/>
        <rFont val="Carlito"/>
        <family val="2"/>
      </rPr>
      <t>25 3/4</t>
    </r>
  </si>
  <si>
    <r>
      <rPr>
        <b/>
        <sz val="8"/>
        <rFont val="Carlito"/>
        <family val="2"/>
      </rPr>
      <t>26 3/4</t>
    </r>
  </si>
  <si>
    <r>
      <rPr>
        <sz val="8"/>
        <rFont val="Carlito"/>
        <family val="2"/>
      </rPr>
      <t>27 3/4</t>
    </r>
  </si>
  <si>
    <r>
      <rPr>
        <sz val="8"/>
        <rFont val="Carlito"/>
        <family val="2"/>
      </rPr>
      <t>28 3/4</t>
    </r>
  </si>
  <si>
    <r>
      <rPr>
        <sz val="8"/>
        <rFont val="Carlito"/>
        <family val="2"/>
      </rPr>
      <t>29 3/4</t>
    </r>
  </si>
  <si>
    <r>
      <rPr>
        <b/>
        <sz val="8"/>
        <rFont val="Carlito"/>
        <family val="2"/>
      </rPr>
      <t>CHEST</t>
    </r>
  </si>
  <si>
    <r>
      <rPr>
        <b/>
        <i/>
        <sz val="8"/>
        <rFont val="Carlito"/>
        <family val="2"/>
      </rPr>
      <t>1” BELOW AH</t>
    </r>
  </si>
  <si>
    <t>RỘNG NGỰC (DƯỚI NÁCH 1")</t>
  </si>
  <si>
    <r>
      <rPr>
        <sz val="8"/>
        <rFont val="Carlito"/>
        <family val="2"/>
      </rPr>
      <t>19 1/4</t>
    </r>
  </si>
  <si>
    <r>
      <rPr>
        <sz val="8"/>
        <rFont val="Carlito"/>
        <family val="2"/>
      </rPr>
      <t>20 1/4</t>
    </r>
  </si>
  <si>
    <r>
      <rPr>
        <sz val="8"/>
        <rFont val="Carlito"/>
        <family val="2"/>
      </rPr>
      <t>21 1/4</t>
    </r>
  </si>
  <si>
    <r>
      <rPr>
        <b/>
        <sz val="8"/>
        <rFont val="Carlito"/>
        <family val="2"/>
      </rPr>
      <t>22 1/4</t>
    </r>
  </si>
  <si>
    <r>
      <rPr>
        <sz val="8"/>
        <rFont val="Carlito"/>
        <family val="2"/>
      </rPr>
      <t>23 1/4</t>
    </r>
  </si>
  <si>
    <r>
      <rPr>
        <sz val="8"/>
        <rFont val="Carlito"/>
        <family val="2"/>
      </rPr>
      <t>24 1/4</t>
    </r>
  </si>
  <si>
    <r>
      <rPr>
        <sz val="8"/>
        <rFont val="Carlito"/>
        <family val="2"/>
      </rPr>
      <t>25 1/4</t>
    </r>
  </si>
  <si>
    <r>
      <rPr>
        <b/>
        <sz val="8"/>
        <rFont val="Carlito"/>
        <family val="2"/>
      </rPr>
      <t>ACROSS FRONT</t>
    </r>
  </si>
  <si>
    <r>
      <rPr>
        <b/>
        <i/>
        <sz val="8"/>
        <rFont val="Carlito"/>
        <family val="2"/>
      </rPr>
      <t>5 1/2” DOWN FROM HPS</t>
    </r>
  </si>
  <si>
    <t>Ngang thân trước( 5 1/2 " từ đỉnh vai xuống) đường -mép đến mép</t>
  </si>
  <si>
    <r>
      <rPr>
        <sz val="8"/>
        <rFont val="Carlito"/>
        <family val="2"/>
      </rPr>
      <t>1/4</t>
    </r>
  </si>
  <si>
    <r>
      <rPr>
        <sz val="8"/>
        <rFont val="Carlito"/>
        <family val="2"/>
      </rPr>
      <t>12 1/2</t>
    </r>
  </si>
  <si>
    <r>
      <rPr>
        <sz val="8"/>
        <rFont val="Carlito"/>
        <family val="2"/>
      </rPr>
      <t>12 3/4</t>
    </r>
  </si>
  <si>
    <r>
      <rPr>
        <b/>
        <sz val="8"/>
        <rFont val="Carlito"/>
        <family val="2"/>
      </rPr>
      <t>131/4</t>
    </r>
  </si>
  <si>
    <r>
      <rPr>
        <sz val="8"/>
        <rFont val="Carlito"/>
        <family val="2"/>
      </rPr>
      <t>13 3/4</t>
    </r>
  </si>
  <si>
    <r>
      <rPr>
        <sz val="8"/>
        <rFont val="Carlito"/>
        <family val="2"/>
      </rPr>
      <t>14 1/4</t>
    </r>
  </si>
  <si>
    <r>
      <rPr>
        <b/>
        <sz val="8"/>
        <rFont val="Carlito"/>
        <family val="2"/>
      </rPr>
      <t>ACROSS BACK</t>
    </r>
  </si>
  <si>
    <r>
      <rPr>
        <b/>
        <i/>
        <sz val="8"/>
        <rFont val="Carlito"/>
        <family val="2"/>
      </rPr>
      <t>6" DOWN FROM CB NECK SEAM</t>
    </r>
  </si>
  <si>
    <t>NGANG thân sau 6 " từ giữa sau  xuống)- mép đến mép</t>
  </si>
  <si>
    <r>
      <rPr>
        <sz val="8"/>
        <rFont val="Carlito"/>
        <family val="2"/>
      </rPr>
      <t>13 1/4</t>
    </r>
  </si>
  <si>
    <r>
      <rPr>
        <sz val="8"/>
        <rFont val="Carlito"/>
        <family val="2"/>
      </rPr>
      <t>13 1/2</t>
    </r>
  </si>
  <si>
    <r>
      <rPr>
        <b/>
        <sz val="8"/>
        <rFont val="Carlito"/>
        <family val="2"/>
      </rPr>
      <t>133/4</t>
    </r>
  </si>
  <si>
    <r>
      <rPr>
        <sz val="8"/>
        <rFont val="Carlito"/>
        <family val="2"/>
      </rPr>
      <t>14 1/2</t>
    </r>
  </si>
  <si>
    <r>
      <rPr>
        <sz val="8"/>
        <rFont val="Carlito"/>
        <family val="2"/>
      </rPr>
      <t>14 3/4</t>
    </r>
  </si>
  <si>
    <r>
      <rPr>
        <b/>
        <sz val="8"/>
        <rFont val="Carlito"/>
        <family val="2"/>
      </rPr>
      <t>BOTTOM SWEEP</t>
    </r>
  </si>
  <si>
    <r>
      <rPr>
        <b/>
        <i/>
        <sz val="8"/>
        <rFont val="Carlito"/>
        <family val="2"/>
      </rPr>
      <t>EDGE TO EDGE</t>
    </r>
  </si>
  <si>
    <t>Lai áo</t>
  </si>
  <si>
    <r>
      <rPr>
        <b/>
        <sz val="8"/>
        <rFont val="Carlito"/>
        <family val="2"/>
      </rPr>
      <t>SHOULDER SLOPE</t>
    </r>
  </si>
  <si>
    <t>Xuôi vai (vai con )</t>
  </si>
  <si>
    <r>
      <rPr>
        <i/>
        <sz val="8"/>
        <rFont val="Carlito"/>
        <family val="2"/>
      </rPr>
      <t>1/8</t>
    </r>
  </si>
  <si>
    <r>
      <rPr>
        <sz val="8"/>
        <rFont val="Carlito"/>
        <family val="2"/>
      </rPr>
      <t>3/8</t>
    </r>
  </si>
  <si>
    <r>
      <rPr>
        <b/>
        <sz val="8"/>
        <rFont val="Carlito"/>
        <family val="2"/>
      </rPr>
      <t>3/8</t>
    </r>
  </si>
  <si>
    <r>
      <rPr>
        <b/>
        <sz val="8"/>
        <rFont val="Carlito"/>
        <family val="2"/>
      </rPr>
      <t>SHOULDER SEAM FWD</t>
    </r>
  </si>
  <si>
    <t xml:space="preserve">Chồm vai </t>
  </si>
  <si>
    <r>
      <rPr>
        <sz val="8"/>
        <rFont val="Carlito"/>
        <family val="2"/>
      </rPr>
      <t>1/2</t>
    </r>
  </si>
  <si>
    <r>
      <rPr>
        <b/>
        <sz val="8"/>
        <rFont val="Carlito"/>
        <family val="2"/>
      </rPr>
      <t>1/2</t>
    </r>
  </si>
  <si>
    <r>
      <rPr>
        <b/>
        <sz val="8"/>
        <rFont val="Carlito"/>
        <family val="2"/>
      </rPr>
      <t>SHOULDER STRAP WID</t>
    </r>
  </si>
  <si>
    <r>
      <rPr>
        <b/>
        <i/>
        <sz val="8"/>
        <rFont val="Carlito"/>
        <family val="2"/>
      </rPr>
      <t>SEAM TO SEAM</t>
    </r>
  </si>
  <si>
    <t>Rộng dây đeo vai( từ đường may đến đường may)</t>
  </si>
  <si>
    <r>
      <rPr>
        <sz val="8"/>
        <rFont val="Carlito"/>
        <family val="2"/>
      </rPr>
      <t>1/8</t>
    </r>
  </si>
  <si>
    <r>
      <rPr>
        <sz val="8"/>
        <rFont val="Carlito"/>
        <family val="2"/>
      </rPr>
      <t>3/4</t>
    </r>
  </si>
  <si>
    <r>
      <rPr>
        <b/>
        <sz val="8"/>
        <rFont val="Carlito"/>
        <family val="2"/>
      </rPr>
      <t>3/4</t>
    </r>
  </si>
  <si>
    <r>
      <rPr>
        <sz val="8"/>
        <rFont val="Carlito"/>
        <family val="2"/>
      </rPr>
      <t>7/8</t>
    </r>
  </si>
  <si>
    <r>
      <rPr>
        <b/>
        <sz val="8"/>
        <rFont val="Carlito"/>
        <family val="2"/>
      </rPr>
      <t>ACROSS SHOULDER</t>
    </r>
  </si>
  <si>
    <t>Rộng vai( từ đường may đến đường may)</t>
  </si>
  <si>
    <r>
      <rPr>
        <sz val="8"/>
        <rFont val="Carlito"/>
        <family val="2"/>
      </rPr>
      <t>11 1/4</t>
    </r>
  </si>
  <si>
    <r>
      <rPr>
        <sz val="8"/>
        <rFont val="Carlito"/>
        <family val="2"/>
      </rPr>
      <t>11 1/2</t>
    </r>
  </si>
  <si>
    <r>
      <rPr>
        <b/>
        <sz val="8"/>
        <rFont val="Carlito"/>
        <family val="2"/>
      </rPr>
      <t>11 3/4</t>
    </r>
  </si>
  <si>
    <r>
      <rPr>
        <sz val="8"/>
        <rFont val="Carlito"/>
        <family val="2"/>
      </rPr>
      <t>12 1/4</t>
    </r>
  </si>
  <si>
    <r>
      <rPr>
        <b/>
        <sz val="8"/>
        <rFont val="Carlito"/>
        <family val="2"/>
      </rPr>
      <t>AH STRAIGHT</t>
    </r>
  </si>
  <si>
    <t>Nách đo thẳng -từ may qua đường may</t>
  </si>
  <si>
    <r>
      <rPr>
        <sz val="8"/>
        <rFont val="Carlito"/>
        <family val="2"/>
      </rPr>
      <t>11 3/4</t>
    </r>
  </si>
  <si>
    <r>
      <rPr>
        <b/>
        <sz val="8"/>
        <rFont val="Carlito"/>
        <family val="2"/>
      </rPr>
      <t>12 3/4</t>
    </r>
  </si>
  <si>
    <r>
      <rPr>
        <b/>
        <sz val="8"/>
        <rFont val="Carlito"/>
        <family val="2"/>
      </rPr>
      <t>NECK WIDTH</t>
    </r>
  </si>
  <si>
    <t>Rộng cổ</t>
  </si>
  <si>
    <r>
      <rPr>
        <sz val="8"/>
        <rFont val="Carlito"/>
        <family val="2"/>
      </rPr>
      <t>9 1/4</t>
    </r>
  </si>
  <si>
    <r>
      <rPr>
        <sz val="8"/>
        <rFont val="Carlito"/>
        <family val="2"/>
      </rPr>
      <t>9 1/2</t>
    </r>
  </si>
  <si>
    <r>
      <rPr>
        <sz val="8"/>
        <rFont val="Carlito"/>
        <family val="2"/>
      </rPr>
      <t>9 3/4</t>
    </r>
  </si>
  <si>
    <r>
      <rPr>
        <sz val="8"/>
        <rFont val="Carlito"/>
        <family val="2"/>
      </rPr>
      <t>10 1/4</t>
    </r>
  </si>
  <si>
    <r>
      <rPr>
        <sz val="8"/>
        <rFont val="Carlito"/>
        <family val="2"/>
      </rPr>
      <t>10 1/2</t>
    </r>
  </si>
  <si>
    <r>
      <rPr>
        <sz val="8"/>
        <rFont val="Carlito"/>
        <family val="2"/>
      </rPr>
      <t>10 3/4</t>
    </r>
  </si>
  <si>
    <r>
      <rPr>
        <b/>
        <sz val="8"/>
        <rFont val="Carlito"/>
        <family val="2"/>
      </rPr>
      <t>NECK DROP</t>
    </r>
  </si>
  <si>
    <r>
      <rPr>
        <b/>
        <i/>
        <sz val="8"/>
        <rFont val="Carlito"/>
        <family val="2"/>
      </rPr>
      <t>FRONT</t>
    </r>
  </si>
  <si>
    <t>Hạ cổ trước</t>
  </si>
  <si>
    <r>
      <rPr>
        <sz val="8"/>
        <rFont val="Carlito"/>
        <family val="2"/>
      </rPr>
      <t>7 1/4</t>
    </r>
  </si>
  <si>
    <r>
      <rPr>
        <sz val="8"/>
        <rFont val="Carlito"/>
        <family val="2"/>
      </rPr>
      <t>7 1/2</t>
    </r>
  </si>
  <si>
    <r>
      <rPr>
        <b/>
        <sz val="8"/>
        <rFont val="Carlito"/>
        <family val="2"/>
      </rPr>
      <t>7 3/4</t>
    </r>
  </si>
  <si>
    <r>
      <rPr>
        <sz val="8"/>
        <rFont val="Carlito"/>
        <family val="2"/>
      </rPr>
      <t>8 1/4</t>
    </r>
  </si>
  <si>
    <r>
      <rPr>
        <sz val="8"/>
        <rFont val="Carlito"/>
        <family val="2"/>
      </rPr>
      <t>8 1/2</t>
    </r>
  </si>
  <si>
    <r>
      <rPr>
        <b/>
        <i/>
        <sz val="8"/>
        <rFont val="Carlito"/>
        <family val="2"/>
      </rPr>
      <t>BACK</t>
    </r>
  </si>
  <si>
    <t>Hạ cổ sau</t>
  </si>
  <si>
    <r>
      <rPr>
        <sz val="8"/>
        <rFont val="Carlito"/>
        <family val="2"/>
      </rPr>
      <t>3 1/4</t>
    </r>
  </si>
  <si>
    <r>
      <rPr>
        <b/>
        <sz val="8"/>
        <rFont val="Carlito"/>
        <family val="2"/>
      </rPr>
      <t>3 1/4</t>
    </r>
  </si>
  <si>
    <r>
      <rPr>
        <b/>
        <sz val="8"/>
        <rFont val="Carlito"/>
        <family val="2"/>
      </rPr>
      <t>NECK SELF</t>
    </r>
  </si>
  <si>
    <r>
      <rPr>
        <b/>
        <i/>
        <sz val="8"/>
        <rFont val="Carlito"/>
        <family val="2"/>
      </rPr>
      <t>HEIGHT</t>
    </r>
  </si>
  <si>
    <t>To bản rib(vải chính) cổ</t>
  </si>
  <si>
    <r>
      <rPr>
        <i/>
        <sz val="8"/>
        <rFont val="Carlito"/>
        <family val="2"/>
      </rPr>
      <t>N/A</t>
    </r>
  </si>
  <si>
    <r>
      <rPr>
        <b/>
        <sz val="8"/>
        <rFont val="Carlito"/>
        <family val="2"/>
      </rPr>
      <t>AH SELF</t>
    </r>
  </si>
  <si>
    <t>To bản lai nách</t>
  </si>
  <si>
    <r>
      <rPr>
        <b/>
        <sz val="8"/>
        <rFont val="Carlito"/>
        <family val="2"/>
      </rPr>
      <t>HEM HEIGHT</t>
    </r>
  </si>
  <si>
    <t>To bản lai áo</t>
  </si>
  <si>
    <t>GẮN BÊN DƯỚI NHÃN SIZE
LƯU Ý-KHI MAY NHÃN COO PHẢI DÀI HƠN NHÃN SIZE (NHƯNG KHÔNG LÒI CHỮ CỦA NHÃN COO)
NHƯ HÌNH ĐÍNH KÈM</t>
  </si>
  <si>
    <t>D15-206 (D15-TA204A1)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</si>
</sst>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7" formatCode="0.000"/>
  </numFmts>
  <fonts count="1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18"/>
      <name val="Muli"/>
    </font>
    <font>
      <sz val="12"/>
      <color theme="1"/>
      <name val="Calibri"/>
      <family val="4"/>
      <charset val="134"/>
      <scheme val="minor"/>
    </font>
    <font>
      <sz val="12"/>
      <color rgb="FF000000"/>
      <name val="Arial"/>
      <family val="2"/>
    </font>
    <font>
      <sz val="11"/>
      <color theme="1"/>
      <name val="Calibri"/>
      <family val="4"/>
      <charset val="134"/>
      <scheme val="minor"/>
    </font>
    <font>
      <b/>
      <sz val="26"/>
      <color theme="9" tint="-0.249977111117893"/>
      <name val="Muli"/>
    </font>
    <font>
      <b/>
      <sz val="26"/>
      <color indexed="48"/>
      <name val="Muli"/>
    </font>
    <font>
      <sz val="18"/>
      <color indexed="8"/>
      <name val="Muli"/>
    </font>
    <font>
      <b/>
      <sz val="48"/>
      <name val="Muli"/>
    </font>
    <font>
      <sz val="10"/>
      <color rgb="FF000000"/>
      <name val="Times New Roman"/>
      <family val="1"/>
    </font>
    <font>
      <b/>
      <sz val="9.5"/>
      <name val="Carlito"/>
    </font>
    <font>
      <b/>
      <sz val="9.5"/>
      <name val="Carlito"/>
      <family val="2"/>
    </font>
    <font>
      <sz val="9.5"/>
      <name val="Carlito"/>
    </font>
    <font>
      <sz val="9.5"/>
      <name val="Carlito"/>
      <family val="2"/>
    </font>
    <font>
      <b/>
      <u/>
      <sz val="9.5"/>
      <name val="Carlito"/>
      <family val="2"/>
    </font>
    <font>
      <b/>
      <sz val="8"/>
      <name val="Carlito"/>
    </font>
    <font>
      <b/>
      <sz val="8"/>
      <name val="Carlito"/>
      <family val="2"/>
    </font>
    <font>
      <b/>
      <sz val="7"/>
      <name val="Carlito"/>
    </font>
    <font>
      <b/>
      <sz val="7"/>
      <name val="Carlito"/>
      <family val="2"/>
    </font>
    <font>
      <b/>
      <sz val="7.5"/>
      <name val="Carlito"/>
    </font>
    <font>
      <b/>
      <i/>
      <sz val="8"/>
      <name val="Carlito"/>
    </font>
    <font>
      <b/>
      <i/>
      <sz val="8"/>
      <name val="Carlito"/>
      <family val="2"/>
    </font>
    <font>
      <i/>
      <sz val="8"/>
      <name val="Carlito"/>
    </font>
    <font>
      <i/>
      <sz val="8"/>
      <name val="Carlito"/>
      <family val="2"/>
    </font>
    <font>
      <sz val="8"/>
      <color rgb="FF000000"/>
      <name val="Carlito"/>
      <family val="2"/>
    </font>
    <font>
      <sz val="7.5"/>
      <name val="Carlito"/>
    </font>
    <font>
      <b/>
      <sz val="8"/>
      <color rgb="FF000000"/>
      <name val="Carlito"/>
      <family val="2"/>
    </font>
    <font>
      <sz val="8"/>
      <name val="Carlito"/>
    </font>
    <font>
      <sz val="8"/>
      <name val="Carlito"/>
      <family val="2"/>
    </font>
    <font>
      <b/>
      <u/>
      <sz val="7.5"/>
      <color rgb="FF00B0F0"/>
      <name val="Carlito"/>
    </font>
  </fonts>
  <fills count="5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D5DCE3"/>
      </patternFill>
    </fill>
    <fill>
      <patternFill patternType="solid">
        <fgColor rgb="FFA9D08E"/>
      </patternFill>
    </fill>
    <fill>
      <patternFill patternType="solid">
        <fgColor theme="9" tint="0.79998168889431442"/>
        <bgColor indexed="64"/>
      </patternFill>
    </fill>
  </fills>
  <borders count="84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FF0000"/>
      </right>
      <top style="thin">
        <color rgb="FF000000"/>
      </top>
      <bottom style="thin">
        <color rgb="FF000000"/>
      </bottom>
      <diagonal/>
    </border>
    <border>
      <left style="thin">
        <color rgb="FFFF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32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8" fillId="0" borderId="0">
      <alignment vertical="center"/>
    </xf>
    <xf numFmtId="174" fontId="99" fillId="0" borderId="0"/>
    <xf numFmtId="43" fontId="100" fillId="0" borderId="0" applyFont="0" applyFill="0" applyBorder="0" applyAlignment="0" applyProtection="0"/>
    <xf numFmtId="0" fontId="105" fillId="0" borderId="0"/>
  </cellStyleXfs>
  <cellXfs count="541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95" fillId="2" borderId="1" xfId="0" applyFont="1" applyFill="1" applyBorder="1" applyAlignment="1">
      <alignment horizontal="left" vertical="center"/>
    </xf>
    <xf numFmtId="0" fontId="94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97" fillId="2" borderId="46" xfId="0" applyFont="1" applyFill="1" applyBorder="1" applyAlignment="1">
      <alignment vertical="center"/>
    </xf>
    <xf numFmtId="0" fontId="101" fillId="2" borderId="1" xfId="0" applyFont="1" applyFill="1" applyBorder="1" applyAlignment="1">
      <alignment horizontal="left" vertical="center" wrapText="1"/>
    </xf>
    <xf numFmtId="0" fontId="102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101" fillId="2" borderId="1" xfId="0" applyFont="1" applyFill="1" applyBorder="1" applyAlignment="1">
      <alignment horizontal="right" vertical="center"/>
    </xf>
    <xf numFmtId="1" fontId="53" fillId="13" borderId="1" xfId="0" applyNumberFormat="1" applyFont="1" applyFill="1" applyBorder="1" applyAlignment="1">
      <alignment horizontal="center" vertical="center"/>
    </xf>
    <xf numFmtId="0" fontId="34" fillId="47" borderId="0" xfId="2" applyFont="1" applyFill="1" applyAlignment="1">
      <alignment vertical="center"/>
    </xf>
    <xf numFmtId="2" fontId="71" fillId="47" borderId="50" xfId="0" applyNumberFormat="1" applyFont="1" applyFill="1" applyBorder="1" applyAlignment="1">
      <alignment horizontal="center" vertical="center"/>
    </xf>
    <xf numFmtId="1" fontId="57" fillId="0" borderId="67" xfId="1" applyNumberFormat="1" applyFont="1" applyBorder="1" applyAlignment="1">
      <alignment vertical="center" wrapText="1"/>
    </xf>
    <xf numFmtId="1" fontId="57" fillId="0" borderId="67" xfId="1" applyNumberFormat="1" applyFont="1" applyBorder="1" applyAlignment="1">
      <alignment horizontal="center" vertical="center" wrapText="1"/>
    </xf>
    <xf numFmtId="1" fontId="31" fillId="2" borderId="67" xfId="0" applyNumberFormat="1" applyFont="1" applyFill="1" applyBorder="1" applyAlignment="1">
      <alignment horizontal="center" vertical="center"/>
    </xf>
    <xf numFmtId="165" fontId="31" fillId="2" borderId="67" xfId="0" applyNumberFormat="1" applyFont="1" applyFill="1" applyBorder="1" applyAlignment="1">
      <alignment horizontal="center" vertical="center"/>
    </xf>
    <xf numFmtId="1" fontId="32" fillId="2" borderId="67" xfId="0" applyNumberFormat="1" applyFont="1" applyFill="1" applyBorder="1" applyAlignment="1">
      <alignment horizontal="center" vertical="center"/>
    </xf>
    <xf numFmtId="177" fontId="31" fillId="2" borderId="67" xfId="0" applyNumberFormat="1" applyFont="1" applyFill="1" applyBorder="1" applyAlignment="1">
      <alignment horizontal="center" vertical="center"/>
    </xf>
    <xf numFmtId="2" fontId="31" fillId="2" borderId="67" xfId="0" applyNumberFormat="1" applyFont="1" applyFill="1" applyBorder="1" applyAlignment="1">
      <alignment horizontal="center" vertical="center"/>
    </xf>
    <xf numFmtId="3" fontId="49" fillId="0" borderId="50" xfId="0" applyNumberFormat="1" applyFont="1" applyBorder="1" applyAlignment="1">
      <alignment horizontal="center" vertical="center"/>
    </xf>
    <xf numFmtId="1" fontId="31" fillId="12" borderId="50" xfId="0" applyNumberFormat="1" applyFont="1" applyFill="1" applyBorder="1" applyAlignment="1">
      <alignment horizontal="center" vertical="center"/>
    </xf>
    <xf numFmtId="177" fontId="31" fillId="12" borderId="67" xfId="0" applyNumberFormat="1" applyFont="1" applyFill="1" applyBorder="1" applyAlignment="1">
      <alignment horizontal="center" vertical="center"/>
    </xf>
    <xf numFmtId="1" fontId="31" fillId="12" borderId="67" xfId="0" applyNumberFormat="1" applyFont="1" applyFill="1" applyBorder="1" applyAlignment="1">
      <alignment horizontal="center" vertical="center"/>
    </xf>
    <xf numFmtId="165" fontId="31" fillId="12" borderId="67" xfId="0" applyNumberFormat="1" applyFont="1" applyFill="1" applyBorder="1" applyAlignment="1">
      <alignment horizontal="center" vertical="center"/>
    </xf>
    <xf numFmtId="1" fontId="32" fillId="12" borderId="67" xfId="0" applyNumberFormat="1" applyFont="1" applyFill="1" applyBorder="1" applyAlignment="1">
      <alignment horizontal="center" vertical="center"/>
    </xf>
    <xf numFmtId="0" fontId="105" fillId="0" borderId="74" xfId="131" applyBorder="1" applyAlignment="1">
      <alignment horizontal="left" vertical="top" wrapText="1"/>
    </xf>
    <xf numFmtId="0" fontId="106" fillId="0" borderId="76" xfId="131" applyFont="1" applyBorder="1" applyAlignment="1">
      <alignment horizontal="right" vertical="top" wrapText="1"/>
    </xf>
    <xf numFmtId="0" fontId="108" fillId="0" borderId="77" xfId="131" applyFont="1" applyBorder="1" applyAlignment="1">
      <alignment horizontal="left" vertical="top" wrapText="1"/>
    </xf>
    <xf numFmtId="0" fontId="105" fillId="0" borderId="77" xfId="131" applyBorder="1" applyAlignment="1">
      <alignment horizontal="left" vertical="center" wrapText="1"/>
    </xf>
    <xf numFmtId="0" fontId="105" fillId="0" borderId="78" xfId="131" applyBorder="1" applyAlignment="1">
      <alignment horizontal="left" vertical="center" wrapText="1"/>
    </xf>
    <xf numFmtId="0" fontId="106" fillId="0" borderId="37" xfId="131" applyFont="1" applyBorder="1" applyAlignment="1">
      <alignment horizontal="left" vertical="top" wrapText="1"/>
    </xf>
    <xf numFmtId="0" fontId="108" fillId="0" borderId="0" xfId="131" applyFont="1" applyAlignment="1">
      <alignment horizontal="left" vertical="top" wrapText="1"/>
    </xf>
    <xf numFmtId="0" fontId="105" fillId="0" borderId="0" xfId="131" applyAlignment="1">
      <alignment horizontal="left" vertical="top"/>
    </xf>
    <xf numFmtId="0" fontId="105" fillId="0" borderId="0" xfId="131" applyAlignment="1">
      <alignment horizontal="left" vertical="top" wrapText="1"/>
    </xf>
    <xf numFmtId="0" fontId="108" fillId="0" borderId="77" xfId="131" applyFont="1" applyBorder="1" applyAlignment="1">
      <alignment vertical="top"/>
    </xf>
    <xf numFmtId="0" fontId="105" fillId="0" borderId="78" xfId="131" applyBorder="1" applyAlignment="1">
      <alignment horizontal="left" wrapText="1"/>
    </xf>
    <xf numFmtId="0" fontId="105" fillId="0" borderId="77" xfId="131" applyBorder="1" applyAlignment="1">
      <alignment horizontal="left" wrapText="1"/>
    </xf>
    <xf numFmtId="0" fontId="105" fillId="0" borderId="80" xfId="131" applyBorder="1" applyAlignment="1">
      <alignment horizontal="left" vertical="top" wrapText="1"/>
    </xf>
    <xf numFmtId="0" fontId="106" fillId="49" borderId="0" xfId="131" applyFont="1" applyFill="1" applyAlignment="1">
      <alignment horizontal="center" vertical="top" wrapText="1"/>
    </xf>
    <xf numFmtId="0" fontId="111" fillId="0" borderId="78" xfId="131" applyFont="1" applyBorder="1" applyAlignment="1">
      <alignment horizontal="center" vertical="center" wrapText="1"/>
    </xf>
    <xf numFmtId="0" fontId="111" fillId="0" borderId="37" xfId="131" applyFont="1" applyBorder="1" applyAlignment="1">
      <alignment horizontal="left" vertical="center" wrapText="1"/>
    </xf>
    <xf numFmtId="0" fontId="111" fillId="0" borderId="37" xfId="131" applyFont="1" applyBorder="1" applyAlignment="1">
      <alignment horizontal="center" vertical="center" wrapText="1"/>
    </xf>
    <xf numFmtId="0" fontId="113" fillId="0" borderId="37" xfId="131" applyFont="1" applyBorder="1" applyAlignment="1">
      <alignment horizontal="center" vertical="center" wrapText="1"/>
    </xf>
    <xf numFmtId="12" fontId="115" fillId="0" borderId="37" xfId="131" applyNumberFormat="1" applyFont="1" applyBorder="1" applyAlignment="1">
      <alignment horizontal="center" vertical="center" wrapText="1"/>
    </xf>
    <xf numFmtId="0" fontId="111" fillId="50" borderId="37" xfId="131" applyFont="1" applyFill="1" applyBorder="1" applyAlignment="1">
      <alignment horizontal="center" vertical="center" wrapText="1"/>
    </xf>
    <xf numFmtId="0" fontId="111" fillId="0" borderId="82" xfId="131" applyFont="1" applyBorder="1" applyAlignment="1">
      <alignment vertical="center" wrapText="1"/>
    </xf>
    <xf numFmtId="0" fontId="116" fillId="0" borderId="83" xfId="131" applyFont="1" applyBorder="1" applyAlignment="1">
      <alignment vertical="center" wrapText="1"/>
    </xf>
    <xf numFmtId="0" fontId="116" fillId="0" borderId="78" xfId="131" applyFont="1" applyBorder="1" applyAlignment="1">
      <alignment vertical="center" wrapText="1"/>
    </xf>
    <xf numFmtId="0" fontId="118" fillId="0" borderId="37" xfId="131" applyFont="1" applyBorder="1" applyAlignment="1">
      <alignment horizontal="center" vertical="center" wrapText="1"/>
    </xf>
    <xf numFmtId="1" fontId="120" fillId="0" borderId="37" xfId="131" applyNumberFormat="1" applyFont="1" applyBorder="1" applyAlignment="1">
      <alignment horizontal="center" vertical="center" shrinkToFit="1"/>
    </xf>
    <xf numFmtId="12" fontId="115" fillId="51" borderId="37" xfId="131" applyNumberFormat="1" applyFont="1" applyFill="1" applyBorder="1" applyAlignment="1">
      <alignment horizontal="center" vertical="center" wrapText="1"/>
    </xf>
    <xf numFmtId="12" fontId="121" fillId="0" borderId="37" xfId="131" applyNumberFormat="1" applyFont="1" applyBorder="1" applyAlignment="1">
      <alignment horizontal="center" vertical="center" wrapText="1"/>
    </xf>
    <xf numFmtId="1" fontId="122" fillId="50" borderId="37" xfId="131" applyNumberFormat="1" applyFont="1" applyFill="1" applyBorder="1" applyAlignment="1">
      <alignment horizontal="center" vertical="center" shrinkToFit="1"/>
    </xf>
    <xf numFmtId="0" fontId="105" fillId="0" borderId="0" xfId="131" applyAlignment="1">
      <alignment vertical="top"/>
    </xf>
    <xf numFmtId="0" fontId="111" fillId="0" borderId="77" xfId="131" applyFont="1" applyBorder="1" applyAlignment="1">
      <alignment vertical="center" wrapText="1"/>
    </xf>
    <xf numFmtId="0" fontId="123" fillId="0" borderId="37" xfId="131" applyFont="1" applyBorder="1" applyAlignment="1">
      <alignment horizontal="center" vertical="center" wrapText="1"/>
    </xf>
    <xf numFmtId="0" fontId="111" fillId="0" borderId="78" xfId="131" applyFont="1" applyBorder="1" applyAlignment="1">
      <alignment vertical="center" wrapText="1"/>
    </xf>
    <xf numFmtId="0" fontId="105" fillId="0" borderId="83" xfId="131" applyBorder="1" applyAlignment="1">
      <alignment vertical="center" wrapText="1"/>
    </xf>
    <xf numFmtId="0" fontId="105" fillId="0" borderId="78" xfId="131" applyBorder="1" applyAlignment="1">
      <alignment vertical="center" wrapText="1"/>
    </xf>
    <xf numFmtId="12" fontId="125" fillId="51" borderId="37" xfId="131" applyNumberFormat="1" applyFont="1" applyFill="1" applyBorder="1" applyAlignment="1">
      <alignment horizontal="center" vertical="center" wrapText="1"/>
    </xf>
    <xf numFmtId="0" fontId="105" fillId="0" borderId="37" xfId="131" applyBorder="1" applyAlignment="1">
      <alignment horizontal="left" wrapText="1"/>
    </xf>
    <xf numFmtId="0" fontId="105" fillId="50" borderId="37" xfId="131" applyFill="1" applyBorder="1" applyAlignment="1">
      <alignment horizontal="left" wrapText="1"/>
    </xf>
    <xf numFmtId="0" fontId="52" fillId="2" borderId="0" xfId="0" applyFont="1" applyFill="1" applyAlignment="1">
      <alignment horizontal="center" vertical="center"/>
    </xf>
    <xf numFmtId="0" fontId="32" fillId="2" borderId="67" xfId="0" applyFont="1" applyFill="1" applyBorder="1" applyAlignment="1">
      <alignment horizontal="center" vertical="center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49" xfId="0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 wrapText="1"/>
    </xf>
    <xf numFmtId="1" fontId="32" fillId="2" borderId="67" xfId="0" applyNumberFormat="1" applyFont="1" applyFill="1" applyBorder="1" applyAlignment="1">
      <alignment horizontal="center" vertical="center"/>
    </xf>
    <xf numFmtId="0" fontId="104" fillId="15" borderId="0" xfId="0" applyFont="1" applyFill="1" applyAlignment="1">
      <alignment horizontal="left" vertical="center" wrapText="1"/>
    </xf>
    <xf numFmtId="0" fontId="53" fillId="10" borderId="50" xfId="0" applyFont="1" applyFill="1" applyBorder="1" applyAlignment="1">
      <alignment horizontal="center" vertical="center"/>
    </xf>
    <xf numFmtId="1" fontId="31" fillId="2" borderId="50" xfId="0" applyNumberFormat="1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69" fillId="0" borderId="50" xfId="0" applyNumberFormat="1" applyFont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49" fillId="2" borderId="50" xfId="0" applyFont="1" applyFill="1" applyBorder="1" applyAlignment="1">
      <alignment horizontal="center" vertical="center" wrapText="1"/>
    </xf>
    <xf numFmtId="1" fontId="32" fillId="2" borderId="51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26" fillId="3" borderId="0" xfId="0" applyFont="1" applyFill="1" applyAlignment="1">
      <alignment horizontal="left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left" vertical="center" wrapText="1"/>
    </xf>
    <xf numFmtId="0" fontId="50" fillId="4" borderId="0" xfId="0" quotePrefix="1" applyFont="1" applyFill="1" applyAlignment="1">
      <alignment horizontal="center" vertical="center" wrapText="1"/>
    </xf>
    <xf numFmtId="0" fontId="50" fillId="4" borderId="1" xfId="0" quotePrefix="1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5" fillId="15" borderId="0" xfId="0" applyFont="1" applyFill="1" applyAlignment="1">
      <alignment horizontal="left" vertical="center" wrapText="1"/>
    </xf>
    <xf numFmtId="0" fontId="53" fillId="2" borderId="67" xfId="0" applyFont="1" applyFill="1" applyBorder="1" applyAlignment="1">
      <alignment horizontal="center" vertical="center"/>
    </xf>
    <xf numFmtId="0" fontId="53" fillId="15" borderId="0" xfId="0" applyFont="1" applyFill="1" applyAlignment="1">
      <alignment horizontal="left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60" fillId="0" borderId="69" xfId="1" applyNumberFormat="1" applyFont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1" fontId="32" fillId="2" borderId="68" xfId="0" applyNumberFormat="1" applyFont="1" applyFill="1" applyBorder="1" applyAlignment="1">
      <alignment horizontal="center" vertical="center"/>
    </xf>
    <xf numFmtId="1" fontId="32" fillId="2" borderId="70" xfId="0" applyNumberFormat="1" applyFont="1" applyFill="1" applyBorder="1" applyAlignment="1">
      <alignment horizontal="center" vertical="center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0" fontId="31" fillId="2" borderId="72" xfId="0" applyFont="1" applyFill="1" applyBorder="1" applyAlignment="1">
      <alignment horizontal="center" vertical="center" wrapText="1"/>
    </xf>
    <xf numFmtId="0" fontId="31" fillId="2" borderId="73" xfId="0" applyFont="1" applyFill="1" applyBorder="1" applyAlignment="1">
      <alignment horizontal="center" vertical="center" wrapText="1"/>
    </xf>
    <xf numFmtId="0" fontId="31" fillId="2" borderId="71" xfId="0" applyFont="1" applyFill="1" applyBorder="1" applyAlignment="1">
      <alignment horizontal="center" vertical="center" wrapText="1"/>
    </xf>
    <xf numFmtId="0" fontId="62" fillId="2" borderId="67" xfId="0" applyFont="1" applyFill="1" applyBorder="1" applyAlignment="1">
      <alignment horizontal="center" vertical="center" wrapText="1"/>
    </xf>
    <xf numFmtId="1" fontId="103" fillId="0" borderId="69" xfId="1" applyNumberFormat="1" applyFont="1" applyBorder="1" applyAlignment="1">
      <alignment horizontal="center" vertical="center" wrapText="1"/>
    </xf>
    <xf numFmtId="1" fontId="103" fillId="0" borderId="43" xfId="1" applyNumberFormat="1" applyFont="1" applyBorder="1" applyAlignment="1">
      <alignment horizontal="center" vertical="center" wrapText="1"/>
    </xf>
    <xf numFmtId="1" fontId="103" fillId="0" borderId="9" xfId="1" applyNumberFormat="1" applyFont="1" applyBorder="1" applyAlignment="1">
      <alignment horizontal="center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/>
    </xf>
    <xf numFmtId="1" fontId="57" fillId="0" borderId="67" xfId="1" applyNumberFormat="1" applyFont="1" applyBorder="1" applyAlignment="1">
      <alignment horizontal="center" vertical="center" wrapText="1"/>
    </xf>
    <xf numFmtId="1" fontId="60" fillId="0" borderId="67" xfId="1" applyNumberFormat="1" applyFont="1" applyBorder="1" applyAlignment="1">
      <alignment horizontal="center" vertical="center" wrapText="1"/>
    </xf>
    <xf numFmtId="1" fontId="32" fillId="2" borderId="68" xfId="0" applyNumberFormat="1" applyFont="1" applyFill="1" applyBorder="1" applyAlignment="1">
      <alignment horizontal="center" vertical="center" wrapText="1"/>
    </xf>
    <xf numFmtId="1" fontId="32" fillId="2" borderId="70" xfId="0" applyNumberFormat="1" applyFont="1" applyFill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 wrapText="1"/>
    </xf>
    <xf numFmtId="1" fontId="32" fillId="2" borderId="45" xfId="0" applyNumberFormat="1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 wrapText="1"/>
    </xf>
    <xf numFmtId="0" fontId="31" fillId="12" borderId="67" xfId="0" applyFont="1" applyFill="1" applyBorder="1" applyAlignment="1">
      <alignment horizontal="center" vertical="center" wrapText="1"/>
    </xf>
    <xf numFmtId="1" fontId="57" fillId="12" borderId="67" xfId="1" applyNumberFormat="1" applyFont="1" applyFill="1" applyBorder="1" applyAlignment="1">
      <alignment horizontal="center" vertical="center" wrapText="1"/>
    </xf>
    <xf numFmtId="1" fontId="60" fillId="12" borderId="67" xfId="1" applyNumberFormat="1" applyFont="1" applyFill="1" applyBorder="1" applyAlignment="1">
      <alignment horizontal="center" vertical="center" wrapText="1"/>
    </xf>
    <xf numFmtId="1" fontId="31" fillId="12" borderId="50" xfId="0" applyNumberFormat="1" applyFont="1" applyFill="1" applyBorder="1" applyAlignment="1">
      <alignment horizontal="center" vertical="center" wrapText="1"/>
    </xf>
    <xf numFmtId="1" fontId="32" fillId="12" borderId="68" xfId="0" applyNumberFormat="1" applyFont="1" applyFill="1" applyBorder="1" applyAlignment="1">
      <alignment horizontal="center" vertical="center" wrapText="1"/>
    </xf>
    <xf numFmtId="1" fontId="32" fillId="12" borderId="70" xfId="0" applyNumberFormat="1" applyFont="1" applyFill="1" applyBorder="1" applyAlignment="1">
      <alignment horizontal="center" vertical="center" wrapText="1"/>
    </xf>
    <xf numFmtId="1" fontId="32" fillId="12" borderId="57" xfId="0" applyNumberFormat="1" applyFont="1" applyFill="1" applyBorder="1" applyAlignment="1">
      <alignment horizontal="center" vertical="center" wrapText="1"/>
    </xf>
    <xf numFmtId="1" fontId="32" fillId="12" borderId="45" xfId="0" applyNumberFormat="1" applyFont="1" applyFill="1" applyBorder="1" applyAlignment="1">
      <alignment horizontal="center" vertical="center" wrapText="1"/>
    </xf>
    <xf numFmtId="1" fontId="32" fillId="12" borderId="54" xfId="0" applyNumberFormat="1" applyFont="1" applyFill="1" applyBorder="1" applyAlignment="1">
      <alignment horizontal="center" vertical="center" wrapText="1"/>
    </xf>
    <xf numFmtId="1" fontId="32" fillId="12" borderId="55" xfId="0" applyNumberFormat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0" borderId="50" xfId="2" applyFont="1" applyBorder="1" applyAlignment="1">
      <alignment horizontal="center"/>
    </xf>
    <xf numFmtId="1" fontId="50" fillId="5" borderId="50" xfId="2" applyNumberFormat="1" applyFont="1" applyFill="1" applyBorder="1" applyAlignment="1">
      <alignment horizontal="center" vertical="center" wrapText="1"/>
    </xf>
    <xf numFmtId="0" fontId="35" fillId="0" borderId="50" xfId="2" quotePrefix="1" applyFont="1" applyBorder="1" applyAlignment="1">
      <alignment horizontal="left" wrapText="1"/>
    </xf>
    <xf numFmtId="0" fontId="35" fillId="0" borderId="50" xfId="2" applyFont="1" applyBorder="1" applyAlignment="1">
      <alignment horizontal="left"/>
    </xf>
    <xf numFmtId="1" fontId="50" fillId="0" borderId="50" xfId="2" applyNumberFormat="1" applyFont="1" applyBorder="1" applyAlignment="1">
      <alignment horizontal="center"/>
    </xf>
    <xf numFmtId="0" fontId="50" fillId="0" borderId="50" xfId="2" applyFont="1" applyBorder="1" applyAlignment="1">
      <alignment horizontal="left"/>
    </xf>
    <xf numFmtId="0" fontId="52" fillId="0" borderId="72" xfId="2" applyFont="1" applyBorder="1" applyAlignment="1">
      <alignment horizontal="center" vertical="center" wrapText="1"/>
    </xf>
    <xf numFmtId="0" fontId="52" fillId="0" borderId="73" xfId="2" applyFont="1" applyBorder="1" applyAlignment="1">
      <alignment horizontal="center" vertical="center" wrapText="1"/>
    </xf>
    <xf numFmtId="0" fontId="52" fillId="0" borderId="71" xfId="2" applyFont="1" applyBorder="1" applyAlignment="1">
      <alignment horizontal="center" vertical="center" wrapText="1"/>
    </xf>
    <xf numFmtId="0" fontId="111" fillId="0" borderId="77" xfId="131" applyFont="1" applyBorder="1" applyAlignment="1">
      <alignment vertical="center" wrapText="1"/>
    </xf>
    <xf numFmtId="0" fontId="111" fillId="0" borderId="78" xfId="131" applyFont="1" applyBorder="1" applyAlignment="1">
      <alignment vertical="center" wrapText="1"/>
    </xf>
    <xf numFmtId="0" fontId="105" fillId="0" borderId="76" xfId="131" applyBorder="1" applyAlignment="1">
      <alignment horizontal="left" wrapText="1"/>
    </xf>
    <xf numFmtId="0" fontId="105" fillId="0" borderId="78" xfId="131" applyBorder="1" applyAlignment="1">
      <alignment horizontal="left" wrapText="1"/>
    </xf>
    <xf numFmtId="0" fontId="105" fillId="0" borderId="74" xfId="131" applyBorder="1" applyAlignment="1">
      <alignment horizontal="left" vertical="top" wrapText="1"/>
    </xf>
    <xf numFmtId="0" fontId="105" fillId="0" borderId="75" xfId="131" applyBorder="1" applyAlignment="1">
      <alignment horizontal="left" vertical="top" wrapText="1"/>
    </xf>
    <xf numFmtId="0" fontId="105" fillId="0" borderId="0" xfId="131" applyAlignment="1">
      <alignment horizontal="left" vertical="top" wrapText="1"/>
    </xf>
    <xf numFmtId="0" fontId="105" fillId="0" borderId="79" xfId="131" applyBorder="1" applyAlignment="1">
      <alignment horizontal="left" vertical="top" wrapText="1"/>
    </xf>
    <xf numFmtId="0" fontId="105" fillId="0" borderId="80" xfId="131" applyBorder="1" applyAlignment="1">
      <alignment horizontal="left" vertical="top" wrapText="1"/>
    </xf>
    <xf numFmtId="0" fontId="105" fillId="0" borderId="81" xfId="131" applyBorder="1" applyAlignment="1">
      <alignment horizontal="left" vertical="top" wrapText="1"/>
    </xf>
    <xf numFmtId="0" fontId="108" fillId="0" borderId="76" xfId="131" applyFont="1" applyBorder="1" applyAlignment="1">
      <alignment horizontal="left" vertical="top" wrapText="1"/>
    </xf>
    <xf numFmtId="0" fontId="108" fillId="0" borderId="77" xfId="131" applyFont="1" applyBorder="1" applyAlignment="1">
      <alignment horizontal="left" vertical="top" wrapText="1"/>
    </xf>
    <xf numFmtId="0" fontId="108" fillId="0" borderId="78" xfId="131" applyFont="1" applyBorder="1" applyAlignment="1">
      <alignment horizontal="left" vertical="top" wrapText="1"/>
    </xf>
    <xf numFmtId="0" fontId="106" fillId="49" borderId="76" xfId="131" applyFont="1" applyFill="1" applyBorder="1" applyAlignment="1">
      <alignment horizontal="center" vertical="top" wrapText="1"/>
    </xf>
    <xf numFmtId="0" fontId="106" fillId="49" borderId="77" xfId="131" applyFont="1" applyFill="1" applyBorder="1" applyAlignment="1">
      <alignment horizontal="center" vertical="top" wrapText="1"/>
    </xf>
    <xf numFmtId="0" fontId="106" fillId="49" borderId="78" xfId="131" applyFont="1" applyFill="1" applyBorder="1" applyAlignment="1">
      <alignment horizontal="center" vertical="top" wrapText="1"/>
    </xf>
    <xf numFmtId="0" fontId="111" fillId="0" borderId="76" xfId="131" applyFont="1" applyBorder="1" applyAlignment="1">
      <alignment horizontal="center" vertical="center" wrapText="1"/>
    </xf>
    <xf numFmtId="0" fontId="111" fillId="0" borderId="78" xfId="131" applyFont="1" applyBorder="1" applyAlignment="1">
      <alignment horizontal="center"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3 2" xfId="130" xr:uid="{AB49325E-B846-4415-802B-41F5FF4A5176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2 2 2" xfId="128" xr:uid="{61A15CEF-82FA-48FA-9A0F-3B0D871AAF67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2" xfId="129" xr:uid="{94199A1B-36C4-42E7-9346-DFAA93F837EC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31" xr:uid="{C0931ACE-ABE7-44BE-9246-AAD400A6C00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10" Type="http://schemas.openxmlformats.org/officeDocument/2006/relationships/externalLink" Target="externalLinks/externalLink3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5" Type="http://schemas.openxmlformats.org/officeDocument/2006/relationships/image" Target="../media/image11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13" Type="http://schemas.openxmlformats.org/officeDocument/2006/relationships/image" Target="../media/image33.emf"/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12" Type="http://schemas.openxmlformats.org/officeDocument/2006/relationships/image" Target="../media/image32.emf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11" Type="http://schemas.openxmlformats.org/officeDocument/2006/relationships/image" Target="../media/image5.emf"/><Relationship Id="rId5" Type="http://schemas.openxmlformats.org/officeDocument/2006/relationships/image" Target="../media/image26.png"/><Relationship Id="rId10" Type="http://schemas.openxmlformats.org/officeDocument/2006/relationships/image" Target="../media/image31.png"/><Relationship Id="rId4" Type="http://schemas.openxmlformats.org/officeDocument/2006/relationships/image" Target="../media/image25.png"/><Relationship Id="rId9" Type="http://schemas.openxmlformats.org/officeDocument/2006/relationships/image" Target="../media/image3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647700</xdr:colOff>
      <xdr:row>4</xdr:row>
      <xdr:rowOff>400050</xdr:rowOff>
    </xdr:from>
    <xdr:to>
      <xdr:col>15</xdr:col>
      <xdr:colOff>1562100</xdr:colOff>
      <xdr:row>7</xdr:row>
      <xdr:rowOff>171450</xdr:rowOff>
    </xdr:to>
    <xdr:pic>
      <xdr:nvPicPr>
        <xdr:cNvPr id="4" name="image17.png">
          <a:extLst>
            <a:ext uri="{FF2B5EF4-FFF2-40B4-BE49-F238E27FC236}">
              <a16:creationId xmlns:a16="http://schemas.microsoft.com/office/drawing/2014/main" id="{134157B2-4AEB-4E92-A6E2-BD5AB2BD3F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678650" y="2362200"/>
          <a:ext cx="1809750" cy="2000250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1028700</xdr:colOff>
      <xdr:row>0</xdr:row>
      <xdr:rowOff>571500</xdr:rowOff>
    </xdr:from>
    <xdr:to>
      <xdr:col>4</xdr:col>
      <xdr:colOff>2686050</xdr:colOff>
      <xdr:row>2</xdr:row>
      <xdr:rowOff>361950</xdr:rowOff>
    </xdr:to>
    <xdr:pic>
      <xdr:nvPicPr>
        <xdr:cNvPr id="7" name="image17.png">
          <a:extLst>
            <a:ext uri="{FF2B5EF4-FFF2-40B4-BE49-F238E27FC236}">
              <a16:creationId xmlns:a16="http://schemas.microsoft.com/office/drawing/2014/main" id="{5EB52F2F-56D7-4322-AB04-86D59A9DDE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649700" y="571500"/>
          <a:ext cx="1657350" cy="200025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914400</xdr:colOff>
      <xdr:row>14</xdr:row>
      <xdr:rowOff>114300</xdr:rowOff>
    </xdr:from>
    <xdr:to>
      <xdr:col>4</xdr:col>
      <xdr:colOff>2189362</xdr:colOff>
      <xdr:row>14</xdr:row>
      <xdr:rowOff>4504776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A0AB8C9-97B4-9A77-D80D-96664696D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19700" y="16383000"/>
          <a:ext cx="11104762" cy="4390476"/>
        </a:xfrm>
        <a:prstGeom prst="rect">
          <a:avLst/>
        </a:prstGeom>
      </xdr:spPr>
    </xdr:pic>
    <xdr:clientData/>
  </xdr:twoCellAnchor>
  <xdr:oneCellAnchor>
    <xdr:from>
      <xdr:col>1</xdr:col>
      <xdr:colOff>1866900</xdr:colOff>
      <xdr:row>14</xdr:row>
      <xdr:rowOff>114300</xdr:rowOff>
    </xdr:from>
    <xdr:ext cx="2171700" cy="1866900"/>
    <xdr:pic>
      <xdr:nvPicPr>
        <xdr:cNvPr id="9" name="image12.png">
          <a:extLst>
            <a:ext uri="{FF2B5EF4-FFF2-40B4-BE49-F238E27FC236}">
              <a16:creationId xmlns:a16="http://schemas.microsoft.com/office/drawing/2014/main" id="{55A89C65-AD55-4901-A707-A3BDC4C8B8AB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72200" y="16383000"/>
          <a:ext cx="2171700" cy="18669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1828800</xdr:colOff>
      <xdr:row>16</xdr:row>
      <xdr:rowOff>533400</xdr:rowOff>
    </xdr:from>
    <xdr:to>
      <xdr:col>4</xdr:col>
      <xdr:colOff>1172028</xdr:colOff>
      <xdr:row>16</xdr:row>
      <xdr:rowOff>3543300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64A77A6-E3B0-4AA3-A4F9-17ACE012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34100" y="23050500"/>
          <a:ext cx="9173028" cy="3009900"/>
        </a:xfrm>
        <a:prstGeom prst="rect">
          <a:avLst/>
        </a:prstGeom>
      </xdr:spPr>
    </xdr:pic>
    <xdr:clientData/>
  </xdr:twoCellAnchor>
  <xdr:oneCellAnchor>
    <xdr:from>
      <xdr:col>2</xdr:col>
      <xdr:colOff>647700</xdr:colOff>
      <xdr:row>18</xdr:row>
      <xdr:rowOff>762000</xdr:rowOff>
    </xdr:from>
    <xdr:ext cx="1447800" cy="1752600"/>
    <xdr:pic>
      <xdr:nvPicPr>
        <xdr:cNvPr id="12" name="image3.png">
          <a:extLst>
            <a:ext uri="{FF2B5EF4-FFF2-40B4-BE49-F238E27FC236}">
              <a16:creationId xmlns:a16="http://schemas.microsoft.com/office/drawing/2014/main" id="{DF419E66-CB1B-4492-89BE-3B6728F27038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29600" y="29489400"/>
          <a:ext cx="1447800" cy="17526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1714500</xdr:colOff>
      <xdr:row>18</xdr:row>
      <xdr:rowOff>304800</xdr:rowOff>
    </xdr:from>
    <xdr:to>
      <xdr:col>4</xdr:col>
      <xdr:colOff>1837275</xdr:colOff>
      <xdr:row>18</xdr:row>
      <xdr:rowOff>3543300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6024B76-CC5F-5C46-CF9B-FD57612F1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573000" y="29032200"/>
          <a:ext cx="3399375" cy="3238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1376551</xdr:colOff>
      <xdr:row>20</xdr:row>
      <xdr:rowOff>176152</xdr:rowOff>
    </xdr:from>
    <xdr:to>
      <xdr:col>4</xdr:col>
      <xdr:colOff>1371600</xdr:colOff>
      <xdr:row>20</xdr:row>
      <xdr:rowOff>3604822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E5DAB4F-5398-27C2-CBD9-088887EC5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8879941" y="31953862"/>
          <a:ext cx="3428670" cy="9824849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1981200</xdr:colOff>
      <xdr:row>22</xdr:row>
      <xdr:rowOff>495300</xdr:rowOff>
    </xdr:from>
    <xdr:to>
      <xdr:col>3</xdr:col>
      <xdr:colOff>1694205</xdr:colOff>
      <xdr:row>22</xdr:row>
      <xdr:rowOff>3505200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4398C22-ACEF-4298-9FCF-FB6B71F84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286500" y="41414700"/>
          <a:ext cx="6266205" cy="300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1638300</xdr:colOff>
      <xdr:row>22</xdr:row>
      <xdr:rowOff>609600</xdr:rowOff>
    </xdr:from>
    <xdr:to>
      <xdr:col>4</xdr:col>
      <xdr:colOff>1752600</xdr:colOff>
      <xdr:row>22</xdr:row>
      <xdr:rowOff>3862862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6CBFB6D-012C-41D9-BD56-639124594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496800" y="41529000"/>
          <a:ext cx="3390900" cy="3253262"/>
        </a:xfrm>
        <a:prstGeom prst="rect">
          <a:avLst/>
        </a:prstGeom>
      </xdr:spPr>
    </xdr:pic>
    <xdr:clientData/>
  </xdr:twoCellAnchor>
  <xdr:oneCellAnchor>
    <xdr:from>
      <xdr:col>2</xdr:col>
      <xdr:colOff>38100</xdr:colOff>
      <xdr:row>24</xdr:row>
      <xdr:rowOff>76200</xdr:rowOff>
    </xdr:from>
    <xdr:ext cx="5181600" cy="2871787"/>
    <xdr:pic>
      <xdr:nvPicPr>
        <xdr:cNvPr id="17" name="image49.png">
          <a:extLst>
            <a:ext uri="{FF2B5EF4-FFF2-40B4-BE49-F238E27FC236}">
              <a16:creationId xmlns:a16="http://schemas.microsoft.com/office/drawing/2014/main" id="{CBE534A2-CC64-40F0-A15E-4C2E2D2B5E4C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620000" y="47853600"/>
          <a:ext cx="5181600" cy="2871787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2095500</xdr:colOff>
      <xdr:row>26</xdr:row>
      <xdr:rowOff>342900</xdr:rowOff>
    </xdr:from>
    <xdr:to>
      <xdr:col>4</xdr:col>
      <xdr:colOff>1562100</xdr:colOff>
      <xdr:row>26</xdr:row>
      <xdr:rowOff>3673385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BDCA1C7-2442-49AF-A7F6-E4317336A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400800" y="53073300"/>
          <a:ext cx="9296400" cy="3330485"/>
        </a:xfrm>
        <a:prstGeom prst="rect">
          <a:avLst/>
        </a:prstGeom>
      </xdr:spPr>
    </xdr:pic>
    <xdr:clientData/>
  </xdr:twoCellAnchor>
  <xdr:twoCellAnchor editAs="oneCell">
    <xdr:from>
      <xdr:col>1</xdr:col>
      <xdr:colOff>1485900</xdr:colOff>
      <xdr:row>28</xdr:row>
      <xdr:rowOff>190500</xdr:rowOff>
    </xdr:from>
    <xdr:to>
      <xdr:col>4</xdr:col>
      <xdr:colOff>152400</xdr:colOff>
      <xdr:row>28</xdr:row>
      <xdr:rowOff>2966383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AE7D7B8-B687-409B-AC93-CD77B93ED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791200" y="58559700"/>
          <a:ext cx="8496300" cy="2775883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2971801</xdr:colOff>
      <xdr:row>28</xdr:row>
      <xdr:rowOff>190500</xdr:rowOff>
    </xdr:from>
    <xdr:to>
      <xdr:col>4</xdr:col>
      <xdr:colOff>3028769</xdr:colOff>
      <xdr:row>28</xdr:row>
      <xdr:rowOff>2971800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2F8816A-1F02-4034-8B7A-2BAC8FD45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830301" y="58559700"/>
          <a:ext cx="3333568" cy="27813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30</xdr:row>
      <xdr:rowOff>190500</xdr:rowOff>
    </xdr:from>
    <xdr:to>
      <xdr:col>3</xdr:col>
      <xdr:colOff>1932990</xdr:colOff>
      <xdr:row>30</xdr:row>
      <xdr:rowOff>3580976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BAF7149-431D-40A1-9693-1A7243D99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115300" y="63131700"/>
          <a:ext cx="4676190" cy="33904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369519</xdr:colOff>
      <xdr:row>0</xdr:row>
      <xdr:rowOff>165141</xdr:rowOff>
    </xdr:from>
    <xdr:ext cx="1611749" cy="275179"/>
    <xdr:pic>
      <xdr:nvPicPr>
        <xdr:cNvPr id="2" name="image1.jpeg">
          <a:extLst>
            <a:ext uri="{FF2B5EF4-FFF2-40B4-BE49-F238E27FC236}">
              <a16:creationId xmlns:a16="http://schemas.microsoft.com/office/drawing/2014/main" id="{69E8642E-DFB2-4F69-9B4E-1FC73347D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19" y="165141"/>
          <a:ext cx="1611749" cy="275179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MAI\BCThue\Nam%202009\Tu%20van%20ke%20toan\Monthly%20report%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72"/>
  <sheetViews>
    <sheetView view="pageBreakPreview" zoomScale="50" zoomScaleNormal="10" zoomScaleSheetLayoutView="50" zoomScalePageLayoutView="25" workbookViewId="0">
      <selection activeCell="D8" sqref="D8:F8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368" t="s">
        <v>0</v>
      </c>
      <c r="O1" s="368" t="s">
        <v>0</v>
      </c>
      <c r="P1" s="369" t="s">
        <v>1</v>
      </c>
      <c r="Q1" s="369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368" t="s">
        <v>2</v>
      </c>
      <c r="O2" s="368" t="s">
        <v>2</v>
      </c>
      <c r="P2" s="370" t="s">
        <v>3</v>
      </c>
      <c r="Q2" s="370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368" t="s">
        <v>4</v>
      </c>
      <c r="O3" s="368" t="s">
        <v>4</v>
      </c>
      <c r="P3" s="371" t="s">
        <v>5</v>
      </c>
      <c r="Q3" s="369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373" t="s">
        <v>244</v>
      </c>
      <c r="H5" s="374"/>
      <c r="I5" s="374"/>
      <c r="J5" s="374"/>
      <c r="K5" s="374"/>
      <c r="L5" s="374"/>
      <c r="M5" s="375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376"/>
      <c r="H6" s="377"/>
      <c r="I6" s="377"/>
      <c r="J6" s="377"/>
      <c r="K6" s="377"/>
      <c r="L6" s="377"/>
      <c r="M6" s="378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413</v>
      </c>
      <c r="E7" s="12"/>
      <c r="F7" s="11"/>
      <c r="G7" s="376"/>
      <c r="H7" s="377"/>
      <c r="I7" s="377"/>
      <c r="J7" s="377"/>
      <c r="K7" s="377"/>
      <c r="L7" s="377"/>
      <c r="M7" s="378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372" t="s">
        <v>234</v>
      </c>
      <c r="E8" s="372"/>
      <c r="F8" s="372"/>
      <c r="G8" s="379"/>
      <c r="H8" s="380"/>
      <c r="I8" s="380"/>
      <c r="J8" s="380"/>
      <c r="K8" s="380"/>
      <c r="L8" s="380"/>
      <c r="M8" s="381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228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16</v>
      </c>
      <c r="E10" s="136"/>
      <c r="F10" s="136"/>
      <c r="G10" s="237"/>
      <c r="H10" s="136"/>
      <c r="I10" s="185"/>
      <c r="J10" s="238" t="s">
        <v>17</v>
      </c>
      <c r="K10" s="185"/>
      <c r="L10" s="185"/>
      <c r="M10" s="185" t="s">
        <v>229</v>
      </c>
      <c r="N10" s="239"/>
      <c r="O10" s="239"/>
      <c r="P10" s="239"/>
      <c r="Q10" s="239"/>
    </row>
    <row r="11" spans="1:17" s="15" customFormat="1" ht="68.25" customHeight="1">
      <c r="B11" s="185" t="s">
        <v>19</v>
      </c>
      <c r="C11" s="185"/>
      <c r="D11" s="383">
        <v>45450</v>
      </c>
      <c r="E11" s="384"/>
      <c r="F11" s="384"/>
      <c r="G11" s="241"/>
      <c r="H11" s="240"/>
      <c r="I11" s="185"/>
      <c r="J11" s="238" t="s">
        <v>20</v>
      </c>
      <c r="K11" s="185"/>
      <c r="L11" s="185"/>
      <c r="M11" s="382" t="s">
        <v>231</v>
      </c>
      <c r="N11" s="382"/>
      <c r="O11" s="382"/>
      <c r="P11" s="382"/>
      <c r="Q11" s="382"/>
    </row>
    <row r="12" spans="1:17" s="15" customFormat="1" ht="28">
      <c r="B12" s="185" t="s">
        <v>22</v>
      </c>
      <c r="C12" s="185"/>
      <c r="D12" s="242"/>
      <c r="E12" s="185"/>
      <c r="F12" s="185"/>
      <c r="G12" s="243"/>
      <c r="H12" s="244"/>
      <c r="I12" s="185"/>
      <c r="J12" s="238" t="s">
        <v>23</v>
      </c>
      <c r="M12" s="264" t="s">
        <v>230</v>
      </c>
      <c r="N12" s="185"/>
      <c r="O12" s="244"/>
      <c r="P12" s="244"/>
      <c r="Q12" s="239"/>
    </row>
    <row r="13" spans="1:17" s="15" customFormat="1" ht="28">
      <c r="B13" s="385"/>
      <c r="C13" s="385"/>
      <c r="D13" s="385"/>
      <c r="E13" s="385"/>
      <c r="F13" s="385"/>
      <c r="G13" s="243"/>
      <c r="H13" s="244"/>
      <c r="I13" s="185"/>
      <c r="J13" s="238" t="s">
        <v>25</v>
      </c>
      <c r="K13" s="185"/>
      <c r="L13" s="185"/>
      <c r="M13" s="185" t="s">
        <v>245</v>
      </c>
      <c r="N13" s="244"/>
      <c r="O13" s="239"/>
      <c r="P13" s="239"/>
      <c r="Q13" s="244"/>
    </row>
    <row r="14" spans="1:17" s="15" customFormat="1" ht="28">
      <c r="B14" s="185" t="s">
        <v>27</v>
      </c>
      <c r="C14" s="185"/>
      <c r="D14" s="185" t="s">
        <v>28</v>
      </c>
      <c r="E14" s="185"/>
      <c r="F14" s="185"/>
      <c r="G14" s="245"/>
      <c r="H14" s="185"/>
      <c r="I14" s="185"/>
      <c r="J14" s="238" t="s">
        <v>29</v>
      </c>
      <c r="K14" s="185"/>
      <c r="L14" s="185"/>
      <c r="M14" s="239" t="s">
        <v>232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3" customFormat="1" ht="64.5" customHeight="1">
      <c r="B17" s="200"/>
      <c r="C17" s="201" t="s">
        <v>32</v>
      </c>
      <c r="D17" s="201" t="s">
        <v>33</v>
      </c>
      <c r="E17" s="202" t="s">
        <v>34</v>
      </c>
      <c r="F17" s="202"/>
      <c r="G17" s="202" t="s">
        <v>238</v>
      </c>
      <c r="H17" s="202" t="s">
        <v>117</v>
      </c>
      <c r="I17" s="202" t="s">
        <v>35</v>
      </c>
      <c r="J17" s="202" t="s">
        <v>36</v>
      </c>
      <c r="K17" s="202" t="s">
        <v>37</v>
      </c>
      <c r="L17" s="202" t="s">
        <v>38</v>
      </c>
      <c r="M17" s="202" t="s">
        <v>39</v>
      </c>
      <c r="N17" s="387" t="s">
        <v>239</v>
      </c>
      <c r="O17" s="387"/>
      <c r="P17" s="387"/>
      <c r="Q17" s="268" t="s">
        <v>40</v>
      </c>
    </row>
    <row r="18" spans="2:17" s="203" customFormat="1" ht="65">
      <c r="B18" s="265" t="s">
        <v>41</v>
      </c>
      <c r="C18" s="266" t="s">
        <v>233</v>
      </c>
      <c r="D18" s="206" t="s">
        <v>247</v>
      </c>
      <c r="E18" s="207"/>
      <c r="F18" s="208"/>
      <c r="G18" s="208">
        <v>12</v>
      </c>
      <c r="H18" s="208">
        <v>31</v>
      </c>
      <c r="I18" s="208">
        <v>70</v>
      </c>
      <c r="J18" s="208">
        <v>82</v>
      </c>
      <c r="K18" s="208">
        <v>60</v>
      </c>
      <c r="L18" s="208">
        <v>27</v>
      </c>
      <c r="M18" s="208">
        <v>9</v>
      </c>
      <c r="N18" s="391" t="s">
        <v>240</v>
      </c>
      <c r="O18" s="391"/>
      <c r="P18" s="391"/>
      <c r="Q18" s="209">
        <f>SUM(E18:P18)</f>
        <v>291</v>
      </c>
    </row>
    <row r="19" spans="2:17" s="203" customFormat="1" ht="65">
      <c r="B19" s="265" t="s">
        <v>43</v>
      </c>
      <c r="C19" s="266" t="str">
        <f>C18</f>
        <v>DB-KT013</v>
      </c>
      <c r="D19" s="207" t="str">
        <f>+D18</f>
        <v>CLOUD</v>
      </c>
      <c r="E19" s="207"/>
      <c r="F19" s="208"/>
      <c r="G19" s="210">
        <f>ROUNDUP(G18*5%,0)</f>
        <v>1</v>
      </c>
      <c r="H19" s="210">
        <f t="shared" ref="H19:M19" si="0">ROUNDUP(H18*5%,0)</f>
        <v>2</v>
      </c>
      <c r="I19" s="210">
        <f t="shared" si="0"/>
        <v>4</v>
      </c>
      <c r="J19" s="210">
        <f>ROUNDUP(J18*5%,0)-J20</f>
        <v>4</v>
      </c>
      <c r="K19" s="210">
        <f t="shared" si="0"/>
        <v>3</v>
      </c>
      <c r="L19" s="210">
        <f t="shared" si="0"/>
        <v>2</v>
      </c>
      <c r="M19" s="210">
        <f t="shared" si="0"/>
        <v>1</v>
      </c>
      <c r="N19" s="391"/>
      <c r="O19" s="391"/>
      <c r="P19" s="391"/>
      <c r="Q19" s="209">
        <f>SUM(E19:P19)</f>
        <v>17</v>
      </c>
    </row>
    <row r="20" spans="2:17" s="216" customFormat="1" ht="50.5">
      <c r="B20" s="230" t="s">
        <v>45</v>
      </c>
      <c r="C20" s="231"/>
      <c r="D20" s="231"/>
      <c r="E20" s="232"/>
      <c r="F20" s="232"/>
      <c r="G20" s="233">
        <v>0</v>
      </c>
      <c r="H20" s="233">
        <v>0</v>
      </c>
      <c r="I20" s="233">
        <v>0</v>
      </c>
      <c r="J20" s="233">
        <v>1</v>
      </c>
      <c r="K20" s="233">
        <v>0</v>
      </c>
      <c r="L20" s="233">
        <v>0</v>
      </c>
      <c r="M20" s="233">
        <v>0</v>
      </c>
      <c r="N20" s="234"/>
      <c r="O20" s="234"/>
      <c r="P20" s="234"/>
      <c r="Q20" s="235">
        <f>SUM(G20:P20)</f>
        <v>1</v>
      </c>
    </row>
    <row r="21" spans="2:17" s="216" customFormat="1" ht="45">
      <c r="B21" s="211" t="s">
        <v>44</v>
      </c>
      <c r="C21" s="211"/>
      <c r="D21" s="212" t="str">
        <f>+D19</f>
        <v>CLOUD</v>
      </c>
      <c r="E21" s="213"/>
      <c r="F21" s="214"/>
      <c r="G21" s="215">
        <f>SUM(G18:G20)</f>
        <v>13</v>
      </c>
      <c r="H21" s="215">
        <f t="shared" ref="H21:M21" si="1">SUM(H18:H20)</f>
        <v>33</v>
      </c>
      <c r="I21" s="215">
        <f t="shared" si="1"/>
        <v>74</v>
      </c>
      <c r="J21" s="215">
        <f t="shared" si="1"/>
        <v>87</v>
      </c>
      <c r="K21" s="215">
        <f t="shared" si="1"/>
        <v>63</v>
      </c>
      <c r="L21" s="215">
        <f t="shared" si="1"/>
        <v>29</v>
      </c>
      <c r="M21" s="215">
        <f t="shared" si="1"/>
        <v>10</v>
      </c>
      <c r="N21" s="269"/>
      <c r="O21" s="269"/>
      <c r="P21" s="269"/>
      <c r="Q21" s="214">
        <f>SUM(Q18:Q20)</f>
        <v>309</v>
      </c>
    </row>
    <row r="22" spans="2:17" s="203" customFormat="1" ht="45">
      <c r="B22" s="217"/>
      <c r="C22" s="217"/>
      <c r="D22" s="217"/>
      <c r="E22" s="218"/>
      <c r="F22" s="218"/>
      <c r="G22" s="219"/>
      <c r="H22" s="218"/>
      <c r="I22" s="218"/>
      <c r="J22" s="218"/>
      <c r="K22" s="218"/>
      <c r="L22" s="218"/>
      <c r="M22" s="220"/>
      <c r="N22" s="220"/>
      <c r="O22" s="220"/>
      <c r="P22" s="220"/>
      <c r="Q22" s="221"/>
    </row>
    <row r="23" spans="2:17" s="203" customFormat="1" ht="45">
      <c r="B23" s="200"/>
      <c r="C23" s="201" t="s">
        <v>32</v>
      </c>
      <c r="D23" s="201" t="s">
        <v>33</v>
      </c>
      <c r="E23" s="222" t="s">
        <v>34</v>
      </c>
      <c r="F23" s="222"/>
      <c r="G23" s="202" t="s">
        <v>238</v>
      </c>
      <c r="H23" s="202" t="s">
        <v>117</v>
      </c>
      <c r="I23" s="202" t="s">
        <v>35</v>
      </c>
      <c r="J23" s="202" t="s">
        <v>36</v>
      </c>
      <c r="K23" s="202" t="s">
        <v>37</v>
      </c>
      <c r="L23" s="202" t="s">
        <v>38</v>
      </c>
      <c r="M23" s="202" t="s">
        <v>39</v>
      </c>
      <c r="N23" s="388" t="s">
        <v>239</v>
      </c>
      <c r="O23" s="388"/>
      <c r="P23" s="388"/>
      <c r="Q23" s="268" t="s">
        <v>40</v>
      </c>
    </row>
    <row r="24" spans="2:17" s="203" customFormat="1" ht="65">
      <c r="B24" s="265" t="s">
        <v>41</v>
      </c>
      <c r="C24" s="266" t="s">
        <v>235</v>
      </c>
      <c r="D24" s="206" t="s">
        <v>248</v>
      </c>
      <c r="E24" s="207"/>
      <c r="F24" s="208"/>
      <c r="G24" s="208">
        <v>12</v>
      </c>
      <c r="H24" s="208">
        <v>31</v>
      </c>
      <c r="I24" s="208">
        <v>69</v>
      </c>
      <c r="J24" s="208">
        <v>82</v>
      </c>
      <c r="K24" s="208">
        <v>59</v>
      </c>
      <c r="L24" s="208">
        <v>27</v>
      </c>
      <c r="M24" s="208">
        <v>8</v>
      </c>
      <c r="N24" s="391" t="s">
        <v>240</v>
      </c>
      <c r="O24" s="391"/>
      <c r="P24" s="391"/>
      <c r="Q24" s="209">
        <f>SUM(E24:P24)</f>
        <v>288</v>
      </c>
    </row>
    <row r="25" spans="2:17" s="203" customFormat="1" ht="65">
      <c r="B25" s="265" t="s">
        <v>43</v>
      </c>
      <c r="C25" s="266" t="str">
        <f>C24</f>
        <v>DB-KT015</v>
      </c>
      <c r="D25" s="207" t="str">
        <f>+D24</f>
        <v xml:space="preserve"> MOONLIGHT</v>
      </c>
      <c r="E25" s="207"/>
      <c r="F25" s="208"/>
      <c r="G25" s="210">
        <f>ROUNDUP(G24*5%,0)</f>
        <v>1</v>
      </c>
      <c r="H25" s="210">
        <f t="shared" ref="H25" si="2">ROUNDUP(H24*5%,0)</f>
        <v>2</v>
      </c>
      <c r="I25" s="210">
        <f t="shared" ref="I25" si="3">ROUNDUP(I24*5%,0)</f>
        <v>4</v>
      </c>
      <c r="J25" s="210">
        <f>ROUNDUP(J24*5%,0)-J26</f>
        <v>4</v>
      </c>
      <c r="K25" s="210">
        <f t="shared" ref="K25" si="4">ROUNDUP(K24*5%,0)</f>
        <v>3</v>
      </c>
      <c r="L25" s="210">
        <f t="shared" ref="L25" si="5">ROUNDUP(L24*5%,0)</f>
        <v>2</v>
      </c>
      <c r="M25" s="210">
        <f t="shared" ref="M25" si="6">ROUNDUP(M24*5%,0)</f>
        <v>1</v>
      </c>
      <c r="N25" s="391"/>
      <c r="O25" s="391"/>
      <c r="P25" s="391"/>
      <c r="Q25" s="209">
        <f>SUM(E25:P25)</f>
        <v>17</v>
      </c>
    </row>
    <row r="26" spans="2:17" s="216" customFormat="1" ht="50.5">
      <c r="B26" s="230" t="s">
        <v>45</v>
      </c>
      <c r="C26" s="231"/>
      <c r="D26" s="231"/>
      <c r="E26" s="232"/>
      <c r="F26" s="232"/>
      <c r="G26" s="233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4"/>
      <c r="O26" s="234"/>
      <c r="P26" s="234"/>
      <c r="Q26" s="235">
        <f>SUM(G26:P26)</f>
        <v>1</v>
      </c>
    </row>
    <row r="27" spans="2:17" s="216" customFormat="1" ht="45">
      <c r="B27" s="211" t="s">
        <v>44</v>
      </c>
      <c r="C27" s="211"/>
      <c r="D27" s="212" t="str">
        <f>+D25</f>
        <v xml:space="preserve"> MOONLIGHT</v>
      </c>
      <c r="E27" s="213"/>
      <c r="F27" s="214"/>
      <c r="G27" s="215">
        <f>SUM(G24:G26)</f>
        <v>13</v>
      </c>
      <c r="H27" s="215">
        <f t="shared" ref="H27" si="7">SUM(H24:H26)</f>
        <v>33</v>
      </c>
      <c r="I27" s="215">
        <f t="shared" ref="I27" si="8">SUM(I24:I26)</f>
        <v>73</v>
      </c>
      <c r="J27" s="215">
        <f t="shared" ref="J27" si="9">SUM(J24:J26)</f>
        <v>87</v>
      </c>
      <c r="K27" s="215">
        <f t="shared" ref="K27" si="10">SUM(K24:K26)</f>
        <v>62</v>
      </c>
      <c r="L27" s="215">
        <f t="shared" ref="L27" si="11">SUM(L24:L26)</f>
        <v>29</v>
      </c>
      <c r="M27" s="215">
        <f t="shared" ref="M27" si="12">SUM(M24:M26)</f>
        <v>9</v>
      </c>
      <c r="N27" s="269"/>
      <c r="O27" s="269"/>
      <c r="P27" s="269"/>
      <c r="Q27" s="214">
        <f>SUM(Q24:Q26)</f>
        <v>306</v>
      </c>
    </row>
    <row r="28" spans="2:17" s="203" customFormat="1" ht="45">
      <c r="B28" s="217"/>
      <c r="C28" s="217"/>
      <c r="D28" s="217"/>
      <c r="E28" s="218"/>
      <c r="F28" s="218"/>
      <c r="G28" s="219"/>
      <c r="H28" s="218"/>
      <c r="I28" s="218"/>
      <c r="J28" s="218"/>
      <c r="K28" s="218"/>
      <c r="L28" s="218"/>
      <c r="M28" s="220"/>
      <c r="N28" s="220"/>
      <c r="O28" s="220"/>
      <c r="P28" s="220"/>
      <c r="Q28" s="221"/>
    </row>
    <row r="29" spans="2:17" s="203" customFormat="1" ht="45">
      <c r="B29" s="200"/>
      <c r="C29" s="201" t="s">
        <v>32</v>
      </c>
      <c r="D29" s="201" t="s">
        <v>33</v>
      </c>
      <c r="E29" s="215" t="s">
        <v>34</v>
      </c>
      <c r="F29" s="215"/>
      <c r="G29" s="202" t="s">
        <v>238</v>
      </c>
      <c r="H29" s="202" t="s">
        <v>117</v>
      </c>
      <c r="I29" s="202" t="s">
        <v>35</v>
      </c>
      <c r="J29" s="202" t="s">
        <v>36</v>
      </c>
      <c r="K29" s="202" t="s">
        <v>37</v>
      </c>
      <c r="L29" s="202" t="s">
        <v>38</v>
      </c>
      <c r="M29" s="202" t="s">
        <v>39</v>
      </c>
      <c r="N29" s="388" t="s">
        <v>239</v>
      </c>
      <c r="O29" s="388"/>
      <c r="P29" s="388"/>
      <c r="Q29" s="268" t="s">
        <v>40</v>
      </c>
    </row>
    <row r="30" spans="2:17" s="203" customFormat="1" ht="65">
      <c r="B30" s="265" t="s">
        <v>41</v>
      </c>
      <c r="C30" s="266" t="s">
        <v>236</v>
      </c>
      <c r="D30" s="267" t="s">
        <v>249</v>
      </c>
      <c r="E30" s="267"/>
      <c r="F30" s="267"/>
      <c r="G30" s="208">
        <v>11</v>
      </c>
      <c r="H30" s="208">
        <v>31</v>
      </c>
      <c r="I30" s="208">
        <v>69</v>
      </c>
      <c r="J30" s="208">
        <v>82</v>
      </c>
      <c r="K30" s="208">
        <v>59</v>
      </c>
      <c r="L30" s="208">
        <v>27</v>
      </c>
      <c r="M30" s="208">
        <v>8</v>
      </c>
      <c r="N30" s="391" t="s">
        <v>240</v>
      </c>
      <c r="O30" s="391"/>
      <c r="P30" s="391"/>
      <c r="Q30" s="209">
        <f>SUM(E30:P30)</f>
        <v>287</v>
      </c>
    </row>
    <row r="31" spans="2:17" s="203" customFormat="1" ht="65">
      <c r="B31" s="265" t="s">
        <v>43</v>
      </c>
      <c r="C31" s="266" t="str">
        <f>C30</f>
        <v>DB-KT016</v>
      </c>
      <c r="D31" s="267" t="str">
        <f>+D30</f>
        <v>LUNAR</v>
      </c>
      <c r="E31" s="267"/>
      <c r="F31" s="267"/>
      <c r="G31" s="210">
        <f>ROUNDUP(G30*5%,0)</f>
        <v>1</v>
      </c>
      <c r="H31" s="210">
        <f t="shared" ref="H31" si="13">ROUNDUP(H30*5%,0)</f>
        <v>2</v>
      </c>
      <c r="I31" s="210">
        <f t="shared" ref="I31" si="14">ROUNDUP(I30*5%,0)</f>
        <v>4</v>
      </c>
      <c r="J31" s="210">
        <f>ROUNDUP(J30*5%,0)-J32</f>
        <v>4</v>
      </c>
      <c r="K31" s="210">
        <f t="shared" ref="K31" si="15">ROUNDUP(K30*5%,0)</f>
        <v>3</v>
      </c>
      <c r="L31" s="210">
        <f t="shared" ref="L31" si="16">ROUNDUP(L30*5%,0)</f>
        <v>2</v>
      </c>
      <c r="M31" s="210">
        <f t="shared" ref="M31" si="17">ROUNDUP(M30*5%,0)</f>
        <v>1</v>
      </c>
      <c r="N31" s="391"/>
      <c r="O31" s="391"/>
      <c r="P31" s="391"/>
      <c r="Q31" s="209">
        <f>SUM(E31:P31)</f>
        <v>17</v>
      </c>
    </row>
    <row r="32" spans="2:17" s="203" customFormat="1" ht="50.5">
      <c r="B32" s="230" t="s">
        <v>45</v>
      </c>
      <c r="C32" s="231"/>
      <c r="D32" s="231"/>
      <c r="E32" s="232"/>
      <c r="F32" s="232"/>
      <c r="G32" s="233">
        <v>0</v>
      </c>
      <c r="H32" s="233">
        <v>0</v>
      </c>
      <c r="I32" s="233">
        <v>0</v>
      </c>
      <c r="J32" s="233">
        <v>1</v>
      </c>
      <c r="K32" s="233">
        <v>0</v>
      </c>
      <c r="L32" s="233">
        <v>0</v>
      </c>
      <c r="M32" s="233">
        <v>0</v>
      </c>
      <c r="N32" s="234"/>
      <c r="O32" s="234"/>
      <c r="P32" s="234"/>
      <c r="Q32" s="235">
        <f>SUM(G32:P32)</f>
        <v>1</v>
      </c>
    </row>
    <row r="33" spans="1:17" s="203" customFormat="1" ht="45">
      <c r="B33" s="223" t="s">
        <v>44</v>
      </c>
      <c r="C33" s="224"/>
      <c r="D33" s="386" t="str">
        <f>+D31</f>
        <v>LUNAR</v>
      </c>
      <c r="E33" s="386"/>
      <c r="F33" s="386"/>
      <c r="G33" s="215">
        <f>SUM(G30:G32)</f>
        <v>12</v>
      </c>
      <c r="H33" s="215">
        <f t="shared" ref="H33" si="18">SUM(H30:H32)</f>
        <v>33</v>
      </c>
      <c r="I33" s="215">
        <f t="shared" ref="I33" si="19">SUM(I30:I32)</f>
        <v>73</v>
      </c>
      <c r="J33" s="215">
        <f t="shared" ref="J33" si="20">SUM(J30:J32)</f>
        <v>87</v>
      </c>
      <c r="K33" s="215">
        <f t="shared" ref="K33" si="21">SUM(K30:K32)</f>
        <v>62</v>
      </c>
      <c r="L33" s="215">
        <f t="shared" ref="L33" si="22">SUM(L30:L32)</f>
        <v>29</v>
      </c>
      <c r="M33" s="215">
        <f t="shared" ref="M33" si="23">SUM(M30:M32)</f>
        <v>9</v>
      </c>
      <c r="N33" s="269"/>
      <c r="O33" s="269"/>
      <c r="P33" s="269"/>
      <c r="Q33" s="214">
        <f>SUM(Q30:Q32)</f>
        <v>305</v>
      </c>
    </row>
    <row r="34" spans="1:17" s="203" customFormat="1" ht="45">
      <c r="B34" s="217"/>
      <c r="C34" s="217"/>
      <c r="D34" s="217"/>
      <c r="E34" s="218"/>
      <c r="F34" s="218"/>
      <c r="G34" s="219"/>
      <c r="H34" s="218"/>
      <c r="I34" s="218"/>
      <c r="J34" s="218"/>
      <c r="K34" s="218"/>
      <c r="L34" s="218"/>
      <c r="M34" s="220"/>
      <c r="N34" s="220"/>
      <c r="O34" s="220"/>
      <c r="P34" s="220"/>
      <c r="Q34" s="221"/>
    </row>
    <row r="35" spans="1:17" s="203" customFormat="1" ht="45">
      <c r="B35" s="200"/>
      <c r="C35" s="201" t="s">
        <v>32</v>
      </c>
      <c r="D35" s="201" t="s">
        <v>33</v>
      </c>
      <c r="E35" s="222" t="s">
        <v>34</v>
      </c>
      <c r="F35" s="222"/>
      <c r="G35" s="202" t="s">
        <v>238</v>
      </c>
      <c r="H35" s="202" t="s">
        <v>117</v>
      </c>
      <c r="I35" s="202" t="s">
        <v>35</v>
      </c>
      <c r="J35" s="202" t="s">
        <v>36</v>
      </c>
      <c r="K35" s="202" t="s">
        <v>37</v>
      </c>
      <c r="L35" s="202" t="s">
        <v>38</v>
      </c>
      <c r="M35" s="202" t="s">
        <v>39</v>
      </c>
      <c r="N35" s="388" t="s">
        <v>239</v>
      </c>
      <c r="O35" s="388"/>
      <c r="P35" s="388"/>
      <c r="Q35" s="268" t="s">
        <v>40</v>
      </c>
    </row>
    <row r="36" spans="1:17" s="203" customFormat="1" ht="65">
      <c r="B36" s="265" t="s">
        <v>41</v>
      </c>
      <c r="C36" s="266" t="s">
        <v>237</v>
      </c>
      <c r="D36" s="206" t="s">
        <v>250</v>
      </c>
      <c r="E36" s="207"/>
      <c r="F36" s="208"/>
      <c r="G36" s="208">
        <v>11</v>
      </c>
      <c r="H36" s="208">
        <v>31</v>
      </c>
      <c r="I36" s="208">
        <v>69</v>
      </c>
      <c r="J36" s="208">
        <v>82</v>
      </c>
      <c r="K36" s="208">
        <v>59</v>
      </c>
      <c r="L36" s="208">
        <v>27</v>
      </c>
      <c r="M36" s="208">
        <v>8</v>
      </c>
      <c r="N36" s="391" t="s">
        <v>240</v>
      </c>
      <c r="O36" s="391"/>
      <c r="P36" s="391"/>
      <c r="Q36" s="209">
        <f>SUM(E36:P36)</f>
        <v>287</v>
      </c>
    </row>
    <row r="37" spans="1:17" s="203" customFormat="1" ht="65">
      <c r="B37" s="265" t="s">
        <v>43</v>
      </c>
      <c r="C37" s="266" t="str">
        <f>C36</f>
        <v>DB-KT018</v>
      </c>
      <c r="D37" s="207" t="str">
        <f>+D36</f>
        <v>PARCHMENT</v>
      </c>
      <c r="E37" s="207"/>
      <c r="F37" s="208"/>
      <c r="G37" s="210">
        <f>ROUNDUP(G36*5%,0)</f>
        <v>1</v>
      </c>
      <c r="H37" s="210">
        <f t="shared" ref="H37" si="24">ROUNDUP(H36*5%,0)</f>
        <v>2</v>
      </c>
      <c r="I37" s="210">
        <f t="shared" ref="I37" si="25">ROUNDUP(I36*5%,0)</f>
        <v>4</v>
      </c>
      <c r="J37" s="210">
        <f>ROUNDUP(J36*5%,0)-J38</f>
        <v>4</v>
      </c>
      <c r="K37" s="210">
        <f t="shared" ref="K37" si="26">ROUNDUP(K36*5%,0)</f>
        <v>3</v>
      </c>
      <c r="L37" s="210">
        <f t="shared" ref="L37" si="27">ROUNDUP(L36*5%,0)</f>
        <v>2</v>
      </c>
      <c r="M37" s="210">
        <f t="shared" ref="M37" si="28">ROUNDUP(M36*5%,0)</f>
        <v>1</v>
      </c>
      <c r="N37" s="391"/>
      <c r="O37" s="391"/>
      <c r="P37" s="391"/>
      <c r="Q37" s="209">
        <f>SUM(E37:P37)</f>
        <v>17</v>
      </c>
    </row>
    <row r="38" spans="1:17" s="216" customFormat="1" ht="50.5">
      <c r="B38" s="230" t="s">
        <v>45</v>
      </c>
      <c r="C38" s="231"/>
      <c r="D38" s="231"/>
      <c r="E38" s="232"/>
      <c r="F38" s="232"/>
      <c r="G38" s="233">
        <v>0</v>
      </c>
      <c r="H38" s="233">
        <v>0</v>
      </c>
      <c r="I38" s="233">
        <v>0</v>
      </c>
      <c r="J38" s="233">
        <v>1</v>
      </c>
      <c r="K38" s="233">
        <v>0</v>
      </c>
      <c r="L38" s="233">
        <v>0</v>
      </c>
      <c r="M38" s="233">
        <v>0</v>
      </c>
      <c r="N38" s="234"/>
      <c r="O38" s="234"/>
      <c r="P38" s="234"/>
      <c r="Q38" s="235">
        <f>SUM(G38:P38)</f>
        <v>1</v>
      </c>
    </row>
    <row r="39" spans="1:17" s="216" customFormat="1" ht="45">
      <c r="B39" s="211" t="s">
        <v>44</v>
      </c>
      <c r="C39" s="211"/>
      <c r="D39" s="212" t="str">
        <f>+D37</f>
        <v>PARCHMENT</v>
      </c>
      <c r="E39" s="213"/>
      <c r="F39" s="214"/>
      <c r="G39" s="215">
        <f>SUM(G36:G38)</f>
        <v>12</v>
      </c>
      <c r="H39" s="215">
        <f t="shared" ref="H39" si="29">SUM(H36:H38)</f>
        <v>33</v>
      </c>
      <c r="I39" s="215">
        <f t="shared" ref="I39" si="30">SUM(I36:I38)</f>
        <v>73</v>
      </c>
      <c r="J39" s="215">
        <f t="shared" ref="J39" si="31">SUM(J36:J38)</f>
        <v>87</v>
      </c>
      <c r="K39" s="215">
        <f t="shared" ref="K39" si="32">SUM(K36:K38)</f>
        <v>62</v>
      </c>
      <c r="L39" s="215">
        <f t="shared" ref="L39" si="33">SUM(L36:L38)</f>
        <v>29</v>
      </c>
      <c r="M39" s="215">
        <f t="shared" ref="M39" si="34">SUM(M36:M38)</f>
        <v>9</v>
      </c>
      <c r="N39" s="269"/>
      <c r="O39" s="269"/>
      <c r="P39" s="269"/>
      <c r="Q39" s="214">
        <f>SUM(Q36:Q38)</f>
        <v>305</v>
      </c>
    </row>
    <row r="40" spans="1:17" s="203" customFormat="1" ht="45">
      <c r="B40" s="204"/>
      <c r="C40" s="205"/>
      <c r="D40" s="207"/>
      <c r="E40" s="207"/>
      <c r="F40" s="208"/>
      <c r="G40" s="210"/>
      <c r="H40" s="210"/>
      <c r="I40" s="210"/>
      <c r="J40" s="210"/>
      <c r="K40" s="210"/>
      <c r="L40" s="210"/>
      <c r="M40" s="210"/>
      <c r="N40" s="210"/>
      <c r="O40" s="210"/>
      <c r="P40" s="210"/>
      <c r="Q40" s="209"/>
    </row>
    <row r="41" spans="1:17" s="216" customFormat="1" ht="45">
      <c r="B41" s="225" t="s">
        <v>49</v>
      </c>
      <c r="C41" s="226"/>
      <c r="D41" s="225"/>
      <c r="E41" s="227"/>
      <c r="F41" s="228"/>
      <c r="G41" s="228">
        <f t="shared" ref="G41:M41" si="35">G21++G33+G39+G27</f>
        <v>50</v>
      </c>
      <c r="H41" s="228">
        <f t="shared" si="35"/>
        <v>132</v>
      </c>
      <c r="I41" s="228">
        <f t="shared" si="35"/>
        <v>293</v>
      </c>
      <c r="J41" s="228">
        <f t="shared" si="35"/>
        <v>348</v>
      </c>
      <c r="K41" s="228">
        <f t="shared" si="35"/>
        <v>249</v>
      </c>
      <c r="L41" s="228">
        <f t="shared" si="35"/>
        <v>116</v>
      </c>
      <c r="M41" s="228">
        <f t="shared" si="35"/>
        <v>37</v>
      </c>
      <c r="N41" s="228"/>
      <c r="O41" s="228"/>
      <c r="P41" s="228"/>
      <c r="Q41" s="228">
        <f>Q21++Q33+Q39+Q27</f>
        <v>1225</v>
      </c>
    </row>
    <row r="42" spans="1:17" s="99" customFormat="1" ht="116.25" customHeight="1">
      <c r="B42" s="390" t="s">
        <v>271</v>
      </c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</row>
    <row r="43" spans="1:17" s="99" customFormat="1" ht="105.75" customHeight="1">
      <c r="B43" s="347" t="s">
        <v>272</v>
      </c>
      <c r="C43" s="347"/>
      <c r="D43" s="347"/>
      <c r="E43" s="347"/>
      <c r="F43" s="347"/>
      <c r="G43" s="347"/>
      <c r="H43" s="347"/>
      <c r="I43" s="347"/>
      <c r="J43" s="347"/>
      <c r="K43" s="347"/>
      <c r="L43" s="347"/>
      <c r="M43" s="347"/>
      <c r="N43" s="347"/>
      <c r="O43" s="347"/>
      <c r="P43" s="347"/>
      <c r="Q43" s="347"/>
    </row>
    <row r="44" spans="1:17" s="99" customFormat="1" ht="20.25" customHeight="1">
      <c r="B44" s="100"/>
      <c r="C44" s="101"/>
      <c r="D44" s="392"/>
      <c r="E44" s="392"/>
      <c r="F44" s="392"/>
      <c r="G44" s="392"/>
      <c r="H44" s="392"/>
      <c r="I44" s="392"/>
      <c r="J44" s="392"/>
      <c r="K44" s="392"/>
      <c r="L44" s="392"/>
      <c r="M44" s="392"/>
      <c r="N44" s="392"/>
      <c r="O44" s="392"/>
      <c r="P44" s="392"/>
      <c r="Q44" s="392"/>
    </row>
    <row r="45" spans="1:17" s="4" customFormat="1" ht="59.15" customHeight="1">
      <c r="B45" s="87" t="s">
        <v>51</v>
      </c>
      <c r="C45" s="24"/>
      <c r="D45" s="392"/>
      <c r="E45" s="392"/>
      <c r="F45" s="392"/>
      <c r="G45" s="392"/>
      <c r="H45" s="392"/>
      <c r="I45" s="392"/>
      <c r="J45" s="392"/>
      <c r="K45" s="392"/>
      <c r="L45" s="392"/>
      <c r="M45" s="392"/>
      <c r="N45" s="392"/>
      <c r="O45" s="392"/>
      <c r="P45" s="392"/>
      <c r="Q45" s="392"/>
    </row>
    <row r="46" spans="1:17" s="25" customFormat="1" ht="120">
      <c r="A46" s="389" t="s">
        <v>52</v>
      </c>
      <c r="B46" s="389"/>
      <c r="C46" s="389"/>
      <c r="D46" s="190" t="s">
        <v>53</v>
      </c>
      <c r="E46" s="190" t="s">
        <v>54</v>
      </c>
      <c r="F46" s="190" t="s">
        <v>55</v>
      </c>
      <c r="G46" s="189" t="s">
        <v>56</v>
      </c>
      <c r="H46" s="189" t="s">
        <v>57</v>
      </c>
      <c r="I46" s="189" t="s">
        <v>58</v>
      </c>
      <c r="J46" s="189" t="s">
        <v>59</v>
      </c>
      <c r="K46" s="189" t="s">
        <v>60</v>
      </c>
      <c r="L46" s="189" t="s">
        <v>61</v>
      </c>
      <c r="M46" s="189" t="s">
        <v>62</v>
      </c>
      <c r="N46" s="345" t="s">
        <v>63</v>
      </c>
      <c r="O46" s="345"/>
      <c r="P46" s="345"/>
      <c r="Q46" s="345"/>
    </row>
    <row r="47" spans="1:17" s="322" customFormat="1" ht="66.75" customHeight="1">
      <c r="A47" s="348" t="str">
        <f>UPPER(D21)</f>
        <v>CLOUD</v>
      </c>
      <c r="B47" s="348"/>
      <c r="C47" s="348"/>
      <c r="D47" s="348"/>
      <c r="E47" s="348"/>
      <c r="F47" s="348"/>
      <c r="G47" s="348"/>
      <c r="H47" s="348"/>
      <c r="I47" s="348"/>
      <c r="J47" s="348"/>
      <c r="K47" s="348"/>
      <c r="L47" s="348"/>
      <c r="M47" s="348"/>
      <c r="N47" s="348"/>
      <c r="O47" s="348"/>
      <c r="P47" s="348"/>
      <c r="Q47" s="348"/>
    </row>
    <row r="48" spans="1:17" s="128" customFormat="1" ht="304.5" customHeight="1">
      <c r="A48" s="129">
        <v>1</v>
      </c>
      <c r="B48" s="360" t="str">
        <f>$M$11</f>
        <v>SLUB JERSEY 60% COTTON, 35% POLYESTER, 5% SPANDEX 230GSM</v>
      </c>
      <c r="C48" s="360"/>
      <c r="D48" s="194" t="s">
        <v>241</v>
      </c>
      <c r="E48" s="194" t="str">
        <f>$N$36</f>
        <v>PFD</v>
      </c>
      <c r="F48" s="129" t="s">
        <v>36</v>
      </c>
      <c r="G48" s="195">
        <f>$Q$21</f>
        <v>309</v>
      </c>
      <c r="H48" s="253">
        <v>0.99</v>
      </c>
      <c r="I48" s="179">
        <f>H48*G48</f>
        <v>305.91000000000003</v>
      </c>
      <c r="J48" s="187">
        <f>I48*5.4%+(I48/50)*0.5+2</f>
        <v>21.578240000000005</v>
      </c>
      <c r="K48" s="187">
        <v>0</v>
      </c>
      <c r="L48" s="187">
        <v>0</v>
      </c>
      <c r="M48" s="279">
        <f>ROUND(I48+J48+K48,0)</f>
        <v>327</v>
      </c>
      <c r="N48" s="354" t="s">
        <v>273</v>
      </c>
      <c r="O48" s="354"/>
      <c r="P48" s="354"/>
      <c r="Q48" s="354"/>
    </row>
    <row r="49" spans="1:17" s="322" customFormat="1" ht="66.75" customHeight="1">
      <c r="A49" s="348" t="str">
        <f>UPPER(D27)</f>
        <v xml:space="preserve"> MOONLIGHT</v>
      </c>
      <c r="B49" s="348"/>
      <c r="C49" s="348"/>
      <c r="D49" s="348"/>
      <c r="E49" s="348"/>
      <c r="F49" s="348"/>
      <c r="G49" s="348"/>
      <c r="H49" s="348"/>
      <c r="I49" s="348"/>
      <c r="J49" s="348"/>
      <c r="K49" s="348"/>
      <c r="L49" s="348"/>
      <c r="M49" s="348"/>
      <c r="N49" s="348"/>
      <c r="O49" s="348"/>
      <c r="P49" s="348"/>
      <c r="Q49" s="348"/>
    </row>
    <row r="50" spans="1:17" s="128" customFormat="1" ht="304.5" customHeight="1">
      <c r="A50" s="129">
        <v>1</v>
      </c>
      <c r="B50" s="360" t="str">
        <f>$M$11</f>
        <v>SLUB JERSEY 60% COTTON, 35% POLYESTER, 5% SPANDEX 230GSM</v>
      </c>
      <c r="C50" s="360"/>
      <c r="D50" s="194" t="s">
        <v>241</v>
      </c>
      <c r="E50" s="194" t="str">
        <f>$N$36</f>
        <v>PFD</v>
      </c>
      <c r="F50" s="129" t="s">
        <v>36</v>
      </c>
      <c r="G50" s="195">
        <f>$Q$27</f>
        <v>306</v>
      </c>
      <c r="H50" s="253">
        <v>0.99</v>
      </c>
      <c r="I50" s="179">
        <f t="shared" ref="I50" si="36">G50*H50</f>
        <v>302.94</v>
      </c>
      <c r="J50" s="187">
        <f>I50*5.4%+(I50/50)*0.5+2</f>
        <v>21.388159999999999</v>
      </c>
      <c r="K50" s="187">
        <v>0</v>
      </c>
      <c r="L50" s="187">
        <v>0</v>
      </c>
      <c r="M50" s="279">
        <f>ROUND(I50+J50+K50,0)</f>
        <v>324</v>
      </c>
      <c r="N50" s="354" t="s">
        <v>274</v>
      </c>
      <c r="O50" s="354"/>
      <c r="P50" s="354"/>
      <c r="Q50" s="354"/>
    </row>
    <row r="51" spans="1:17" s="322" customFormat="1" ht="66.75" customHeight="1">
      <c r="A51" s="348" t="str">
        <f>UPPER(D30)</f>
        <v>LUNAR</v>
      </c>
      <c r="B51" s="348"/>
      <c r="C51" s="348"/>
      <c r="D51" s="348"/>
      <c r="E51" s="348"/>
      <c r="F51" s="348"/>
      <c r="G51" s="348"/>
      <c r="H51" s="348"/>
      <c r="I51" s="348"/>
      <c r="J51" s="348"/>
      <c r="K51" s="348"/>
      <c r="L51" s="348"/>
      <c r="M51" s="348"/>
      <c r="N51" s="348"/>
      <c r="O51" s="348"/>
      <c r="P51" s="348"/>
      <c r="Q51" s="348"/>
    </row>
    <row r="52" spans="1:17" s="128" customFormat="1" ht="304.5" customHeight="1">
      <c r="A52" s="129">
        <v>1</v>
      </c>
      <c r="B52" s="360" t="str">
        <f>$M$11</f>
        <v>SLUB JERSEY 60% COTTON, 35% POLYESTER, 5% SPANDEX 230GSM</v>
      </c>
      <c r="C52" s="360"/>
      <c r="D52" s="194" t="s">
        <v>241</v>
      </c>
      <c r="E52" s="194" t="str">
        <f>$N$36</f>
        <v>PFD</v>
      </c>
      <c r="F52" s="129" t="s">
        <v>36</v>
      </c>
      <c r="G52" s="195">
        <f>$Q$33</f>
        <v>305</v>
      </c>
      <c r="H52" s="253">
        <v>0.99</v>
      </c>
      <c r="I52" s="179">
        <f t="shared" ref="I52" si="37">G52*H52</f>
        <v>301.95</v>
      </c>
      <c r="J52" s="187">
        <f>I52*5.4%+(I52/50)*0.5+2</f>
        <v>21.324800000000003</v>
      </c>
      <c r="K52" s="187">
        <v>0</v>
      </c>
      <c r="L52" s="187">
        <v>0</v>
      </c>
      <c r="M52" s="279">
        <f>ROUND(I52+J52+K52,0)</f>
        <v>323</v>
      </c>
      <c r="N52" s="354" t="s">
        <v>275</v>
      </c>
      <c r="O52" s="354"/>
      <c r="P52" s="354"/>
      <c r="Q52" s="354"/>
    </row>
    <row r="53" spans="1:17" s="322" customFormat="1" ht="66.75" customHeight="1">
      <c r="A53" s="348" t="str">
        <f>UPPER(D36)</f>
        <v>PARCHMENT</v>
      </c>
      <c r="B53" s="348"/>
      <c r="C53" s="348"/>
      <c r="D53" s="348"/>
      <c r="E53" s="348"/>
      <c r="F53" s="348"/>
      <c r="G53" s="348"/>
      <c r="H53" s="348"/>
      <c r="I53" s="348"/>
      <c r="J53" s="348"/>
      <c r="K53" s="348"/>
      <c r="L53" s="348"/>
      <c r="M53" s="348"/>
      <c r="N53" s="348"/>
      <c r="O53" s="348"/>
      <c r="P53" s="348"/>
      <c r="Q53" s="348"/>
    </row>
    <row r="54" spans="1:17" s="128" customFormat="1" ht="304.5" customHeight="1">
      <c r="A54" s="129">
        <v>1</v>
      </c>
      <c r="B54" s="360" t="str">
        <f>$M$11</f>
        <v>SLUB JERSEY 60% COTTON, 35% POLYESTER, 5% SPANDEX 230GSM</v>
      </c>
      <c r="C54" s="360"/>
      <c r="D54" s="194" t="s">
        <v>241</v>
      </c>
      <c r="E54" s="194" t="str">
        <f>$N$36</f>
        <v>PFD</v>
      </c>
      <c r="F54" s="129" t="s">
        <v>36</v>
      </c>
      <c r="G54" s="195">
        <f>$Q$39</f>
        <v>305</v>
      </c>
      <c r="H54" s="253">
        <v>0.99</v>
      </c>
      <c r="I54" s="179">
        <f t="shared" ref="I54" si="38">G54*H54</f>
        <v>301.95</v>
      </c>
      <c r="J54" s="187">
        <f>I54*5.4%+(I54/50)*0.5+2</f>
        <v>21.324800000000003</v>
      </c>
      <c r="K54" s="187">
        <v>0</v>
      </c>
      <c r="L54" s="187">
        <v>0</v>
      </c>
      <c r="M54" s="279">
        <f>ROUND(I54+J54+K54,0)</f>
        <v>323</v>
      </c>
      <c r="N54" s="354" t="s">
        <v>275</v>
      </c>
      <c r="O54" s="354"/>
      <c r="P54" s="354"/>
      <c r="Q54" s="354"/>
    </row>
    <row r="55" spans="1:17" s="26" customFormat="1" ht="37" customHeight="1" thickBot="1">
      <c r="B55" s="87" t="s">
        <v>69</v>
      </c>
      <c r="C55" s="27"/>
      <c r="D55" s="27"/>
      <c r="E55" s="27"/>
      <c r="G55" s="28"/>
      <c r="Q55" s="29"/>
    </row>
    <row r="56" spans="1:17" s="40" customFormat="1" ht="55.5" customHeight="1">
      <c r="A56" s="355" t="s">
        <v>70</v>
      </c>
      <c r="B56" s="356"/>
      <c r="C56" s="356"/>
      <c r="D56" s="356"/>
      <c r="E56" s="357"/>
      <c r="F56" s="84" t="s">
        <v>71</v>
      </c>
      <c r="G56" s="84" t="s">
        <v>72</v>
      </c>
      <c r="H56" s="358" t="s">
        <v>73</v>
      </c>
      <c r="I56" s="359"/>
      <c r="J56" s="85" t="s">
        <v>55</v>
      </c>
      <c r="K56" s="84" t="s">
        <v>74</v>
      </c>
      <c r="L56" s="84" t="s">
        <v>75</v>
      </c>
      <c r="M56" s="86" t="s">
        <v>76</v>
      </c>
      <c r="N56" s="86" t="s">
        <v>77</v>
      </c>
      <c r="O56" s="86" t="s">
        <v>78</v>
      </c>
      <c r="P56" s="397" t="s">
        <v>79</v>
      </c>
      <c r="Q56" s="398"/>
    </row>
    <row r="57" spans="1:17" s="15" customFormat="1" ht="59.5" customHeight="1">
      <c r="A57" s="191">
        <v>1</v>
      </c>
      <c r="B57" s="351" t="s">
        <v>80</v>
      </c>
      <c r="C57" s="351"/>
      <c r="D57" s="351"/>
      <c r="E57" s="351"/>
      <c r="F57" s="182" t="str">
        <f>H57</f>
        <v>CLOUD</v>
      </c>
      <c r="G57" s="246" t="s">
        <v>240</v>
      </c>
      <c r="H57" s="352" t="str">
        <f>$D$21</f>
        <v>CLOUD</v>
      </c>
      <c r="I57" s="353" t="str">
        <f t="shared" ref="I57:I80" si="39">$E$48</f>
        <v>PFD</v>
      </c>
      <c r="J57" s="186" t="s">
        <v>81</v>
      </c>
      <c r="K57" s="186">
        <f>$Q$21</f>
        <v>309</v>
      </c>
      <c r="L57" s="271">
        <f>190/4500</f>
        <v>4.2222222222222223E-2</v>
      </c>
      <c r="M57" s="192">
        <f t="shared" ref="M57:M64" si="40">K57*L57</f>
        <v>13.046666666666667</v>
      </c>
      <c r="N57" s="192"/>
      <c r="O57" s="188">
        <f t="shared" ref="O57:O61" si="41">ROUNDUP(N57+M57,0)</f>
        <v>14</v>
      </c>
      <c r="P57" s="399" t="s">
        <v>242</v>
      </c>
      <c r="Q57" s="400"/>
    </row>
    <row r="58" spans="1:17" s="15" customFormat="1" ht="59.5" customHeight="1">
      <c r="A58" s="191">
        <v>2</v>
      </c>
      <c r="B58" s="351" t="s">
        <v>80</v>
      </c>
      <c r="C58" s="351"/>
      <c r="D58" s="351"/>
      <c r="E58" s="351"/>
      <c r="F58" s="182" t="str">
        <f t="shared" ref="F58:F60" si="42">H58</f>
        <v xml:space="preserve"> MOONLIGHT</v>
      </c>
      <c r="G58" s="246" t="s">
        <v>240</v>
      </c>
      <c r="H58" s="352" t="str">
        <f t="shared" ref="H58" si="43">$D$27</f>
        <v xml:space="preserve"> MOONLIGHT</v>
      </c>
      <c r="I58" s="353"/>
      <c r="J58" s="186" t="s">
        <v>81</v>
      </c>
      <c r="K58" s="186">
        <f>$Q$27</f>
        <v>306</v>
      </c>
      <c r="L58" s="271">
        <f>190/4500</f>
        <v>4.2222222222222223E-2</v>
      </c>
      <c r="M58" s="192">
        <f t="shared" si="40"/>
        <v>12.92</v>
      </c>
      <c r="N58" s="192"/>
      <c r="O58" s="188">
        <f t="shared" ref="O58" si="44">ROUNDUP(N58+M58,0)</f>
        <v>13</v>
      </c>
      <c r="P58" s="401"/>
      <c r="Q58" s="402"/>
    </row>
    <row r="59" spans="1:17" s="15" customFormat="1" ht="59.5" customHeight="1">
      <c r="A59" s="191">
        <v>3</v>
      </c>
      <c r="B59" s="351" t="s">
        <v>80</v>
      </c>
      <c r="C59" s="351"/>
      <c r="D59" s="351"/>
      <c r="E59" s="351"/>
      <c r="F59" s="182" t="str">
        <f t="shared" si="42"/>
        <v>LUNAR</v>
      </c>
      <c r="G59" s="246" t="s">
        <v>240</v>
      </c>
      <c r="H59" s="352" t="str">
        <f>$D$33</f>
        <v>LUNAR</v>
      </c>
      <c r="I59" s="353" t="str">
        <f t="shared" si="39"/>
        <v>PFD</v>
      </c>
      <c r="J59" s="186" t="s">
        <v>81</v>
      </c>
      <c r="K59" s="186">
        <f>$Q$33</f>
        <v>305</v>
      </c>
      <c r="L59" s="271">
        <f>190/4500</f>
        <v>4.2222222222222223E-2</v>
      </c>
      <c r="M59" s="192">
        <f t="shared" si="40"/>
        <v>12.877777777777778</v>
      </c>
      <c r="N59" s="192"/>
      <c r="O59" s="188">
        <f t="shared" ref="O59:O60" si="45">ROUNDUP(N59+M59,0)</f>
        <v>13</v>
      </c>
      <c r="P59" s="401"/>
      <c r="Q59" s="402"/>
    </row>
    <row r="60" spans="1:17" s="15" customFormat="1" ht="59.5" customHeight="1">
      <c r="A60" s="191">
        <v>4</v>
      </c>
      <c r="B60" s="351" t="s">
        <v>80</v>
      </c>
      <c r="C60" s="351"/>
      <c r="D60" s="351"/>
      <c r="E60" s="351"/>
      <c r="F60" s="182" t="str">
        <f t="shared" si="42"/>
        <v>PARCHMENT</v>
      </c>
      <c r="G60" s="246" t="s">
        <v>240</v>
      </c>
      <c r="H60" s="352" t="str">
        <f>$D$39</f>
        <v>PARCHMENT</v>
      </c>
      <c r="I60" s="353" t="str">
        <f t="shared" si="39"/>
        <v>PFD</v>
      </c>
      <c r="J60" s="186" t="s">
        <v>81</v>
      </c>
      <c r="K60" s="186">
        <f>$Q$39</f>
        <v>305</v>
      </c>
      <c r="L60" s="271">
        <f>190/4500</f>
        <v>4.2222222222222223E-2</v>
      </c>
      <c r="M60" s="192">
        <f t="shared" si="40"/>
        <v>12.877777777777778</v>
      </c>
      <c r="N60" s="192"/>
      <c r="O60" s="188">
        <f t="shared" si="45"/>
        <v>13</v>
      </c>
      <c r="P60" s="403"/>
      <c r="Q60" s="404"/>
    </row>
    <row r="61" spans="1:17" s="15" customFormat="1" ht="59.5" customHeight="1">
      <c r="A61" s="191">
        <v>5</v>
      </c>
      <c r="B61" s="351" t="s">
        <v>243</v>
      </c>
      <c r="C61" s="351"/>
      <c r="D61" s="351"/>
      <c r="E61" s="351"/>
      <c r="F61" s="272" t="str">
        <f>H61</f>
        <v>CLOUD</v>
      </c>
      <c r="G61" s="396" t="s">
        <v>246</v>
      </c>
      <c r="H61" s="352" t="str">
        <f>$D$21</f>
        <v>CLOUD</v>
      </c>
      <c r="I61" s="353" t="str">
        <f t="shared" si="39"/>
        <v>PFD</v>
      </c>
      <c r="J61" s="186" t="s">
        <v>81</v>
      </c>
      <c r="K61" s="186">
        <f>$Q$21</f>
        <v>309</v>
      </c>
      <c r="L61" s="248">
        <f>4/4500</f>
        <v>8.8888888888888893E-4</v>
      </c>
      <c r="M61" s="192">
        <f t="shared" si="40"/>
        <v>0.27466666666666667</v>
      </c>
      <c r="N61" s="192"/>
      <c r="O61" s="188">
        <f t="shared" si="41"/>
        <v>1</v>
      </c>
      <c r="P61" s="361"/>
      <c r="Q61" s="362"/>
    </row>
    <row r="62" spans="1:17" s="15" customFormat="1" ht="59.5" customHeight="1">
      <c r="A62" s="191">
        <v>6</v>
      </c>
      <c r="B62" s="351" t="s">
        <v>243</v>
      </c>
      <c r="C62" s="351"/>
      <c r="D62" s="351"/>
      <c r="E62" s="351"/>
      <c r="F62" s="272" t="str">
        <f t="shared" ref="F62:F64" si="46">H62</f>
        <v xml:space="preserve"> MOONLIGHT</v>
      </c>
      <c r="G62" s="394"/>
      <c r="H62" s="352" t="str">
        <f t="shared" ref="H62" si="47">$D$27</f>
        <v xml:space="preserve"> MOONLIGHT</v>
      </c>
      <c r="I62" s="353"/>
      <c r="J62" s="186" t="s">
        <v>81</v>
      </c>
      <c r="K62" s="186">
        <f>$Q$27</f>
        <v>306</v>
      </c>
      <c r="L62" s="248">
        <f>4/4500</f>
        <v>8.8888888888888893E-4</v>
      </c>
      <c r="M62" s="192">
        <f t="shared" si="40"/>
        <v>0.27200000000000002</v>
      </c>
      <c r="N62" s="192"/>
      <c r="O62" s="188">
        <f t="shared" ref="O62" si="48">ROUNDUP(N62+M62,0)</f>
        <v>1</v>
      </c>
      <c r="P62" s="361"/>
      <c r="Q62" s="362"/>
    </row>
    <row r="63" spans="1:17" s="15" customFormat="1" ht="59.5" customHeight="1">
      <c r="A63" s="191">
        <v>7</v>
      </c>
      <c r="B63" s="351" t="s">
        <v>243</v>
      </c>
      <c r="C63" s="351"/>
      <c r="D63" s="351"/>
      <c r="E63" s="351"/>
      <c r="F63" s="272" t="str">
        <f t="shared" si="46"/>
        <v>LUNAR</v>
      </c>
      <c r="G63" s="394"/>
      <c r="H63" s="352" t="str">
        <f>$D$33</f>
        <v>LUNAR</v>
      </c>
      <c r="I63" s="353" t="str">
        <f t="shared" si="39"/>
        <v>PFD</v>
      </c>
      <c r="J63" s="186" t="s">
        <v>81</v>
      </c>
      <c r="K63" s="186">
        <f>$Q$33</f>
        <v>305</v>
      </c>
      <c r="L63" s="248">
        <f>4/4500</f>
        <v>8.8888888888888893E-4</v>
      </c>
      <c r="M63" s="192">
        <f t="shared" si="40"/>
        <v>0.27111111111111114</v>
      </c>
      <c r="N63" s="192"/>
      <c r="O63" s="188">
        <f t="shared" ref="O63:O64" si="49">ROUNDUP(N63+M63,0)</f>
        <v>1</v>
      </c>
      <c r="P63" s="361"/>
      <c r="Q63" s="362"/>
    </row>
    <row r="64" spans="1:17" s="15" customFormat="1" ht="59.5" customHeight="1">
      <c r="A64" s="191">
        <v>8</v>
      </c>
      <c r="B64" s="351" t="s">
        <v>243</v>
      </c>
      <c r="C64" s="351"/>
      <c r="D64" s="351"/>
      <c r="E64" s="351"/>
      <c r="F64" s="272" t="str">
        <f t="shared" si="46"/>
        <v>PARCHMENT</v>
      </c>
      <c r="G64" s="395"/>
      <c r="H64" s="352" t="str">
        <f>$D$39</f>
        <v>PARCHMENT</v>
      </c>
      <c r="I64" s="353" t="str">
        <f t="shared" si="39"/>
        <v>PFD</v>
      </c>
      <c r="J64" s="186" t="s">
        <v>81</v>
      </c>
      <c r="K64" s="186">
        <f>$Q$39</f>
        <v>305</v>
      </c>
      <c r="L64" s="248">
        <f>4/4500</f>
        <v>8.8888888888888893E-4</v>
      </c>
      <c r="M64" s="192">
        <f t="shared" si="40"/>
        <v>0.27111111111111114</v>
      </c>
      <c r="N64" s="192"/>
      <c r="O64" s="188">
        <f t="shared" si="49"/>
        <v>1</v>
      </c>
      <c r="P64" s="361"/>
      <c r="Q64" s="362"/>
    </row>
    <row r="65" spans="1:17" s="15" customFormat="1" ht="59.5" customHeight="1">
      <c r="A65" s="191">
        <v>9</v>
      </c>
      <c r="B65" s="350" t="s">
        <v>251</v>
      </c>
      <c r="C65" s="351"/>
      <c r="D65" s="351"/>
      <c r="E65" s="351"/>
      <c r="F65" s="363" t="s">
        <v>91</v>
      </c>
      <c r="G65" s="393" t="s">
        <v>276</v>
      </c>
      <c r="H65" s="352" t="str">
        <f>$D$21</f>
        <v>CLOUD</v>
      </c>
      <c r="I65" s="353" t="str">
        <f t="shared" si="39"/>
        <v>PFD</v>
      </c>
      <c r="J65" s="186" t="s">
        <v>87</v>
      </c>
      <c r="K65" s="186">
        <f>$Q$21</f>
        <v>309</v>
      </c>
      <c r="L65" s="186">
        <v>1</v>
      </c>
      <c r="M65" s="186">
        <f t="shared" ref="M65:M76" si="50">L65*K65</f>
        <v>309</v>
      </c>
      <c r="N65" s="192"/>
      <c r="O65" s="188">
        <f t="shared" ref="O65:O74" si="51">ROUNDUP(N65+M65,0)</f>
        <v>309</v>
      </c>
      <c r="P65" s="399" t="s">
        <v>252</v>
      </c>
      <c r="Q65" s="400"/>
    </row>
    <row r="66" spans="1:17" s="15" customFormat="1" ht="59.5" customHeight="1">
      <c r="A66" s="191">
        <v>10</v>
      </c>
      <c r="B66" s="350" t="s">
        <v>251</v>
      </c>
      <c r="C66" s="351"/>
      <c r="D66" s="351"/>
      <c r="E66" s="351"/>
      <c r="F66" s="364"/>
      <c r="G66" s="394"/>
      <c r="H66" s="352" t="str">
        <f t="shared" ref="H66" si="52">$D$27</f>
        <v xml:space="preserve"> MOONLIGHT</v>
      </c>
      <c r="I66" s="353"/>
      <c r="J66" s="186" t="s">
        <v>87</v>
      </c>
      <c r="K66" s="186">
        <f>$Q$27</f>
        <v>306</v>
      </c>
      <c r="L66" s="186">
        <v>1</v>
      </c>
      <c r="M66" s="186">
        <f t="shared" si="50"/>
        <v>306</v>
      </c>
      <c r="N66" s="192"/>
      <c r="O66" s="188">
        <f t="shared" si="51"/>
        <v>306</v>
      </c>
      <c r="P66" s="401"/>
      <c r="Q66" s="402"/>
    </row>
    <row r="67" spans="1:17" s="15" customFormat="1" ht="59.5" customHeight="1">
      <c r="A67" s="191">
        <v>11</v>
      </c>
      <c r="B67" s="350" t="s">
        <v>251</v>
      </c>
      <c r="C67" s="351"/>
      <c r="D67" s="351"/>
      <c r="E67" s="351"/>
      <c r="F67" s="364"/>
      <c r="G67" s="394"/>
      <c r="H67" s="352" t="str">
        <f>$D$33</f>
        <v>LUNAR</v>
      </c>
      <c r="I67" s="353" t="str">
        <f t="shared" si="39"/>
        <v>PFD</v>
      </c>
      <c r="J67" s="186" t="s">
        <v>87</v>
      </c>
      <c r="K67" s="186">
        <f>$Q$33</f>
        <v>305</v>
      </c>
      <c r="L67" s="186">
        <v>1</v>
      </c>
      <c r="M67" s="186">
        <f t="shared" si="50"/>
        <v>305</v>
      </c>
      <c r="N67" s="192"/>
      <c r="O67" s="188">
        <f t="shared" ref="O67:O68" si="53">ROUNDUP(N67+M67,0)</f>
        <v>305</v>
      </c>
      <c r="P67" s="401"/>
      <c r="Q67" s="402"/>
    </row>
    <row r="68" spans="1:17" s="15" customFormat="1" ht="59.5" customHeight="1">
      <c r="A68" s="191">
        <v>12</v>
      </c>
      <c r="B68" s="350" t="s">
        <v>251</v>
      </c>
      <c r="C68" s="351"/>
      <c r="D68" s="351"/>
      <c r="E68" s="351"/>
      <c r="F68" s="365"/>
      <c r="G68" s="395"/>
      <c r="H68" s="352" t="str">
        <f>$D$39</f>
        <v>PARCHMENT</v>
      </c>
      <c r="I68" s="353" t="str">
        <f t="shared" si="39"/>
        <v>PFD</v>
      </c>
      <c r="J68" s="186" t="s">
        <v>87</v>
      </c>
      <c r="K68" s="186">
        <f>$Q$39</f>
        <v>305</v>
      </c>
      <c r="L68" s="186">
        <v>1</v>
      </c>
      <c r="M68" s="186">
        <f t="shared" si="50"/>
        <v>305</v>
      </c>
      <c r="N68" s="192"/>
      <c r="O68" s="188">
        <f t="shared" si="53"/>
        <v>305</v>
      </c>
      <c r="P68" s="403"/>
      <c r="Q68" s="404"/>
    </row>
    <row r="69" spans="1:17" s="15" customFormat="1" ht="59.5" customHeight="1">
      <c r="A69" s="191">
        <v>13</v>
      </c>
      <c r="B69" s="350" t="s">
        <v>253</v>
      </c>
      <c r="C69" s="351"/>
      <c r="D69" s="351"/>
      <c r="E69" s="351"/>
      <c r="F69" s="363" t="s">
        <v>91</v>
      </c>
      <c r="G69" s="393" t="s">
        <v>277</v>
      </c>
      <c r="H69" s="352" t="str">
        <f>$D$21</f>
        <v>CLOUD</v>
      </c>
      <c r="I69" s="353" t="str">
        <f t="shared" si="39"/>
        <v>PFD</v>
      </c>
      <c r="J69" s="186" t="s">
        <v>87</v>
      </c>
      <c r="K69" s="186">
        <f>$Q$21</f>
        <v>309</v>
      </c>
      <c r="L69" s="186">
        <v>1</v>
      </c>
      <c r="M69" s="186">
        <f t="shared" si="50"/>
        <v>309</v>
      </c>
      <c r="N69" s="192"/>
      <c r="O69" s="188">
        <f t="shared" si="51"/>
        <v>309</v>
      </c>
      <c r="P69" s="399" t="s">
        <v>252</v>
      </c>
      <c r="Q69" s="400"/>
    </row>
    <row r="70" spans="1:17" s="15" customFormat="1" ht="59.5" customHeight="1">
      <c r="A70" s="191">
        <v>14</v>
      </c>
      <c r="B70" s="350" t="s">
        <v>253</v>
      </c>
      <c r="C70" s="351"/>
      <c r="D70" s="351"/>
      <c r="E70" s="351"/>
      <c r="F70" s="364"/>
      <c r="G70" s="394"/>
      <c r="H70" s="352" t="str">
        <f t="shared" ref="H70" si="54">$D$27</f>
        <v xml:space="preserve"> MOONLIGHT</v>
      </c>
      <c r="I70" s="353"/>
      <c r="J70" s="186" t="s">
        <v>87</v>
      </c>
      <c r="K70" s="186">
        <f>$Q$27</f>
        <v>306</v>
      </c>
      <c r="L70" s="186">
        <v>1</v>
      </c>
      <c r="M70" s="186">
        <f t="shared" si="50"/>
        <v>306</v>
      </c>
      <c r="N70" s="192"/>
      <c r="O70" s="188">
        <f t="shared" si="51"/>
        <v>306</v>
      </c>
      <c r="P70" s="401"/>
      <c r="Q70" s="402"/>
    </row>
    <row r="71" spans="1:17" s="15" customFormat="1" ht="59.5" customHeight="1">
      <c r="A71" s="191">
        <v>15</v>
      </c>
      <c r="B71" s="350" t="s">
        <v>253</v>
      </c>
      <c r="C71" s="351"/>
      <c r="D71" s="351"/>
      <c r="E71" s="351"/>
      <c r="F71" s="364"/>
      <c r="G71" s="394"/>
      <c r="H71" s="352" t="str">
        <f>$D$33</f>
        <v>LUNAR</v>
      </c>
      <c r="I71" s="353" t="str">
        <f t="shared" si="39"/>
        <v>PFD</v>
      </c>
      <c r="J71" s="186" t="s">
        <v>87</v>
      </c>
      <c r="K71" s="186">
        <f>$Q$33</f>
        <v>305</v>
      </c>
      <c r="L71" s="186">
        <v>1</v>
      </c>
      <c r="M71" s="186">
        <f t="shared" si="50"/>
        <v>305</v>
      </c>
      <c r="N71" s="192"/>
      <c r="O71" s="188">
        <f t="shared" ref="O71:O72" si="55">ROUNDUP(N71+M71,0)</f>
        <v>305</v>
      </c>
      <c r="P71" s="401"/>
      <c r="Q71" s="402"/>
    </row>
    <row r="72" spans="1:17" s="15" customFormat="1" ht="59.5" customHeight="1">
      <c r="A72" s="191">
        <v>16</v>
      </c>
      <c r="B72" s="350" t="s">
        <v>253</v>
      </c>
      <c r="C72" s="351"/>
      <c r="D72" s="351"/>
      <c r="E72" s="351"/>
      <c r="F72" s="365"/>
      <c r="G72" s="395"/>
      <c r="H72" s="352" t="str">
        <f>$D$39</f>
        <v>PARCHMENT</v>
      </c>
      <c r="I72" s="353" t="str">
        <f t="shared" si="39"/>
        <v>PFD</v>
      </c>
      <c r="J72" s="186" t="s">
        <v>87</v>
      </c>
      <c r="K72" s="186">
        <f>$Q$39</f>
        <v>305</v>
      </c>
      <c r="L72" s="186">
        <v>1</v>
      </c>
      <c r="M72" s="186">
        <f t="shared" si="50"/>
        <v>305</v>
      </c>
      <c r="N72" s="192"/>
      <c r="O72" s="188">
        <f t="shared" si="55"/>
        <v>305</v>
      </c>
      <c r="P72" s="403"/>
      <c r="Q72" s="404"/>
    </row>
    <row r="73" spans="1:17" s="15" customFormat="1" ht="59.5" customHeight="1">
      <c r="A73" s="191">
        <v>17</v>
      </c>
      <c r="B73" s="350" t="s">
        <v>254</v>
      </c>
      <c r="C73" s="351"/>
      <c r="D73" s="351"/>
      <c r="E73" s="351"/>
      <c r="F73" s="363" t="s">
        <v>91</v>
      </c>
      <c r="G73" s="393" t="s">
        <v>255</v>
      </c>
      <c r="H73" s="352" t="str">
        <f>$D$21</f>
        <v>CLOUD</v>
      </c>
      <c r="I73" s="353" t="str">
        <f t="shared" si="39"/>
        <v>PFD</v>
      </c>
      <c r="J73" s="186" t="s">
        <v>87</v>
      </c>
      <c r="K73" s="186">
        <f>$Q$21</f>
        <v>309</v>
      </c>
      <c r="L73" s="186">
        <v>1</v>
      </c>
      <c r="M73" s="186">
        <f t="shared" si="50"/>
        <v>309</v>
      </c>
      <c r="N73" s="192"/>
      <c r="O73" s="188">
        <f t="shared" si="51"/>
        <v>309</v>
      </c>
      <c r="P73" s="399" t="s">
        <v>252</v>
      </c>
      <c r="Q73" s="400"/>
    </row>
    <row r="74" spans="1:17" s="15" customFormat="1" ht="59.5" customHeight="1">
      <c r="A74" s="191">
        <v>18</v>
      </c>
      <c r="B74" s="350" t="s">
        <v>254</v>
      </c>
      <c r="C74" s="351"/>
      <c r="D74" s="351"/>
      <c r="E74" s="351"/>
      <c r="F74" s="364"/>
      <c r="G74" s="394"/>
      <c r="H74" s="352" t="str">
        <f t="shared" ref="H74" si="56">$D$27</f>
        <v xml:space="preserve"> MOONLIGHT</v>
      </c>
      <c r="I74" s="353"/>
      <c r="J74" s="186" t="s">
        <v>87</v>
      </c>
      <c r="K74" s="186">
        <f>$Q$27</f>
        <v>306</v>
      </c>
      <c r="L74" s="186">
        <v>1</v>
      </c>
      <c r="M74" s="186">
        <f t="shared" si="50"/>
        <v>306</v>
      </c>
      <c r="N74" s="192"/>
      <c r="O74" s="188">
        <f t="shared" si="51"/>
        <v>306</v>
      </c>
      <c r="P74" s="401"/>
      <c r="Q74" s="402"/>
    </row>
    <row r="75" spans="1:17" s="15" customFormat="1" ht="59.5" customHeight="1">
      <c r="A75" s="191">
        <v>19</v>
      </c>
      <c r="B75" s="350" t="s">
        <v>254</v>
      </c>
      <c r="C75" s="351"/>
      <c r="D75" s="351"/>
      <c r="E75" s="351"/>
      <c r="F75" s="364"/>
      <c r="G75" s="394"/>
      <c r="H75" s="352" t="str">
        <f>$D$33</f>
        <v>LUNAR</v>
      </c>
      <c r="I75" s="353" t="str">
        <f t="shared" si="39"/>
        <v>PFD</v>
      </c>
      <c r="J75" s="186" t="s">
        <v>87</v>
      </c>
      <c r="K75" s="186">
        <f>$Q$33</f>
        <v>305</v>
      </c>
      <c r="L75" s="186">
        <v>1</v>
      </c>
      <c r="M75" s="186">
        <f t="shared" si="50"/>
        <v>305</v>
      </c>
      <c r="N75" s="192"/>
      <c r="O75" s="188">
        <f t="shared" ref="O75:O76" si="57">ROUNDUP(N75+M75,0)</f>
        <v>305</v>
      </c>
      <c r="P75" s="401"/>
      <c r="Q75" s="402"/>
    </row>
    <row r="76" spans="1:17" s="15" customFormat="1" ht="59.5" customHeight="1">
      <c r="A76" s="191">
        <v>20</v>
      </c>
      <c r="B76" s="350" t="s">
        <v>254</v>
      </c>
      <c r="C76" s="351"/>
      <c r="D76" s="351"/>
      <c r="E76" s="351"/>
      <c r="F76" s="365"/>
      <c r="G76" s="395"/>
      <c r="H76" s="352" t="str">
        <f>$D$39</f>
        <v>PARCHMENT</v>
      </c>
      <c r="I76" s="353" t="str">
        <f t="shared" si="39"/>
        <v>PFD</v>
      </c>
      <c r="J76" s="186" t="s">
        <v>87</v>
      </c>
      <c r="K76" s="186">
        <f>$Q$39</f>
        <v>305</v>
      </c>
      <c r="L76" s="186">
        <v>1</v>
      </c>
      <c r="M76" s="186">
        <f t="shared" si="50"/>
        <v>305</v>
      </c>
      <c r="N76" s="192"/>
      <c r="O76" s="188">
        <f t="shared" si="57"/>
        <v>305</v>
      </c>
      <c r="P76" s="403"/>
      <c r="Q76" s="404"/>
    </row>
    <row r="77" spans="1:17" s="15" customFormat="1" ht="59.5" customHeight="1">
      <c r="A77" s="191">
        <v>21</v>
      </c>
      <c r="B77" s="405" t="s">
        <v>256</v>
      </c>
      <c r="C77" s="406"/>
      <c r="D77" s="406"/>
      <c r="E77" s="407"/>
      <c r="F77" s="363" t="s">
        <v>91</v>
      </c>
      <c r="G77" s="393"/>
      <c r="H77" s="352" t="str">
        <f>$D$21</f>
        <v>CLOUD</v>
      </c>
      <c r="I77" s="353" t="str">
        <f t="shared" si="39"/>
        <v>PFD</v>
      </c>
      <c r="J77" s="186" t="s">
        <v>87</v>
      </c>
      <c r="K77" s="186">
        <f>$Q$21</f>
        <v>309</v>
      </c>
      <c r="L77" s="186">
        <v>1</v>
      </c>
      <c r="M77" s="192">
        <f>K77*L77</f>
        <v>309</v>
      </c>
      <c r="N77" s="192"/>
      <c r="O77" s="188">
        <f t="shared" ref="O77:O78" si="58">ROUNDUP(N77+M77,0)</f>
        <v>309</v>
      </c>
      <c r="P77" s="399" t="s">
        <v>257</v>
      </c>
      <c r="Q77" s="400"/>
    </row>
    <row r="78" spans="1:17" s="15" customFormat="1" ht="59.5" customHeight="1">
      <c r="A78" s="191">
        <v>22</v>
      </c>
      <c r="B78" s="405" t="s">
        <v>256</v>
      </c>
      <c r="C78" s="406"/>
      <c r="D78" s="406"/>
      <c r="E78" s="407"/>
      <c r="F78" s="364"/>
      <c r="G78" s="394"/>
      <c r="H78" s="352" t="str">
        <f t="shared" ref="H78" si="59">$D$27</f>
        <v xml:space="preserve"> MOONLIGHT</v>
      </c>
      <c r="I78" s="353"/>
      <c r="J78" s="186" t="s">
        <v>87</v>
      </c>
      <c r="K78" s="186">
        <f>$Q$27</f>
        <v>306</v>
      </c>
      <c r="L78" s="186">
        <v>1</v>
      </c>
      <c r="M78" s="192">
        <f>K78*L78</f>
        <v>306</v>
      </c>
      <c r="N78" s="192"/>
      <c r="O78" s="188">
        <f t="shared" si="58"/>
        <v>306</v>
      </c>
      <c r="P78" s="401"/>
      <c r="Q78" s="402"/>
    </row>
    <row r="79" spans="1:17" s="15" customFormat="1" ht="59.5" customHeight="1">
      <c r="A79" s="191">
        <v>23</v>
      </c>
      <c r="B79" s="405" t="s">
        <v>256</v>
      </c>
      <c r="C79" s="406"/>
      <c r="D79" s="406"/>
      <c r="E79" s="407"/>
      <c r="F79" s="364"/>
      <c r="G79" s="394"/>
      <c r="H79" s="352" t="str">
        <f>$D$33</f>
        <v>LUNAR</v>
      </c>
      <c r="I79" s="353" t="str">
        <f t="shared" si="39"/>
        <v>PFD</v>
      </c>
      <c r="J79" s="186" t="s">
        <v>87</v>
      </c>
      <c r="K79" s="186">
        <f>$Q$33</f>
        <v>305</v>
      </c>
      <c r="L79" s="186">
        <v>1</v>
      </c>
      <c r="M79" s="192">
        <f>K79*L79</f>
        <v>305</v>
      </c>
      <c r="N79" s="192"/>
      <c r="O79" s="188">
        <f t="shared" ref="O79:O80" si="60">ROUNDUP(N79+M79,0)</f>
        <v>305</v>
      </c>
      <c r="P79" s="401"/>
      <c r="Q79" s="402"/>
    </row>
    <row r="80" spans="1:17" s="15" customFormat="1" ht="59.5" customHeight="1">
      <c r="A80" s="191">
        <v>24</v>
      </c>
      <c r="B80" s="405" t="s">
        <v>256</v>
      </c>
      <c r="C80" s="406"/>
      <c r="D80" s="406"/>
      <c r="E80" s="407"/>
      <c r="F80" s="365"/>
      <c r="G80" s="395"/>
      <c r="H80" s="352" t="str">
        <f>$D$39</f>
        <v>PARCHMENT</v>
      </c>
      <c r="I80" s="353" t="str">
        <f t="shared" si="39"/>
        <v>PFD</v>
      </c>
      <c r="J80" s="186" t="s">
        <v>87</v>
      </c>
      <c r="K80" s="186">
        <f>$Q$39</f>
        <v>305</v>
      </c>
      <c r="L80" s="186">
        <v>1</v>
      </c>
      <c r="M80" s="192">
        <f>K80*L80</f>
        <v>305</v>
      </c>
      <c r="N80" s="192"/>
      <c r="O80" s="188">
        <f t="shared" si="60"/>
        <v>305</v>
      </c>
      <c r="P80" s="403"/>
      <c r="Q80" s="404"/>
    </row>
    <row r="81" spans="1:17" s="26" customFormat="1" ht="39" customHeight="1">
      <c r="B81" s="91" t="s">
        <v>95</v>
      </c>
      <c r="C81" s="27"/>
      <c r="D81" s="27"/>
      <c r="E81" s="27"/>
      <c r="F81" s="30"/>
      <c r="G81" s="31"/>
      <c r="H81" s="30"/>
      <c r="I81" s="30"/>
      <c r="J81" s="30"/>
      <c r="K81" s="30"/>
      <c r="L81" s="30"/>
      <c r="M81" s="30"/>
      <c r="N81" s="30"/>
      <c r="O81" s="30"/>
      <c r="Q81" s="29"/>
    </row>
    <row r="82" spans="1:17" s="40" customFormat="1" ht="60">
      <c r="A82" s="389" t="s">
        <v>70</v>
      </c>
      <c r="B82" s="389"/>
      <c r="C82" s="389"/>
      <c r="D82" s="389"/>
      <c r="E82" s="389"/>
      <c r="F82" s="189" t="s">
        <v>71</v>
      </c>
      <c r="G82" s="189" t="s">
        <v>72</v>
      </c>
      <c r="H82" s="345" t="s">
        <v>73</v>
      </c>
      <c r="I82" s="345"/>
      <c r="J82" s="190" t="s">
        <v>55</v>
      </c>
      <c r="K82" s="189" t="s">
        <v>74</v>
      </c>
      <c r="L82" s="189" t="s">
        <v>75</v>
      </c>
      <c r="M82" s="189" t="s">
        <v>76</v>
      </c>
      <c r="N82" s="189" t="s">
        <v>77</v>
      </c>
      <c r="O82" s="189" t="s">
        <v>78</v>
      </c>
      <c r="P82" s="345" t="s">
        <v>79</v>
      </c>
      <c r="Q82" s="345"/>
    </row>
    <row r="83" spans="1:17" s="34" customFormat="1" ht="53.25" customHeight="1">
      <c r="A83" s="191">
        <v>1</v>
      </c>
      <c r="B83" s="350" t="s">
        <v>258</v>
      </c>
      <c r="C83" s="351"/>
      <c r="D83" s="351"/>
      <c r="E83" s="351"/>
      <c r="F83" s="366" t="s">
        <v>91</v>
      </c>
      <c r="G83" s="367"/>
      <c r="H83" s="349" t="str">
        <f>$D$21</f>
        <v>CLOUD</v>
      </c>
      <c r="I83" s="349" t="str">
        <f>$E$48</f>
        <v>PFD</v>
      </c>
      <c r="J83" s="186" t="s">
        <v>87</v>
      </c>
      <c r="K83" s="186">
        <f>$Q$21</f>
        <v>309</v>
      </c>
      <c r="L83" s="277">
        <f>1+L95</f>
        <v>1.1666666666666667</v>
      </c>
      <c r="M83" s="186">
        <f t="shared" ref="M83:M110" si="61">K83*L83</f>
        <v>360.5</v>
      </c>
      <c r="N83" s="192"/>
      <c r="O83" s="188">
        <f t="shared" ref="O83:O84" si="62">ROUNDUP(N83+M83,0)</f>
        <v>361</v>
      </c>
      <c r="P83" s="399" t="s">
        <v>259</v>
      </c>
      <c r="Q83" s="400"/>
    </row>
    <row r="84" spans="1:17" s="34" customFormat="1" ht="53.25" customHeight="1">
      <c r="A84" s="191">
        <v>2</v>
      </c>
      <c r="B84" s="350" t="s">
        <v>258</v>
      </c>
      <c r="C84" s="351"/>
      <c r="D84" s="351"/>
      <c r="E84" s="351"/>
      <c r="F84" s="366"/>
      <c r="G84" s="367"/>
      <c r="H84" s="349" t="str">
        <f t="shared" ref="H84" si="63">$D$27</f>
        <v xml:space="preserve"> MOONLIGHT</v>
      </c>
      <c r="I84" s="349"/>
      <c r="J84" s="186" t="s">
        <v>87</v>
      </c>
      <c r="K84" s="186">
        <f>$Q$27</f>
        <v>306</v>
      </c>
      <c r="L84" s="277">
        <f t="shared" ref="L84:L86" si="64">1+L96</f>
        <v>1.1666666666666667</v>
      </c>
      <c r="M84" s="186">
        <f t="shared" si="61"/>
        <v>357</v>
      </c>
      <c r="N84" s="192"/>
      <c r="O84" s="188">
        <f t="shared" si="62"/>
        <v>357</v>
      </c>
      <c r="P84" s="401"/>
      <c r="Q84" s="402"/>
    </row>
    <row r="85" spans="1:17" s="34" customFormat="1" ht="53.25" customHeight="1">
      <c r="A85" s="191">
        <v>3</v>
      </c>
      <c r="B85" s="350" t="s">
        <v>258</v>
      </c>
      <c r="C85" s="351"/>
      <c r="D85" s="351"/>
      <c r="E85" s="351"/>
      <c r="F85" s="366"/>
      <c r="G85" s="367"/>
      <c r="H85" s="349" t="str">
        <f>$D$33</f>
        <v>LUNAR</v>
      </c>
      <c r="I85" s="349" t="str">
        <f>$E$48</f>
        <v>PFD</v>
      </c>
      <c r="J85" s="186" t="s">
        <v>87</v>
      </c>
      <c r="K85" s="186">
        <f>$Q$33</f>
        <v>305</v>
      </c>
      <c r="L85" s="277">
        <f t="shared" si="64"/>
        <v>1.1666666666666667</v>
      </c>
      <c r="M85" s="186">
        <f t="shared" si="61"/>
        <v>355.83333333333337</v>
      </c>
      <c r="N85" s="192"/>
      <c r="O85" s="188">
        <f t="shared" ref="O85:O110" si="65">ROUNDUP(N85+M85,0)</f>
        <v>356</v>
      </c>
      <c r="P85" s="401"/>
      <c r="Q85" s="402"/>
    </row>
    <row r="86" spans="1:17" s="34" customFormat="1" ht="53.25" customHeight="1">
      <c r="A86" s="191">
        <v>4</v>
      </c>
      <c r="B86" s="350" t="s">
        <v>258</v>
      </c>
      <c r="C86" s="351"/>
      <c r="D86" s="351"/>
      <c r="E86" s="351"/>
      <c r="F86" s="366"/>
      <c r="G86" s="367"/>
      <c r="H86" s="349" t="str">
        <f>$D$39</f>
        <v>PARCHMENT</v>
      </c>
      <c r="I86" s="349" t="str">
        <f>$E$48</f>
        <v>PFD</v>
      </c>
      <c r="J86" s="186" t="s">
        <v>87</v>
      </c>
      <c r="K86" s="186">
        <f>$Q$39</f>
        <v>305</v>
      </c>
      <c r="L86" s="277">
        <f t="shared" si="64"/>
        <v>1.1666666666666667</v>
      </c>
      <c r="M86" s="186">
        <f t="shared" si="61"/>
        <v>355.83333333333337</v>
      </c>
      <c r="N86" s="192"/>
      <c r="O86" s="188">
        <f t="shared" si="65"/>
        <v>356</v>
      </c>
      <c r="P86" s="403"/>
      <c r="Q86" s="404"/>
    </row>
    <row r="87" spans="1:17" s="34" customFormat="1" ht="64.5" customHeight="1">
      <c r="A87" s="191">
        <v>5</v>
      </c>
      <c r="B87" s="408" t="s">
        <v>263</v>
      </c>
      <c r="C87" s="408"/>
      <c r="D87" s="408"/>
      <c r="E87" s="408"/>
      <c r="F87" s="273" t="s">
        <v>103</v>
      </c>
      <c r="G87" s="409" t="s">
        <v>264</v>
      </c>
      <c r="H87" s="349" t="str">
        <f>$D$21</f>
        <v>CLOUD</v>
      </c>
      <c r="I87" s="349" t="str">
        <f>$E$48</f>
        <v>PFD</v>
      </c>
      <c r="J87" s="186" t="s">
        <v>87</v>
      </c>
      <c r="K87" s="186">
        <f>$Q$21</f>
        <v>309</v>
      </c>
      <c r="L87" s="274">
        <v>1</v>
      </c>
      <c r="M87" s="274">
        <f t="shared" si="61"/>
        <v>309</v>
      </c>
      <c r="N87" s="275"/>
      <c r="O87" s="276">
        <f t="shared" si="65"/>
        <v>309</v>
      </c>
      <c r="P87" s="399" t="s">
        <v>260</v>
      </c>
      <c r="Q87" s="400"/>
    </row>
    <row r="88" spans="1:17" s="34" customFormat="1" ht="64.5" customHeight="1">
      <c r="A88" s="191">
        <v>6</v>
      </c>
      <c r="B88" s="408" t="s">
        <v>263</v>
      </c>
      <c r="C88" s="408"/>
      <c r="D88" s="408"/>
      <c r="E88" s="408"/>
      <c r="F88" s="273" t="s">
        <v>103</v>
      </c>
      <c r="G88" s="410"/>
      <c r="H88" s="349" t="str">
        <f t="shared" ref="H88" si="66">$D$27</f>
        <v xml:space="preserve"> MOONLIGHT</v>
      </c>
      <c r="I88" s="349"/>
      <c r="J88" s="186" t="s">
        <v>87</v>
      </c>
      <c r="K88" s="186">
        <f>$Q$27</f>
        <v>306</v>
      </c>
      <c r="L88" s="274">
        <v>1</v>
      </c>
      <c r="M88" s="274">
        <f t="shared" si="61"/>
        <v>306</v>
      </c>
      <c r="N88" s="275"/>
      <c r="O88" s="276">
        <f t="shared" si="65"/>
        <v>306</v>
      </c>
      <c r="P88" s="401"/>
      <c r="Q88" s="402"/>
    </row>
    <row r="89" spans="1:17" s="34" customFormat="1" ht="64.5" customHeight="1">
      <c r="A89" s="191">
        <v>7</v>
      </c>
      <c r="B89" s="408" t="s">
        <v>263</v>
      </c>
      <c r="C89" s="408"/>
      <c r="D89" s="408"/>
      <c r="E89" s="408"/>
      <c r="F89" s="273" t="s">
        <v>103</v>
      </c>
      <c r="G89" s="410"/>
      <c r="H89" s="349" t="str">
        <f>$D$33</f>
        <v>LUNAR</v>
      </c>
      <c r="I89" s="349" t="str">
        <f>$E$48</f>
        <v>PFD</v>
      </c>
      <c r="J89" s="186" t="s">
        <v>87</v>
      </c>
      <c r="K89" s="186">
        <f>$Q$33</f>
        <v>305</v>
      </c>
      <c r="L89" s="274">
        <v>1</v>
      </c>
      <c r="M89" s="274">
        <f t="shared" ref="M89" si="67">K89*L89</f>
        <v>305</v>
      </c>
      <c r="N89" s="275"/>
      <c r="O89" s="276">
        <f t="shared" ref="O89" si="68">ROUNDUP(N89+M89,0)</f>
        <v>305</v>
      </c>
      <c r="P89" s="401"/>
      <c r="Q89" s="402"/>
    </row>
    <row r="90" spans="1:17" s="34" customFormat="1" ht="64.5" customHeight="1">
      <c r="A90" s="191">
        <v>8</v>
      </c>
      <c r="B90" s="408" t="s">
        <v>263</v>
      </c>
      <c r="C90" s="408"/>
      <c r="D90" s="408"/>
      <c r="E90" s="408"/>
      <c r="F90" s="273" t="s">
        <v>103</v>
      </c>
      <c r="G90" s="411"/>
      <c r="H90" s="349" t="str">
        <f>$D$39</f>
        <v>PARCHMENT</v>
      </c>
      <c r="I90" s="349" t="str">
        <f>$E$48</f>
        <v>PFD</v>
      </c>
      <c r="J90" s="186" t="s">
        <v>87</v>
      </c>
      <c r="K90" s="186">
        <f>$Q$39</f>
        <v>305</v>
      </c>
      <c r="L90" s="274">
        <v>1</v>
      </c>
      <c r="M90" s="274">
        <f t="shared" si="61"/>
        <v>305</v>
      </c>
      <c r="N90" s="275"/>
      <c r="O90" s="276">
        <f t="shared" si="65"/>
        <v>305</v>
      </c>
      <c r="P90" s="403"/>
      <c r="Q90" s="404"/>
    </row>
    <row r="91" spans="1:17" s="34" customFormat="1" ht="42.75" customHeight="1">
      <c r="A91" s="191">
        <v>9</v>
      </c>
      <c r="B91" s="415" t="s">
        <v>261</v>
      </c>
      <c r="C91" s="416"/>
      <c r="D91" s="416"/>
      <c r="E91" s="416"/>
      <c r="F91" s="273" t="s">
        <v>105</v>
      </c>
      <c r="G91" s="273"/>
      <c r="H91" s="349" t="str">
        <f>$D$21</f>
        <v>CLOUD</v>
      </c>
      <c r="I91" s="349" t="str">
        <f>$E$48</f>
        <v>PFD</v>
      </c>
      <c r="J91" s="186" t="s">
        <v>87</v>
      </c>
      <c r="K91" s="186">
        <f>$Q$21</f>
        <v>309</v>
      </c>
      <c r="L91" s="278">
        <f>1/12</f>
        <v>8.3333333333333329E-2</v>
      </c>
      <c r="M91" s="274">
        <f t="shared" si="61"/>
        <v>25.75</v>
      </c>
      <c r="N91" s="275"/>
      <c r="O91" s="276">
        <f t="shared" si="65"/>
        <v>26</v>
      </c>
      <c r="P91" s="346"/>
      <c r="Q91" s="346"/>
    </row>
    <row r="92" spans="1:17" s="34" customFormat="1" ht="42.75" customHeight="1">
      <c r="A92" s="191">
        <v>10</v>
      </c>
      <c r="B92" s="415" t="s">
        <v>261</v>
      </c>
      <c r="C92" s="416"/>
      <c r="D92" s="416"/>
      <c r="E92" s="416"/>
      <c r="F92" s="273" t="s">
        <v>105</v>
      </c>
      <c r="G92" s="273"/>
      <c r="H92" s="349" t="str">
        <f t="shared" ref="H92" si="69">$D$27</f>
        <v xml:space="preserve"> MOONLIGHT</v>
      </c>
      <c r="I92" s="349"/>
      <c r="J92" s="186" t="s">
        <v>87</v>
      </c>
      <c r="K92" s="186">
        <f>$Q$27</f>
        <v>306</v>
      </c>
      <c r="L92" s="278">
        <f>1/12</f>
        <v>8.3333333333333329E-2</v>
      </c>
      <c r="M92" s="274">
        <f t="shared" si="61"/>
        <v>25.5</v>
      </c>
      <c r="N92" s="275"/>
      <c r="O92" s="276">
        <f t="shared" si="65"/>
        <v>26</v>
      </c>
      <c r="P92" s="346"/>
      <c r="Q92" s="346"/>
    </row>
    <row r="93" spans="1:17" s="34" customFormat="1" ht="42.75" customHeight="1">
      <c r="A93" s="191">
        <v>11</v>
      </c>
      <c r="B93" s="415" t="s">
        <v>261</v>
      </c>
      <c r="C93" s="416"/>
      <c r="D93" s="416"/>
      <c r="E93" s="416"/>
      <c r="F93" s="273" t="s">
        <v>105</v>
      </c>
      <c r="G93" s="273"/>
      <c r="H93" s="349" t="str">
        <f>$D$33</f>
        <v>LUNAR</v>
      </c>
      <c r="I93" s="349" t="str">
        <f>$E$48</f>
        <v>PFD</v>
      </c>
      <c r="J93" s="186" t="s">
        <v>87</v>
      </c>
      <c r="K93" s="186">
        <f>$Q$33</f>
        <v>305</v>
      </c>
      <c r="L93" s="278">
        <f>1/12</f>
        <v>8.3333333333333329E-2</v>
      </c>
      <c r="M93" s="274">
        <f t="shared" ref="M93" si="70">K93*L93</f>
        <v>25.416666666666664</v>
      </c>
      <c r="N93" s="275"/>
      <c r="O93" s="276">
        <f t="shared" ref="O93" si="71">ROUNDUP(N93+M93,0)</f>
        <v>26</v>
      </c>
      <c r="P93" s="346"/>
      <c r="Q93" s="346"/>
    </row>
    <row r="94" spans="1:17" s="34" customFormat="1" ht="42.75" customHeight="1">
      <c r="A94" s="191">
        <v>12</v>
      </c>
      <c r="B94" s="415" t="s">
        <v>261</v>
      </c>
      <c r="C94" s="416"/>
      <c r="D94" s="416"/>
      <c r="E94" s="416"/>
      <c r="F94" s="273" t="s">
        <v>105</v>
      </c>
      <c r="G94" s="273"/>
      <c r="H94" s="349" t="str">
        <f>$D$39</f>
        <v>PARCHMENT</v>
      </c>
      <c r="I94" s="349" t="str">
        <f>$E$48</f>
        <v>PFD</v>
      </c>
      <c r="J94" s="186" t="s">
        <v>87</v>
      </c>
      <c r="K94" s="186">
        <f>$Q$39</f>
        <v>305</v>
      </c>
      <c r="L94" s="278">
        <f>1/12</f>
        <v>8.3333333333333329E-2</v>
      </c>
      <c r="M94" s="274">
        <f t="shared" si="61"/>
        <v>25.416666666666664</v>
      </c>
      <c r="N94" s="275"/>
      <c r="O94" s="276">
        <f t="shared" si="65"/>
        <v>26</v>
      </c>
      <c r="P94" s="346"/>
      <c r="Q94" s="346"/>
    </row>
    <row r="95" spans="1:17" s="34" customFormat="1" ht="51.75" customHeight="1">
      <c r="A95" s="191">
        <v>13</v>
      </c>
      <c r="B95" s="415" t="s">
        <v>145</v>
      </c>
      <c r="C95" s="415"/>
      <c r="D95" s="415"/>
      <c r="E95" s="415"/>
      <c r="F95" s="417" t="s">
        <v>91</v>
      </c>
      <c r="G95" s="418"/>
      <c r="H95" s="349" t="str">
        <f>$D$21</f>
        <v>CLOUD</v>
      </c>
      <c r="I95" s="349" t="str">
        <f>$E$48</f>
        <v>PFD</v>
      </c>
      <c r="J95" s="186" t="s">
        <v>87</v>
      </c>
      <c r="K95" s="186">
        <f>$Q$21</f>
        <v>309</v>
      </c>
      <c r="L95" s="278">
        <f>L91*2</f>
        <v>0.16666666666666666</v>
      </c>
      <c r="M95" s="274">
        <f t="shared" si="61"/>
        <v>51.5</v>
      </c>
      <c r="N95" s="275"/>
      <c r="O95" s="276">
        <f>ROUNDUP(N95+M95,0)</f>
        <v>52</v>
      </c>
      <c r="P95" s="419" t="s">
        <v>278</v>
      </c>
      <c r="Q95" s="420"/>
    </row>
    <row r="96" spans="1:17" s="34" customFormat="1" ht="51.75" customHeight="1">
      <c r="A96" s="191">
        <v>14</v>
      </c>
      <c r="B96" s="415" t="s">
        <v>145</v>
      </c>
      <c r="C96" s="415"/>
      <c r="D96" s="415"/>
      <c r="E96" s="415"/>
      <c r="F96" s="417"/>
      <c r="G96" s="418"/>
      <c r="H96" s="349" t="str">
        <f t="shared" ref="H96" si="72">$D$27</f>
        <v xml:space="preserve"> MOONLIGHT</v>
      </c>
      <c r="I96" s="349"/>
      <c r="J96" s="186" t="s">
        <v>87</v>
      </c>
      <c r="K96" s="186">
        <f>$Q$27</f>
        <v>306</v>
      </c>
      <c r="L96" s="278">
        <f t="shared" ref="L96:L98" si="73">L92*2</f>
        <v>0.16666666666666666</v>
      </c>
      <c r="M96" s="274">
        <f t="shared" si="61"/>
        <v>51</v>
      </c>
      <c r="N96" s="275"/>
      <c r="O96" s="276">
        <f>ROUNDUP(N96+M96,0)</f>
        <v>51</v>
      </c>
      <c r="P96" s="421"/>
      <c r="Q96" s="422"/>
    </row>
    <row r="97" spans="1:17" s="34" customFormat="1" ht="51.75" customHeight="1">
      <c r="A97" s="191">
        <v>15</v>
      </c>
      <c r="B97" s="415" t="s">
        <v>145</v>
      </c>
      <c r="C97" s="415"/>
      <c r="D97" s="415"/>
      <c r="E97" s="415"/>
      <c r="F97" s="417"/>
      <c r="G97" s="418"/>
      <c r="H97" s="349" t="str">
        <f>$D$33</f>
        <v>LUNAR</v>
      </c>
      <c r="I97" s="349" t="str">
        <f>$E$48</f>
        <v>PFD</v>
      </c>
      <c r="J97" s="186" t="s">
        <v>87</v>
      </c>
      <c r="K97" s="186">
        <f>$Q$33</f>
        <v>305</v>
      </c>
      <c r="L97" s="278">
        <f t="shared" si="73"/>
        <v>0.16666666666666666</v>
      </c>
      <c r="M97" s="274">
        <f t="shared" ref="M97" si="74">K97*L97</f>
        <v>50.833333333333329</v>
      </c>
      <c r="N97" s="275"/>
      <c r="O97" s="276">
        <f>ROUNDUP(N97+M97,0)</f>
        <v>51</v>
      </c>
      <c r="P97" s="421"/>
      <c r="Q97" s="422"/>
    </row>
    <row r="98" spans="1:17" s="34" customFormat="1" ht="51.75" customHeight="1">
      <c r="A98" s="191">
        <v>16</v>
      </c>
      <c r="B98" s="415" t="s">
        <v>145</v>
      </c>
      <c r="C98" s="415"/>
      <c r="D98" s="415"/>
      <c r="E98" s="415"/>
      <c r="F98" s="417"/>
      <c r="G98" s="418"/>
      <c r="H98" s="349" t="str">
        <f>$D$39</f>
        <v>PARCHMENT</v>
      </c>
      <c r="I98" s="349" t="str">
        <f>$E$48</f>
        <v>PFD</v>
      </c>
      <c r="J98" s="186" t="s">
        <v>87</v>
      </c>
      <c r="K98" s="186">
        <f>$Q$39</f>
        <v>305</v>
      </c>
      <c r="L98" s="278">
        <f t="shared" si="73"/>
        <v>0.16666666666666666</v>
      </c>
      <c r="M98" s="274">
        <f t="shared" si="61"/>
        <v>50.833333333333329</v>
      </c>
      <c r="N98" s="275"/>
      <c r="O98" s="276">
        <f t="shared" ref="O98" si="75">ROUNDUP(N98+M98,0)</f>
        <v>51</v>
      </c>
      <c r="P98" s="423"/>
      <c r="Q98" s="424"/>
    </row>
    <row r="99" spans="1:17" s="34" customFormat="1" ht="51.75" customHeight="1">
      <c r="A99" s="191">
        <v>17</v>
      </c>
      <c r="B99" s="425" t="s">
        <v>262</v>
      </c>
      <c r="C99" s="425"/>
      <c r="D99" s="425"/>
      <c r="E99" s="425"/>
      <c r="F99" s="426" t="s">
        <v>170</v>
      </c>
      <c r="G99" s="427"/>
      <c r="H99" s="428" t="str">
        <f>$D$21</f>
        <v>CLOUD</v>
      </c>
      <c r="I99" s="428" t="str">
        <f>$E$48</f>
        <v>PFD</v>
      </c>
      <c r="J99" s="280" t="s">
        <v>87</v>
      </c>
      <c r="K99" s="280">
        <v>4</v>
      </c>
      <c r="L99" s="281">
        <v>1</v>
      </c>
      <c r="M99" s="282">
        <f t="shared" si="61"/>
        <v>4</v>
      </c>
      <c r="N99" s="283"/>
      <c r="O99" s="284">
        <f>ROUNDUP(N99+M99,0)</f>
        <v>4</v>
      </c>
      <c r="P99" s="429" t="s">
        <v>279</v>
      </c>
      <c r="Q99" s="430"/>
    </row>
    <row r="100" spans="1:17" s="34" customFormat="1" ht="51.75" customHeight="1">
      <c r="A100" s="191">
        <v>18</v>
      </c>
      <c r="B100" s="425" t="s">
        <v>262</v>
      </c>
      <c r="C100" s="425"/>
      <c r="D100" s="425"/>
      <c r="E100" s="425"/>
      <c r="F100" s="426"/>
      <c r="G100" s="427"/>
      <c r="H100" s="428" t="str">
        <f t="shared" ref="H100" si="76">$D$27</f>
        <v xml:space="preserve"> MOONLIGHT</v>
      </c>
      <c r="I100" s="428"/>
      <c r="J100" s="280" t="s">
        <v>87</v>
      </c>
      <c r="K100" s="280">
        <v>2</v>
      </c>
      <c r="L100" s="281">
        <v>1</v>
      </c>
      <c r="M100" s="282">
        <f t="shared" si="61"/>
        <v>2</v>
      </c>
      <c r="N100" s="283"/>
      <c r="O100" s="284">
        <f>ROUNDUP(N100+M100,0)</f>
        <v>2</v>
      </c>
      <c r="P100" s="431"/>
      <c r="Q100" s="432"/>
    </row>
    <row r="101" spans="1:17" s="34" customFormat="1" ht="51.75" customHeight="1">
      <c r="A101" s="191">
        <v>19</v>
      </c>
      <c r="B101" s="425" t="s">
        <v>262</v>
      </c>
      <c r="C101" s="425"/>
      <c r="D101" s="425"/>
      <c r="E101" s="425"/>
      <c r="F101" s="426"/>
      <c r="G101" s="427"/>
      <c r="H101" s="428" t="str">
        <f>$D$33</f>
        <v>LUNAR</v>
      </c>
      <c r="I101" s="428" t="str">
        <f>$E$48</f>
        <v>PFD</v>
      </c>
      <c r="J101" s="280" t="s">
        <v>87</v>
      </c>
      <c r="K101" s="280">
        <v>2</v>
      </c>
      <c r="L101" s="281">
        <v>1</v>
      </c>
      <c r="M101" s="282">
        <f t="shared" ref="M101" si="77">K101*L101</f>
        <v>2</v>
      </c>
      <c r="N101" s="283"/>
      <c r="O101" s="284">
        <f t="shared" ref="O101" si="78">ROUNDUP(N101+M101,0)</f>
        <v>2</v>
      </c>
      <c r="P101" s="431"/>
      <c r="Q101" s="432"/>
    </row>
    <row r="102" spans="1:17" s="34" customFormat="1" ht="51.75" customHeight="1">
      <c r="A102" s="191">
        <v>20</v>
      </c>
      <c r="B102" s="425" t="s">
        <v>262</v>
      </c>
      <c r="C102" s="425"/>
      <c r="D102" s="425"/>
      <c r="E102" s="425"/>
      <c r="F102" s="426"/>
      <c r="G102" s="427"/>
      <c r="H102" s="428" t="str">
        <f>$D$39</f>
        <v>PARCHMENT</v>
      </c>
      <c r="I102" s="428" t="str">
        <f>$E$48</f>
        <v>PFD</v>
      </c>
      <c r="J102" s="280" t="s">
        <v>87</v>
      </c>
      <c r="K102" s="280">
        <v>2</v>
      </c>
      <c r="L102" s="281">
        <v>1</v>
      </c>
      <c r="M102" s="282">
        <f t="shared" si="61"/>
        <v>2</v>
      </c>
      <c r="N102" s="283"/>
      <c r="O102" s="284">
        <f t="shared" ref="O102" si="79">ROUNDUP(N102+M102,0)</f>
        <v>2</v>
      </c>
      <c r="P102" s="433"/>
      <c r="Q102" s="434"/>
    </row>
    <row r="103" spans="1:17" s="34" customFormat="1" ht="42.75" customHeight="1">
      <c r="A103" s="191">
        <v>21</v>
      </c>
      <c r="B103" s="415" t="s">
        <v>106</v>
      </c>
      <c r="C103" s="416"/>
      <c r="D103" s="416"/>
      <c r="E103" s="416"/>
      <c r="F103" s="273" t="s">
        <v>105</v>
      </c>
      <c r="G103" s="273"/>
      <c r="H103" s="349" t="str">
        <f>$D$21</f>
        <v>CLOUD</v>
      </c>
      <c r="I103" s="349" t="str">
        <f>$E$48</f>
        <v>PFD</v>
      </c>
      <c r="J103" s="186" t="s">
        <v>87</v>
      </c>
      <c r="K103" s="186">
        <f>$Q$21</f>
        <v>309</v>
      </c>
      <c r="L103" s="278">
        <f>L91*2</f>
        <v>0.16666666666666666</v>
      </c>
      <c r="M103" s="274">
        <f t="shared" si="61"/>
        <v>51.5</v>
      </c>
      <c r="N103" s="275"/>
      <c r="O103" s="276">
        <f t="shared" si="65"/>
        <v>52</v>
      </c>
      <c r="P103" s="346"/>
      <c r="Q103" s="346"/>
    </row>
    <row r="104" spans="1:17" s="34" customFormat="1" ht="42.75" customHeight="1">
      <c r="A104" s="191">
        <v>22</v>
      </c>
      <c r="B104" s="415" t="s">
        <v>106</v>
      </c>
      <c r="C104" s="416"/>
      <c r="D104" s="416"/>
      <c r="E104" s="416"/>
      <c r="F104" s="273" t="s">
        <v>105</v>
      </c>
      <c r="G104" s="273"/>
      <c r="H104" s="349" t="str">
        <f t="shared" ref="H104" si="80">$D$27</f>
        <v xml:space="preserve"> MOONLIGHT</v>
      </c>
      <c r="I104" s="349"/>
      <c r="J104" s="186" t="s">
        <v>87</v>
      </c>
      <c r="K104" s="186">
        <f>$Q$27</f>
        <v>306</v>
      </c>
      <c r="L104" s="278">
        <f>L92*2</f>
        <v>0.16666666666666666</v>
      </c>
      <c r="M104" s="274">
        <f t="shared" si="61"/>
        <v>51</v>
      </c>
      <c r="N104" s="275"/>
      <c r="O104" s="276">
        <f t="shared" si="65"/>
        <v>51</v>
      </c>
      <c r="P104" s="346"/>
      <c r="Q104" s="346"/>
    </row>
    <row r="105" spans="1:17" s="34" customFormat="1" ht="42.75" customHeight="1">
      <c r="A105" s="191">
        <v>23</v>
      </c>
      <c r="B105" s="415" t="s">
        <v>106</v>
      </c>
      <c r="C105" s="416"/>
      <c r="D105" s="416"/>
      <c r="E105" s="416"/>
      <c r="F105" s="273" t="s">
        <v>105</v>
      </c>
      <c r="G105" s="273"/>
      <c r="H105" s="349" t="str">
        <f>$D$33</f>
        <v>LUNAR</v>
      </c>
      <c r="I105" s="349" t="str">
        <f>$E$48</f>
        <v>PFD</v>
      </c>
      <c r="J105" s="186" t="s">
        <v>87</v>
      </c>
      <c r="K105" s="186">
        <f>$Q$33</f>
        <v>305</v>
      </c>
      <c r="L105" s="278">
        <f>L93*2</f>
        <v>0.16666666666666666</v>
      </c>
      <c r="M105" s="274">
        <f t="shared" ref="M105" si="81">K105*L105</f>
        <v>50.833333333333329</v>
      </c>
      <c r="N105" s="275"/>
      <c r="O105" s="276">
        <f t="shared" ref="O105" si="82">ROUNDUP(N105+M105,0)</f>
        <v>51</v>
      </c>
      <c r="P105" s="346"/>
      <c r="Q105" s="346"/>
    </row>
    <row r="106" spans="1:17" s="34" customFormat="1" ht="42.75" customHeight="1">
      <c r="A106" s="191">
        <v>24</v>
      </c>
      <c r="B106" s="415" t="s">
        <v>106</v>
      </c>
      <c r="C106" s="416"/>
      <c r="D106" s="416"/>
      <c r="E106" s="416"/>
      <c r="F106" s="273" t="s">
        <v>105</v>
      </c>
      <c r="G106" s="273"/>
      <c r="H106" s="349" t="str">
        <f>$D$39</f>
        <v>PARCHMENT</v>
      </c>
      <c r="I106" s="349" t="str">
        <f>$E$48</f>
        <v>PFD</v>
      </c>
      <c r="J106" s="186" t="s">
        <v>87</v>
      </c>
      <c r="K106" s="186">
        <f>$Q$39</f>
        <v>305</v>
      </c>
      <c r="L106" s="278">
        <f>L94*2</f>
        <v>0.16666666666666666</v>
      </c>
      <c r="M106" s="274">
        <f t="shared" si="61"/>
        <v>50.833333333333329</v>
      </c>
      <c r="N106" s="275"/>
      <c r="O106" s="276">
        <f t="shared" si="65"/>
        <v>51</v>
      </c>
      <c r="P106" s="346"/>
      <c r="Q106" s="346"/>
    </row>
    <row r="107" spans="1:17" s="34" customFormat="1" ht="42.75" customHeight="1">
      <c r="A107" s="191">
        <v>25</v>
      </c>
      <c r="B107" s="415" t="s">
        <v>107</v>
      </c>
      <c r="C107" s="416"/>
      <c r="D107" s="416"/>
      <c r="E107" s="416"/>
      <c r="F107" s="273" t="s">
        <v>103</v>
      </c>
      <c r="G107" s="273"/>
      <c r="H107" s="349" t="str">
        <f>$D$21</f>
        <v>CLOUD</v>
      </c>
      <c r="I107" s="349" t="str">
        <f>$E$48</f>
        <v>PFD</v>
      </c>
      <c r="J107" s="186" t="s">
        <v>87</v>
      </c>
      <c r="K107" s="186">
        <f>$Q$21</f>
        <v>309</v>
      </c>
      <c r="L107" s="278">
        <f>L91</f>
        <v>8.3333333333333329E-2</v>
      </c>
      <c r="M107" s="274">
        <f t="shared" si="61"/>
        <v>25.75</v>
      </c>
      <c r="N107" s="275"/>
      <c r="O107" s="276">
        <f t="shared" si="65"/>
        <v>26</v>
      </c>
      <c r="P107" s="346"/>
      <c r="Q107" s="346"/>
    </row>
    <row r="108" spans="1:17" s="34" customFormat="1" ht="42.75" customHeight="1">
      <c r="A108" s="191">
        <v>26</v>
      </c>
      <c r="B108" s="415" t="s">
        <v>107</v>
      </c>
      <c r="C108" s="416"/>
      <c r="D108" s="416"/>
      <c r="E108" s="416"/>
      <c r="F108" s="273" t="s">
        <v>103</v>
      </c>
      <c r="G108" s="273"/>
      <c r="H108" s="349" t="str">
        <f t="shared" ref="H108" si="83">$D$27</f>
        <v xml:space="preserve"> MOONLIGHT</v>
      </c>
      <c r="I108" s="349"/>
      <c r="J108" s="186" t="s">
        <v>87</v>
      </c>
      <c r="K108" s="186">
        <f>$Q$27</f>
        <v>306</v>
      </c>
      <c r="L108" s="278">
        <f>L92</f>
        <v>8.3333333333333329E-2</v>
      </c>
      <c r="M108" s="274">
        <f t="shared" si="61"/>
        <v>25.5</v>
      </c>
      <c r="N108" s="275"/>
      <c r="O108" s="276">
        <f t="shared" si="65"/>
        <v>26</v>
      </c>
      <c r="P108" s="346"/>
      <c r="Q108" s="346"/>
    </row>
    <row r="109" spans="1:17" s="34" customFormat="1" ht="42.75" customHeight="1">
      <c r="A109" s="191">
        <v>27</v>
      </c>
      <c r="B109" s="415" t="s">
        <v>107</v>
      </c>
      <c r="C109" s="416"/>
      <c r="D109" s="416"/>
      <c r="E109" s="416"/>
      <c r="F109" s="273" t="s">
        <v>103</v>
      </c>
      <c r="G109" s="273"/>
      <c r="H109" s="349" t="str">
        <f>$D$33</f>
        <v>LUNAR</v>
      </c>
      <c r="I109" s="349" t="str">
        <f>$E$48</f>
        <v>PFD</v>
      </c>
      <c r="J109" s="186" t="s">
        <v>87</v>
      </c>
      <c r="K109" s="186">
        <f>$Q$33</f>
        <v>305</v>
      </c>
      <c r="L109" s="278">
        <f>L93</f>
        <v>8.3333333333333329E-2</v>
      </c>
      <c r="M109" s="274">
        <f t="shared" ref="M109" si="84">K109*L109</f>
        <v>25.416666666666664</v>
      </c>
      <c r="N109" s="275"/>
      <c r="O109" s="276">
        <f t="shared" ref="O109" si="85">ROUNDUP(N109+M109,0)</f>
        <v>26</v>
      </c>
      <c r="P109" s="346"/>
      <c r="Q109" s="346"/>
    </row>
    <row r="110" spans="1:17" s="34" customFormat="1" ht="42.75" customHeight="1">
      <c r="A110" s="191">
        <v>28</v>
      </c>
      <c r="B110" s="415" t="s">
        <v>107</v>
      </c>
      <c r="C110" s="416"/>
      <c r="D110" s="416"/>
      <c r="E110" s="416"/>
      <c r="F110" s="273" t="s">
        <v>103</v>
      </c>
      <c r="G110" s="273"/>
      <c r="H110" s="349" t="str">
        <f>$D$39</f>
        <v>PARCHMENT</v>
      </c>
      <c r="I110" s="349" t="str">
        <f>$E$48</f>
        <v>PFD</v>
      </c>
      <c r="J110" s="186" t="s">
        <v>87</v>
      </c>
      <c r="K110" s="186">
        <f>$Q$39</f>
        <v>305</v>
      </c>
      <c r="L110" s="278">
        <f>L94</f>
        <v>8.3333333333333329E-2</v>
      </c>
      <c r="M110" s="274">
        <f t="shared" si="61"/>
        <v>25.416666666666664</v>
      </c>
      <c r="N110" s="275"/>
      <c r="O110" s="276">
        <f t="shared" si="65"/>
        <v>26</v>
      </c>
      <c r="P110" s="346"/>
      <c r="Q110" s="346"/>
    </row>
    <row r="111" spans="1:17" s="15" customFormat="1" ht="27.5">
      <c r="A111" s="92"/>
      <c r="B111" s="92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</row>
    <row r="112" spans="1:17" s="15" customFormat="1" ht="33" customHeight="1">
      <c r="B112" s="87" t="s">
        <v>111</v>
      </c>
      <c r="C112" s="88"/>
      <c r="D112" s="89"/>
      <c r="E112" s="89"/>
      <c r="F112" s="89"/>
      <c r="G112" s="90"/>
      <c r="H112" s="89"/>
      <c r="I112" s="89"/>
      <c r="J112" s="334" t="s">
        <v>112</v>
      </c>
      <c r="K112" s="334"/>
      <c r="L112" s="334"/>
      <c r="M112" s="334"/>
      <c r="N112" s="334"/>
      <c r="O112" s="33"/>
      <c r="P112" s="33"/>
      <c r="Q112" s="34"/>
    </row>
    <row r="113" spans="1:17" s="92" customFormat="1" ht="54.65" customHeight="1">
      <c r="A113" s="92">
        <v>1</v>
      </c>
      <c r="B113" s="94" t="s">
        <v>113</v>
      </c>
      <c r="C113" s="98" t="s">
        <v>114</v>
      </c>
      <c r="D113" s="15"/>
      <c r="E113" s="15"/>
      <c r="F113" s="15"/>
      <c r="G113" s="35"/>
      <c r="H113" s="35"/>
      <c r="I113" s="35"/>
      <c r="J113" s="35"/>
      <c r="K113" s="19"/>
      <c r="L113" s="19"/>
      <c r="M113" s="35"/>
      <c r="N113" s="35"/>
      <c r="O113" s="35"/>
      <c r="P113" s="35"/>
      <c r="Q113" s="35"/>
    </row>
    <row r="114" spans="1:17" s="15" customFormat="1" ht="34.5" hidden="1" customHeight="1">
      <c r="A114" s="92"/>
      <c r="B114" s="330" t="s">
        <v>115</v>
      </c>
      <c r="C114" s="331"/>
      <c r="D114" s="331"/>
      <c r="E114" s="331"/>
      <c r="F114" s="331"/>
      <c r="G114" s="331"/>
      <c r="H114" s="331"/>
      <c r="I114" s="335"/>
      <c r="J114" s="35"/>
      <c r="K114" s="19"/>
      <c r="L114" s="19"/>
      <c r="M114" s="35"/>
      <c r="N114" s="35"/>
      <c r="O114" s="35"/>
      <c r="P114" s="35"/>
      <c r="Q114" s="35"/>
    </row>
    <row r="115" spans="1:17" s="15" customFormat="1" ht="59.25" hidden="1" customHeight="1">
      <c r="A115" s="92"/>
      <c r="B115" s="337" t="s">
        <v>73</v>
      </c>
      <c r="C115" s="338"/>
      <c r="D115" s="339" t="s">
        <v>116</v>
      </c>
      <c r="E115" s="340"/>
      <c r="F115" s="340"/>
      <c r="G115" s="340"/>
      <c r="H115" s="340"/>
      <c r="I115" s="341"/>
      <c r="J115" s="35"/>
      <c r="K115" s="35"/>
      <c r="L115" s="35"/>
      <c r="M115" s="35"/>
      <c r="N115" s="35"/>
      <c r="O115" s="35"/>
      <c r="P115" s="35"/>
      <c r="Q115" s="35"/>
    </row>
    <row r="116" spans="1:17" s="15" customFormat="1" ht="78.650000000000006" hidden="1" customHeight="1">
      <c r="A116" s="92"/>
      <c r="B116" s="336" t="str">
        <f>$D$21</f>
        <v>CLOUD</v>
      </c>
      <c r="C116" s="336" t="str">
        <f t="shared" ref="C116:C119" si="86">$E$48</f>
        <v>PFD</v>
      </c>
      <c r="D116" s="342"/>
      <c r="E116" s="343"/>
      <c r="F116" s="343"/>
      <c r="G116" s="343"/>
      <c r="H116" s="343"/>
      <c r="I116" s="344"/>
      <c r="J116" s="35"/>
      <c r="K116" s="35"/>
      <c r="L116" s="35"/>
      <c r="M116" s="35"/>
      <c r="N116" s="35"/>
      <c r="O116" s="35"/>
    </row>
    <row r="117" spans="1:17" s="15" customFormat="1" ht="78.75" hidden="1" customHeight="1">
      <c r="A117" s="92"/>
      <c r="B117" s="336" t="str">
        <f t="shared" ref="B117" si="87">$D$27</f>
        <v xml:space="preserve"> MOONLIGHT</v>
      </c>
      <c r="C117" s="336"/>
      <c r="D117" s="342"/>
      <c r="E117" s="343"/>
      <c r="F117" s="343"/>
      <c r="G117" s="343"/>
      <c r="H117" s="343"/>
      <c r="I117" s="344"/>
      <c r="J117" s="35"/>
      <c r="K117" s="35"/>
      <c r="L117" s="35"/>
      <c r="M117" s="35"/>
      <c r="N117" s="35"/>
      <c r="O117" s="35"/>
    </row>
    <row r="118" spans="1:17" s="15" customFormat="1" ht="78.75" hidden="1" customHeight="1">
      <c r="A118" s="92"/>
      <c r="B118" s="336" t="str">
        <f>$D$33</f>
        <v>LUNAR</v>
      </c>
      <c r="C118" s="336" t="str">
        <f t="shared" si="86"/>
        <v>PFD</v>
      </c>
      <c r="D118" s="342"/>
      <c r="E118" s="343"/>
      <c r="F118" s="343"/>
      <c r="G118" s="343"/>
      <c r="H118" s="343"/>
      <c r="I118" s="344"/>
      <c r="J118" s="35"/>
      <c r="K118" s="35"/>
      <c r="L118" s="35"/>
      <c r="M118" s="35"/>
      <c r="N118" s="35"/>
      <c r="O118" s="35"/>
    </row>
    <row r="119" spans="1:17" s="15" customFormat="1" ht="78.75" hidden="1" customHeight="1">
      <c r="A119" s="92"/>
      <c r="B119" s="336" t="str">
        <f>$D$39</f>
        <v>PARCHMENT</v>
      </c>
      <c r="C119" s="336" t="str">
        <f t="shared" si="86"/>
        <v>PFD</v>
      </c>
      <c r="D119" s="342"/>
      <c r="E119" s="343"/>
      <c r="F119" s="343"/>
      <c r="G119" s="343"/>
      <c r="H119" s="343"/>
      <c r="I119" s="344"/>
      <c r="J119" s="35"/>
      <c r="K119" s="35"/>
      <c r="L119" s="35"/>
      <c r="M119" s="35"/>
      <c r="N119" s="35"/>
      <c r="O119" s="35"/>
    </row>
    <row r="120" spans="1:17" s="15" customFormat="1" ht="27.5" hidden="1"/>
    <row r="121" spans="1:17" s="15" customFormat="1" ht="28" hidden="1">
      <c r="A121" s="92"/>
      <c r="B121" s="330"/>
      <c r="C121" s="331"/>
      <c r="D121" s="332"/>
      <c r="E121" s="332"/>
      <c r="F121" s="332"/>
      <c r="G121" s="332"/>
      <c r="H121" s="332"/>
      <c r="I121" s="333"/>
      <c r="J121" s="35"/>
      <c r="K121" s="35"/>
      <c r="L121" s="35"/>
    </row>
    <row r="122" spans="1:17" s="15" customFormat="1" ht="40.5" hidden="1" customHeight="1">
      <c r="A122" s="92"/>
      <c r="B122" s="327"/>
      <c r="C122" s="328"/>
      <c r="D122" s="249" t="s">
        <v>117</v>
      </c>
      <c r="E122" s="249" t="s">
        <v>35</v>
      </c>
      <c r="F122" s="249" t="s">
        <v>36</v>
      </c>
      <c r="G122" s="249" t="s">
        <v>37</v>
      </c>
      <c r="H122" s="249" t="s">
        <v>38</v>
      </c>
      <c r="I122" s="249" t="s">
        <v>39</v>
      </c>
      <c r="J122" s="35"/>
    </row>
    <row r="123" spans="1:17" s="15" customFormat="1" ht="178.5" hidden="1" customHeight="1">
      <c r="A123" s="92"/>
      <c r="B123" s="329" t="s">
        <v>118</v>
      </c>
      <c r="C123" s="329"/>
      <c r="D123" s="412">
        <v>2.2000000000000002</v>
      </c>
      <c r="E123" s="413"/>
      <c r="F123" s="413"/>
      <c r="G123" s="413"/>
      <c r="H123" s="413"/>
      <c r="I123" s="414"/>
      <c r="J123" s="35"/>
    </row>
    <row r="124" spans="1:17" s="15" customFormat="1" ht="12.75" customHeight="1">
      <c r="A124" s="92"/>
      <c r="B124" s="92"/>
      <c r="C124" s="92"/>
      <c r="D124" s="92"/>
      <c r="E124" s="92"/>
      <c r="F124" s="92"/>
      <c r="G124" s="92"/>
      <c r="H124" s="92"/>
      <c r="I124" s="92"/>
      <c r="J124" s="35"/>
      <c r="K124" s="35"/>
      <c r="L124" s="35"/>
      <c r="M124" s="35"/>
      <c r="N124" s="35"/>
      <c r="O124" s="35"/>
      <c r="P124" s="35"/>
      <c r="Q124" s="35"/>
    </row>
    <row r="125" spans="1:17" s="92" customFormat="1" ht="54.65" customHeight="1">
      <c r="A125" s="16">
        <v>2</v>
      </c>
      <c r="B125" s="94" t="s">
        <v>119</v>
      </c>
      <c r="C125" s="326" t="s">
        <v>265</v>
      </c>
      <c r="D125" s="326"/>
      <c r="E125" s="326"/>
      <c r="F125" s="326"/>
      <c r="G125" s="35"/>
      <c r="H125" s="35"/>
      <c r="I125" s="35"/>
      <c r="J125" s="35"/>
      <c r="K125" s="19"/>
      <c r="L125" s="19"/>
      <c r="M125" s="35"/>
      <c r="N125" s="35"/>
      <c r="O125" s="35"/>
      <c r="P125" s="35"/>
      <c r="Q125" s="35"/>
    </row>
    <row r="126" spans="1:17" s="15" customFormat="1" ht="28" hidden="1">
      <c r="A126" s="92"/>
      <c r="B126" s="330" t="s">
        <v>115</v>
      </c>
      <c r="C126" s="331"/>
      <c r="D126" s="331"/>
      <c r="E126" s="331"/>
      <c r="F126" s="331"/>
      <c r="G126" s="331"/>
      <c r="H126" s="331"/>
      <c r="I126" s="335"/>
      <c r="J126" s="35"/>
      <c r="K126" s="19"/>
      <c r="L126" s="19"/>
      <c r="M126" s="35"/>
      <c r="N126" s="35"/>
      <c r="O126" s="35"/>
      <c r="P126" s="35"/>
      <c r="Q126" s="35"/>
    </row>
    <row r="127" spans="1:17" s="15" customFormat="1" ht="63" hidden="1" customHeight="1">
      <c r="A127" s="92"/>
      <c r="B127" s="337" t="s">
        <v>73</v>
      </c>
      <c r="C127" s="338"/>
      <c r="D127" s="339" t="s">
        <v>116</v>
      </c>
      <c r="E127" s="340"/>
      <c r="F127" s="340"/>
      <c r="G127" s="340"/>
      <c r="H127" s="340"/>
      <c r="I127" s="341"/>
      <c r="J127" s="35"/>
      <c r="K127" s="35"/>
      <c r="L127" s="35"/>
      <c r="M127" s="35"/>
      <c r="N127" s="35"/>
      <c r="O127" s="35"/>
      <c r="P127" s="35"/>
      <c r="Q127" s="35"/>
    </row>
    <row r="128" spans="1:17" s="15" customFormat="1" ht="72" hidden="1" customHeight="1">
      <c r="A128" s="92"/>
      <c r="B128" s="336" t="str">
        <f>$D$21</f>
        <v>CLOUD</v>
      </c>
      <c r="C128" s="336" t="str">
        <f t="shared" ref="C128:C131" si="88">$E$48</f>
        <v>PFD</v>
      </c>
      <c r="D128" s="342" t="s">
        <v>121</v>
      </c>
      <c r="E128" s="343"/>
      <c r="F128" s="343"/>
      <c r="G128" s="343"/>
      <c r="H128" s="343"/>
      <c r="I128" s="344"/>
      <c r="J128" s="35"/>
      <c r="K128" s="35"/>
      <c r="L128" s="35"/>
      <c r="M128" s="35"/>
      <c r="N128" s="35"/>
      <c r="O128" s="35"/>
    </row>
    <row r="129" spans="1:17" s="15" customFormat="1" ht="54" hidden="1" customHeight="1">
      <c r="A129" s="92"/>
      <c r="B129" s="336" t="str">
        <f t="shared" ref="B129" si="89">$D$27</f>
        <v xml:space="preserve"> MOONLIGHT</v>
      </c>
      <c r="C129" s="336"/>
      <c r="D129" s="342" t="s">
        <v>122</v>
      </c>
      <c r="E129" s="343"/>
      <c r="F129" s="343"/>
      <c r="G129" s="343"/>
      <c r="H129" s="343"/>
      <c r="I129" s="344"/>
      <c r="J129" s="35"/>
      <c r="K129" s="35"/>
      <c r="L129" s="35"/>
      <c r="M129" s="35"/>
      <c r="N129" s="35"/>
      <c r="O129" s="35"/>
    </row>
    <row r="130" spans="1:17" s="15" customFormat="1" ht="78.75" hidden="1" customHeight="1">
      <c r="A130" s="92"/>
      <c r="B130" s="336" t="str">
        <f>$D$33</f>
        <v>LUNAR</v>
      </c>
      <c r="C130" s="336" t="str">
        <f t="shared" si="88"/>
        <v>PFD</v>
      </c>
      <c r="D130" s="342" t="s">
        <v>121</v>
      </c>
      <c r="E130" s="343"/>
      <c r="F130" s="343"/>
      <c r="G130" s="343"/>
      <c r="H130" s="343"/>
      <c r="I130" s="344"/>
      <c r="J130" s="35"/>
      <c r="K130" s="35"/>
      <c r="L130" s="35"/>
      <c r="M130" s="35"/>
      <c r="N130" s="35"/>
      <c r="O130" s="35"/>
    </row>
    <row r="131" spans="1:17" s="15" customFormat="1" ht="54" hidden="1" customHeight="1">
      <c r="A131" s="92"/>
      <c r="B131" s="336" t="str">
        <f>$D$39</f>
        <v>PARCHMENT</v>
      </c>
      <c r="C131" s="336" t="str">
        <f t="shared" si="88"/>
        <v>PFD</v>
      </c>
      <c r="D131" s="342" t="s">
        <v>122</v>
      </c>
      <c r="E131" s="343"/>
      <c r="F131" s="343"/>
      <c r="G131" s="343"/>
      <c r="H131" s="343"/>
      <c r="I131" s="344"/>
      <c r="J131" s="35"/>
      <c r="K131" s="35"/>
      <c r="L131" s="35"/>
      <c r="M131" s="35"/>
      <c r="N131" s="35"/>
      <c r="O131" s="35"/>
    </row>
    <row r="132" spans="1:17" s="15" customFormat="1" ht="54" hidden="1" customHeight="1">
      <c r="A132" s="92"/>
      <c r="B132" s="197"/>
      <c r="C132" s="198"/>
      <c r="D132" s="199"/>
      <c r="E132" s="183"/>
      <c r="F132" s="183"/>
      <c r="G132" s="183"/>
      <c r="H132" s="183"/>
      <c r="I132" s="184"/>
      <c r="J132" s="35"/>
      <c r="K132" s="35"/>
      <c r="L132" s="35"/>
      <c r="M132" s="35"/>
      <c r="N132" s="35"/>
      <c r="O132" s="35"/>
    </row>
    <row r="133" spans="1:17" s="15" customFormat="1" ht="28" hidden="1">
      <c r="A133" s="92"/>
      <c r="B133" s="330" t="s">
        <v>123</v>
      </c>
      <c r="C133" s="331"/>
      <c r="D133" s="332"/>
      <c r="E133" s="332"/>
      <c r="F133" s="332"/>
      <c r="G133" s="332"/>
      <c r="H133" s="332"/>
      <c r="I133" s="333"/>
      <c r="J133" s="35"/>
      <c r="K133" s="35"/>
      <c r="L133" s="35"/>
    </row>
    <row r="134" spans="1:17" s="15" customFormat="1" ht="56.25" hidden="1" customHeight="1">
      <c r="A134" s="92"/>
      <c r="B134" s="327"/>
      <c r="C134" s="328"/>
      <c r="D134" s="249" t="s">
        <v>117</v>
      </c>
      <c r="E134" s="249" t="s">
        <v>35</v>
      </c>
      <c r="F134" s="249" t="s">
        <v>36</v>
      </c>
      <c r="G134" s="249" t="s">
        <v>37</v>
      </c>
      <c r="H134" s="249" t="s">
        <v>38</v>
      </c>
      <c r="I134" s="249" t="s">
        <v>39</v>
      </c>
      <c r="J134" s="35"/>
    </row>
    <row r="135" spans="1:17" s="15" customFormat="1" ht="151.5" hidden="1" customHeight="1">
      <c r="A135" s="92"/>
      <c r="B135" s="329" t="s">
        <v>124</v>
      </c>
      <c r="C135" s="329"/>
      <c r="D135" s="177"/>
      <c r="E135" s="178"/>
      <c r="F135" s="178"/>
      <c r="G135" s="178"/>
      <c r="H135" s="178"/>
      <c r="I135" s="178"/>
      <c r="J135" s="35"/>
    </row>
    <row r="136" spans="1:17" s="15" customFormat="1" ht="27.5">
      <c r="A136" s="92"/>
      <c r="B136" s="92"/>
      <c r="C136" s="92"/>
      <c r="D136" s="92"/>
      <c r="E136" s="92"/>
      <c r="F136" s="92"/>
      <c r="G136" s="92"/>
      <c r="H136" s="92"/>
      <c r="I136" s="92"/>
      <c r="J136" s="35"/>
      <c r="K136" s="35"/>
      <c r="L136" s="35"/>
      <c r="M136" s="35"/>
      <c r="N136" s="35"/>
      <c r="O136" s="35"/>
      <c r="P136" s="35"/>
      <c r="Q136" s="35"/>
    </row>
    <row r="137" spans="1:17" s="92" customFormat="1" ht="48.65" customHeight="1">
      <c r="A137" s="16">
        <v>3</v>
      </c>
      <c r="B137" s="94" t="s">
        <v>125</v>
      </c>
      <c r="C137" s="18" t="s">
        <v>266</v>
      </c>
      <c r="D137" s="18"/>
      <c r="E137" s="18"/>
      <c r="F137" s="18"/>
      <c r="G137" s="35"/>
      <c r="H137" s="35"/>
      <c r="I137" s="35"/>
      <c r="J137" s="35"/>
      <c r="K137" s="19"/>
      <c r="L137" s="19"/>
      <c r="M137" s="35"/>
      <c r="N137" s="35"/>
      <c r="O137" s="35"/>
      <c r="P137" s="35"/>
      <c r="Q137" s="35"/>
    </row>
    <row r="138" spans="1:17" s="15" customFormat="1" ht="36.65" customHeight="1">
      <c r="A138" s="92"/>
      <c r="B138" s="337" t="s">
        <v>73</v>
      </c>
      <c r="C138" s="338"/>
      <c r="D138" s="339" t="s">
        <v>116</v>
      </c>
      <c r="E138" s="340"/>
      <c r="F138" s="340"/>
      <c r="G138" s="340"/>
      <c r="H138" s="340"/>
      <c r="I138" s="341"/>
      <c r="J138" s="35"/>
      <c r="K138" s="35"/>
      <c r="L138" s="35"/>
      <c r="M138" s="35"/>
      <c r="N138" s="35"/>
      <c r="O138" s="35"/>
      <c r="P138" s="35"/>
      <c r="Q138" s="35"/>
    </row>
    <row r="139" spans="1:17" s="15" customFormat="1" ht="77.150000000000006" customHeight="1">
      <c r="A139" s="92"/>
      <c r="B139" s="336" t="str">
        <f>$D$21</f>
        <v>CLOUD</v>
      </c>
      <c r="C139" s="336" t="str">
        <f t="shared" ref="C139:C142" si="90">$E$48</f>
        <v>PFD</v>
      </c>
      <c r="D139" s="342" t="s">
        <v>267</v>
      </c>
      <c r="E139" s="343"/>
      <c r="F139" s="343"/>
      <c r="G139" s="343"/>
      <c r="H139" s="343"/>
      <c r="I139" s="344"/>
      <c r="J139" s="35"/>
      <c r="K139" s="35"/>
      <c r="L139" s="35"/>
      <c r="M139" s="35"/>
      <c r="N139" s="35"/>
      <c r="O139" s="35"/>
    </row>
    <row r="140" spans="1:17" s="15" customFormat="1" ht="77.150000000000006" customHeight="1">
      <c r="A140" s="92"/>
      <c r="B140" s="336" t="str">
        <f t="shared" ref="B140" si="91">$D$27</f>
        <v xml:space="preserve"> MOONLIGHT</v>
      </c>
      <c r="C140" s="336"/>
      <c r="D140" s="342" t="s">
        <v>268</v>
      </c>
      <c r="E140" s="343"/>
      <c r="F140" s="343"/>
      <c r="G140" s="343"/>
      <c r="H140" s="343"/>
      <c r="I140" s="344"/>
      <c r="J140" s="35"/>
      <c r="K140" s="35"/>
      <c r="L140" s="35"/>
      <c r="M140" s="35"/>
      <c r="N140" s="35"/>
      <c r="O140" s="35"/>
    </row>
    <row r="141" spans="1:17" s="15" customFormat="1" ht="77.150000000000006" customHeight="1">
      <c r="A141" s="92"/>
      <c r="B141" s="336" t="str">
        <f>$D$33</f>
        <v>LUNAR</v>
      </c>
      <c r="C141" s="336" t="str">
        <f t="shared" si="90"/>
        <v>PFD</v>
      </c>
      <c r="D141" s="342" t="s">
        <v>269</v>
      </c>
      <c r="E141" s="343"/>
      <c r="F141" s="343"/>
      <c r="G141" s="343"/>
      <c r="H141" s="343"/>
      <c r="I141" s="344"/>
      <c r="J141" s="35"/>
      <c r="K141" s="35"/>
      <c r="L141" s="35"/>
      <c r="M141" s="35"/>
      <c r="N141" s="35"/>
      <c r="O141" s="35"/>
    </row>
    <row r="142" spans="1:17" s="15" customFormat="1" ht="77.150000000000006" customHeight="1">
      <c r="A142" s="92"/>
      <c r="B142" s="336" t="str">
        <f>$D$39</f>
        <v>PARCHMENT</v>
      </c>
      <c r="C142" s="336" t="str">
        <f t="shared" si="90"/>
        <v>PFD</v>
      </c>
      <c r="D142" s="342" t="s">
        <v>270</v>
      </c>
      <c r="E142" s="343"/>
      <c r="F142" s="343"/>
      <c r="G142" s="343"/>
      <c r="H142" s="343"/>
      <c r="I142" s="344"/>
      <c r="J142" s="35"/>
      <c r="K142" s="35"/>
      <c r="L142" s="35"/>
      <c r="M142" s="35"/>
      <c r="N142" s="35"/>
      <c r="O142" s="35"/>
    </row>
    <row r="143" spans="1:17" s="15" customFormat="1" ht="27.5">
      <c r="A143" s="92"/>
      <c r="B143" s="92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</row>
    <row r="144" spans="1:17" s="15" customFormat="1" ht="29.25" customHeight="1">
      <c r="B144" s="334" t="s">
        <v>127</v>
      </c>
      <c r="C144" s="334"/>
      <c r="D144" s="334"/>
      <c r="E144" s="334"/>
      <c r="G144" s="35"/>
      <c r="N144" s="34"/>
      <c r="O144" s="33"/>
      <c r="P144" s="33"/>
      <c r="Q144" s="34"/>
    </row>
    <row r="145" spans="1:17" s="15" customFormat="1" ht="35.25" customHeight="1">
      <c r="A145" s="92">
        <v>1</v>
      </c>
      <c r="B145" s="95" t="s">
        <v>128</v>
      </c>
      <c r="C145" s="92"/>
      <c r="D145" s="92"/>
      <c r="G145" s="35"/>
      <c r="N145" s="34"/>
      <c r="O145" s="33"/>
      <c r="P145" s="33"/>
      <c r="Q145" s="34"/>
    </row>
    <row r="146" spans="1:17" s="15" customFormat="1" ht="35.25" customHeight="1">
      <c r="A146" s="92">
        <v>2</v>
      </c>
      <c r="B146" s="95" t="s">
        <v>129</v>
      </c>
      <c r="C146" s="92"/>
      <c r="D146" s="92"/>
      <c r="G146" s="35"/>
      <c r="N146" s="34"/>
      <c r="O146" s="33"/>
      <c r="P146" s="33"/>
      <c r="Q146" s="34"/>
    </row>
    <row r="147" spans="1:17" s="15" customFormat="1" ht="35.25" customHeight="1">
      <c r="A147" s="92">
        <v>3</v>
      </c>
      <c r="B147" s="95" t="s">
        <v>130</v>
      </c>
      <c r="C147" s="92"/>
      <c r="D147" s="92"/>
      <c r="G147" s="35"/>
      <c r="N147" s="34"/>
      <c r="O147" s="33"/>
      <c r="P147" s="33"/>
      <c r="Q147" s="34"/>
    </row>
    <row r="148" spans="1:17" s="18" customFormat="1" ht="28">
      <c r="A148" s="16"/>
      <c r="B148" s="250" t="s">
        <v>131</v>
      </c>
      <c r="C148" s="323" t="s">
        <v>238</v>
      </c>
      <c r="D148" s="323" t="s">
        <v>117</v>
      </c>
      <c r="E148" s="323" t="s">
        <v>35</v>
      </c>
      <c r="F148" s="323" t="s">
        <v>36</v>
      </c>
      <c r="G148" s="323" t="s">
        <v>37</v>
      </c>
      <c r="H148" s="323" t="s">
        <v>38</v>
      </c>
      <c r="I148" s="323" t="s">
        <v>39</v>
      </c>
      <c r="J148" s="323" t="s">
        <v>40</v>
      </c>
      <c r="M148" s="36"/>
      <c r="N148" s="37"/>
      <c r="O148" s="37"/>
      <c r="P148" s="36"/>
    </row>
    <row r="149" spans="1:17" s="18" customFormat="1" ht="50.15" customHeight="1">
      <c r="A149" s="16"/>
      <c r="B149" s="250" t="s">
        <v>132</v>
      </c>
      <c r="C149" s="276">
        <f>G41</f>
        <v>50</v>
      </c>
      <c r="D149" s="276">
        <f t="shared" ref="D149:I149" si="92">H41</f>
        <v>132</v>
      </c>
      <c r="E149" s="276">
        <f t="shared" si="92"/>
        <v>293</v>
      </c>
      <c r="F149" s="276">
        <f t="shared" si="92"/>
        <v>348</v>
      </c>
      <c r="G149" s="276">
        <f t="shared" si="92"/>
        <v>249</v>
      </c>
      <c r="H149" s="276">
        <f t="shared" si="92"/>
        <v>116</v>
      </c>
      <c r="I149" s="276">
        <f t="shared" si="92"/>
        <v>37</v>
      </c>
      <c r="J149" s="276">
        <f>SUM(C149:I149)</f>
        <v>1225</v>
      </c>
      <c r="M149" s="36"/>
      <c r="N149" s="37"/>
      <c r="O149" s="37"/>
      <c r="P149" s="36"/>
    </row>
    <row r="150" spans="1:17" s="96" customFormat="1" ht="198.75" customHeight="1">
      <c r="A150" s="324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</row>
    <row r="151" spans="1:17" s="96" customFormat="1" ht="133" customHeight="1">
      <c r="G151" s="97"/>
    </row>
    <row r="152" spans="1:17" s="96" customFormat="1" ht="27.5">
      <c r="G152" s="97"/>
    </row>
    <row r="153" spans="1:17" s="96" customFormat="1" ht="27.5">
      <c r="G153" s="97"/>
    </row>
    <row r="154" spans="1:17" s="96" customFormat="1" ht="27.5">
      <c r="G154" s="97"/>
    </row>
    <row r="155" spans="1:17" s="96" customFormat="1" ht="27.5">
      <c r="G155" s="97"/>
    </row>
    <row r="156" spans="1:17" s="96" customFormat="1" ht="27.5">
      <c r="G156" s="97"/>
    </row>
    <row r="157" spans="1:17" s="96" customFormat="1" ht="27.5">
      <c r="G157" s="97"/>
    </row>
    <row r="158" spans="1:17" s="96" customFormat="1" ht="27.5">
      <c r="G158" s="97"/>
    </row>
    <row r="159" spans="1:17" s="96" customFormat="1" ht="27.5">
      <c r="G159" s="97"/>
    </row>
    <row r="160" spans="1:17" s="96" customFormat="1" ht="27.5">
      <c r="G160" s="97"/>
    </row>
    <row r="161" spans="7:7" s="96" customFormat="1" ht="27.5">
      <c r="G161" s="97"/>
    </row>
    <row r="162" spans="7:7" s="96" customFormat="1" ht="27.5">
      <c r="G162" s="97"/>
    </row>
    <row r="163" spans="7:7" s="96" customFormat="1" ht="27.5">
      <c r="G163" s="97"/>
    </row>
    <row r="164" spans="7:7" s="96" customFormat="1" ht="27.5">
      <c r="G164" s="97"/>
    </row>
    <row r="165" spans="7:7" s="96" customFormat="1" ht="27.5">
      <c r="G165" s="97"/>
    </row>
    <row r="166" spans="7:7" s="96" customFormat="1" ht="27.5">
      <c r="G166" s="97"/>
    </row>
    <row r="167" spans="7:7" s="96" customFormat="1" ht="27.5">
      <c r="G167" s="97"/>
    </row>
    <row r="168" spans="7:7" s="96" customFormat="1" ht="27.5">
      <c r="G168" s="97"/>
    </row>
    <row r="169" spans="7:7" s="96" customFormat="1" ht="27.5">
      <c r="G169" s="97"/>
    </row>
    <row r="170" spans="7:7" s="96" customFormat="1" ht="27.5">
      <c r="G170" s="97"/>
    </row>
    <row r="171" spans="7:7" s="96" customFormat="1" ht="27.5">
      <c r="G171" s="97"/>
    </row>
    <row r="172" spans="7:7" s="96" customFormat="1" ht="27.5">
      <c r="G172" s="97"/>
    </row>
  </sheetData>
  <autoFilter ref="A56:R110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231">
    <mergeCell ref="P108:Q108"/>
    <mergeCell ref="B110:E110"/>
    <mergeCell ref="H110:I110"/>
    <mergeCell ref="P110:Q110"/>
    <mergeCell ref="B109:E109"/>
    <mergeCell ref="H109:I109"/>
    <mergeCell ref="P104:Q104"/>
    <mergeCell ref="B106:E106"/>
    <mergeCell ref="H106:I106"/>
    <mergeCell ref="P106:Q106"/>
    <mergeCell ref="B105:E105"/>
    <mergeCell ref="H105:I105"/>
    <mergeCell ref="P105:Q105"/>
    <mergeCell ref="B107:E107"/>
    <mergeCell ref="H107:I107"/>
    <mergeCell ref="P107:Q107"/>
    <mergeCell ref="P99:Q102"/>
    <mergeCell ref="B100:E100"/>
    <mergeCell ref="H100:I100"/>
    <mergeCell ref="B102:E102"/>
    <mergeCell ref="H102:I102"/>
    <mergeCell ref="B101:E101"/>
    <mergeCell ref="H101:I101"/>
    <mergeCell ref="B103:E103"/>
    <mergeCell ref="H103:I103"/>
    <mergeCell ref="P103:Q103"/>
    <mergeCell ref="B138:C138"/>
    <mergeCell ref="D138:I138"/>
    <mergeCell ref="B139:C139"/>
    <mergeCell ref="D139:I139"/>
    <mergeCell ref="B140:C140"/>
    <mergeCell ref="D140:I140"/>
    <mergeCell ref="B91:E91"/>
    <mergeCell ref="H91:I91"/>
    <mergeCell ref="P91:Q91"/>
    <mergeCell ref="B92:E92"/>
    <mergeCell ref="H92:I92"/>
    <mergeCell ref="P92:Q92"/>
    <mergeCell ref="B94:E94"/>
    <mergeCell ref="H94:I94"/>
    <mergeCell ref="P94:Q94"/>
    <mergeCell ref="B93:E93"/>
    <mergeCell ref="H93:I93"/>
    <mergeCell ref="P93:Q93"/>
    <mergeCell ref="B95:E95"/>
    <mergeCell ref="F95:F98"/>
    <mergeCell ref="G95:G98"/>
    <mergeCell ref="H95:I95"/>
    <mergeCell ref="P95:Q98"/>
    <mergeCell ref="B96:E96"/>
    <mergeCell ref="B134:C134"/>
    <mergeCell ref="D129:I129"/>
    <mergeCell ref="D130:I130"/>
    <mergeCell ref="D131:I131"/>
    <mergeCell ref="B115:C115"/>
    <mergeCell ref="B135:C135"/>
    <mergeCell ref="B142:C142"/>
    <mergeCell ref="D142:I142"/>
    <mergeCell ref="P65:Q68"/>
    <mergeCell ref="P69:Q72"/>
    <mergeCell ref="P73:Q76"/>
    <mergeCell ref="P77:Q80"/>
    <mergeCell ref="P83:Q86"/>
    <mergeCell ref="H87:I87"/>
    <mergeCell ref="B88:E88"/>
    <mergeCell ref="H88:I88"/>
    <mergeCell ref="B89:E89"/>
    <mergeCell ref="H89:I89"/>
    <mergeCell ref="B87:E87"/>
    <mergeCell ref="G87:G90"/>
    <mergeCell ref="P87:Q90"/>
    <mergeCell ref="B90:E90"/>
    <mergeCell ref="H90:I90"/>
    <mergeCell ref="D123:I123"/>
    <mergeCell ref="B79:E79"/>
    <mergeCell ref="H79:I79"/>
    <mergeCell ref="B80:E80"/>
    <mergeCell ref="H80:I80"/>
    <mergeCell ref="H71:I71"/>
    <mergeCell ref="B72:E72"/>
    <mergeCell ref="D118:I118"/>
    <mergeCell ref="B119:C119"/>
    <mergeCell ref="D119:I119"/>
    <mergeCell ref="H96:I96"/>
    <mergeCell ref="B98:E98"/>
    <mergeCell ref="H98:I98"/>
    <mergeCell ref="B97:E97"/>
    <mergeCell ref="H97:I97"/>
    <mergeCell ref="B99:E99"/>
    <mergeCell ref="F99:F102"/>
    <mergeCell ref="G99:G102"/>
    <mergeCell ref="H99:I99"/>
    <mergeCell ref="B104:E104"/>
    <mergeCell ref="H104:I104"/>
    <mergeCell ref="B108:E108"/>
    <mergeCell ref="H108:I108"/>
    <mergeCell ref="B78:E78"/>
    <mergeCell ref="B77:E77"/>
    <mergeCell ref="B70:E70"/>
    <mergeCell ref="H75:I75"/>
    <mergeCell ref="B76:E76"/>
    <mergeCell ref="H76:I76"/>
    <mergeCell ref="H69:I69"/>
    <mergeCell ref="B74:E74"/>
    <mergeCell ref="H74:I74"/>
    <mergeCell ref="P56:Q56"/>
    <mergeCell ref="P62:Q62"/>
    <mergeCell ref="P63:Q63"/>
    <mergeCell ref="P64:Q64"/>
    <mergeCell ref="P57:Q60"/>
    <mergeCell ref="G69:G72"/>
    <mergeCell ref="F73:F76"/>
    <mergeCell ref="G73:G76"/>
    <mergeCell ref="F77:F80"/>
    <mergeCell ref="G77:G80"/>
    <mergeCell ref="H77:I77"/>
    <mergeCell ref="B62:E62"/>
    <mergeCell ref="H62:I62"/>
    <mergeCell ref="H61:I61"/>
    <mergeCell ref="B66:E66"/>
    <mergeCell ref="H66:I66"/>
    <mergeCell ref="H64:I64"/>
    <mergeCell ref="B67:E67"/>
    <mergeCell ref="H67:I67"/>
    <mergeCell ref="B68:E68"/>
    <mergeCell ref="B13:F13"/>
    <mergeCell ref="D33:F33"/>
    <mergeCell ref="N17:P17"/>
    <mergeCell ref="N23:P23"/>
    <mergeCell ref="N29:P29"/>
    <mergeCell ref="N35:P35"/>
    <mergeCell ref="N46:Q46"/>
    <mergeCell ref="N48:Q48"/>
    <mergeCell ref="H78:I78"/>
    <mergeCell ref="B71:E71"/>
    <mergeCell ref="A46:C46"/>
    <mergeCell ref="B48:C48"/>
    <mergeCell ref="B42:Q42"/>
    <mergeCell ref="N18:P19"/>
    <mergeCell ref="N24:P25"/>
    <mergeCell ref="N30:P31"/>
    <mergeCell ref="N36:P37"/>
    <mergeCell ref="A47:Q47"/>
    <mergeCell ref="D44:Q45"/>
    <mergeCell ref="A51:Q51"/>
    <mergeCell ref="B52:C52"/>
    <mergeCell ref="N52:Q52"/>
    <mergeCell ref="H68:I68"/>
    <mergeCell ref="F65:F68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J112:N112"/>
    <mergeCell ref="H57:I57"/>
    <mergeCell ref="N50:Q50"/>
    <mergeCell ref="A56:E56"/>
    <mergeCell ref="B58:E58"/>
    <mergeCell ref="B57:E57"/>
    <mergeCell ref="B59:E59"/>
    <mergeCell ref="H56:I56"/>
    <mergeCell ref="B54:C54"/>
    <mergeCell ref="N54:Q54"/>
    <mergeCell ref="H59:I59"/>
    <mergeCell ref="H58:I58"/>
    <mergeCell ref="H72:I72"/>
    <mergeCell ref="B75:E75"/>
    <mergeCell ref="B73:E73"/>
    <mergeCell ref="A53:Q53"/>
    <mergeCell ref="B50:C50"/>
    <mergeCell ref="P61:Q61"/>
    <mergeCell ref="H85:I85"/>
    <mergeCell ref="F69:F72"/>
    <mergeCell ref="B86:E86"/>
    <mergeCell ref="H86:I86"/>
    <mergeCell ref="F83:F86"/>
    <mergeCell ref="G83:G86"/>
    <mergeCell ref="P82:Q82"/>
    <mergeCell ref="P109:Q109"/>
    <mergeCell ref="B43:Q43"/>
    <mergeCell ref="A49:Q49"/>
    <mergeCell ref="H83:I83"/>
    <mergeCell ref="B84:E84"/>
    <mergeCell ref="H84:I84"/>
    <mergeCell ref="H60:I60"/>
    <mergeCell ref="B63:E63"/>
    <mergeCell ref="H63:I63"/>
    <mergeCell ref="B64:E64"/>
    <mergeCell ref="B60:E60"/>
    <mergeCell ref="B65:E65"/>
    <mergeCell ref="H65:I65"/>
    <mergeCell ref="B61:E61"/>
    <mergeCell ref="B69:E69"/>
    <mergeCell ref="H73:I73"/>
    <mergeCell ref="H70:I70"/>
    <mergeCell ref="B85:E85"/>
    <mergeCell ref="B83:E83"/>
    <mergeCell ref="A82:E82"/>
    <mergeCell ref="H82:I82"/>
    <mergeCell ref="G65:G68"/>
    <mergeCell ref="G61:G64"/>
    <mergeCell ref="A150:Q150"/>
    <mergeCell ref="C125:F125"/>
    <mergeCell ref="B122:C122"/>
    <mergeCell ref="B123:C123"/>
    <mergeCell ref="B121:I121"/>
    <mergeCell ref="B144:E144"/>
    <mergeCell ref="B114:I114"/>
    <mergeCell ref="B133:I133"/>
    <mergeCell ref="B126:I126"/>
    <mergeCell ref="B128:C128"/>
    <mergeCell ref="B129:C129"/>
    <mergeCell ref="B130:C130"/>
    <mergeCell ref="B131:C131"/>
    <mergeCell ref="B127:C127"/>
    <mergeCell ref="D127:I127"/>
    <mergeCell ref="D128:I128"/>
    <mergeCell ref="B141:C141"/>
    <mergeCell ref="D141:I141"/>
    <mergeCell ref="D115:I115"/>
    <mergeCell ref="B116:C116"/>
    <mergeCell ref="D116:I116"/>
    <mergeCell ref="B117:C117"/>
    <mergeCell ref="D117:I117"/>
    <mergeCell ref="B118:C118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4" manualBreakCount="4">
    <brk id="43" max="16" man="1"/>
    <brk id="54" max="16" man="1"/>
    <brk id="80" max="16" man="1"/>
    <brk id="110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18.81640625" style="38" customWidth="1"/>
    <col min="13" max="13" width="14.1796875" style="38" customWidth="1"/>
    <col min="14" max="15" width="13.453125" style="38" customWidth="1"/>
    <col min="16" max="16" width="24.1796875" style="38" customWidth="1"/>
    <col min="17" max="17" width="14.81640625" style="38" bestFit="1" customWidth="1"/>
    <col min="18" max="16384" width="9.1796875" style="38"/>
  </cols>
  <sheetData>
    <row r="1" spans="1:16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368" t="s">
        <v>0</v>
      </c>
      <c r="N1" s="368" t="s">
        <v>0</v>
      </c>
      <c r="O1" s="369" t="s">
        <v>1</v>
      </c>
      <c r="P1" s="369"/>
    </row>
    <row r="2" spans="1:16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368" t="s">
        <v>2</v>
      </c>
      <c r="N2" s="368" t="s">
        <v>2</v>
      </c>
      <c r="O2" s="370" t="s">
        <v>3</v>
      </c>
      <c r="P2" s="370"/>
    </row>
    <row r="3" spans="1:16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368" t="s">
        <v>4</v>
      </c>
      <c r="N3" s="368" t="s">
        <v>4</v>
      </c>
      <c r="O3" s="371" t="s">
        <v>5</v>
      </c>
      <c r="P3" s="369"/>
    </row>
    <row r="4" spans="1:16" s="5" customFormat="1" ht="33" customHeight="1" thickBot="1">
      <c r="B4" s="6" t="s">
        <v>6</v>
      </c>
      <c r="G4" s="7"/>
    </row>
    <row r="5" spans="1:16" s="5" customFormat="1" ht="58" customHeight="1">
      <c r="B5" s="8" t="s">
        <v>7</v>
      </c>
      <c r="C5" s="8"/>
      <c r="D5" s="6"/>
      <c r="F5" s="9"/>
      <c r="G5" s="373" t="s">
        <v>133</v>
      </c>
      <c r="H5" s="374"/>
      <c r="I5" s="374"/>
      <c r="J5" s="374"/>
      <c r="K5" s="374"/>
      <c r="L5" s="375"/>
    </row>
    <row r="6" spans="1:16" s="10" customFormat="1" ht="58" customHeight="1">
      <c r="B6" s="11" t="s">
        <v>8</v>
      </c>
      <c r="C6" s="11"/>
      <c r="D6" s="12" t="s">
        <v>9</v>
      </c>
      <c r="E6" s="14"/>
      <c r="F6" s="11"/>
      <c r="G6" s="376"/>
      <c r="H6" s="377"/>
      <c r="I6" s="377"/>
      <c r="J6" s="377"/>
      <c r="K6" s="377"/>
      <c r="L6" s="378"/>
      <c r="M6" s="13"/>
      <c r="N6" s="13"/>
      <c r="O6" s="13"/>
      <c r="P6" s="13"/>
    </row>
    <row r="7" spans="1:16" s="10" customFormat="1" ht="58" customHeight="1">
      <c r="B7" s="11" t="s">
        <v>10</v>
      </c>
      <c r="C7" s="11"/>
      <c r="D7" s="12" t="s">
        <v>11</v>
      </c>
      <c r="E7" s="12"/>
      <c r="F7" s="11"/>
      <c r="G7" s="376"/>
      <c r="H7" s="377"/>
      <c r="I7" s="377"/>
      <c r="J7" s="377"/>
      <c r="K7" s="377"/>
      <c r="L7" s="378"/>
      <c r="M7" s="13"/>
      <c r="N7" s="13"/>
      <c r="O7" s="13"/>
      <c r="P7" s="13"/>
    </row>
    <row r="8" spans="1:16" s="10" customFormat="1" ht="58" customHeight="1" thickBot="1">
      <c r="B8" s="11" t="s">
        <v>12</v>
      </c>
      <c r="C8" s="11"/>
      <c r="D8" s="372" t="s">
        <v>13</v>
      </c>
      <c r="E8" s="372"/>
      <c r="F8" s="372"/>
      <c r="G8" s="379"/>
      <c r="H8" s="380"/>
      <c r="I8" s="380"/>
      <c r="J8" s="380"/>
      <c r="K8" s="380"/>
      <c r="L8" s="381"/>
      <c r="M8" s="13"/>
      <c r="N8" s="13"/>
      <c r="O8" s="13"/>
      <c r="P8" s="13"/>
    </row>
    <row r="9" spans="1:16" s="15" customFormat="1" ht="28">
      <c r="B9" s="16" t="s">
        <v>14</v>
      </c>
      <c r="C9" s="16"/>
      <c r="D9" s="137" t="s">
        <v>134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8">
      <c r="B10" s="236" t="s">
        <v>15</v>
      </c>
      <c r="C10" s="236"/>
      <c r="D10" s="136" t="s">
        <v>16</v>
      </c>
      <c r="E10" s="136"/>
      <c r="F10" s="136"/>
      <c r="G10" s="237"/>
      <c r="H10" s="136"/>
      <c r="I10" s="185"/>
      <c r="J10" s="185" t="s">
        <v>17</v>
      </c>
      <c r="K10" s="185"/>
      <c r="L10" s="185" t="s">
        <v>18</v>
      </c>
      <c r="M10" s="239"/>
      <c r="N10" s="239"/>
      <c r="O10" s="239"/>
      <c r="P10" s="239"/>
    </row>
    <row r="11" spans="1:16" s="15" customFormat="1" ht="68.25" customHeight="1">
      <c r="B11" s="185" t="s">
        <v>19</v>
      </c>
      <c r="C11" s="185"/>
      <c r="D11" s="383">
        <v>44964</v>
      </c>
      <c r="E11" s="384"/>
      <c r="F11" s="384"/>
      <c r="G11" s="241"/>
      <c r="H11" s="240"/>
      <c r="I11" s="185"/>
      <c r="J11" s="185" t="s">
        <v>20</v>
      </c>
      <c r="K11" s="185"/>
      <c r="L11" s="382" t="s">
        <v>21</v>
      </c>
      <c r="M11" s="382"/>
      <c r="N11" s="382"/>
      <c r="O11" s="382"/>
      <c r="P11" s="382"/>
    </row>
    <row r="12" spans="1:16" s="15" customFormat="1" ht="28">
      <c r="B12" s="185" t="s">
        <v>22</v>
      </c>
      <c r="C12" s="185"/>
      <c r="D12" s="242"/>
      <c r="E12" s="185"/>
      <c r="F12" s="185"/>
      <c r="G12" s="243"/>
      <c r="H12" s="244"/>
      <c r="I12" s="185"/>
      <c r="J12" s="185" t="s">
        <v>23</v>
      </c>
      <c r="L12" s="185" t="s">
        <v>24</v>
      </c>
      <c r="M12" s="185"/>
      <c r="N12" s="244"/>
      <c r="O12" s="244"/>
      <c r="P12" s="239"/>
    </row>
    <row r="13" spans="1:16" s="15" customFormat="1" ht="28">
      <c r="B13" s="385"/>
      <c r="C13" s="385"/>
      <c r="D13" s="385"/>
      <c r="E13" s="385"/>
      <c r="F13" s="385"/>
      <c r="G13" s="243"/>
      <c r="H13" s="244"/>
      <c r="I13" s="185"/>
      <c r="J13" s="185" t="s">
        <v>25</v>
      </c>
      <c r="K13" s="185"/>
      <c r="L13" s="185" t="s">
        <v>26</v>
      </c>
      <c r="M13" s="244"/>
      <c r="N13" s="239"/>
      <c r="O13" s="239"/>
      <c r="P13" s="244"/>
    </row>
    <row r="14" spans="1:16" s="15" customFormat="1" ht="28">
      <c r="B14" s="185" t="s">
        <v>27</v>
      </c>
      <c r="C14" s="185"/>
      <c r="D14" s="185" t="s">
        <v>28</v>
      </c>
      <c r="E14" s="185"/>
      <c r="F14" s="185"/>
      <c r="G14" s="245"/>
      <c r="H14" s="185"/>
      <c r="I14" s="185"/>
      <c r="J14" s="185" t="s">
        <v>29</v>
      </c>
      <c r="K14" s="185"/>
      <c r="L14" s="239" t="s">
        <v>30</v>
      </c>
      <c r="M14" s="239"/>
      <c r="N14" s="239"/>
      <c r="O14" s="239"/>
      <c r="P14" s="239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470" t="s">
        <v>47</v>
      </c>
      <c r="E28" s="470"/>
      <c r="F28" s="470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470" t="str">
        <f>+D28</f>
        <v>WASHED BURGUNDY</v>
      </c>
      <c r="E29" s="470"/>
      <c r="F29" s="470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471" t="str">
        <f>+D29</f>
        <v>WASHED BURGUNDY</v>
      </c>
      <c r="E30" s="471"/>
      <c r="F30" s="471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2.5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49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392" t="s">
        <v>50</v>
      </c>
      <c r="E43" s="392"/>
      <c r="F43" s="392"/>
      <c r="G43" s="392"/>
      <c r="H43" s="392"/>
      <c r="I43" s="392"/>
      <c r="J43" s="392"/>
      <c r="K43" s="392"/>
      <c r="L43" s="392"/>
      <c r="M43" s="392"/>
      <c r="N43" s="392"/>
      <c r="O43" s="392"/>
      <c r="P43" s="392"/>
    </row>
    <row r="44" spans="1:16" s="4" customFormat="1" ht="59.15" customHeight="1" thickBot="1">
      <c r="B44" s="87" t="s">
        <v>51</v>
      </c>
      <c r="C44" s="24"/>
      <c r="D44" s="472"/>
      <c r="E44" s="472"/>
      <c r="F44" s="472"/>
      <c r="G44" s="472"/>
      <c r="H44" s="472"/>
      <c r="I44" s="472"/>
      <c r="J44" s="472"/>
      <c r="K44" s="472"/>
      <c r="L44" s="472"/>
      <c r="M44" s="472"/>
      <c r="N44" s="472"/>
      <c r="O44" s="472"/>
      <c r="P44" s="472"/>
    </row>
    <row r="45" spans="1:16" s="25" customFormat="1" ht="100.5" thickBot="1">
      <c r="A45" s="473" t="s">
        <v>52</v>
      </c>
      <c r="B45" s="474"/>
      <c r="C45" s="474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136</v>
      </c>
      <c r="K45" s="83" t="s">
        <v>137</v>
      </c>
      <c r="L45" s="83" t="s">
        <v>62</v>
      </c>
      <c r="M45" s="475" t="s">
        <v>63</v>
      </c>
      <c r="N45" s="476"/>
      <c r="O45" s="476"/>
      <c r="P45" s="477"/>
    </row>
    <row r="46" spans="1:16" s="34" customFormat="1" ht="45.75" hidden="1" customHeight="1">
      <c r="A46" s="467" t="str">
        <f>D18</f>
        <v>BLACK</v>
      </c>
      <c r="B46" s="468"/>
      <c r="C46" s="468"/>
      <c r="D46" s="468"/>
      <c r="E46" s="468"/>
      <c r="F46" s="468"/>
      <c r="G46" s="468"/>
      <c r="H46" s="468"/>
      <c r="I46" s="468"/>
      <c r="J46" s="468"/>
      <c r="K46" s="468"/>
      <c r="L46" s="468"/>
      <c r="M46" s="468"/>
      <c r="N46" s="468"/>
      <c r="O46" s="468"/>
      <c r="P46" s="469"/>
    </row>
    <row r="47" spans="1:16" s="128" customFormat="1" ht="120" hidden="1" customHeight="1">
      <c r="A47" s="129">
        <v>1</v>
      </c>
      <c r="B47" s="360" t="str">
        <f>$L$11</f>
        <v>100% DRY COTTON FLEECE 410GSM</v>
      </c>
      <c r="C47" s="360"/>
      <c r="D47" s="194" t="s">
        <v>64</v>
      </c>
      <c r="E47" s="194" t="str">
        <f>A46</f>
        <v>BLACK</v>
      </c>
      <c r="F47" s="129" t="s">
        <v>36</v>
      </c>
      <c r="G47" s="195">
        <f>$P$20</f>
        <v>0</v>
      </c>
      <c r="H47" s="196">
        <v>1.5</v>
      </c>
      <c r="I47" s="179">
        <f t="shared" ref="I47:I49" si="6">G47*H47</f>
        <v>0</v>
      </c>
      <c r="J47" s="179"/>
      <c r="K47" s="179"/>
      <c r="L47" s="252"/>
      <c r="M47" s="463"/>
      <c r="N47" s="464"/>
      <c r="O47" s="464"/>
      <c r="P47" s="465"/>
    </row>
    <row r="48" spans="1:16" s="128" customFormat="1" ht="89.25" hidden="1" customHeight="1">
      <c r="A48" s="129">
        <v>2</v>
      </c>
      <c r="B48" s="360" t="s">
        <v>65</v>
      </c>
      <c r="C48" s="360"/>
      <c r="D48" s="194" t="s">
        <v>66</v>
      </c>
      <c r="E48" s="194" t="str">
        <f>E47</f>
        <v>BLACK</v>
      </c>
      <c r="F48" s="129" t="s">
        <v>36</v>
      </c>
      <c r="G48" s="195">
        <f>$P$20</f>
        <v>0</v>
      </c>
      <c r="H48" s="196">
        <v>0.3</v>
      </c>
      <c r="I48" s="179">
        <f t="shared" si="6"/>
        <v>0</v>
      </c>
      <c r="J48" s="179"/>
      <c r="K48" s="179"/>
      <c r="L48" s="252"/>
      <c r="M48" s="463"/>
      <c r="N48" s="464"/>
      <c r="O48" s="464"/>
      <c r="P48" s="465"/>
    </row>
    <row r="49" spans="1:16" s="128" customFormat="1" ht="129" hidden="1" customHeight="1">
      <c r="A49" s="129">
        <v>3</v>
      </c>
      <c r="B49" s="466" t="s">
        <v>67</v>
      </c>
      <c r="C49" s="466"/>
      <c r="D49" s="194" t="s">
        <v>68</v>
      </c>
      <c r="E49" s="194" t="str">
        <f>E48</f>
        <v>BLACK</v>
      </c>
      <c r="F49" s="129" t="s">
        <v>36</v>
      </c>
      <c r="G49" s="195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2"/>
      <c r="M49" s="463"/>
      <c r="N49" s="464"/>
      <c r="O49" s="464"/>
      <c r="P49" s="465"/>
    </row>
    <row r="50" spans="1:16" s="34" customFormat="1" ht="51.75" customHeight="1">
      <c r="A50" s="460" t="str">
        <f>D23</f>
        <v>GREY HEATHER</v>
      </c>
      <c r="B50" s="461"/>
      <c r="C50" s="461"/>
      <c r="D50" s="461"/>
      <c r="E50" s="461"/>
      <c r="F50" s="461"/>
      <c r="G50" s="461"/>
      <c r="H50" s="461"/>
      <c r="I50" s="461"/>
      <c r="J50" s="461"/>
      <c r="K50" s="461"/>
      <c r="L50" s="461"/>
      <c r="M50" s="461"/>
      <c r="N50" s="461"/>
      <c r="O50" s="461"/>
      <c r="P50" s="462"/>
    </row>
    <row r="51" spans="1:16" s="128" customFormat="1" ht="186.75" customHeight="1">
      <c r="A51" s="129">
        <v>1</v>
      </c>
      <c r="B51" s="360" t="str">
        <f>$L$11</f>
        <v>100% DRY COTTON FLEECE 410GSM</v>
      </c>
      <c r="C51" s="360"/>
      <c r="D51" s="194" t="s">
        <v>64</v>
      </c>
      <c r="E51" s="194" t="str">
        <f>A50</f>
        <v>GREY HEATHER</v>
      </c>
      <c r="F51" s="129" t="s">
        <v>36</v>
      </c>
      <c r="G51" s="195">
        <f>$P$25</f>
        <v>769</v>
      </c>
      <c r="H51" s="253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54">
        <f>SUBTOTAL(9,I51:K51)</f>
        <v>483.06452999999999</v>
      </c>
      <c r="M51" s="463" t="s">
        <v>138</v>
      </c>
      <c r="N51" s="464"/>
      <c r="O51" s="464"/>
      <c r="P51" s="465"/>
    </row>
    <row r="52" spans="1:16" s="128" customFormat="1" ht="186.75" customHeight="1">
      <c r="A52" s="129">
        <v>2</v>
      </c>
      <c r="B52" s="360" t="s">
        <v>65</v>
      </c>
      <c r="C52" s="360"/>
      <c r="D52" s="194" t="s">
        <v>66</v>
      </c>
      <c r="E52" s="194" t="str">
        <f>E51</f>
        <v>GREY HEATHER</v>
      </c>
      <c r="F52" s="129" t="s">
        <v>36</v>
      </c>
      <c r="G52" s="195">
        <f t="shared" ref="G52:G53" si="9">$P$25</f>
        <v>769</v>
      </c>
      <c r="H52" s="196">
        <v>0.255</v>
      </c>
      <c r="I52" s="179">
        <f t="shared" si="8"/>
        <v>196.095</v>
      </c>
      <c r="J52" s="176">
        <f>I52*0.7%+(I52/50)*0.5+2</f>
        <v>5.333615</v>
      </c>
      <c r="K52" s="175"/>
      <c r="L52" s="252">
        <f t="shared" ref="L52:L53" si="10">SUBTOTAL(9,I52:K52)</f>
        <v>201.42861500000001</v>
      </c>
      <c r="M52" s="463" t="s">
        <v>139</v>
      </c>
      <c r="N52" s="464"/>
      <c r="O52" s="464"/>
      <c r="P52" s="465"/>
    </row>
    <row r="53" spans="1:16" s="128" customFormat="1" ht="186.75" customHeight="1">
      <c r="A53" s="129">
        <v>3</v>
      </c>
      <c r="B53" s="466" t="s">
        <v>67</v>
      </c>
      <c r="C53" s="466"/>
      <c r="D53" s="194" t="s">
        <v>68</v>
      </c>
      <c r="E53" s="194" t="str">
        <f>E52</f>
        <v>GREY HEATHER</v>
      </c>
      <c r="F53" s="129" t="s">
        <v>36</v>
      </c>
      <c r="G53" s="195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2">
        <f t="shared" si="10"/>
        <v>12.731095</v>
      </c>
      <c r="M53" s="463" t="s">
        <v>140</v>
      </c>
      <c r="N53" s="464"/>
      <c r="O53" s="464"/>
      <c r="P53" s="465"/>
    </row>
    <row r="54" spans="1:16" s="34" customFormat="1" ht="51.75" hidden="1" customHeight="1">
      <c r="A54" s="460" t="str">
        <f>D28</f>
        <v>WASHED BURGUNDY</v>
      </c>
      <c r="B54" s="461"/>
      <c r="C54" s="461"/>
      <c r="D54" s="461"/>
      <c r="E54" s="461"/>
      <c r="F54" s="461"/>
      <c r="G54" s="461"/>
      <c r="H54" s="461"/>
      <c r="I54" s="461"/>
      <c r="J54" s="461"/>
      <c r="K54" s="461"/>
      <c r="L54" s="461"/>
      <c r="M54" s="461"/>
      <c r="N54" s="461"/>
      <c r="O54" s="461"/>
      <c r="P54" s="462"/>
    </row>
    <row r="55" spans="1:16" s="128" customFormat="1" ht="96.75" hidden="1" customHeight="1">
      <c r="A55" s="129">
        <v>1</v>
      </c>
      <c r="B55" s="360" t="str">
        <f>$L$11</f>
        <v>100% DRY COTTON FLEECE 410GSM</v>
      </c>
      <c r="C55" s="360"/>
      <c r="D55" s="194" t="s">
        <v>64</v>
      </c>
      <c r="E55" s="194" t="str">
        <f>A54</f>
        <v>WASHED BURGUNDY</v>
      </c>
      <c r="F55" s="129" t="s">
        <v>36</v>
      </c>
      <c r="G55" s="195">
        <f>$P$20</f>
        <v>0</v>
      </c>
      <c r="H55" s="196">
        <v>1.5</v>
      </c>
      <c r="I55" s="179">
        <f t="shared" ref="I55:I57" si="11">G55*H55</f>
        <v>0</v>
      </c>
      <c r="J55" s="179"/>
      <c r="K55" s="179"/>
      <c r="L55" s="252"/>
      <c r="M55" s="463"/>
      <c r="N55" s="464"/>
      <c r="O55" s="464"/>
      <c r="P55" s="465"/>
    </row>
    <row r="56" spans="1:16" s="128" customFormat="1" ht="70.5" hidden="1" customHeight="1">
      <c r="A56" s="129">
        <v>2</v>
      </c>
      <c r="B56" s="360" t="s">
        <v>65</v>
      </c>
      <c r="C56" s="360"/>
      <c r="D56" s="194" t="s">
        <v>66</v>
      </c>
      <c r="E56" s="194" t="str">
        <f>E55</f>
        <v>WASHED BURGUNDY</v>
      </c>
      <c r="F56" s="129" t="s">
        <v>36</v>
      </c>
      <c r="G56" s="195">
        <f>$P$20</f>
        <v>0</v>
      </c>
      <c r="H56" s="196">
        <v>0.3</v>
      </c>
      <c r="I56" s="179">
        <f t="shared" si="11"/>
        <v>0</v>
      </c>
      <c r="J56" s="179"/>
      <c r="K56" s="179"/>
      <c r="L56" s="252"/>
      <c r="M56" s="463"/>
      <c r="N56" s="464"/>
      <c r="O56" s="464"/>
      <c r="P56" s="465"/>
    </row>
    <row r="57" spans="1:16" s="128" customFormat="1" ht="125.25" hidden="1" customHeight="1">
      <c r="A57" s="129">
        <v>3</v>
      </c>
      <c r="B57" s="466" t="s">
        <v>67</v>
      </c>
      <c r="C57" s="466"/>
      <c r="D57" s="194" t="s">
        <v>68</v>
      </c>
      <c r="E57" s="194" t="str">
        <f>E56</f>
        <v>WASHED BURGUNDY</v>
      </c>
      <c r="F57" s="129" t="s">
        <v>36</v>
      </c>
      <c r="G57" s="195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2"/>
      <c r="M57" s="463"/>
      <c r="N57" s="464"/>
      <c r="O57" s="464"/>
      <c r="P57" s="465"/>
    </row>
    <row r="58" spans="1:16" s="34" customFormat="1" ht="51.75" hidden="1" customHeight="1">
      <c r="A58" s="460" t="str">
        <f>D33</f>
        <v>LIME</v>
      </c>
      <c r="B58" s="461"/>
      <c r="C58" s="461"/>
      <c r="D58" s="461"/>
      <c r="E58" s="461"/>
      <c r="F58" s="461"/>
      <c r="G58" s="461"/>
      <c r="H58" s="461"/>
      <c r="I58" s="461"/>
      <c r="J58" s="461"/>
      <c r="K58" s="461"/>
      <c r="L58" s="461"/>
      <c r="M58" s="461"/>
      <c r="N58" s="461"/>
      <c r="O58" s="461"/>
      <c r="P58" s="462"/>
    </row>
    <row r="59" spans="1:16" s="128" customFormat="1" ht="96.75" hidden="1" customHeight="1">
      <c r="A59" s="129">
        <v>1</v>
      </c>
      <c r="B59" s="360" t="str">
        <f>$L$11</f>
        <v>100% DRY COTTON FLEECE 410GSM</v>
      </c>
      <c r="C59" s="360"/>
      <c r="D59" s="194" t="s">
        <v>64</v>
      </c>
      <c r="E59" s="194" t="str">
        <f>A58</f>
        <v>LIME</v>
      </c>
      <c r="F59" s="129" t="s">
        <v>36</v>
      </c>
      <c r="G59" s="195">
        <f>$P$20</f>
        <v>0</v>
      </c>
      <c r="H59" s="196">
        <v>1.5</v>
      </c>
      <c r="I59" s="179">
        <f t="shared" ref="I59:I61" si="13">G59*H59</f>
        <v>0</v>
      </c>
      <c r="J59" s="179"/>
      <c r="K59" s="179"/>
      <c r="L59" s="252"/>
      <c r="M59" s="463"/>
      <c r="N59" s="464"/>
      <c r="O59" s="464"/>
      <c r="P59" s="465"/>
    </row>
    <row r="60" spans="1:16" s="128" customFormat="1" ht="70.5" hidden="1" customHeight="1">
      <c r="A60" s="129">
        <v>2</v>
      </c>
      <c r="B60" s="360" t="s">
        <v>65</v>
      </c>
      <c r="C60" s="360"/>
      <c r="D60" s="194" t="s">
        <v>66</v>
      </c>
      <c r="E60" s="194" t="str">
        <f>E59</f>
        <v>LIME</v>
      </c>
      <c r="F60" s="129" t="s">
        <v>36</v>
      </c>
      <c r="G60" s="195">
        <f>$P$20</f>
        <v>0</v>
      </c>
      <c r="H60" s="196">
        <v>0.3</v>
      </c>
      <c r="I60" s="179">
        <f t="shared" si="13"/>
        <v>0</v>
      </c>
      <c r="J60" s="179"/>
      <c r="K60" s="179"/>
      <c r="L60" s="252"/>
      <c r="M60" s="463"/>
      <c r="N60" s="464"/>
      <c r="O60" s="464"/>
      <c r="P60" s="465"/>
    </row>
    <row r="61" spans="1:16" s="128" customFormat="1" ht="125.25" hidden="1" customHeight="1">
      <c r="A61" s="129">
        <v>3</v>
      </c>
      <c r="B61" s="466" t="s">
        <v>67</v>
      </c>
      <c r="C61" s="466"/>
      <c r="D61" s="194" t="s">
        <v>68</v>
      </c>
      <c r="E61" s="194" t="str">
        <f>E60</f>
        <v>LIME</v>
      </c>
      <c r="F61" s="129" t="s">
        <v>36</v>
      </c>
      <c r="G61" s="195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2"/>
      <c r="M61" s="463"/>
      <c r="N61" s="464"/>
      <c r="O61" s="464"/>
      <c r="P61" s="465"/>
    </row>
    <row r="62" spans="1:16" s="34" customFormat="1" ht="21.75" customHeight="1">
      <c r="A62" s="460"/>
      <c r="B62" s="461"/>
      <c r="C62" s="461"/>
      <c r="D62" s="461"/>
      <c r="E62" s="461"/>
      <c r="F62" s="461"/>
      <c r="G62" s="461"/>
      <c r="H62" s="461"/>
      <c r="I62" s="461"/>
      <c r="J62" s="461"/>
      <c r="K62" s="461"/>
      <c r="L62" s="461"/>
      <c r="M62" s="461"/>
      <c r="N62" s="461"/>
      <c r="O62" s="461"/>
      <c r="P62" s="462"/>
    </row>
    <row r="63" spans="1:16" s="26" customFormat="1" ht="28.5" thickBot="1">
      <c r="B63" s="87" t="s">
        <v>69</v>
      </c>
      <c r="C63" s="27"/>
      <c r="D63" s="27"/>
      <c r="E63" s="27"/>
      <c r="G63" s="28"/>
      <c r="P63" s="29"/>
    </row>
    <row r="64" spans="1:16" s="40" customFormat="1" ht="80">
      <c r="A64" s="355" t="s">
        <v>70</v>
      </c>
      <c r="B64" s="356"/>
      <c r="C64" s="356"/>
      <c r="D64" s="356"/>
      <c r="E64" s="357"/>
      <c r="F64" s="84" t="s">
        <v>71</v>
      </c>
      <c r="G64" s="84" t="s">
        <v>72</v>
      </c>
      <c r="H64" s="358" t="s">
        <v>73</v>
      </c>
      <c r="I64" s="359"/>
      <c r="J64" s="85" t="s">
        <v>55</v>
      </c>
      <c r="K64" s="84" t="s">
        <v>74</v>
      </c>
      <c r="L64" s="84" t="s">
        <v>75</v>
      </c>
      <c r="M64" s="86" t="s">
        <v>76</v>
      </c>
      <c r="N64" s="86" t="s">
        <v>77</v>
      </c>
      <c r="O64" s="86" t="s">
        <v>78</v>
      </c>
      <c r="P64" s="86" t="s">
        <v>79</v>
      </c>
    </row>
    <row r="65" spans="1:16" s="15" customFormat="1" ht="57.75" hidden="1" customHeight="1">
      <c r="A65" s="191">
        <v>1</v>
      </c>
      <c r="B65" s="351" t="s">
        <v>80</v>
      </c>
      <c r="C65" s="351"/>
      <c r="D65" s="351"/>
      <c r="E65" s="351"/>
      <c r="F65" s="182" t="str">
        <f>H65</f>
        <v>BLACK</v>
      </c>
      <c r="G65" s="246"/>
      <c r="H65" s="352" t="str">
        <f>$D$18</f>
        <v>BLACK</v>
      </c>
      <c r="I65" s="353" t="str">
        <f t="shared" ref="I65:I88" si="15">$E$47</f>
        <v>BLACK</v>
      </c>
      <c r="J65" s="186" t="s">
        <v>81</v>
      </c>
      <c r="K65" s="186">
        <f>$P$20</f>
        <v>0</v>
      </c>
      <c r="L65" s="247">
        <f>195/5000</f>
        <v>3.9E-2</v>
      </c>
      <c r="M65" s="192">
        <f t="shared" ref="M65:M72" si="16">K65*L65</f>
        <v>0</v>
      </c>
      <c r="N65" s="192"/>
      <c r="O65" s="188">
        <f t="shared" ref="O65:O88" si="17">ROUNDUP(N65+M65,0)</f>
        <v>0</v>
      </c>
      <c r="P65" s="255"/>
    </row>
    <row r="66" spans="1:16" s="15" customFormat="1" ht="84" customHeight="1">
      <c r="A66" s="191">
        <v>1</v>
      </c>
      <c r="B66" s="351" t="s">
        <v>80</v>
      </c>
      <c r="C66" s="351"/>
      <c r="D66" s="351"/>
      <c r="E66" s="351"/>
      <c r="F66" s="182" t="str">
        <f t="shared" ref="F66:F68" si="18">H66</f>
        <v>GREY HEATHER</v>
      </c>
      <c r="G66" s="246" t="s">
        <v>141</v>
      </c>
      <c r="H66" s="352" t="str">
        <f>$D$23</f>
        <v>GREY HEATHER</v>
      </c>
      <c r="I66" s="353" t="str">
        <f t="shared" si="15"/>
        <v>BLACK</v>
      </c>
      <c r="J66" s="186" t="s">
        <v>81</v>
      </c>
      <c r="K66" s="186">
        <f>$P$25</f>
        <v>769</v>
      </c>
      <c r="L66" s="247">
        <f>185/5000</f>
        <v>3.6999999999999998E-2</v>
      </c>
      <c r="M66" s="192">
        <f t="shared" si="16"/>
        <v>28.452999999999999</v>
      </c>
      <c r="N66" s="192"/>
      <c r="O66" s="188">
        <f t="shared" si="17"/>
        <v>29</v>
      </c>
      <c r="P66" s="255"/>
    </row>
    <row r="67" spans="1:16" s="15" customFormat="1" ht="57.75" hidden="1" customHeight="1">
      <c r="A67" s="191">
        <v>1</v>
      </c>
      <c r="B67" s="351" t="s">
        <v>80</v>
      </c>
      <c r="C67" s="351"/>
      <c r="D67" s="351"/>
      <c r="E67" s="351"/>
      <c r="F67" s="182" t="str">
        <f t="shared" si="18"/>
        <v>WASHED BURGUNDY</v>
      </c>
      <c r="G67" s="246"/>
      <c r="H67" s="352" t="str">
        <f>$D$28</f>
        <v>WASHED BURGUNDY</v>
      </c>
      <c r="I67" s="353" t="str">
        <f t="shared" si="15"/>
        <v>BLACK</v>
      </c>
      <c r="J67" s="186" t="s">
        <v>81</v>
      </c>
      <c r="K67" s="186">
        <f>$P$30</f>
        <v>0</v>
      </c>
      <c r="L67" s="247">
        <f>195/5000</f>
        <v>3.9E-2</v>
      </c>
      <c r="M67" s="192">
        <f t="shared" si="16"/>
        <v>0</v>
      </c>
      <c r="N67" s="192"/>
      <c r="O67" s="188">
        <f t="shared" si="17"/>
        <v>0</v>
      </c>
      <c r="P67" s="255"/>
    </row>
    <row r="68" spans="1:16" s="15" customFormat="1" ht="57.75" hidden="1" customHeight="1">
      <c r="A68" s="191">
        <v>1</v>
      </c>
      <c r="B68" s="351" t="s">
        <v>80</v>
      </c>
      <c r="C68" s="351"/>
      <c r="D68" s="351"/>
      <c r="E68" s="351"/>
      <c r="F68" s="182" t="str">
        <f t="shared" si="18"/>
        <v>LIME</v>
      </c>
      <c r="G68" s="246"/>
      <c r="H68" s="352" t="str">
        <f>$D$33</f>
        <v>LIME</v>
      </c>
      <c r="I68" s="353" t="str">
        <f t="shared" si="15"/>
        <v>BLACK</v>
      </c>
      <c r="J68" s="186" t="s">
        <v>81</v>
      </c>
      <c r="K68" s="186">
        <f>$P$35</f>
        <v>0</v>
      </c>
      <c r="L68" s="247">
        <f>195/5000</f>
        <v>3.9E-2</v>
      </c>
      <c r="M68" s="192">
        <f t="shared" si="16"/>
        <v>0</v>
      </c>
      <c r="N68" s="192"/>
      <c r="O68" s="188">
        <f t="shared" si="17"/>
        <v>0</v>
      </c>
      <c r="P68" s="255"/>
    </row>
    <row r="69" spans="1:16" s="15" customFormat="1" ht="57.75" hidden="1" customHeight="1">
      <c r="A69" s="191">
        <v>2</v>
      </c>
      <c r="B69" s="351" t="s">
        <v>82</v>
      </c>
      <c r="C69" s="351"/>
      <c r="D69" s="351"/>
      <c r="E69" s="351"/>
      <c r="F69" s="363" t="s">
        <v>42</v>
      </c>
      <c r="G69" s="393" t="s">
        <v>83</v>
      </c>
      <c r="H69" s="458" t="str">
        <f t="shared" ref="H69" si="19">$D$18</f>
        <v>BLACK</v>
      </c>
      <c r="I69" s="459" t="str">
        <f t="shared" si="15"/>
        <v>BLACK</v>
      </c>
      <c r="J69" s="186" t="s">
        <v>81</v>
      </c>
      <c r="K69" s="186">
        <f t="shared" ref="K69" si="20">$P$20</f>
        <v>0</v>
      </c>
      <c r="L69" s="248">
        <f>4/4500</f>
        <v>8.8888888888888893E-4</v>
      </c>
      <c r="M69" s="192">
        <f t="shared" si="16"/>
        <v>0</v>
      </c>
      <c r="N69" s="192"/>
      <c r="O69" s="188">
        <f t="shared" si="17"/>
        <v>0</v>
      </c>
      <c r="P69" s="255"/>
    </row>
    <row r="70" spans="1:16" s="15" customFormat="1" ht="84" customHeight="1">
      <c r="A70" s="191">
        <v>2</v>
      </c>
      <c r="B70" s="351" t="s">
        <v>82</v>
      </c>
      <c r="C70" s="351"/>
      <c r="D70" s="351"/>
      <c r="E70" s="351"/>
      <c r="F70" s="366" t="s">
        <v>42</v>
      </c>
      <c r="G70" s="367" t="s">
        <v>83</v>
      </c>
      <c r="H70" s="349" t="str">
        <f t="shared" ref="H70" si="21">$D$23</f>
        <v>GREY HEATHER</v>
      </c>
      <c r="I70" s="349" t="str">
        <f t="shared" si="15"/>
        <v>BLACK</v>
      </c>
      <c r="J70" s="186" t="s">
        <v>81</v>
      </c>
      <c r="K70" s="186">
        <f t="shared" ref="K70" si="22">$P$25</f>
        <v>769</v>
      </c>
      <c r="L70" s="248">
        <f>4/4500</f>
        <v>8.8888888888888893E-4</v>
      </c>
      <c r="M70" s="192">
        <f t="shared" si="16"/>
        <v>0.68355555555555558</v>
      </c>
      <c r="N70" s="192"/>
      <c r="O70" s="188">
        <f t="shared" si="17"/>
        <v>1</v>
      </c>
      <c r="P70" s="255"/>
    </row>
    <row r="71" spans="1:16" s="15" customFormat="1" ht="57.75" hidden="1" customHeight="1">
      <c r="A71" s="191">
        <v>2</v>
      </c>
      <c r="B71" s="351" t="s">
        <v>82</v>
      </c>
      <c r="C71" s="351"/>
      <c r="D71" s="351"/>
      <c r="E71" s="351"/>
      <c r="F71" s="364" t="s">
        <v>42</v>
      </c>
      <c r="G71" s="394" t="s">
        <v>83</v>
      </c>
      <c r="H71" s="456" t="str">
        <f t="shared" ref="H71" si="23">$D$28</f>
        <v>WASHED BURGUNDY</v>
      </c>
      <c r="I71" s="457" t="str">
        <f t="shared" si="15"/>
        <v>BLACK</v>
      </c>
      <c r="J71" s="186" t="s">
        <v>81</v>
      </c>
      <c r="K71" s="186">
        <f t="shared" ref="K71" si="24">$P$30</f>
        <v>0</v>
      </c>
      <c r="L71" s="248">
        <f>4/4500</f>
        <v>8.8888888888888893E-4</v>
      </c>
      <c r="M71" s="192">
        <f t="shared" si="16"/>
        <v>0</v>
      </c>
      <c r="N71" s="192"/>
      <c r="O71" s="188">
        <f t="shared" si="17"/>
        <v>0</v>
      </c>
      <c r="P71" s="255"/>
    </row>
    <row r="72" spans="1:16" s="15" customFormat="1" ht="57.75" hidden="1" customHeight="1">
      <c r="A72" s="191">
        <v>2</v>
      </c>
      <c r="B72" s="351" t="s">
        <v>82</v>
      </c>
      <c r="C72" s="351"/>
      <c r="D72" s="351"/>
      <c r="E72" s="351"/>
      <c r="F72" s="365" t="s">
        <v>42</v>
      </c>
      <c r="G72" s="395" t="s">
        <v>83</v>
      </c>
      <c r="H72" s="352" t="str">
        <f t="shared" ref="H72" si="25">$D$33</f>
        <v>LIME</v>
      </c>
      <c r="I72" s="353" t="str">
        <f t="shared" si="15"/>
        <v>BLACK</v>
      </c>
      <c r="J72" s="186" t="s">
        <v>81</v>
      </c>
      <c r="K72" s="186">
        <f t="shared" ref="K72" si="26">$P$35</f>
        <v>0</v>
      </c>
      <c r="L72" s="248">
        <f>4/4500</f>
        <v>8.8888888888888893E-4</v>
      </c>
      <c r="M72" s="192">
        <f t="shared" si="16"/>
        <v>0</v>
      </c>
      <c r="N72" s="192"/>
      <c r="O72" s="188">
        <f t="shared" si="17"/>
        <v>0</v>
      </c>
      <c r="P72" s="255"/>
    </row>
    <row r="73" spans="1:16" s="15" customFormat="1" ht="57.75" hidden="1" customHeight="1">
      <c r="A73" s="191">
        <v>3</v>
      </c>
      <c r="B73" s="350" t="s">
        <v>84</v>
      </c>
      <c r="C73" s="351"/>
      <c r="D73" s="351"/>
      <c r="E73" s="351"/>
      <c r="F73" s="363" t="s">
        <v>85</v>
      </c>
      <c r="G73" s="393" t="s">
        <v>86</v>
      </c>
      <c r="H73" s="458" t="str">
        <f t="shared" ref="H73" si="27">$D$18</f>
        <v>BLACK</v>
      </c>
      <c r="I73" s="459" t="str">
        <f t="shared" si="15"/>
        <v>BLACK</v>
      </c>
      <c r="J73" s="186" t="s">
        <v>87</v>
      </c>
      <c r="K73" s="186">
        <f t="shared" ref="K73" si="28">$P$20</f>
        <v>0</v>
      </c>
      <c r="L73" s="186">
        <v>1</v>
      </c>
      <c r="M73" s="186">
        <f t="shared" ref="M73:M84" si="29">L73*K73</f>
        <v>0</v>
      </c>
      <c r="N73" s="192"/>
      <c r="O73" s="188">
        <f t="shared" si="17"/>
        <v>0</v>
      </c>
      <c r="P73" s="255"/>
    </row>
    <row r="74" spans="1:16" s="15" customFormat="1" ht="84" customHeight="1">
      <c r="A74" s="191">
        <v>3</v>
      </c>
      <c r="B74" s="350" t="s">
        <v>84</v>
      </c>
      <c r="C74" s="351"/>
      <c r="D74" s="351"/>
      <c r="E74" s="351"/>
      <c r="F74" s="366"/>
      <c r="G74" s="367"/>
      <c r="H74" s="349" t="str">
        <f t="shared" ref="H74" si="30">$D$23</f>
        <v>GREY HEATHER</v>
      </c>
      <c r="I74" s="349" t="str">
        <f t="shared" si="15"/>
        <v>BLACK</v>
      </c>
      <c r="J74" s="186" t="s">
        <v>87</v>
      </c>
      <c r="K74" s="186">
        <f t="shared" ref="K74" si="31">$P$25</f>
        <v>769</v>
      </c>
      <c r="L74" s="186">
        <v>1</v>
      </c>
      <c r="M74" s="186">
        <f t="shared" si="29"/>
        <v>769</v>
      </c>
      <c r="N74" s="192"/>
      <c r="O74" s="188">
        <f t="shared" si="17"/>
        <v>769</v>
      </c>
      <c r="P74" s="255"/>
    </row>
    <row r="75" spans="1:16" s="15" customFormat="1" ht="57.75" hidden="1" customHeight="1">
      <c r="A75" s="191">
        <v>3</v>
      </c>
      <c r="B75" s="350" t="s">
        <v>84</v>
      </c>
      <c r="C75" s="351"/>
      <c r="D75" s="351"/>
      <c r="E75" s="351"/>
      <c r="F75" s="364"/>
      <c r="G75" s="394"/>
      <c r="H75" s="456" t="str">
        <f t="shared" ref="H75" si="32">$D$28</f>
        <v>WASHED BURGUNDY</v>
      </c>
      <c r="I75" s="457" t="str">
        <f t="shared" si="15"/>
        <v>BLACK</v>
      </c>
      <c r="J75" s="186" t="s">
        <v>87</v>
      </c>
      <c r="K75" s="186">
        <f t="shared" ref="K75" si="33">$P$30</f>
        <v>0</v>
      </c>
      <c r="L75" s="186">
        <v>1</v>
      </c>
      <c r="M75" s="186">
        <f t="shared" si="29"/>
        <v>0</v>
      </c>
      <c r="N75" s="192"/>
      <c r="O75" s="188">
        <f t="shared" si="17"/>
        <v>0</v>
      </c>
      <c r="P75" s="255"/>
    </row>
    <row r="76" spans="1:16" s="15" customFormat="1" ht="57.75" hidden="1" customHeight="1">
      <c r="A76" s="191">
        <v>3</v>
      </c>
      <c r="B76" s="350" t="s">
        <v>84</v>
      </c>
      <c r="C76" s="351"/>
      <c r="D76" s="351"/>
      <c r="E76" s="351"/>
      <c r="F76" s="365"/>
      <c r="G76" s="395"/>
      <c r="H76" s="352" t="str">
        <f t="shared" ref="H76" si="34">$D$33</f>
        <v>LIME</v>
      </c>
      <c r="I76" s="353" t="str">
        <f t="shared" si="15"/>
        <v>BLACK</v>
      </c>
      <c r="J76" s="186" t="s">
        <v>87</v>
      </c>
      <c r="K76" s="186">
        <f t="shared" ref="K76" si="35">$P$35</f>
        <v>0</v>
      </c>
      <c r="L76" s="186">
        <v>1</v>
      </c>
      <c r="M76" s="186">
        <f t="shared" si="29"/>
        <v>0</v>
      </c>
      <c r="N76" s="192"/>
      <c r="O76" s="188">
        <f t="shared" si="17"/>
        <v>0</v>
      </c>
      <c r="P76" s="255"/>
    </row>
    <row r="77" spans="1:16" s="15" customFormat="1" ht="57.75" hidden="1" customHeight="1">
      <c r="A77" s="191">
        <v>4</v>
      </c>
      <c r="B77" s="350" t="s">
        <v>88</v>
      </c>
      <c r="C77" s="351"/>
      <c r="D77" s="351"/>
      <c r="E77" s="351"/>
      <c r="F77" s="363" t="s">
        <v>85</v>
      </c>
      <c r="G77" s="393" t="s">
        <v>89</v>
      </c>
      <c r="H77" s="458" t="str">
        <f t="shared" ref="H77" si="36">$D$18</f>
        <v>BLACK</v>
      </c>
      <c r="I77" s="459" t="str">
        <f t="shared" si="15"/>
        <v>BLACK</v>
      </c>
      <c r="J77" s="186" t="s">
        <v>87</v>
      </c>
      <c r="K77" s="186">
        <f t="shared" ref="K77" si="37">$P$20</f>
        <v>0</v>
      </c>
      <c r="L77" s="186">
        <v>1</v>
      </c>
      <c r="M77" s="186">
        <f t="shared" si="29"/>
        <v>0</v>
      </c>
      <c r="N77" s="192"/>
      <c r="O77" s="188">
        <f t="shared" si="17"/>
        <v>0</v>
      </c>
      <c r="P77" s="255"/>
    </row>
    <row r="78" spans="1:16" s="15" customFormat="1" ht="84" customHeight="1">
      <c r="A78" s="191">
        <v>4</v>
      </c>
      <c r="B78" s="350" t="s">
        <v>88</v>
      </c>
      <c r="C78" s="351"/>
      <c r="D78" s="351"/>
      <c r="E78" s="351"/>
      <c r="F78" s="366"/>
      <c r="G78" s="367"/>
      <c r="H78" s="349" t="str">
        <f t="shared" ref="H78" si="38">$D$23</f>
        <v>GREY HEATHER</v>
      </c>
      <c r="I78" s="349" t="str">
        <f t="shared" si="15"/>
        <v>BLACK</v>
      </c>
      <c r="J78" s="186" t="s">
        <v>87</v>
      </c>
      <c r="K78" s="186">
        <f t="shared" ref="K78" si="39">$P$25</f>
        <v>769</v>
      </c>
      <c r="L78" s="186">
        <v>1</v>
      </c>
      <c r="M78" s="186">
        <f t="shared" si="29"/>
        <v>769</v>
      </c>
      <c r="N78" s="192"/>
      <c r="O78" s="188">
        <f t="shared" si="17"/>
        <v>769</v>
      </c>
      <c r="P78" s="255"/>
    </row>
    <row r="79" spans="1:16" s="15" customFormat="1" ht="57.75" hidden="1" customHeight="1">
      <c r="A79" s="191">
        <v>4</v>
      </c>
      <c r="B79" s="350" t="s">
        <v>88</v>
      </c>
      <c r="C79" s="351"/>
      <c r="D79" s="351"/>
      <c r="E79" s="351"/>
      <c r="F79" s="364"/>
      <c r="G79" s="394"/>
      <c r="H79" s="456" t="str">
        <f t="shared" ref="H79" si="40">$D$28</f>
        <v>WASHED BURGUNDY</v>
      </c>
      <c r="I79" s="457" t="str">
        <f t="shared" si="15"/>
        <v>BLACK</v>
      </c>
      <c r="J79" s="186" t="s">
        <v>87</v>
      </c>
      <c r="K79" s="186">
        <f t="shared" ref="K79" si="41">$P$30</f>
        <v>0</v>
      </c>
      <c r="L79" s="186">
        <v>1</v>
      </c>
      <c r="M79" s="186">
        <f t="shared" si="29"/>
        <v>0</v>
      </c>
      <c r="N79" s="192"/>
      <c r="O79" s="188">
        <f t="shared" si="17"/>
        <v>0</v>
      </c>
      <c r="P79" s="255"/>
    </row>
    <row r="80" spans="1:16" s="15" customFormat="1" ht="57.75" hidden="1" customHeight="1">
      <c r="A80" s="191">
        <v>4</v>
      </c>
      <c r="B80" s="350" t="s">
        <v>88</v>
      </c>
      <c r="C80" s="351"/>
      <c r="D80" s="351"/>
      <c r="E80" s="351"/>
      <c r="F80" s="365"/>
      <c r="G80" s="395"/>
      <c r="H80" s="352" t="str">
        <f t="shared" ref="H80" si="42">$D$33</f>
        <v>LIME</v>
      </c>
      <c r="I80" s="353" t="str">
        <f t="shared" si="15"/>
        <v>BLACK</v>
      </c>
      <c r="J80" s="186" t="s">
        <v>87</v>
      </c>
      <c r="K80" s="186">
        <f t="shared" ref="K80" si="43">$P$35</f>
        <v>0</v>
      </c>
      <c r="L80" s="186">
        <v>1</v>
      </c>
      <c r="M80" s="186">
        <f t="shared" si="29"/>
        <v>0</v>
      </c>
      <c r="N80" s="192"/>
      <c r="O80" s="188">
        <f t="shared" si="17"/>
        <v>0</v>
      </c>
      <c r="P80" s="255"/>
    </row>
    <row r="81" spans="1:16" s="15" customFormat="1" ht="57.75" hidden="1" customHeight="1">
      <c r="A81" s="191">
        <v>5</v>
      </c>
      <c r="B81" s="350" t="s">
        <v>90</v>
      </c>
      <c r="C81" s="351"/>
      <c r="D81" s="351"/>
      <c r="E81" s="351"/>
      <c r="F81" s="363" t="s">
        <v>91</v>
      </c>
      <c r="G81" s="393"/>
      <c r="H81" s="458" t="str">
        <f t="shared" ref="H81" si="44">$D$18</f>
        <v>BLACK</v>
      </c>
      <c r="I81" s="459" t="str">
        <f t="shared" si="15"/>
        <v>BLACK</v>
      </c>
      <c r="J81" s="186" t="s">
        <v>87</v>
      </c>
      <c r="K81" s="186">
        <f t="shared" ref="K81" si="45">$P$20</f>
        <v>0</v>
      </c>
      <c r="L81" s="186">
        <v>1</v>
      </c>
      <c r="M81" s="186">
        <f t="shared" si="29"/>
        <v>0</v>
      </c>
      <c r="N81" s="192"/>
      <c r="O81" s="188">
        <f t="shared" si="17"/>
        <v>0</v>
      </c>
      <c r="P81" s="255"/>
    </row>
    <row r="82" spans="1:16" s="15" customFormat="1" ht="84" customHeight="1">
      <c r="A82" s="191">
        <v>5</v>
      </c>
      <c r="B82" s="350" t="s">
        <v>90</v>
      </c>
      <c r="C82" s="351"/>
      <c r="D82" s="351"/>
      <c r="E82" s="351"/>
      <c r="F82" s="366"/>
      <c r="G82" s="367"/>
      <c r="H82" s="349" t="str">
        <f t="shared" ref="H82" si="46">$D$23</f>
        <v>GREY HEATHER</v>
      </c>
      <c r="I82" s="349" t="str">
        <f t="shared" si="15"/>
        <v>BLACK</v>
      </c>
      <c r="J82" s="186" t="s">
        <v>87</v>
      </c>
      <c r="K82" s="186">
        <f t="shared" ref="K82" si="47">$P$25</f>
        <v>769</v>
      </c>
      <c r="L82" s="186">
        <v>1</v>
      </c>
      <c r="M82" s="186">
        <f t="shared" si="29"/>
        <v>769</v>
      </c>
      <c r="N82" s="192"/>
      <c r="O82" s="188">
        <f t="shared" si="17"/>
        <v>769</v>
      </c>
      <c r="P82" s="255" t="s">
        <v>142</v>
      </c>
    </row>
    <row r="83" spans="1:16" s="15" customFormat="1" ht="57.75" hidden="1" customHeight="1">
      <c r="A83" s="191">
        <v>5</v>
      </c>
      <c r="B83" s="350" t="s">
        <v>90</v>
      </c>
      <c r="C83" s="351"/>
      <c r="D83" s="351"/>
      <c r="E83" s="351"/>
      <c r="F83" s="364"/>
      <c r="G83" s="394"/>
      <c r="H83" s="456" t="str">
        <f t="shared" ref="H83" si="48">$D$28</f>
        <v>WASHED BURGUNDY</v>
      </c>
      <c r="I83" s="457" t="str">
        <f t="shared" si="15"/>
        <v>BLACK</v>
      </c>
      <c r="J83" s="186" t="s">
        <v>87</v>
      </c>
      <c r="K83" s="186">
        <f t="shared" ref="K83" si="49">$P$30</f>
        <v>0</v>
      </c>
      <c r="L83" s="186">
        <v>1</v>
      </c>
      <c r="M83" s="186">
        <f t="shared" si="29"/>
        <v>0</v>
      </c>
      <c r="N83" s="192"/>
      <c r="O83" s="188">
        <f t="shared" si="17"/>
        <v>0</v>
      </c>
      <c r="P83" s="255"/>
    </row>
    <row r="84" spans="1:16" s="15" customFormat="1" ht="57.75" hidden="1" customHeight="1">
      <c r="A84" s="191">
        <v>5</v>
      </c>
      <c r="B84" s="350" t="s">
        <v>90</v>
      </c>
      <c r="C84" s="351"/>
      <c r="D84" s="351"/>
      <c r="E84" s="351"/>
      <c r="F84" s="365"/>
      <c r="G84" s="395"/>
      <c r="H84" s="352" t="str">
        <f t="shared" ref="H84" si="50">$D$33</f>
        <v>LIME</v>
      </c>
      <c r="I84" s="353" t="str">
        <f t="shared" si="15"/>
        <v>BLACK</v>
      </c>
      <c r="J84" s="186" t="s">
        <v>87</v>
      </c>
      <c r="K84" s="186">
        <f t="shared" ref="K84" si="51">$P$35</f>
        <v>0</v>
      </c>
      <c r="L84" s="186">
        <v>1</v>
      </c>
      <c r="M84" s="186">
        <f t="shared" si="29"/>
        <v>0</v>
      </c>
      <c r="N84" s="192"/>
      <c r="O84" s="188">
        <f t="shared" si="17"/>
        <v>0</v>
      </c>
      <c r="P84" s="255"/>
    </row>
    <row r="85" spans="1:16" s="15" customFormat="1" ht="57.75" hidden="1" customHeight="1">
      <c r="A85" s="191">
        <v>6</v>
      </c>
      <c r="B85" s="351" t="s">
        <v>92</v>
      </c>
      <c r="C85" s="351"/>
      <c r="D85" s="351"/>
      <c r="E85" s="351"/>
      <c r="F85" s="363" t="s">
        <v>93</v>
      </c>
      <c r="G85" s="393" t="s">
        <v>94</v>
      </c>
      <c r="H85" s="458" t="str">
        <f t="shared" ref="H85" si="52">$D$18</f>
        <v>BLACK</v>
      </c>
      <c r="I85" s="459" t="str">
        <f t="shared" si="15"/>
        <v>BLACK</v>
      </c>
      <c r="J85" s="186" t="s">
        <v>87</v>
      </c>
      <c r="K85" s="186">
        <f t="shared" ref="K85" si="53">$P$20</f>
        <v>0</v>
      </c>
      <c r="L85" s="186">
        <v>1</v>
      </c>
      <c r="M85" s="192">
        <f t="shared" ref="M85:M88" si="54">K85*L85</f>
        <v>0</v>
      </c>
      <c r="N85" s="192"/>
      <c r="O85" s="188">
        <f t="shared" si="17"/>
        <v>0</v>
      </c>
      <c r="P85" s="255"/>
    </row>
    <row r="86" spans="1:16" s="15" customFormat="1" ht="95.25" customHeight="1">
      <c r="A86" s="191">
        <v>6</v>
      </c>
      <c r="B86" s="351" t="s">
        <v>92</v>
      </c>
      <c r="C86" s="351"/>
      <c r="D86" s="351"/>
      <c r="E86" s="351"/>
      <c r="F86" s="366"/>
      <c r="G86" s="367"/>
      <c r="H86" s="349" t="str">
        <f t="shared" ref="H86" si="55">$D$23</f>
        <v>GREY HEATHER</v>
      </c>
      <c r="I86" s="349" t="str">
        <f t="shared" si="15"/>
        <v>BLACK</v>
      </c>
      <c r="J86" s="186" t="s">
        <v>87</v>
      </c>
      <c r="K86" s="186">
        <f t="shared" ref="K86" si="56">$P$25</f>
        <v>769</v>
      </c>
      <c r="L86" s="186">
        <v>1</v>
      </c>
      <c r="M86" s="192">
        <f t="shared" si="54"/>
        <v>769</v>
      </c>
      <c r="N86" s="192"/>
      <c r="O86" s="188">
        <f t="shared" si="17"/>
        <v>769</v>
      </c>
      <c r="P86" s="255"/>
    </row>
    <row r="87" spans="1:16" s="15" customFormat="1" ht="28" hidden="1">
      <c r="A87" s="191">
        <v>6</v>
      </c>
      <c r="B87" s="351" t="s">
        <v>92</v>
      </c>
      <c r="C87" s="351"/>
      <c r="D87" s="351"/>
      <c r="E87" s="351"/>
      <c r="F87" s="364"/>
      <c r="G87" s="394"/>
      <c r="H87" s="456" t="str">
        <f t="shared" ref="H87" si="57">$D$28</f>
        <v>WASHED BURGUNDY</v>
      </c>
      <c r="I87" s="457" t="str">
        <f t="shared" si="15"/>
        <v>BLACK</v>
      </c>
      <c r="J87" s="186" t="s">
        <v>87</v>
      </c>
      <c r="K87" s="186">
        <f t="shared" ref="K87" si="58">$P$30</f>
        <v>0</v>
      </c>
      <c r="L87" s="186">
        <v>1</v>
      </c>
      <c r="M87" s="192">
        <f t="shared" si="54"/>
        <v>0</v>
      </c>
      <c r="N87" s="192"/>
      <c r="O87" s="188">
        <f t="shared" si="17"/>
        <v>0</v>
      </c>
      <c r="P87" s="255"/>
    </row>
    <row r="88" spans="1:16" s="15" customFormat="1" ht="28" hidden="1">
      <c r="A88" s="191">
        <v>6</v>
      </c>
      <c r="B88" s="351" t="s">
        <v>92</v>
      </c>
      <c r="C88" s="351"/>
      <c r="D88" s="351"/>
      <c r="E88" s="351"/>
      <c r="F88" s="365"/>
      <c r="G88" s="395"/>
      <c r="H88" s="352" t="str">
        <f t="shared" ref="H88" si="59">$D$33</f>
        <v>LIME</v>
      </c>
      <c r="I88" s="353" t="str">
        <f t="shared" si="15"/>
        <v>BLACK</v>
      </c>
      <c r="J88" s="186" t="s">
        <v>87</v>
      </c>
      <c r="K88" s="186">
        <f t="shared" ref="K88" si="60">$P$35</f>
        <v>0</v>
      </c>
      <c r="L88" s="186">
        <v>1</v>
      </c>
      <c r="M88" s="192">
        <f t="shared" si="54"/>
        <v>0</v>
      </c>
      <c r="N88" s="192"/>
      <c r="O88" s="188">
        <f t="shared" si="17"/>
        <v>0</v>
      </c>
      <c r="P88" s="255"/>
    </row>
    <row r="89" spans="1:16" s="26" customFormat="1" ht="28.5" thickBot="1">
      <c r="B89" s="91" t="s">
        <v>95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80">
      <c r="A90" s="355" t="s">
        <v>70</v>
      </c>
      <c r="B90" s="356"/>
      <c r="C90" s="356"/>
      <c r="D90" s="356"/>
      <c r="E90" s="357"/>
      <c r="F90" s="84" t="s">
        <v>71</v>
      </c>
      <c r="G90" s="84" t="s">
        <v>72</v>
      </c>
      <c r="H90" s="358" t="s">
        <v>73</v>
      </c>
      <c r="I90" s="359"/>
      <c r="J90" s="85" t="s">
        <v>55</v>
      </c>
      <c r="K90" s="84" t="s">
        <v>74</v>
      </c>
      <c r="L90" s="84" t="s">
        <v>75</v>
      </c>
      <c r="M90" s="86" t="s">
        <v>76</v>
      </c>
      <c r="N90" s="86" t="s">
        <v>77</v>
      </c>
      <c r="O90" s="86" t="s">
        <v>78</v>
      </c>
      <c r="P90" s="86" t="s">
        <v>79</v>
      </c>
    </row>
    <row r="91" spans="1:16" s="34" customFormat="1" ht="28" hidden="1">
      <c r="A91" s="191">
        <v>1</v>
      </c>
      <c r="B91" s="350" t="s">
        <v>96</v>
      </c>
      <c r="C91" s="351"/>
      <c r="D91" s="351"/>
      <c r="E91" s="351"/>
      <c r="F91" s="363" t="s">
        <v>91</v>
      </c>
      <c r="G91" s="393" t="s">
        <v>97</v>
      </c>
      <c r="H91" s="352" t="str">
        <f t="shared" ref="H91" si="61">$D$18</f>
        <v>BLACK</v>
      </c>
      <c r="I91" s="353" t="str">
        <f t="shared" ref="I91:I126" si="62">$E$47</f>
        <v>BLACK</v>
      </c>
      <c r="J91" s="186" t="s">
        <v>143</v>
      </c>
      <c r="K91" s="186">
        <f t="shared" ref="K91:K123" si="63">$P$20</f>
        <v>0</v>
      </c>
      <c r="L91" s="186">
        <v>2</v>
      </c>
      <c r="M91" s="186">
        <f t="shared" ref="M91:M118" si="64">K91*L91</f>
        <v>0</v>
      </c>
      <c r="N91" s="192"/>
      <c r="O91" s="188">
        <f t="shared" ref="O91:O131" si="65">ROUNDUP(N91+M91,0)</f>
        <v>0</v>
      </c>
      <c r="P91" s="229"/>
    </row>
    <row r="92" spans="1:16" s="34" customFormat="1" ht="98.25" customHeight="1">
      <c r="A92" s="191">
        <v>1</v>
      </c>
      <c r="B92" s="350" t="s">
        <v>96</v>
      </c>
      <c r="C92" s="351"/>
      <c r="D92" s="351"/>
      <c r="E92" s="351"/>
      <c r="F92" s="364"/>
      <c r="G92" s="394"/>
      <c r="H92" s="352" t="str">
        <f t="shared" ref="H92" si="66">$D$23</f>
        <v>GREY HEATHER</v>
      </c>
      <c r="I92" s="353" t="str">
        <f t="shared" si="62"/>
        <v>BLACK</v>
      </c>
      <c r="J92" s="186" t="s">
        <v>143</v>
      </c>
      <c r="K92" s="186">
        <f t="shared" ref="K92:K124" si="67">$P$25</f>
        <v>769</v>
      </c>
      <c r="L92" s="186">
        <v>2</v>
      </c>
      <c r="M92" s="186">
        <f t="shared" si="64"/>
        <v>1538</v>
      </c>
      <c r="N92" s="192"/>
      <c r="O92" s="188">
        <f t="shared" si="65"/>
        <v>1538</v>
      </c>
      <c r="P92" s="229" t="s">
        <v>144</v>
      </c>
    </row>
    <row r="93" spans="1:16" s="34" customFormat="1" ht="28" hidden="1">
      <c r="A93" s="191">
        <v>1</v>
      </c>
      <c r="B93" s="350" t="s">
        <v>96</v>
      </c>
      <c r="C93" s="351"/>
      <c r="D93" s="351"/>
      <c r="E93" s="351"/>
      <c r="F93" s="364"/>
      <c r="G93" s="394"/>
      <c r="H93" s="352" t="str">
        <f t="shared" ref="H93" si="68">$D$28</f>
        <v>WASHED BURGUNDY</v>
      </c>
      <c r="I93" s="353" t="str">
        <f t="shared" si="62"/>
        <v>BLACK</v>
      </c>
      <c r="J93" s="186" t="s">
        <v>143</v>
      </c>
      <c r="K93" s="186">
        <f t="shared" ref="K93" si="69">$P$30</f>
        <v>0</v>
      </c>
      <c r="L93" s="186">
        <v>2</v>
      </c>
      <c r="M93" s="186">
        <f t="shared" si="64"/>
        <v>0</v>
      </c>
      <c r="N93" s="192"/>
      <c r="O93" s="188">
        <f t="shared" si="65"/>
        <v>0</v>
      </c>
      <c r="P93" s="229"/>
    </row>
    <row r="94" spans="1:16" s="34" customFormat="1" ht="28" hidden="1">
      <c r="A94" s="191">
        <v>1</v>
      </c>
      <c r="B94" s="350" t="s">
        <v>96</v>
      </c>
      <c r="C94" s="351"/>
      <c r="D94" s="351"/>
      <c r="E94" s="351"/>
      <c r="F94" s="365"/>
      <c r="G94" s="395"/>
      <c r="H94" s="352" t="str">
        <f t="shared" ref="H94" si="70">$D$33</f>
        <v>LIME</v>
      </c>
      <c r="I94" s="353" t="str">
        <f t="shared" si="62"/>
        <v>BLACK</v>
      </c>
      <c r="J94" s="186" t="s">
        <v>143</v>
      </c>
      <c r="K94" s="186">
        <f t="shared" ref="K94" si="71">$P$35</f>
        <v>0</v>
      </c>
      <c r="L94" s="186">
        <v>2</v>
      </c>
      <c r="M94" s="186">
        <f t="shared" si="64"/>
        <v>0</v>
      </c>
      <c r="N94" s="192"/>
      <c r="O94" s="188">
        <f t="shared" si="65"/>
        <v>0</v>
      </c>
      <c r="P94" s="229"/>
    </row>
    <row r="95" spans="1:16" s="34" customFormat="1" ht="28" hidden="1">
      <c r="A95" s="191">
        <v>2</v>
      </c>
      <c r="B95" s="327" t="s">
        <v>98</v>
      </c>
      <c r="C95" s="455"/>
      <c r="D95" s="455"/>
      <c r="E95" s="328"/>
      <c r="F95" s="363" t="s">
        <v>91</v>
      </c>
      <c r="G95" s="393" t="s">
        <v>97</v>
      </c>
      <c r="H95" s="352" t="str">
        <f t="shared" ref="H95:H123" si="72">$D$18</f>
        <v>BLACK</v>
      </c>
      <c r="I95" s="353" t="str">
        <f t="shared" si="62"/>
        <v>BLACK</v>
      </c>
      <c r="J95" s="186" t="s">
        <v>143</v>
      </c>
      <c r="K95" s="186">
        <f t="shared" si="63"/>
        <v>0</v>
      </c>
      <c r="L95" s="193">
        <f>L107*2</f>
        <v>0.08</v>
      </c>
      <c r="M95" s="186">
        <f t="shared" si="64"/>
        <v>0</v>
      </c>
      <c r="N95" s="192"/>
      <c r="O95" s="188">
        <f t="shared" si="65"/>
        <v>0</v>
      </c>
      <c r="P95" s="229"/>
    </row>
    <row r="96" spans="1:16" s="34" customFormat="1" ht="98.25" customHeight="1">
      <c r="A96" s="191">
        <v>2</v>
      </c>
      <c r="B96" s="327" t="s">
        <v>98</v>
      </c>
      <c r="C96" s="455"/>
      <c r="D96" s="455"/>
      <c r="E96" s="328"/>
      <c r="F96" s="364"/>
      <c r="G96" s="394"/>
      <c r="H96" s="352" t="str">
        <f t="shared" ref="H96:H124" si="73">$D$23</f>
        <v>GREY HEATHER</v>
      </c>
      <c r="I96" s="353" t="str">
        <f t="shared" si="62"/>
        <v>BLACK</v>
      </c>
      <c r="J96" s="186" t="s">
        <v>143</v>
      </c>
      <c r="K96" s="186">
        <f t="shared" si="67"/>
        <v>769</v>
      </c>
      <c r="L96" s="193">
        <f>L108*2</f>
        <v>0.08</v>
      </c>
      <c r="M96" s="186">
        <f t="shared" si="64"/>
        <v>61.52</v>
      </c>
      <c r="N96" s="192"/>
      <c r="O96" s="188">
        <f t="shared" si="65"/>
        <v>62</v>
      </c>
      <c r="P96" s="229" t="s">
        <v>144</v>
      </c>
    </row>
    <row r="97" spans="1:16" s="34" customFormat="1" ht="28" hidden="1">
      <c r="A97" s="191">
        <v>2</v>
      </c>
      <c r="B97" s="327" t="s">
        <v>98</v>
      </c>
      <c r="C97" s="455"/>
      <c r="D97" s="455"/>
      <c r="E97" s="328"/>
      <c r="F97" s="364"/>
      <c r="G97" s="394"/>
      <c r="H97" s="352" t="str">
        <f t="shared" ref="H97:H121" si="74">$D$28</f>
        <v>WASHED BURGUNDY</v>
      </c>
      <c r="I97" s="353" t="str">
        <f t="shared" si="62"/>
        <v>BLACK</v>
      </c>
      <c r="J97" s="186" t="s">
        <v>143</v>
      </c>
      <c r="K97" s="186">
        <f t="shared" ref="K97:K125" si="75">$P$30</f>
        <v>0</v>
      </c>
      <c r="L97" s="193">
        <f>L109*2</f>
        <v>0.08</v>
      </c>
      <c r="M97" s="186">
        <f t="shared" si="64"/>
        <v>0</v>
      </c>
      <c r="N97" s="192"/>
      <c r="O97" s="188">
        <f t="shared" si="65"/>
        <v>0</v>
      </c>
      <c r="P97" s="229"/>
    </row>
    <row r="98" spans="1:16" s="34" customFormat="1" ht="28" hidden="1">
      <c r="A98" s="191">
        <v>2</v>
      </c>
      <c r="B98" s="327" t="s">
        <v>98</v>
      </c>
      <c r="C98" s="455"/>
      <c r="D98" s="455"/>
      <c r="E98" s="328"/>
      <c r="F98" s="365"/>
      <c r="G98" s="395"/>
      <c r="H98" s="352" t="str">
        <f t="shared" ref="H98:H122" si="76">$D$33</f>
        <v>LIME</v>
      </c>
      <c r="I98" s="353" t="str">
        <f t="shared" si="62"/>
        <v>BLACK</v>
      </c>
      <c r="J98" s="186" t="s">
        <v>143</v>
      </c>
      <c r="K98" s="186">
        <f t="shared" ref="K98:K126" si="77">$P$35</f>
        <v>0</v>
      </c>
      <c r="L98" s="193">
        <f>L110*2</f>
        <v>0.08</v>
      </c>
      <c r="M98" s="186">
        <f t="shared" si="64"/>
        <v>0</v>
      </c>
      <c r="N98" s="192"/>
      <c r="O98" s="188">
        <f t="shared" si="65"/>
        <v>0</v>
      </c>
      <c r="P98" s="229"/>
    </row>
    <row r="99" spans="1:16" s="34" customFormat="1" ht="28" hidden="1">
      <c r="A99" s="191">
        <v>3</v>
      </c>
      <c r="B99" s="327" t="s">
        <v>99</v>
      </c>
      <c r="C99" s="455"/>
      <c r="D99" s="455"/>
      <c r="E99" s="328"/>
      <c r="F99" s="363" t="s">
        <v>100</v>
      </c>
      <c r="G99" s="393" t="s">
        <v>101</v>
      </c>
      <c r="H99" s="352" t="str">
        <f t="shared" si="72"/>
        <v>BLACK</v>
      </c>
      <c r="I99" s="353" t="str">
        <f t="shared" si="62"/>
        <v>BLACK</v>
      </c>
      <c r="J99" s="186" t="s">
        <v>143</v>
      </c>
      <c r="K99" s="186">
        <f t="shared" si="63"/>
        <v>0</v>
      </c>
      <c r="L99" s="186">
        <v>1</v>
      </c>
      <c r="M99" s="186">
        <f t="shared" si="64"/>
        <v>0</v>
      </c>
      <c r="N99" s="192"/>
      <c r="O99" s="188">
        <f t="shared" si="65"/>
        <v>0</v>
      </c>
      <c r="P99" s="229"/>
    </row>
    <row r="100" spans="1:16" s="34" customFormat="1" ht="98.25" customHeight="1">
      <c r="A100" s="191">
        <v>3</v>
      </c>
      <c r="B100" s="327" t="s">
        <v>99</v>
      </c>
      <c r="C100" s="455"/>
      <c r="D100" s="455"/>
      <c r="E100" s="328"/>
      <c r="F100" s="364"/>
      <c r="G100" s="394"/>
      <c r="H100" s="352" t="str">
        <f t="shared" si="73"/>
        <v>GREY HEATHER</v>
      </c>
      <c r="I100" s="353" t="str">
        <f t="shared" si="62"/>
        <v>BLACK</v>
      </c>
      <c r="J100" s="186" t="s">
        <v>143</v>
      </c>
      <c r="K100" s="186">
        <f t="shared" si="67"/>
        <v>769</v>
      </c>
      <c r="L100" s="186">
        <v>1</v>
      </c>
      <c r="M100" s="186">
        <f t="shared" si="64"/>
        <v>769</v>
      </c>
      <c r="N100" s="192"/>
      <c r="O100" s="188">
        <f t="shared" si="65"/>
        <v>769</v>
      </c>
      <c r="P100" s="229"/>
    </row>
    <row r="101" spans="1:16" s="34" customFormat="1" ht="28" hidden="1">
      <c r="A101" s="191">
        <v>3</v>
      </c>
      <c r="B101" s="327" t="s">
        <v>99</v>
      </c>
      <c r="C101" s="455"/>
      <c r="D101" s="455"/>
      <c r="E101" s="328"/>
      <c r="F101" s="364"/>
      <c r="G101" s="394"/>
      <c r="H101" s="352" t="str">
        <f t="shared" si="74"/>
        <v>WASHED BURGUNDY</v>
      </c>
      <c r="I101" s="353" t="str">
        <f t="shared" si="62"/>
        <v>BLACK</v>
      </c>
      <c r="J101" s="186" t="s">
        <v>143</v>
      </c>
      <c r="K101" s="186">
        <f t="shared" si="75"/>
        <v>0</v>
      </c>
      <c r="L101" s="186">
        <v>1</v>
      </c>
      <c r="M101" s="186">
        <f t="shared" si="64"/>
        <v>0</v>
      </c>
      <c r="N101" s="192"/>
      <c r="O101" s="188">
        <f t="shared" si="65"/>
        <v>0</v>
      </c>
      <c r="P101" s="229"/>
    </row>
    <row r="102" spans="1:16" s="34" customFormat="1" ht="28" hidden="1">
      <c r="A102" s="191">
        <v>3</v>
      </c>
      <c r="B102" s="327" t="s">
        <v>99</v>
      </c>
      <c r="C102" s="455"/>
      <c r="D102" s="455"/>
      <c r="E102" s="328"/>
      <c r="F102" s="365"/>
      <c r="G102" s="395"/>
      <c r="H102" s="352" t="str">
        <f t="shared" si="76"/>
        <v>LIME</v>
      </c>
      <c r="I102" s="353" t="str">
        <f t="shared" si="62"/>
        <v>BLACK</v>
      </c>
      <c r="J102" s="186" t="s">
        <v>143</v>
      </c>
      <c r="K102" s="186">
        <f t="shared" si="77"/>
        <v>0</v>
      </c>
      <c r="L102" s="186">
        <v>1</v>
      </c>
      <c r="M102" s="186">
        <f t="shared" si="64"/>
        <v>0</v>
      </c>
      <c r="N102" s="192"/>
      <c r="O102" s="188">
        <f t="shared" si="65"/>
        <v>0</v>
      </c>
      <c r="P102" s="229"/>
    </row>
    <row r="103" spans="1:16" s="34" customFormat="1" ht="28" hidden="1">
      <c r="A103" s="191">
        <v>4</v>
      </c>
      <c r="B103" s="327" t="s">
        <v>102</v>
      </c>
      <c r="C103" s="455"/>
      <c r="D103" s="455"/>
      <c r="E103" s="328"/>
      <c r="F103" s="182" t="s">
        <v>103</v>
      </c>
      <c r="G103" s="182"/>
      <c r="H103" s="352" t="str">
        <f t="shared" si="72"/>
        <v>BLACK</v>
      </c>
      <c r="I103" s="353" t="str">
        <f t="shared" si="62"/>
        <v>BLACK</v>
      </c>
      <c r="J103" s="186" t="s">
        <v>143</v>
      </c>
      <c r="K103" s="186">
        <f t="shared" si="63"/>
        <v>0</v>
      </c>
      <c r="L103" s="186">
        <v>1</v>
      </c>
      <c r="M103" s="186">
        <f t="shared" si="64"/>
        <v>0</v>
      </c>
      <c r="N103" s="192"/>
      <c r="O103" s="188">
        <f t="shared" si="65"/>
        <v>0</v>
      </c>
      <c r="P103" s="229"/>
    </row>
    <row r="104" spans="1:16" s="34" customFormat="1" ht="63.75" customHeight="1">
      <c r="A104" s="191">
        <v>4</v>
      </c>
      <c r="B104" s="327" t="s">
        <v>102</v>
      </c>
      <c r="C104" s="455"/>
      <c r="D104" s="455"/>
      <c r="E104" s="328"/>
      <c r="F104" s="182" t="s">
        <v>103</v>
      </c>
      <c r="G104" s="182"/>
      <c r="H104" s="352" t="str">
        <f t="shared" si="73"/>
        <v>GREY HEATHER</v>
      </c>
      <c r="I104" s="353" t="str">
        <f t="shared" si="62"/>
        <v>BLACK</v>
      </c>
      <c r="J104" s="186" t="s">
        <v>143</v>
      </c>
      <c r="K104" s="186">
        <f t="shared" si="67"/>
        <v>769</v>
      </c>
      <c r="L104" s="186">
        <v>1</v>
      </c>
      <c r="M104" s="186">
        <f t="shared" si="64"/>
        <v>769</v>
      </c>
      <c r="N104" s="192"/>
      <c r="O104" s="188">
        <f t="shared" si="65"/>
        <v>769</v>
      </c>
      <c r="P104" s="229"/>
    </row>
    <row r="105" spans="1:16" s="34" customFormat="1" ht="28" hidden="1">
      <c r="A105" s="191">
        <v>4</v>
      </c>
      <c r="B105" s="327" t="s">
        <v>102</v>
      </c>
      <c r="C105" s="455"/>
      <c r="D105" s="455"/>
      <c r="E105" s="328"/>
      <c r="F105" s="182" t="s">
        <v>103</v>
      </c>
      <c r="G105" s="182"/>
      <c r="H105" s="352" t="str">
        <f t="shared" si="74"/>
        <v>WASHED BURGUNDY</v>
      </c>
      <c r="I105" s="353" t="str">
        <f t="shared" si="62"/>
        <v>BLACK</v>
      </c>
      <c r="J105" s="186" t="s">
        <v>143</v>
      </c>
      <c r="K105" s="186">
        <f t="shared" si="75"/>
        <v>0</v>
      </c>
      <c r="L105" s="186">
        <v>1</v>
      </c>
      <c r="M105" s="186">
        <f t="shared" si="64"/>
        <v>0</v>
      </c>
      <c r="N105" s="192"/>
      <c r="O105" s="188">
        <f t="shared" si="65"/>
        <v>0</v>
      </c>
      <c r="P105" s="229"/>
    </row>
    <row r="106" spans="1:16" s="34" customFormat="1" ht="28" hidden="1">
      <c r="A106" s="191">
        <v>4</v>
      </c>
      <c r="B106" s="327" t="s">
        <v>102</v>
      </c>
      <c r="C106" s="455"/>
      <c r="D106" s="455"/>
      <c r="E106" s="328"/>
      <c r="F106" s="182" t="s">
        <v>103</v>
      </c>
      <c r="G106" s="182"/>
      <c r="H106" s="352" t="str">
        <f t="shared" si="76"/>
        <v>LIME</v>
      </c>
      <c r="I106" s="353" t="str">
        <f t="shared" si="62"/>
        <v>BLACK</v>
      </c>
      <c r="J106" s="186" t="s">
        <v>143</v>
      </c>
      <c r="K106" s="186">
        <f t="shared" si="77"/>
        <v>0</v>
      </c>
      <c r="L106" s="186">
        <v>1</v>
      </c>
      <c r="M106" s="186">
        <f t="shared" si="64"/>
        <v>0</v>
      </c>
      <c r="N106" s="192"/>
      <c r="O106" s="188">
        <f t="shared" si="65"/>
        <v>0</v>
      </c>
      <c r="P106" s="229"/>
    </row>
    <row r="107" spans="1:16" s="34" customFormat="1" ht="28" hidden="1">
      <c r="A107" s="191">
        <v>5</v>
      </c>
      <c r="B107" s="350" t="s">
        <v>104</v>
      </c>
      <c r="C107" s="351"/>
      <c r="D107" s="351"/>
      <c r="E107" s="351"/>
      <c r="F107" s="182" t="s">
        <v>105</v>
      </c>
      <c r="G107" s="182"/>
      <c r="H107" s="352" t="str">
        <f t="shared" si="72"/>
        <v>BLACK</v>
      </c>
      <c r="I107" s="353" t="str">
        <f t="shared" si="62"/>
        <v>BLACK</v>
      </c>
      <c r="J107" s="186" t="s">
        <v>143</v>
      </c>
      <c r="K107" s="186">
        <f t="shared" si="63"/>
        <v>0</v>
      </c>
      <c r="L107" s="193">
        <f>1/25</f>
        <v>0.04</v>
      </c>
      <c r="M107" s="186">
        <f t="shared" si="64"/>
        <v>0</v>
      </c>
      <c r="N107" s="192"/>
      <c r="O107" s="188">
        <f t="shared" si="65"/>
        <v>0</v>
      </c>
      <c r="P107" s="229"/>
    </row>
    <row r="108" spans="1:16" s="34" customFormat="1" ht="63.75" customHeight="1">
      <c r="A108" s="191">
        <v>5</v>
      </c>
      <c r="B108" s="350" t="s">
        <v>104</v>
      </c>
      <c r="C108" s="351"/>
      <c r="D108" s="351"/>
      <c r="E108" s="351"/>
      <c r="F108" s="182" t="s">
        <v>105</v>
      </c>
      <c r="G108" s="182"/>
      <c r="H108" s="352" t="str">
        <f t="shared" si="73"/>
        <v>GREY HEATHER</v>
      </c>
      <c r="I108" s="353" t="str">
        <f t="shared" si="62"/>
        <v>BLACK</v>
      </c>
      <c r="J108" s="186" t="s">
        <v>143</v>
      </c>
      <c r="K108" s="186">
        <f t="shared" si="67"/>
        <v>769</v>
      </c>
      <c r="L108" s="193">
        <f t="shared" ref="L108:L110" si="78">1/25</f>
        <v>0.04</v>
      </c>
      <c r="M108" s="186">
        <f t="shared" si="64"/>
        <v>30.76</v>
      </c>
      <c r="N108" s="192"/>
      <c r="O108" s="188">
        <f t="shared" si="65"/>
        <v>31</v>
      </c>
      <c r="P108" s="229"/>
    </row>
    <row r="109" spans="1:16" s="34" customFormat="1" ht="28" hidden="1">
      <c r="A109" s="191">
        <v>5</v>
      </c>
      <c r="B109" s="350" t="s">
        <v>104</v>
      </c>
      <c r="C109" s="351"/>
      <c r="D109" s="351"/>
      <c r="E109" s="351"/>
      <c r="F109" s="182" t="s">
        <v>105</v>
      </c>
      <c r="G109" s="182"/>
      <c r="H109" s="352" t="str">
        <f t="shared" si="74"/>
        <v>WASHED BURGUNDY</v>
      </c>
      <c r="I109" s="353" t="str">
        <f t="shared" si="62"/>
        <v>BLACK</v>
      </c>
      <c r="J109" s="186" t="s">
        <v>143</v>
      </c>
      <c r="K109" s="186">
        <f t="shared" si="75"/>
        <v>0</v>
      </c>
      <c r="L109" s="193">
        <f t="shared" si="78"/>
        <v>0.04</v>
      </c>
      <c r="M109" s="186">
        <f t="shared" si="64"/>
        <v>0</v>
      </c>
      <c r="N109" s="192"/>
      <c r="O109" s="188">
        <f t="shared" si="65"/>
        <v>0</v>
      </c>
      <c r="P109" s="229"/>
    </row>
    <row r="110" spans="1:16" s="34" customFormat="1" ht="28" hidden="1">
      <c r="A110" s="191">
        <v>5</v>
      </c>
      <c r="B110" s="350" t="s">
        <v>104</v>
      </c>
      <c r="C110" s="351"/>
      <c r="D110" s="351"/>
      <c r="E110" s="351"/>
      <c r="F110" s="182" t="s">
        <v>105</v>
      </c>
      <c r="G110" s="182"/>
      <c r="H110" s="352" t="str">
        <f t="shared" si="76"/>
        <v>LIME</v>
      </c>
      <c r="I110" s="353" t="str">
        <f t="shared" si="62"/>
        <v>BLACK</v>
      </c>
      <c r="J110" s="186" t="s">
        <v>143</v>
      </c>
      <c r="K110" s="186">
        <f t="shared" si="77"/>
        <v>0</v>
      </c>
      <c r="L110" s="193">
        <f t="shared" si="78"/>
        <v>0.04</v>
      </c>
      <c r="M110" s="186">
        <f t="shared" si="64"/>
        <v>0</v>
      </c>
      <c r="N110" s="192"/>
      <c r="O110" s="188">
        <f t="shared" si="65"/>
        <v>0</v>
      </c>
      <c r="P110" s="229"/>
    </row>
    <row r="111" spans="1:16" s="34" customFormat="1" ht="28" hidden="1">
      <c r="A111" s="191">
        <v>6</v>
      </c>
      <c r="B111" s="350" t="s">
        <v>106</v>
      </c>
      <c r="C111" s="351"/>
      <c r="D111" s="351"/>
      <c r="E111" s="351"/>
      <c r="F111" s="182" t="s">
        <v>105</v>
      </c>
      <c r="G111" s="182"/>
      <c r="H111" s="352" t="str">
        <f t="shared" si="72"/>
        <v>BLACK</v>
      </c>
      <c r="I111" s="353" t="str">
        <f t="shared" si="62"/>
        <v>BLACK</v>
      </c>
      <c r="J111" s="186" t="s">
        <v>143</v>
      </c>
      <c r="K111" s="186">
        <f t="shared" si="63"/>
        <v>0</v>
      </c>
      <c r="L111" s="193">
        <f>L107*2</f>
        <v>0.08</v>
      </c>
      <c r="M111" s="186">
        <f t="shared" si="64"/>
        <v>0</v>
      </c>
      <c r="N111" s="192"/>
      <c r="O111" s="188">
        <f t="shared" si="65"/>
        <v>0</v>
      </c>
      <c r="P111" s="229"/>
    </row>
    <row r="112" spans="1:16" s="34" customFormat="1" ht="63.75" customHeight="1">
      <c r="A112" s="191">
        <v>6</v>
      </c>
      <c r="B112" s="350" t="s">
        <v>106</v>
      </c>
      <c r="C112" s="351"/>
      <c r="D112" s="351"/>
      <c r="E112" s="351"/>
      <c r="F112" s="182" t="s">
        <v>105</v>
      </c>
      <c r="G112" s="182"/>
      <c r="H112" s="352" t="str">
        <f t="shared" si="73"/>
        <v>GREY HEATHER</v>
      </c>
      <c r="I112" s="353" t="str">
        <f t="shared" si="62"/>
        <v>BLACK</v>
      </c>
      <c r="J112" s="186" t="s">
        <v>143</v>
      </c>
      <c r="K112" s="186">
        <f t="shared" si="67"/>
        <v>769</v>
      </c>
      <c r="L112" s="193">
        <f>L108*2</f>
        <v>0.08</v>
      </c>
      <c r="M112" s="186">
        <f t="shared" si="64"/>
        <v>61.52</v>
      </c>
      <c r="N112" s="192"/>
      <c r="O112" s="188">
        <f t="shared" si="65"/>
        <v>62</v>
      </c>
      <c r="P112" s="229"/>
    </row>
    <row r="113" spans="1:16" s="34" customFormat="1" ht="28" hidden="1">
      <c r="A113" s="191">
        <v>6</v>
      </c>
      <c r="B113" s="350" t="s">
        <v>106</v>
      </c>
      <c r="C113" s="351"/>
      <c r="D113" s="351"/>
      <c r="E113" s="351"/>
      <c r="F113" s="182" t="s">
        <v>105</v>
      </c>
      <c r="G113" s="182"/>
      <c r="H113" s="352" t="str">
        <f t="shared" si="74"/>
        <v>WASHED BURGUNDY</v>
      </c>
      <c r="I113" s="353" t="str">
        <f t="shared" si="62"/>
        <v>BLACK</v>
      </c>
      <c r="J113" s="186" t="s">
        <v>143</v>
      </c>
      <c r="K113" s="186">
        <f t="shared" si="75"/>
        <v>0</v>
      </c>
      <c r="L113" s="193">
        <f>L109*2</f>
        <v>0.08</v>
      </c>
      <c r="M113" s="186">
        <f t="shared" si="64"/>
        <v>0</v>
      </c>
      <c r="N113" s="192"/>
      <c r="O113" s="188">
        <f t="shared" si="65"/>
        <v>0</v>
      </c>
      <c r="P113" s="229"/>
    </row>
    <row r="114" spans="1:16" s="34" customFormat="1" ht="28" hidden="1">
      <c r="A114" s="191">
        <v>6</v>
      </c>
      <c r="B114" s="350" t="s">
        <v>106</v>
      </c>
      <c r="C114" s="351"/>
      <c r="D114" s="351"/>
      <c r="E114" s="351"/>
      <c r="F114" s="182" t="s">
        <v>105</v>
      </c>
      <c r="G114" s="182"/>
      <c r="H114" s="352" t="str">
        <f t="shared" si="76"/>
        <v>LIME</v>
      </c>
      <c r="I114" s="353" t="str">
        <f t="shared" si="62"/>
        <v>BLACK</v>
      </c>
      <c r="J114" s="186" t="s">
        <v>143</v>
      </c>
      <c r="K114" s="186">
        <f t="shared" si="77"/>
        <v>0</v>
      </c>
      <c r="L114" s="193">
        <f>L110*2</f>
        <v>0.08</v>
      </c>
      <c r="M114" s="186">
        <f t="shared" si="64"/>
        <v>0</v>
      </c>
      <c r="N114" s="192"/>
      <c r="O114" s="188">
        <f t="shared" si="65"/>
        <v>0</v>
      </c>
      <c r="P114" s="229"/>
    </row>
    <row r="115" spans="1:16" s="34" customFormat="1" ht="28" hidden="1">
      <c r="A115" s="191">
        <v>7</v>
      </c>
      <c r="B115" s="350" t="s">
        <v>107</v>
      </c>
      <c r="C115" s="351"/>
      <c r="D115" s="351"/>
      <c r="E115" s="351"/>
      <c r="F115" s="182" t="s">
        <v>103</v>
      </c>
      <c r="G115" s="182"/>
      <c r="H115" s="352" t="str">
        <f t="shared" si="72"/>
        <v>BLACK</v>
      </c>
      <c r="I115" s="353" t="str">
        <f t="shared" si="62"/>
        <v>BLACK</v>
      </c>
      <c r="J115" s="186" t="s">
        <v>143</v>
      </c>
      <c r="K115" s="186">
        <f t="shared" si="63"/>
        <v>0</v>
      </c>
      <c r="L115" s="193">
        <f>L107</f>
        <v>0.04</v>
      </c>
      <c r="M115" s="186">
        <f t="shared" si="64"/>
        <v>0</v>
      </c>
      <c r="N115" s="192"/>
      <c r="O115" s="188">
        <f t="shared" si="65"/>
        <v>0</v>
      </c>
      <c r="P115" s="229"/>
    </row>
    <row r="116" spans="1:16" s="34" customFormat="1" ht="63.75" customHeight="1">
      <c r="A116" s="191">
        <v>7</v>
      </c>
      <c r="B116" s="350" t="s">
        <v>107</v>
      </c>
      <c r="C116" s="351"/>
      <c r="D116" s="351"/>
      <c r="E116" s="351"/>
      <c r="F116" s="182" t="s">
        <v>103</v>
      </c>
      <c r="G116" s="182"/>
      <c r="H116" s="352" t="str">
        <f t="shared" si="73"/>
        <v>GREY HEATHER</v>
      </c>
      <c r="I116" s="353" t="str">
        <f t="shared" si="62"/>
        <v>BLACK</v>
      </c>
      <c r="J116" s="186" t="s">
        <v>143</v>
      </c>
      <c r="K116" s="186">
        <f t="shared" si="67"/>
        <v>769</v>
      </c>
      <c r="L116" s="193">
        <f>L108</f>
        <v>0.04</v>
      </c>
      <c r="M116" s="186">
        <f t="shared" si="64"/>
        <v>30.76</v>
      </c>
      <c r="N116" s="192"/>
      <c r="O116" s="188">
        <f t="shared" si="65"/>
        <v>31</v>
      </c>
      <c r="P116" s="229"/>
    </row>
    <row r="117" spans="1:16" s="34" customFormat="1" ht="28" hidden="1">
      <c r="A117" s="191">
        <v>7</v>
      </c>
      <c r="B117" s="350" t="s">
        <v>107</v>
      </c>
      <c r="C117" s="351"/>
      <c r="D117" s="351"/>
      <c r="E117" s="351"/>
      <c r="F117" s="182" t="s">
        <v>103</v>
      </c>
      <c r="G117" s="182"/>
      <c r="H117" s="352" t="str">
        <f t="shared" si="74"/>
        <v>WASHED BURGUNDY</v>
      </c>
      <c r="I117" s="353" t="str">
        <f t="shared" si="62"/>
        <v>BLACK</v>
      </c>
      <c r="J117" s="186" t="s">
        <v>143</v>
      </c>
      <c r="K117" s="186">
        <f t="shared" si="75"/>
        <v>0</v>
      </c>
      <c r="L117" s="193">
        <f>L109</f>
        <v>0.04</v>
      </c>
      <c r="M117" s="186">
        <f t="shared" si="64"/>
        <v>0</v>
      </c>
      <c r="N117" s="192"/>
      <c r="O117" s="188">
        <f t="shared" si="65"/>
        <v>0</v>
      </c>
      <c r="P117" s="229"/>
    </row>
    <row r="118" spans="1:16" s="34" customFormat="1" ht="28" hidden="1">
      <c r="A118" s="191">
        <v>7</v>
      </c>
      <c r="B118" s="350" t="s">
        <v>107</v>
      </c>
      <c r="C118" s="351"/>
      <c r="D118" s="351"/>
      <c r="E118" s="351"/>
      <c r="F118" s="182" t="s">
        <v>103</v>
      </c>
      <c r="G118" s="182"/>
      <c r="H118" s="352" t="str">
        <f t="shared" si="76"/>
        <v>LIME</v>
      </c>
      <c r="I118" s="353" t="str">
        <f t="shared" si="62"/>
        <v>BLACK</v>
      </c>
      <c r="J118" s="186" t="s">
        <v>143</v>
      </c>
      <c r="K118" s="186">
        <f t="shared" si="77"/>
        <v>0</v>
      </c>
      <c r="L118" s="193">
        <f>L110</f>
        <v>0.04</v>
      </c>
      <c r="M118" s="186">
        <f t="shared" si="64"/>
        <v>0</v>
      </c>
      <c r="N118" s="192"/>
      <c r="O118" s="188">
        <f t="shared" si="65"/>
        <v>0</v>
      </c>
      <c r="P118" s="229"/>
    </row>
    <row r="119" spans="1:16" s="34" customFormat="1" ht="28" hidden="1">
      <c r="A119" s="191">
        <v>8</v>
      </c>
      <c r="B119" s="327" t="s">
        <v>108</v>
      </c>
      <c r="C119" s="455"/>
      <c r="D119" s="455"/>
      <c r="E119" s="328"/>
      <c r="F119" s="182" t="s">
        <v>109</v>
      </c>
      <c r="G119" s="182"/>
      <c r="H119" s="352" t="str">
        <f t="shared" si="72"/>
        <v>BLACK</v>
      </c>
      <c r="I119" s="353" t="str">
        <f t="shared" si="62"/>
        <v>BLACK</v>
      </c>
      <c r="J119" s="186" t="s">
        <v>143</v>
      </c>
      <c r="K119" s="186">
        <f t="shared" si="63"/>
        <v>0</v>
      </c>
      <c r="L119" s="186">
        <v>1</v>
      </c>
      <c r="M119" s="186">
        <f>K119*L119</f>
        <v>0</v>
      </c>
      <c r="N119" s="192"/>
      <c r="O119" s="188">
        <f t="shared" si="65"/>
        <v>0</v>
      </c>
      <c r="P119" s="229"/>
    </row>
    <row r="120" spans="1:16" s="34" customFormat="1" ht="63.75" customHeight="1">
      <c r="A120" s="191">
        <v>8</v>
      </c>
      <c r="B120" s="350" t="s">
        <v>108</v>
      </c>
      <c r="C120" s="351"/>
      <c r="D120" s="351"/>
      <c r="E120" s="351"/>
      <c r="F120" s="182" t="s">
        <v>109</v>
      </c>
      <c r="G120" s="182"/>
      <c r="H120" s="352" t="str">
        <f t="shared" si="73"/>
        <v>GREY HEATHER</v>
      </c>
      <c r="I120" s="353" t="str">
        <f t="shared" si="62"/>
        <v>BLACK</v>
      </c>
      <c r="J120" s="186" t="s">
        <v>143</v>
      </c>
      <c r="K120" s="186">
        <f t="shared" si="67"/>
        <v>769</v>
      </c>
      <c r="L120" s="186">
        <v>1</v>
      </c>
      <c r="M120" s="186">
        <f t="shared" ref="M120:M131" si="79">K120*L120</f>
        <v>769</v>
      </c>
      <c r="N120" s="192"/>
      <c r="O120" s="188">
        <f t="shared" si="65"/>
        <v>769</v>
      </c>
      <c r="P120" s="229"/>
    </row>
    <row r="121" spans="1:16" s="34" customFormat="1" ht="28" hidden="1">
      <c r="A121" s="191">
        <v>8</v>
      </c>
      <c r="B121" s="350" t="s">
        <v>108</v>
      </c>
      <c r="C121" s="351"/>
      <c r="D121" s="351"/>
      <c r="E121" s="351"/>
      <c r="F121" s="182" t="s">
        <v>109</v>
      </c>
      <c r="G121" s="182"/>
      <c r="H121" s="352" t="str">
        <f t="shared" si="74"/>
        <v>WASHED BURGUNDY</v>
      </c>
      <c r="I121" s="353" t="str">
        <f t="shared" si="62"/>
        <v>BLACK</v>
      </c>
      <c r="J121" s="186" t="s">
        <v>143</v>
      </c>
      <c r="K121" s="186">
        <f t="shared" si="75"/>
        <v>0</v>
      </c>
      <c r="L121" s="186">
        <v>1</v>
      </c>
      <c r="M121" s="186">
        <f t="shared" si="79"/>
        <v>0</v>
      </c>
      <c r="N121" s="192"/>
      <c r="O121" s="188">
        <f t="shared" si="65"/>
        <v>0</v>
      </c>
      <c r="P121" s="229"/>
    </row>
    <row r="122" spans="1:16" s="34" customFormat="1" ht="28" hidden="1">
      <c r="A122" s="191">
        <v>8</v>
      </c>
      <c r="B122" s="350" t="s">
        <v>108</v>
      </c>
      <c r="C122" s="351"/>
      <c r="D122" s="351"/>
      <c r="E122" s="351"/>
      <c r="F122" s="182" t="s">
        <v>109</v>
      </c>
      <c r="G122" s="182"/>
      <c r="H122" s="352" t="str">
        <f t="shared" si="76"/>
        <v>LIME</v>
      </c>
      <c r="I122" s="353" t="str">
        <f t="shared" si="62"/>
        <v>BLACK</v>
      </c>
      <c r="J122" s="186" t="s">
        <v>143</v>
      </c>
      <c r="K122" s="186">
        <f t="shared" si="77"/>
        <v>0</v>
      </c>
      <c r="L122" s="186">
        <v>1</v>
      </c>
      <c r="M122" s="186">
        <f t="shared" si="79"/>
        <v>0</v>
      </c>
      <c r="N122" s="192"/>
      <c r="O122" s="188">
        <f t="shared" si="65"/>
        <v>0</v>
      </c>
      <c r="P122" s="229"/>
    </row>
    <row r="123" spans="1:16" s="34" customFormat="1" ht="28" hidden="1">
      <c r="A123" s="191">
        <v>9</v>
      </c>
      <c r="B123" s="350" t="s">
        <v>110</v>
      </c>
      <c r="C123" s="351"/>
      <c r="D123" s="351"/>
      <c r="E123" s="351"/>
      <c r="F123" s="182" t="s">
        <v>103</v>
      </c>
      <c r="G123" s="182"/>
      <c r="H123" s="352" t="str">
        <f t="shared" si="72"/>
        <v>BLACK</v>
      </c>
      <c r="I123" s="353" t="str">
        <f t="shared" si="62"/>
        <v>BLACK</v>
      </c>
      <c r="J123" s="186" t="s">
        <v>143</v>
      </c>
      <c r="K123" s="186">
        <f t="shared" si="63"/>
        <v>0</v>
      </c>
      <c r="L123" s="186">
        <v>1.1000000000000001</v>
      </c>
      <c r="M123" s="186">
        <f t="shared" si="79"/>
        <v>0</v>
      </c>
      <c r="N123" s="192"/>
      <c r="O123" s="188">
        <f t="shared" si="65"/>
        <v>0</v>
      </c>
      <c r="P123" s="229"/>
    </row>
    <row r="124" spans="1:16" s="34" customFormat="1" ht="63.75" customHeight="1">
      <c r="A124" s="191">
        <v>9</v>
      </c>
      <c r="B124" s="327" t="s">
        <v>110</v>
      </c>
      <c r="C124" s="455"/>
      <c r="D124" s="455"/>
      <c r="E124" s="328"/>
      <c r="F124" s="182" t="s">
        <v>103</v>
      </c>
      <c r="G124" s="182"/>
      <c r="H124" s="352" t="str">
        <f t="shared" si="73"/>
        <v>GREY HEATHER</v>
      </c>
      <c r="I124" s="353" t="str">
        <f t="shared" si="62"/>
        <v>BLACK</v>
      </c>
      <c r="J124" s="186" t="s">
        <v>143</v>
      </c>
      <c r="K124" s="186">
        <f t="shared" si="67"/>
        <v>769</v>
      </c>
      <c r="L124" s="186">
        <v>1.1000000000000001</v>
      </c>
      <c r="M124" s="186">
        <f t="shared" si="79"/>
        <v>845.90000000000009</v>
      </c>
      <c r="N124" s="192"/>
      <c r="O124" s="188">
        <f t="shared" si="65"/>
        <v>846</v>
      </c>
      <c r="P124" s="229"/>
    </row>
    <row r="125" spans="1:16" s="34" customFormat="1" ht="28" hidden="1">
      <c r="A125" s="191">
        <v>9</v>
      </c>
      <c r="B125" s="327" t="s">
        <v>110</v>
      </c>
      <c r="C125" s="455"/>
      <c r="D125" s="455"/>
      <c r="E125" s="328"/>
      <c r="F125" s="182" t="s">
        <v>103</v>
      </c>
      <c r="G125" s="182"/>
      <c r="H125" s="352" t="str">
        <f>$D$28</f>
        <v>WASHED BURGUNDY</v>
      </c>
      <c r="I125" s="353" t="str">
        <f t="shared" si="62"/>
        <v>BLACK</v>
      </c>
      <c r="J125" s="186" t="s">
        <v>143</v>
      </c>
      <c r="K125" s="186">
        <f t="shared" si="75"/>
        <v>0</v>
      </c>
      <c r="L125" s="186">
        <v>1.1000000000000001</v>
      </c>
      <c r="M125" s="186">
        <f t="shared" si="79"/>
        <v>0</v>
      </c>
      <c r="N125" s="192"/>
      <c r="O125" s="188">
        <f t="shared" si="65"/>
        <v>0</v>
      </c>
      <c r="P125" s="229"/>
    </row>
    <row r="126" spans="1:16" s="34" customFormat="1" ht="28" hidden="1">
      <c r="A126" s="191">
        <v>9</v>
      </c>
      <c r="B126" s="327" t="s">
        <v>110</v>
      </c>
      <c r="C126" s="455"/>
      <c r="D126" s="455"/>
      <c r="E126" s="328"/>
      <c r="F126" s="182" t="s">
        <v>103</v>
      </c>
      <c r="G126" s="182"/>
      <c r="H126" s="352" t="str">
        <f>$D$33</f>
        <v>LIME</v>
      </c>
      <c r="I126" s="353" t="str">
        <f t="shared" si="62"/>
        <v>BLACK</v>
      </c>
      <c r="J126" s="186" t="s">
        <v>143</v>
      </c>
      <c r="K126" s="186">
        <f t="shared" si="77"/>
        <v>0</v>
      </c>
      <c r="L126" s="186">
        <v>1.1000000000000001</v>
      </c>
      <c r="M126" s="186">
        <f t="shared" si="79"/>
        <v>0</v>
      </c>
      <c r="N126" s="192"/>
      <c r="O126" s="188">
        <f t="shared" si="65"/>
        <v>0</v>
      </c>
      <c r="P126" s="229"/>
    </row>
    <row r="127" spans="1:16" s="34" customFormat="1" ht="46.5" customHeight="1">
      <c r="A127" s="191">
        <v>10</v>
      </c>
      <c r="B127" s="350" t="s">
        <v>145</v>
      </c>
      <c r="C127" s="351"/>
      <c r="D127" s="351"/>
      <c r="E127" s="351"/>
      <c r="F127" s="453" t="s">
        <v>146</v>
      </c>
      <c r="G127" s="182"/>
      <c r="H127" s="454" t="s">
        <v>147</v>
      </c>
      <c r="I127" s="353"/>
      <c r="J127" s="186" t="s">
        <v>143</v>
      </c>
      <c r="K127" s="186">
        <v>9</v>
      </c>
      <c r="L127" s="193">
        <f>$L$107*2</f>
        <v>0.08</v>
      </c>
      <c r="M127" s="186">
        <f t="shared" si="79"/>
        <v>0.72</v>
      </c>
      <c r="N127" s="192"/>
      <c r="O127" s="188">
        <f t="shared" si="65"/>
        <v>1</v>
      </c>
      <c r="P127" s="229"/>
    </row>
    <row r="128" spans="1:16" s="34" customFormat="1" ht="46.5" customHeight="1">
      <c r="A128" s="191">
        <v>10</v>
      </c>
      <c r="B128" s="350" t="s">
        <v>145</v>
      </c>
      <c r="C128" s="351"/>
      <c r="D128" s="351"/>
      <c r="E128" s="351"/>
      <c r="F128" s="453"/>
      <c r="G128" s="182"/>
      <c r="H128" s="454" t="s">
        <v>148</v>
      </c>
      <c r="I128" s="353"/>
      <c r="J128" s="186" t="s">
        <v>143</v>
      </c>
      <c r="K128" s="186">
        <v>24</v>
      </c>
      <c r="L128" s="193">
        <f t="shared" ref="L128:L131" si="80">$L$107*2</f>
        <v>0.08</v>
      </c>
      <c r="M128" s="186">
        <f t="shared" si="79"/>
        <v>1.92</v>
      </c>
      <c r="N128" s="192"/>
      <c r="O128" s="188">
        <f t="shared" si="65"/>
        <v>2</v>
      </c>
      <c r="P128" s="229"/>
    </row>
    <row r="129" spans="1:16" s="34" customFormat="1" ht="46.5" customHeight="1">
      <c r="A129" s="191">
        <v>10</v>
      </c>
      <c r="B129" s="350" t="s">
        <v>145</v>
      </c>
      <c r="C129" s="351"/>
      <c r="D129" s="351"/>
      <c r="E129" s="351"/>
      <c r="F129" s="453"/>
      <c r="G129" s="182"/>
      <c r="H129" s="454" t="s">
        <v>149</v>
      </c>
      <c r="I129" s="353"/>
      <c r="J129" s="186" t="s">
        <v>143</v>
      </c>
      <c r="K129" s="186">
        <v>12</v>
      </c>
      <c r="L129" s="193">
        <f t="shared" si="80"/>
        <v>0.08</v>
      </c>
      <c r="M129" s="186">
        <f t="shared" si="79"/>
        <v>0.96</v>
      </c>
      <c r="N129" s="192"/>
      <c r="O129" s="188">
        <f t="shared" si="65"/>
        <v>1</v>
      </c>
      <c r="P129" s="229"/>
    </row>
    <row r="130" spans="1:16" s="34" customFormat="1" ht="46.5" customHeight="1">
      <c r="A130" s="191">
        <v>10</v>
      </c>
      <c r="B130" s="350" t="s">
        <v>145</v>
      </c>
      <c r="C130" s="351"/>
      <c r="D130" s="351"/>
      <c r="E130" s="351"/>
      <c r="F130" s="453"/>
      <c r="G130" s="182"/>
      <c r="H130" s="454">
        <v>41</v>
      </c>
      <c r="I130" s="353"/>
      <c r="J130" s="186" t="s">
        <v>143</v>
      </c>
      <c r="K130" s="186">
        <v>30</v>
      </c>
      <c r="L130" s="193">
        <f t="shared" si="80"/>
        <v>0.08</v>
      </c>
      <c r="M130" s="186">
        <f t="shared" si="79"/>
        <v>2.4</v>
      </c>
      <c r="N130" s="192"/>
      <c r="O130" s="188">
        <f t="shared" si="65"/>
        <v>3</v>
      </c>
      <c r="P130" s="229"/>
    </row>
    <row r="131" spans="1:16" s="34" customFormat="1" ht="46.5" customHeight="1">
      <c r="A131" s="191">
        <v>10</v>
      </c>
      <c r="B131" s="350" t="s">
        <v>145</v>
      </c>
      <c r="C131" s="351"/>
      <c r="D131" s="351"/>
      <c r="E131" s="351"/>
      <c r="F131" s="453"/>
      <c r="G131" s="182"/>
      <c r="H131" s="352">
        <v>42</v>
      </c>
      <c r="I131" s="353"/>
      <c r="J131" s="186" t="s">
        <v>143</v>
      </c>
      <c r="K131" s="186">
        <v>67</v>
      </c>
      <c r="L131" s="193">
        <f t="shared" si="80"/>
        <v>0.08</v>
      </c>
      <c r="M131" s="186">
        <f t="shared" si="79"/>
        <v>5.36</v>
      </c>
      <c r="N131" s="192"/>
      <c r="O131" s="188">
        <f t="shared" si="65"/>
        <v>6</v>
      </c>
      <c r="P131" s="229"/>
    </row>
    <row r="132" spans="1:16" s="15" customFormat="1" ht="27.5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111</v>
      </c>
      <c r="C133" s="88"/>
      <c r="D133" s="89"/>
      <c r="E133" s="89"/>
      <c r="F133" s="89"/>
      <c r="G133" s="90"/>
      <c r="H133" s="89"/>
      <c r="I133" s="89"/>
      <c r="J133" s="334" t="s">
        <v>112</v>
      </c>
      <c r="K133" s="334"/>
      <c r="L133" s="334"/>
      <c r="M133" s="334"/>
      <c r="N133" s="33"/>
      <c r="O133" s="33"/>
      <c r="P133" s="34"/>
    </row>
    <row r="134" spans="1:16" s="92" customFormat="1" ht="34.5" customHeight="1">
      <c r="A134" s="92">
        <v>1</v>
      </c>
      <c r="B134" s="94" t="s">
        <v>113</v>
      </c>
      <c r="C134" s="98" t="s">
        <v>114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330" t="s">
        <v>115</v>
      </c>
      <c r="C135" s="331"/>
      <c r="D135" s="331"/>
      <c r="E135" s="331"/>
      <c r="F135" s="331"/>
      <c r="G135" s="331"/>
      <c r="H135" s="331"/>
      <c r="I135" s="335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73</v>
      </c>
      <c r="C136" s="256" t="s">
        <v>150</v>
      </c>
      <c r="D136" s="447" t="s">
        <v>151</v>
      </c>
      <c r="E136" s="447"/>
      <c r="F136" s="447" t="s">
        <v>152</v>
      </c>
      <c r="G136" s="447"/>
      <c r="H136" s="447"/>
      <c r="I136" s="447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7" t="str">
        <f t="shared" ref="B137" si="81">$D$18</f>
        <v>BLACK</v>
      </c>
      <c r="C137" s="448" t="s">
        <v>153</v>
      </c>
      <c r="D137" s="450" t="s">
        <v>154</v>
      </c>
      <c r="E137" s="451"/>
      <c r="F137" s="452" t="s">
        <v>155</v>
      </c>
      <c r="G137" s="452"/>
      <c r="H137" s="452"/>
      <c r="I137" s="452"/>
      <c r="J137" s="35"/>
      <c r="K137" s="35"/>
      <c r="L137" s="35"/>
      <c r="M137" s="35"/>
      <c r="N137" s="35"/>
    </row>
    <row r="138" spans="1:16" s="15" customFormat="1" ht="55" hidden="1">
      <c r="A138" s="92"/>
      <c r="B138" s="197" t="str">
        <f t="shared" ref="B138" si="82">$D$23</f>
        <v>GREY HEATHER</v>
      </c>
      <c r="C138" s="449"/>
      <c r="D138" s="342" t="s">
        <v>156</v>
      </c>
      <c r="E138" s="344"/>
      <c r="F138" s="452" t="s">
        <v>157</v>
      </c>
      <c r="G138" s="452"/>
      <c r="H138" s="452"/>
      <c r="I138" s="452"/>
      <c r="J138" s="35"/>
      <c r="K138" s="35"/>
      <c r="L138" s="35"/>
      <c r="M138" s="35"/>
      <c r="N138" s="35"/>
    </row>
    <row r="139" spans="1:16" s="15" customFormat="1" ht="27.5" hidden="1"/>
    <row r="140" spans="1:16" s="15" customFormat="1" ht="28" hidden="1">
      <c r="A140" s="92"/>
      <c r="B140" s="330"/>
      <c r="C140" s="331"/>
      <c r="D140" s="332"/>
      <c r="E140" s="332"/>
      <c r="F140" s="332"/>
      <c r="G140" s="332"/>
      <c r="H140" s="332"/>
      <c r="I140" s="333"/>
      <c r="J140" s="35"/>
      <c r="K140" s="35"/>
    </row>
    <row r="141" spans="1:16" s="15" customFormat="1" ht="28" hidden="1">
      <c r="A141" s="92"/>
      <c r="B141" s="327"/>
      <c r="C141" s="328"/>
      <c r="D141" s="249" t="s">
        <v>34</v>
      </c>
      <c r="E141" s="249" t="s">
        <v>35</v>
      </c>
      <c r="F141" s="249" t="s">
        <v>36</v>
      </c>
      <c r="G141" s="249" t="s">
        <v>37</v>
      </c>
      <c r="H141" s="249" t="s">
        <v>38</v>
      </c>
      <c r="I141" s="249" t="s">
        <v>39</v>
      </c>
      <c r="J141" s="35"/>
    </row>
    <row r="142" spans="1:16" s="15" customFormat="1" ht="178.5" hidden="1" customHeight="1">
      <c r="A142" s="92"/>
      <c r="B142" s="329" t="s">
        <v>158</v>
      </c>
      <c r="C142" s="329"/>
      <c r="D142" s="257"/>
      <c r="E142" s="257">
        <v>2.2000000000000002</v>
      </c>
      <c r="F142" s="412">
        <v>3</v>
      </c>
      <c r="G142" s="413"/>
      <c r="H142" s="413"/>
      <c r="I142" s="414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28">
      <c r="A144" s="16">
        <v>2</v>
      </c>
      <c r="B144" s="94" t="s">
        <v>119</v>
      </c>
      <c r="C144" s="326" t="s">
        <v>120</v>
      </c>
      <c r="D144" s="326"/>
      <c r="E144" s="326"/>
      <c r="F144" s="326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28">
      <c r="A145" s="92"/>
      <c r="B145" s="330" t="s">
        <v>115</v>
      </c>
      <c r="C145" s="331"/>
      <c r="D145" s="331"/>
      <c r="E145" s="331"/>
      <c r="F145" s="331"/>
      <c r="G145" s="331"/>
      <c r="H145" s="331"/>
      <c r="I145" s="335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73</v>
      </c>
      <c r="C146" s="139" t="s">
        <v>159</v>
      </c>
      <c r="D146" s="139" t="s">
        <v>160</v>
      </c>
      <c r="E146" s="339" t="s">
        <v>116</v>
      </c>
      <c r="F146" s="340"/>
      <c r="G146" s="340"/>
      <c r="H146" s="340"/>
      <c r="I146" s="341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161</v>
      </c>
      <c r="D147" s="141" t="s">
        <v>162</v>
      </c>
      <c r="E147" s="342" t="s">
        <v>122</v>
      </c>
      <c r="F147" s="343"/>
      <c r="G147" s="343"/>
      <c r="H147" s="343"/>
      <c r="I147" s="344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161</v>
      </c>
      <c r="D148" s="141" t="s">
        <v>162</v>
      </c>
      <c r="E148" s="342" t="s">
        <v>163</v>
      </c>
      <c r="F148" s="343"/>
      <c r="G148" s="343"/>
      <c r="H148" s="343"/>
      <c r="I148" s="344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161</v>
      </c>
      <c r="D149" s="141" t="s">
        <v>162</v>
      </c>
      <c r="E149" s="342" t="s">
        <v>122</v>
      </c>
      <c r="F149" s="343"/>
      <c r="G149" s="343"/>
      <c r="H149" s="343"/>
      <c r="I149" s="344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161</v>
      </c>
      <c r="D150" s="141" t="s">
        <v>162</v>
      </c>
      <c r="E150" s="342" t="s">
        <v>122</v>
      </c>
      <c r="F150" s="343"/>
      <c r="G150" s="343"/>
      <c r="H150" s="343"/>
      <c r="I150" s="344"/>
      <c r="J150" s="35"/>
      <c r="K150" s="35"/>
      <c r="L150" s="35"/>
      <c r="M150" s="35"/>
      <c r="N150" s="35"/>
    </row>
    <row r="151" spans="1:16" s="15" customFormat="1" ht="28">
      <c r="A151" s="92"/>
      <c r="B151" s="330" t="s">
        <v>123</v>
      </c>
      <c r="C151" s="331"/>
      <c r="D151" s="332"/>
      <c r="E151" s="332"/>
      <c r="F151" s="332"/>
      <c r="G151" s="332"/>
      <c r="H151" s="332"/>
      <c r="I151" s="333"/>
      <c r="J151" s="35"/>
      <c r="K151" s="35"/>
    </row>
    <row r="152" spans="1:16" s="15" customFormat="1" ht="56.25" customHeight="1">
      <c r="A152" s="92"/>
      <c r="B152" s="327"/>
      <c r="C152" s="328"/>
      <c r="D152" s="249" t="s">
        <v>34</v>
      </c>
      <c r="E152" s="249" t="s">
        <v>35</v>
      </c>
      <c r="F152" s="249" t="s">
        <v>36</v>
      </c>
      <c r="G152" s="249" t="s">
        <v>37</v>
      </c>
      <c r="H152" s="249" t="s">
        <v>38</v>
      </c>
      <c r="I152" s="249" t="s">
        <v>39</v>
      </c>
      <c r="J152" s="35"/>
    </row>
    <row r="153" spans="1:16" s="15" customFormat="1" ht="111.75" customHeight="1">
      <c r="A153" s="92"/>
      <c r="B153" s="444" t="s">
        <v>164</v>
      </c>
      <c r="C153" s="445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444" t="s">
        <v>165</v>
      </c>
      <c r="C154" s="445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27.5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28">
      <c r="A156" s="16">
        <v>3</v>
      </c>
      <c r="B156" s="94" t="s">
        <v>125</v>
      </c>
      <c r="C156" s="18" t="s">
        <v>126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73</v>
      </c>
      <c r="C157" s="337" t="s">
        <v>166</v>
      </c>
      <c r="D157" s="446"/>
      <c r="E157" s="446"/>
      <c r="F157" s="446"/>
      <c r="G157" s="446"/>
      <c r="H157" s="446"/>
      <c r="I157" s="338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7" t="str">
        <f t="shared" ref="B158" si="83">$D$18</f>
        <v>BLACK</v>
      </c>
      <c r="C158" s="342" t="s">
        <v>167</v>
      </c>
      <c r="D158" s="343"/>
      <c r="E158" s="343"/>
      <c r="F158" s="343"/>
      <c r="G158" s="343"/>
      <c r="H158" s="343"/>
      <c r="I158" s="344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7" t="str">
        <f t="shared" ref="B159" si="84">$D$23</f>
        <v>GREY HEATHER</v>
      </c>
      <c r="C159" s="342" t="s">
        <v>168</v>
      </c>
      <c r="D159" s="343"/>
      <c r="E159" s="343"/>
      <c r="F159" s="343"/>
      <c r="G159" s="343"/>
      <c r="H159" s="343"/>
      <c r="I159" s="344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7" t="s">
        <v>169</v>
      </c>
      <c r="C160" s="435" t="s">
        <v>167</v>
      </c>
      <c r="D160" s="436"/>
      <c r="E160" s="436"/>
      <c r="F160" s="436"/>
      <c r="G160" s="436"/>
      <c r="H160" s="436"/>
      <c r="I160" s="437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7" t="s">
        <v>170</v>
      </c>
      <c r="C161" s="438"/>
      <c r="D161" s="439"/>
      <c r="E161" s="439"/>
      <c r="F161" s="439"/>
      <c r="G161" s="439"/>
      <c r="H161" s="439"/>
      <c r="I161" s="440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7" t="s">
        <v>135</v>
      </c>
      <c r="C162" s="441"/>
      <c r="D162" s="442"/>
      <c r="E162" s="442"/>
      <c r="F162" s="442"/>
      <c r="G162" s="442"/>
      <c r="H162" s="442"/>
      <c r="I162" s="443"/>
      <c r="J162" s="35"/>
      <c r="K162" s="35"/>
      <c r="L162" s="35"/>
      <c r="M162" s="35"/>
      <c r="N162" s="35"/>
    </row>
    <row r="163" spans="1:16" s="15" customFormat="1" ht="27.5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334" t="s">
        <v>127</v>
      </c>
      <c r="C164" s="334"/>
      <c r="D164" s="334"/>
      <c r="E164" s="334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28">
      <c r="A168" s="16"/>
      <c r="B168" s="250" t="s">
        <v>131</v>
      </c>
      <c r="C168" s="251" t="s">
        <v>35</v>
      </c>
      <c r="D168" s="251" t="s">
        <v>36</v>
      </c>
      <c r="E168" s="251" t="s">
        <v>37</v>
      </c>
      <c r="F168" s="251" t="s">
        <v>38</v>
      </c>
      <c r="G168" s="251" t="s">
        <v>39</v>
      </c>
      <c r="H168" s="251" t="s">
        <v>40</v>
      </c>
      <c r="L168" s="36"/>
      <c r="M168" s="37"/>
      <c r="N168" s="37"/>
      <c r="O168" s="36"/>
    </row>
    <row r="169" spans="1:16" s="18" customFormat="1" ht="50.15" customHeight="1">
      <c r="A169" s="16"/>
      <c r="B169" s="250" t="s">
        <v>132</v>
      </c>
      <c r="C169" s="188">
        <f>G42</f>
        <v>133</v>
      </c>
      <c r="D169" s="188">
        <f t="shared" ref="D169:G169" si="85">H42</f>
        <v>268</v>
      </c>
      <c r="E169" s="188">
        <f t="shared" si="85"/>
        <v>248</v>
      </c>
      <c r="F169" s="188">
        <f t="shared" si="85"/>
        <v>105</v>
      </c>
      <c r="G169" s="188">
        <f t="shared" si="85"/>
        <v>15</v>
      </c>
      <c r="H169" s="188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324"/>
      <c r="B170" s="325"/>
      <c r="C170" s="325"/>
      <c r="D170" s="325"/>
      <c r="E170" s="325"/>
      <c r="F170" s="325"/>
      <c r="G170" s="325"/>
      <c r="H170" s="325"/>
      <c r="I170" s="325"/>
      <c r="J170" s="325"/>
      <c r="K170" s="325"/>
      <c r="L170" s="325"/>
      <c r="M170" s="325"/>
      <c r="N170" s="325"/>
      <c r="O170" s="325"/>
      <c r="P170" s="325"/>
    </row>
    <row r="171" spans="1:16" s="96" customFormat="1" ht="133" customHeight="1">
      <c r="G171" s="97"/>
    </row>
    <row r="172" spans="1:16" s="96" customFormat="1" ht="27.5">
      <c r="G172" s="97"/>
    </row>
    <row r="173" spans="1:16" s="96" customFormat="1" ht="27.5">
      <c r="G173" s="97"/>
    </row>
    <row r="174" spans="1:16" s="96" customFormat="1" ht="27.5">
      <c r="G174" s="97"/>
    </row>
    <row r="175" spans="1:16" s="96" customFormat="1" ht="27.5">
      <c r="G175" s="97"/>
    </row>
    <row r="176" spans="1:16" s="96" customFormat="1" ht="27.5">
      <c r="G176" s="97"/>
    </row>
    <row r="177" spans="7:7" s="96" customFormat="1" ht="27.5">
      <c r="G177" s="97"/>
    </row>
    <row r="178" spans="7:7" s="96" customFormat="1" ht="27.5">
      <c r="G178" s="97"/>
    </row>
    <row r="179" spans="7:7" s="96" customFormat="1" ht="27.5">
      <c r="G179" s="97"/>
    </row>
    <row r="180" spans="7:7" s="96" customFormat="1" ht="27.5">
      <c r="G180" s="97"/>
    </row>
    <row r="181" spans="7:7" s="96" customFormat="1" ht="27.5">
      <c r="G181" s="97"/>
    </row>
    <row r="182" spans="7:7" s="96" customFormat="1" ht="27.5">
      <c r="G182" s="97"/>
    </row>
    <row r="183" spans="7:7" s="96" customFormat="1" ht="27.5">
      <c r="G183" s="97"/>
    </row>
    <row r="184" spans="7:7" s="96" customFormat="1" ht="27.5">
      <c r="G184" s="97"/>
    </row>
    <row r="185" spans="7:7" s="96" customFormat="1" ht="27.5">
      <c r="G185" s="97"/>
    </row>
    <row r="186" spans="7:7" s="96" customFormat="1" ht="27.5">
      <c r="G186" s="97"/>
    </row>
    <row r="187" spans="7:7" s="96" customFormat="1" ht="27.5">
      <c r="G187" s="97"/>
    </row>
    <row r="188" spans="7:7" s="96" customFormat="1" ht="27.5">
      <c r="G188" s="97"/>
    </row>
    <row r="189" spans="7:7" s="96" customFormat="1" ht="27.5">
      <c r="G189" s="97"/>
    </row>
    <row r="190" spans="7:7" s="96" customFormat="1" ht="27.5">
      <c r="G190" s="97"/>
    </row>
    <row r="191" spans="7:7" s="96" customFormat="1" ht="27.5">
      <c r="G191" s="97"/>
    </row>
    <row r="192" spans="7:7" s="96" customFormat="1" ht="27.5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58"/>
  <sheetViews>
    <sheetView view="pageBreakPreview" topLeftCell="A14" zoomScale="25" zoomScaleNormal="40" zoomScaleSheetLayoutView="25" zoomScalePageLayoutView="25" workbookViewId="0">
      <selection activeCell="A19" sqref="A19"/>
    </sheetView>
  </sheetViews>
  <sheetFormatPr defaultColWidth="9.1796875" defaultRowHeight="20"/>
  <cols>
    <col min="1" max="1" width="64.453125" style="79" customWidth="1"/>
    <col min="2" max="5" width="48.81640625" style="80" customWidth="1"/>
    <col min="6" max="6" width="108.81640625" style="80" customWidth="1"/>
    <col min="7" max="12" width="9.1796875" style="80"/>
    <col min="13" max="13" width="17.7265625" style="80" customWidth="1"/>
    <col min="14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/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D15-206 (D15-TA204A1)</v>
      </c>
      <c r="C3" s="75"/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curved hem tank top</v>
      </c>
      <c r="C4" s="75"/>
      <c r="D4" s="75"/>
      <c r="E4" s="75"/>
    </row>
    <row r="5" spans="1:12" s="74" customFormat="1" ht="76" customHeight="1">
      <c r="A5" s="180"/>
      <c r="B5" s="142" t="str">
        <f>'1. CUTTING DOCKET'!$D$21</f>
        <v>CLOUD</v>
      </c>
      <c r="C5" s="142" t="str">
        <f>'1. CUTTING DOCKET'!$D$27</f>
        <v xml:space="preserve"> MOONLIGHT</v>
      </c>
      <c r="D5" s="142" t="str">
        <f>'1. CUTTING DOCKET'!$D$30</f>
        <v>LUNAR</v>
      </c>
      <c r="E5" s="142" t="str">
        <f>'1. CUTTING DOCKET'!$D$36</f>
        <v>PARCHMENT</v>
      </c>
    </row>
    <row r="6" spans="1:12" s="77" customFormat="1" ht="69.75" customHeight="1">
      <c r="A6" s="144" t="s">
        <v>171</v>
      </c>
      <c r="B6" s="144" t="str">
        <f>'1. CUTTING DOCKET'!$E$48</f>
        <v>PFD</v>
      </c>
      <c r="C6" s="144" t="str">
        <f>'1. CUTTING DOCKET'!$E$50</f>
        <v>PFD</v>
      </c>
      <c r="D6" s="144" t="str">
        <f>'1. CUTTING DOCKET'!$E$52</f>
        <v>PFD</v>
      </c>
      <c r="E6" s="144" t="str">
        <f>'1. CUTTING DOCKET'!$E$54</f>
        <v>PFD</v>
      </c>
    </row>
    <row r="7" spans="1:12" s="77" customFormat="1" ht="75" customHeight="1">
      <c r="A7" s="181" t="s">
        <v>172</v>
      </c>
      <c r="B7" s="483" t="str">
        <f>'1. CUTTING DOCKET'!M11</f>
        <v>SLUB JERSEY 60% COTTON, 35% POLYESTER, 5% SPANDEX 230GSM</v>
      </c>
      <c r="C7" s="483"/>
      <c r="D7" s="483"/>
      <c r="E7" s="483"/>
    </row>
    <row r="8" spans="1:12" s="77" customFormat="1" ht="409.6" customHeight="1">
      <c r="A8" s="145" t="str">
        <f>'1. CUTTING DOCKET'!D48</f>
        <v>VẢI CHÍNH, CỔ ÁO, VÒNG NÁCH</v>
      </c>
      <c r="B8" s="492"/>
      <c r="C8" s="493"/>
      <c r="D8" s="493"/>
      <c r="E8" s="494"/>
      <c r="L8" s="78"/>
    </row>
    <row r="9" spans="1:12" s="77" customFormat="1" ht="135" hidden="1" customHeight="1">
      <c r="A9" s="144" t="e">
        <f>'1. CUTTING DOCKET'!#REF!</f>
        <v>#REF!</v>
      </c>
      <c r="B9" s="483" t="e">
        <f>'1. CUTTING DOCKET'!#REF!</f>
        <v>#REF!</v>
      </c>
      <c r="C9" s="483"/>
      <c r="D9" s="483"/>
      <c r="E9" s="144" t="e">
        <f>'1. CUTTING DOCKET'!#REF!</f>
        <v>#REF!</v>
      </c>
    </row>
    <row r="10" spans="1:12" s="77" customFormat="1" ht="409.6" hidden="1" customHeight="1">
      <c r="A10" s="145" t="e">
        <f>'1. CUTTING DOCKET'!#REF!</f>
        <v>#REF!</v>
      </c>
      <c r="B10" s="484"/>
      <c r="C10" s="484"/>
      <c r="D10" s="484"/>
      <c r="E10" s="147"/>
      <c r="L10" s="78"/>
    </row>
    <row r="11" spans="1:12" s="77" customFormat="1" ht="74.25" customHeight="1">
      <c r="A11" s="144" t="s">
        <v>173</v>
      </c>
      <c r="B11" s="148" t="str">
        <f>'1. CUTTING DOCKET'!$F$57</f>
        <v>CLOUD</v>
      </c>
      <c r="C11" s="148" t="str">
        <f>'1. CUTTING DOCKET'!$F$58</f>
        <v xml:space="preserve"> MOONLIGHT</v>
      </c>
      <c r="D11" s="148" t="str">
        <f>'1. CUTTING DOCKET'!$F$59</f>
        <v>LUNAR</v>
      </c>
      <c r="E11" s="148" t="str">
        <f>'1. CUTTING DOCKET'!$F$60</f>
        <v>PARCHMENT</v>
      </c>
    </row>
    <row r="12" spans="1:12" s="77" customFormat="1" ht="115.5" customHeight="1">
      <c r="A12" s="145" t="s">
        <v>80</v>
      </c>
      <c r="B12" s="143" t="str">
        <f>'1. CUTTING DOCKET'!$G$57</f>
        <v>PFD</v>
      </c>
      <c r="C12" s="143" t="str">
        <f>'1. CUTTING DOCKET'!$G$58</f>
        <v>PFD</v>
      </c>
      <c r="D12" s="143" t="str">
        <f>'1. CUTTING DOCKET'!$G$59</f>
        <v>PFD</v>
      </c>
      <c r="E12" s="143" t="str">
        <f>'1. CUTTING DOCKET'!$G$60</f>
        <v>PFD</v>
      </c>
    </row>
    <row r="13" spans="1:12" s="77" customFormat="1" ht="115.5" customHeight="1">
      <c r="A13" s="145" t="str">
        <f>'1. CUTTING DOCKET'!B61</f>
        <v>CHỈ 40/2 SỬA HÀNG SAU NHUỘM</v>
      </c>
      <c r="B13" s="485" t="str">
        <f>'1. CUTTING DOCKET'!G61</f>
        <v>chỉ chợ</v>
      </c>
      <c r="C13" s="485"/>
      <c r="D13" s="485"/>
      <c r="E13" s="485"/>
    </row>
    <row r="14" spans="1:12" s="77" customFormat="1" ht="90" customHeight="1">
      <c r="A14" s="144" t="str">
        <f>'1. CUTTING DOCKET'!B65</f>
        <v>NHÃN CHÍNH CHO ÁO</v>
      </c>
      <c r="B14" s="487" t="str">
        <f>'1. CUTTING DOCKET'!F65</f>
        <v>NỀN TRẮNG CHỮ ĐEN</v>
      </c>
      <c r="C14" s="487"/>
      <c r="D14" s="487"/>
      <c r="E14" s="487"/>
    </row>
    <row r="15" spans="1:12" s="77" customFormat="1" ht="409.6" customHeight="1">
      <c r="A15" s="149" t="s">
        <v>280</v>
      </c>
      <c r="B15" s="486"/>
      <c r="C15" s="486"/>
      <c r="D15" s="486"/>
      <c r="E15" s="486"/>
    </row>
    <row r="16" spans="1:12" s="77" customFormat="1" ht="79.5" customHeight="1">
      <c r="A16" s="144" t="str">
        <f>'1. CUTTING DOCKET'!B69</f>
        <v>NHÃN SIZE CHO ÁO</v>
      </c>
      <c r="B16" s="487" t="str">
        <f>'1. CUTTING DOCKET'!F69</f>
        <v>NỀN TRẮNG CHỮ ĐEN</v>
      </c>
      <c r="C16" s="487"/>
      <c r="D16" s="487"/>
      <c r="E16" s="487"/>
    </row>
    <row r="17" spans="1:5" s="77" customFormat="1" ht="346.5" customHeight="1">
      <c r="A17" s="145" t="s">
        <v>281</v>
      </c>
      <c r="B17" s="488"/>
      <c r="C17" s="488"/>
      <c r="D17" s="488"/>
      <c r="E17" s="489"/>
    </row>
    <row r="18" spans="1:5" s="77" customFormat="1" ht="105">
      <c r="A18" s="144" t="str">
        <f>'1. CUTTING DOCKET'!B75</f>
        <v>NHÃN COUNTRY OF ORIGIN- made in vietnam</v>
      </c>
      <c r="B18" s="479" t="str">
        <f>'1. CUTTING DOCKET'!$F$73</f>
        <v>NỀN TRẮNG CHỮ ĐEN</v>
      </c>
      <c r="C18" s="480"/>
      <c r="D18" s="480"/>
      <c r="E18" s="481"/>
    </row>
    <row r="19" spans="1:5" s="77" customFormat="1" ht="299.25" customHeight="1">
      <c r="A19" s="149" t="s">
        <v>412</v>
      </c>
      <c r="B19" s="491"/>
      <c r="C19" s="491"/>
      <c r="D19" s="491"/>
      <c r="E19" s="491"/>
    </row>
    <row r="20" spans="1:5" s="77" customFormat="1" ht="192" customHeight="1">
      <c r="A20" s="144" t="str">
        <f>'1. CUTTING DOCKET'!B77</f>
        <v>NHÃN THÀNH PHẦN 60% COTTON, 35% POLYESTER, 5% SPANDEX 1 LÁ</v>
      </c>
      <c r="B20" s="479" t="str">
        <f>'1. CUTTING DOCKET'!F77</f>
        <v>NỀN TRẮNG CHỮ ĐEN</v>
      </c>
      <c r="C20" s="480"/>
      <c r="D20" s="480"/>
      <c r="E20" s="481"/>
    </row>
    <row r="21" spans="1:5" s="77" customFormat="1" ht="299.25" customHeight="1">
      <c r="A21" s="149" t="s">
        <v>282</v>
      </c>
      <c r="B21" s="491"/>
      <c r="C21" s="491"/>
      <c r="D21" s="491"/>
      <c r="E21" s="491"/>
    </row>
    <row r="22" spans="1:5" s="77" customFormat="1" ht="166.5" customHeight="1">
      <c r="A22" s="144" t="str">
        <f>'1. CUTTING DOCKET'!$B$83</f>
        <v>STICKER POLY BAG + 2 MẶT THÙNG CARTON 
6.5CM W x 2.5CM H</v>
      </c>
      <c r="B22" s="479" t="str">
        <f>'1. CUTTING DOCKET'!F83</f>
        <v>NỀN TRẮNG CHỮ ĐEN</v>
      </c>
      <c r="C22" s="480"/>
      <c r="D22" s="480"/>
      <c r="E22" s="481"/>
    </row>
    <row r="23" spans="1:5" s="77" customFormat="1" ht="384" customHeight="1">
      <c r="A23" s="149" t="s">
        <v>283</v>
      </c>
      <c r="B23" s="490" t="s">
        <v>180</v>
      </c>
      <c r="C23" s="490"/>
      <c r="D23" s="490"/>
      <c r="E23" s="490"/>
    </row>
    <row r="24" spans="1:5" s="77" customFormat="1" ht="156" customHeight="1">
      <c r="A24" s="144" t="str">
        <f>'1. CUTTING DOCKET'!$B$88</f>
        <v>POLYBAG REGULAR (XXS-M) BAO NHỎ 343MM x 406MM</v>
      </c>
      <c r="B24" s="479" t="str">
        <f>'1. CUTTING DOCKET'!$F$87</f>
        <v>CLEAR</v>
      </c>
      <c r="C24" s="480"/>
      <c r="D24" s="480"/>
      <c r="E24" s="481"/>
    </row>
    <row r="25" spans="1:5" s="77" customFormat="1" ht="273" customHeight="1">
      <c r="A25" s="145" t="s">
        <v>284</v>
      </c>
      <c r="B25" s="482"/>
      <c r="C25" s="482"/>
      <c r="D25" s="482"/>
      <c r="E25" s="482"/>
    </row>
    <row r="26" spans="1:5" s="77" customFormat="1" ht="116.25" customHeight="1">
      <c r="A26" s="144" t="s">
        <v>285</v>
      </c>
      <c r="B26" s="479" t="str">
        <f>'1. CUTTING DOCKET'!$F$91</f>
        <v>NATURAL</v>
      </c>
      <c r="C26" s="480"/>
      <c r="D26" s="480"/>
      <c r="E26" s="481"/>
    </row>
    <row r="27" spans="1:5" s="77" customFormat="1" ht="324.75" customHeight="1">
      <c r="A27" s="145"/>
      <c r="B27" s="482"/>
      <c r="C27" s="482"/>
      <c r="D27" s="482"/>
      <c r="E27" s="482"/>
    </row>
    <row r="28" spans="1:5" s="77" customFormat="1" ht="119.5" customHeight="1">
      <c r="A28" s="144" t="str">
        <f>'1. CUTTING DOCKET'!$B$95</f>
        <v>STICKER DÁN THÙNG</v>
      </c>
      <c r="B28" s="479" t="str">
        <f>'1. CUTTING DOCKET'!$F$95</f>
        <v>NỀN TRẮNG CHỮ ĐEN</v>
      </c>
      <c r="C28" s="480"/>
      <c r="D28" s="480"/>
      <c r="E28" s="481"/>
    </row>
    <row r="29" spans="1:5" s="77" customFormat="1" ht="287.25" customHeight="1">
      <c r="A29" s="145" t="s">
        <v>286</v>
      </c>
      <c r="B29" s="482"/>
      <c r="C29" s="482"/>
      <c r="D29" s="482"/>
      <c r="E29" s="482"/>
    </row>
    <row r="30" spans="1:5" s="77" customFormat="1" ht="71.5" customHeight="1">
      <c r="A30" s="144" t="str">
        <f>'1. CUTTING DOCKET'!$B$99</f>
        <v>STICKER DÁN THÙNG MÀU CAM</v>
      </c>
      <c r="B30" s="479" t="str">
        <f>'1. CUTTING DOCKET'!$F$99</f>
        <v>ORANGE</v>
      </c>
      <c r="C30" s="480"/>
      <c r="D30" s="480"/>
      <c r="E30" s="481"/>
    </row>
    <row r="31" spans="1:5" s="77" customFormat="1" ht="324" customHeight="1">
      <c r="A31" s="145" t="s">
        <v>287</v>
      </c>
      <c r="B31" s="482"/>
      <c r="C31" s="482"/>
      <c r="D31" s="482"/>
      <c r="E31" s="482"/>
    </row>
    <row r="32" spans="1:5" s="77" customFormat="1" ht="63.65" customHeight="1">
      <c r="A32" s="144" t="str">
        <f>'1. CUTTING DOCKET'!$B$107</f>
        <v>BIG POLY BAG 100X120</v>
      </c>
      <c r="B32" s="479" t="str">
        <f>'1. CUTTING DOCKET'!$F$107</f>
        <v>CLEAR</v>
      </c>
      <c r="C32" s="480"/>
      <c r="D32" s="480"/>
      <c r="E32" s="481"/>
    </row>
    <row r="33" spans="1:9" s="77" customFormat="1" ht="97.5" customHeight="1">
      <c r="A33" s="145" t="s">
        <v>288</v>
      </c>
      <c r="B33" s="482"/>
      <c r="C33" s="482"/>
      <c r="D33" s="482"/>
      <c r="E33" s="482"/>
    </row>
    <row r="37" spans="1:9">
      <c r="I37" s="80" t="b">
        <v>1</v>
      </c>
    </row>
    <row r="41" spans="1:9">
      <c r="A41" s="79" t="str">
        <f>UPPER(D16)</f>
        <v/>
      </c>
    </row>
    <row r="42" spans="1:9" ht="156" customHeight="1">
      <c r="E42" s="80">
        <f>$N$32</f>
        <v>0</v>
      </c>
      <c r="H42" s="270">
        <v>0.99</v>
      </c>
    </row>
    <row r="43" spans="1:9">
      <c r="A43" s="79" t="str">
        <f>UPPER(D22)</f>
        <v/>
      </c>
      <c r="B43" s="80" t="s">
        <v>272</v>
      </c>
    </row>
    <row r="44" spans="1:9" ht="156" customHeight="1">
      <c r="E44" s="80">
        <f>$N$32</f>
        <v>0</v>
      </c>
      <c r="G44" s="80">
        <f>$Q$22</f>
        <v>0</v>
      </c>
      <c r="H44" s="270">
        <v>0.99</v>
      </c>
    </row>
    <row r="45" spans="1:9">
      <c r="A45" s="79" t="str">
        <f>UPPER(D26)</f>
        <v/>
      </c>
    </row>
    <row r="46" spans="1:9" ht="156" customHeight="1">
      <c r="E46" s="80">
        <f>$N$32</f>
        <v>0</v>
      </c>
      <c r="H46" s="270">
        <v>0.99</v>
      </c>
    </row>
    <row r="47" spans="1:9">
      <c r="A47" s="79" t="str">
        <f>UPPER(D32)</f>
        <v/>
      </c>
    </row>
    <row r="48" spans="1:9" ht="156" customHeight="1">
      <c r="E48" s="80">
        <f>$N$32</f>
        <v>0</v>
      </c>
      <c r="G48" s="80">
        <f>$Q$34</f>
        <v>0</v>
      </c>
      <c r="H48" s="270">
        <v>0.99</v>
      </c>
    </row>
    <row r="51" spans="2:17">
      <c r="G51" s="80" t="s">
        <v>240</v>
      </c>
      <c r="L51" s="270"/>
      <c r="P51" s="478" t="s">
        <v>242</v>
      </c>
      <c r="Q51" s="478"/>
    </row>
    <row r="52" spans="2:17">
      <c r="G52" s="80" t="s">
        <v>240</v>
      </c>
      <c r="L52" s="270"/>
      <c r="P52" s="478"/>
      <c r="Q52" s="478"/>
    </row>
    <row r="53" spans="2:17">
      <c r="G53" s="80" t="s">
        <v>240</v>
      </c>
      <c r="L53" s="270"/>
      <c r="P53" s="478"/>
      <c r="Q53" s="478"/>
    </row>
    <row r="54" spans="2:17">
      <c r="G54" s="80" t="s">
        <v>240</v>
      </c>
      <c r="L54" s="270"/>
      <c r="P54" s="478"/>
      <c r="Q54" s="478"/>
    </row>
    <row r="55" spans="2:17">
      <c r="B55" s="80" t="s">
        <v>243</v>
      </c>
    </row>
    <row r="56" spans="2:17">
      <c r="B56" s="80" t="s">
        <v>243</v>
      </c>
    </row>
    <row r="57" spans="2:17">
      <c r="B57" s="80" t="s">
        <v>243</v>
      </c>
    </row>
    <row r="58" spans="2:17">
      <c r="B58" s="80" t="s">
        <v>243</v>
      </c>
    </row>
  </sheetData>
  <mergeCells count="26">
    <mergeCell ref="B8:E8"/>
    <mergeCell ref="B18:E18"/>
    <mergeCell ref="B19:E19"/>
    <mergeCell ref="B7:E7"/>
    <mergeCell ref="B14:E14"/>
    <mergeCell ref="B23:E23"/>
    <mergeCell ref="B21:E21"/>
    <mergeCell ref="B20:E20"/>
    <mergeCell ref="B22:E22"/>
    <mergeCell ref="B24:E24"/>
    <mergeCell ref="P51:Q54"/>
    <mergeCell ref="B30:E30"/>
    <mergeCell ref="B32:E32"/>
    <mergeCell ref="B29:E29"/>
    <mergeCell ref="B9:D9"/>
    <mergeCell ref="B10:D10"/>
    <mergeCell ref="B13:E13"/>
    <mergeCell ref="B28:E28"/>
    <mergeCell ref="B26:E26"/>
    <mergeCell ref="B33:E33"/>
    <mergeCell ref="B31:E31"/>
    <mergeCell ref="B15:E15"/>
    <mergeCell ref="B16:E16"/>
    <mergeCell ref="B27:E27"/>
    <mergeCell ref="B17:E17"/>
    <mergeCell ref="B25:E25"/>
  </mergeCells>
  <printOptions horizontalCentered="1"/>
  <pageMargins left="0.25" right="0" top="0.60416666666666696" bottom="0.75" header="0" footer="0"/>
  <pageSetup paperSize="9" scale="38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5" max="4" man="1"/>
    <brk id="21" max="4" man="1"/>
    <brk id="27" max="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33427-9E49-4924-B100-6F9B6F83307D}">
  <sheetPr>
    <pageSetUpPr fitToPage="1"/>
  </sheetPr>
  <dimension ref="A1:Z43"/>
  <sheetViews>
    <sheetView tabSelected="1" zoomScale="85" zoomScaleNormal="85" workbookViewId="0">
      <selection activeCell="AG13" sqref="AG13"/>
    </sheetView>
  </sheetViews>
  <sheetFormatPr defaultColWidth="9.1796875" defaultRowHeight="13"/>
  <cols>
    <col min="1" max="1" width="15.26953125" style="292" customWidth="1"/>
    <col min="2" max="2" width="17.7265625" style="292" customWidth="1"/>
    <col min="3" max="3" width="31.7265625" style="292" customWidth="1"/>
    <col min="4" max="4" width="9" style="292" customWidth="1"/>
    <col min="5" max="5" width="5.81640625" style="292" customWidth="1"/>
    <col min="6" max="6" width="6.54296875" style="292" customWidth="1"/>
    <col min="7" max="7" width="5.81640625" style="292" hidden="1" customWidth="1"/>
    <col min="8" max="8" width="5.453125" style="292" hidden="1" customWidth="1"/>
    <col min="9" max="9" width="6.54296875" style="292" customWidth="1"/>
    <col min="10" max="10" width="5.81640625" style="292" hidden="1" customWidth="1"/>
    <col min="11" max="11" width="5.453125" style="292" hidden="1" customWidth="1"/>
    <col min="12" max="12" width="6.54296875" style="292" customWidth="1"/>
    <col min="13" max="13" width="5.81640625" style="292" hidden="1" customWidth="1"/>
    <col min="14" max="14" width="5.453125" style="292" hidden="1" customWidth="1"/>
    <col min="15" max="15" width="6.54296875" style="292" customWidth="1"/>
    <col min="16" max="16" width="5.81640625" style="292" hidden="1" customWidth="1"/>
    <col min="17" max="17" width="5.453125" style="292" hidden="1" customWidth="1"/>
    <col min="18" max="18" width="6.54296875" style="292" customWidth="1"/>
    <col min="19" max="19" width="5.81640625" style="292" hidden="1" customWidth="1"/>
    <col min="20" max="20" width="5.453125" style="292" hidden="1" customWidth="1"/>
    <col min="21" max="21" width="6.54296875" style="292" customWidth="1"/>
    <col min="22" max="22" width="5.81640625" style="292" hidden="1" customWidth="1"/>
    <col min="23" max="23" width="5.453125" style="292" hidden="1" customWidth="1"/>
    <col min="24" max="24" width="6.54296875" style="292" customWidth="1"/>
    <col min="25" max="25" width="5.81640625" style="292" hidden="1" customWidth="1"/>
    <col min="26" max="26" width="5.453125" style="292" hidden="1" customWidth="1"/>
    <col min="27" max="16384" width="9.1796875" style="292"/>
  </cols>
  <sheetData>
    <row r="1" spans="1:26" ht="14.25" customHeight="1">
      <c r="A1" s="499"/>
      <c r="B1" s="500"/>
      <c r="C1" s="285"/>
      <c r="D1" s="286" t="s">
        <v>289</v>
      </c>
      <c r="E1" s="287" t="s">
        <v>290</v>
      </c>
      <c r="F1" s="288"/>
      <c r="G1" s="288"/>
      <c r="H1" s="288"/>
      <c r="I1" s="289"/>
      <c r="J1" s="288"/>
      <c r="K1" s="288"/>
      <c r="L1" s="290" t="s">
        <v>291</v>
      </c>
      <c r="M1" s="288"/>
      <c r="N1" s="288"/>
      <c r="O1" s="505" t="s">
        <v>292</v>
      </c>
      <c r="P1" s="506"/>
      <c r="Q1" s="506"/>
      <c r="R1" s="506"/>
      <c r="S1" s="506"/>
      <c r="T1" s="506"/>
      <c r="U1" s="506"/>
      <c r="V1" s="506"/>
      <c r="W1" s="506"/>
      <c r="X1" s="507"/>
      <c r="Y1" s="291"/>
      <c r="Z1" s="291"/>
    </row>
    <row r="2" spans="1:26" ht="14.25" customHeight="1">
      <c r="A2" s="501"/>
      <c r="B2" s="502"/>
      <c r="C2" s="293"/>
      <c r="D2" s="286" t="s">
        <v>293</v>
      </c>
      <c r="E2" s="294" t="s">
        <v>294</v>
      </c>
      <c r="F2" s="294"/>
      <c r="G2" s="287"/>
      <c r="H2" s="287"/>
      <c r="I2" s="295"/>
      <c r="J2" s="287"/>
      <c r="K2" s="287"/>
      <c r="L2" s="290" t="s">
        <v>295</v>
      </c>
      <c r="M2" s="287"/>
      <c r="N2" s="287"/>
      <c r="O2" s="505" t="s">
        <v>296</v>
      </c>
      <c r="P2" s="506"/>
      <c r="Q2" s="506"/>
      <c r="R2" s="506"/>
      <c r="S2" s="506"/>
      <c r="T2" s="506"/>
      <c r="U2" s="506"/>
      <c r="V2" s="506"/>
      <c r="W2" s="506"/>
      <c r="X2" s="507"/>
      <c r="Y2" s="291"/>
      <c r="Z2" s="291"/>
    </row>
    <row r="3" spans="1:26" ht="14.25" customHeight="1">
      <c r="A3" s="501"/>
      <c r="B3" s="502"/>
      <c r="C3" s="293"/>
      <c r="D3" s="286" t="s">
        <v>297</v>
      </c>
      <c r="E3" s="287" t="s">
        <v>298</v>
      </c>
      <c r="F3" s="296"/>
      <c r="G3" s="296"/>
      <c r="H3" s="296"/>
      <c r="I3" s="295"/>
      <c r="J3" s="296"/>
      <c r="K3" s="296"/>
      <c r="L3" s="290" t="s">
        <v>299</v>
      </c>
      <c r="M3" s="296"/>
      <c r="N3" s="296"/>
      <c r="O3" s="505" t="s">
        <v>300</v>
      </c>
      <c r="P3" s="506"/>
      <c r="Q3" s="506"/>
      <c r="R3" s="506"/>
      <c r="S3" s="506"/>
      <c r="T3" s="506"/>
      <c r="U3" s="506"/>
      <c r="V3" s="506"/>
      <c r="W3" s="506"/>
      <c r="X3" s="507"/>
      <c r="Y3" s="291"/>
      <c r="Z3" s="291"/>
    </row>
    <row r="4" spans="1:26" ht="14.9" customHeight="1">
      <c r="A4" s="503"/>
      <c r="B4" s="504"/>
      <c r="C4" s="297"/>
      <c r="D4" s="508" t="s">
        <v>301</v>
      </c>
      <c r="E4" s="509"/>
      <c r="F4" s="509"/>
      <c r="G4" s="509"/>
      <c r="H4" s="509"/>
      <c r="I4" s="509"/>
      <c r="J4" s="509"/>
      <c r="K4" s="509"/>
      <c r="L4" s="509"/>
      <c r="M4" s="509"/>
      <c r="N4" s="509"/>
      <c r="O4" s="509"/>
      <c r="P4" s="509"/>
      <c r="Q4" s="509"/>
      <c r="R4" s="509"/>
      <c r="S4" s="509"/>
      <c r="T4" s="509"/>
      <c r="U4" s="509"/>
      <c r="V4" s="509"/>
      <c r="W4" s="509"/>
      <c r="X4" s="510"/>
      <c r="Y4" s="298"/>
      <c r="Z4" s="298"/>
    </row>
    <row r="5" spans="1:26" ht="19.5" customHeight="1">
      <c r="A5" s="511" t="s">
        <v>302</v>
      </c>
      <c r="B5" s="512"/>
      <c r="C5" s="299"/>
      <c r="D5" s="300" t="s">
        <v>303</v>
      </c>
      <c r="E5" s="300" t="s">
        <v>304</v>
      </c>
      <c r="F5" s="301" t="s">
        <v>305</v>
      </c>
      <c r="G5" s="302" t="s">
        <v>306</v>
      </c>
      <c r="H5" s="303" t="s">
        <v>307</v>
      </c>
      <c r="I5" s="301" t="s">
        <v>308</v>
      </c>
      <c r="J5" s="302" t="s">
        <v>306</v>
      </c>
      <c r="K5" s="303" t="s">
        <v>307</v>
      </c>
      <c r="L5" s="301" t="s">
        <v>309</v>
      </c>
      <c r="M5" s="302" t="s">
        <v>306</v>
      </c>
      <c r="N5" s="303" t="s">
        <v>307</v>
      </c>
      <c r="O5" s="304" t="s">
        <v>310</v>
      </c>
      <c r="P5" s="302" t="s">
        <v>306</v>
      </c>
      <c r="Q5" s="303" t="s">
        <v>307</v>
      </c>
      <c r="R5" s="301" t="s">
        <v>311</v>
      </c>
      <c r="S5" s="302" t="s">
        <v>306</v>
      </c>
      <c r="T5" s="303" t="s">
        <v>307</v>
      </c>
      <c r="U5" s="301" t="s">
        <v>312</v>
      </c>
      <c r="V5" s="302" t="s">
        <v>306</v>
      </c>
      <c r="W5" s="303" t="s">
        <v>307</v>
      </c>
      <c r="X5" s="301" t="s">
        <v>313</v>
      </c>
      <c r="Y5" s="302" t="s">
        <v>306</v>
      </c>
      <c r="Z5" s="303" t="s">
        <v>307</v>
      </c>
    </row>
    <row r="6" spans="1:26" s="313" customFormat="1" ht="21.65" customHeight="1">
      <c r="A6" s="305" t="s">
        <v>314</v>
      </c>
      <c r="B6" s="306" t="s">
        <v>315</v>
      </c>
      <c r="C6" s="307" t="s">
        <v>316</v>
      </c>
      <c r="D6" s="308" t="s">
        <v>317</v>
      </c>
      <c r="E6" s="309">
        <v>1</v>
      </c>
      <c r="F6" s="309">
        <v>28</v>
      </c>
      <c r="G6" s="310">
        <v>0</v>
      </c>
      <c r="H6" s="311"/>
      <c r="I6" s="309">
        <v>29</v>
      </c>
      <c r="J6" s="310">
        <v>-0.5</v>
      </c>
      <c r="K6" s="311"/>
      <c r="L6" s="309">
        <v>30</v>
      </c>
      <c r="M6" s="310">
        <v>0</v>
      </c>
      <c r="N6" s="311"/>
      <c r="O6" s="312">
        <v>31</v>
      </c>
      <c r="P6" s="310">
        <v>0.25</v>
      </c>
      <c r="Q6" s="311"/>
      <c r="R6" s="309">
        <v>32</v>
      </c>
      <c r="S6" s="310">
        <v>0.5</v>
      </c>
      <c r="T6" s="311"/>
      <c r="U6" s="309">
        <v>33</v>
      </c>
      <c r="V6" s="310">
        <v>-0.25</v>
      </c>
      <c r="W6" s="311"/>
      <c r="X6" s="309">
        <v>34</v>
      </c>
      <c r="Y6" s="310">
        <v>-0.5</v>
      </c>
      <c r="Z6" s="311"/>
    </row>
    <row r="7" spans="1:26" s="313" customFormat="1" ht="21.65" customHeight="1">
      <c r="A7" s="314" t="s">
        <v>318</v>
      </c>
      <c r="B7" s="307" t="s">
        <v>319</v>
      </c>
      <c r="C7" s="307"/>
      <c r="D7" s="308" t="s">
        <v>320</v>
      </c>
      <c r="E7" s="309">
        <v>1</v>
      </c>
      <c r="F7" s="315" t="s">
        <v>321</v>
      </c>
      <c r="G7" s="310">
        <v>0.25</v>
      </c>
      <c r="H7" s="311"/>
      <c r="I7" s="315" t="s">
        <v>322</v>
      </c>
      <c r="J7" s="310">
        <v>0</v>
      </c>
      <c r="K7" s="311"/>
      <c r="L7" s="315" t="s">
        <v>323</v>
      </c>
      <c r="M7" s="310">
        <v>0</v>
      </c>
      <c r="N7" s="311"/>
      <c r="O7" s="304" t="s">
        <v>324</v>
      </c>
      <c r="P7" s="310">
        <v>-0.25</v>
      </c>
      <c r="Q7" s="311"/>
      <c r="R7" s="315" t="s">
        <v>325</v>
      </c>
      <c r="S7" s="310">
        <v>0.25</v>
      </c>
      <c r="T7" s="311"/>
      <c r="U7" s="315" t="s">
        <v>326</v>
      </c>
      <c r="V7" s="310">
        <v>-0.25</v>
      </c>
      <c r="W7" s="311"/>
      <c r="X7" s="315" t="s">
        <v>327</v>
      </c>
      <c r="Y7" s="310">
        <v>-0.25</v>
      </c>
      <c r="Z7" s="311"/>
    </row>
    <row r="8" spans="1:26" s="313" customFormat="1" ht="21.65" customHeight="1">
      <c r="A8" s="314" t="s">
        <v>328</v>
      </c>
      <c r="B8" s="307" t="s">
        <v>329</v>
      </c>
      <c r="C8" s="307" t="s">
        <v>330</v>
      </c>
      <c r="D8" s="308" t="s">
        <v>317</v>
      </c>
      <c r="E8" s="309">
        <v>1</v>
      </c>
      <c r="F8" s="315" t="s">
        <v>331</v>
      </c>
      <c r="G8" s="310">
        <v>0</v>
      </c>
      <c r="H8" s="311"/>
      <c r="I8" s="315" t="s">
        <v>332</v>
      </c>
      <c r="J8" s="310">
        <v>0</v>
      </c>
      <c r="K8" s="311"/>
      <c r="L8" s="315" t="s">
        <v>333</v>
      </c>
      <c r="M8" s="310">
        <v>0.25</v>
      </c>
      <c r="N8" s="311"/>
      <c r="O8" s="304" t="s">
        <v>334</v>
      </c>
      <c r="P8" s="310">
        <v>-0.25</v>
      </c>
      <c r="Q8" s="311"/>
      <c r="R8" s="315" t="s">
        <v>335</v>
      </c>
      <c r="S8" s="310">
        <v>-0.25</v>
      </c>
      <c r="T8" s="311"/>
      <c r="U8" s="315" t="s">
        <v>336</v>
      </c>
      <c r="V8" s="310">
        <v>-0.25</v>
      </c>
      <c r="W8" s="311"/>
      <c r="X8" s="315" t="s">
        <v>337</v>
      </c>
      <c r="Y8" s="310">
        <v>-0.25</v>
      </c>
      <c r="Z8" s="311"/>
    </row>
    <row r="9" spans="1:26" s="313" customFormat="1" ht="21.65" customHeight="1">
      <c r="A9" s="305" t="s">
        <v>338</v>
      </c>
      <c r="B9" s="306" t="s">
        <v>339</v>
      </c>
      <c r="C9" s="307" t="s">
        <v>340</v>
      </c>
      <c r="D9" s="308" t="s">
        <v>320</v>
      </c>
      <c r="E9" s="315" t="s">
        <v>341</v>
      </c>
      <c r="F9" s="315" t="s">
        <v>342</v>
      </c>
      <c r="G9" s="310">
        <v>0</v>
      </c>
      <c r="H9" s="315"/>
      <c r="I9" s="315" t="s">
        <v>343</v>
      </c>
      <c r="J9" s="310">
        <v>0.25</v>
      </c>
      <c r="K9" s="315"/>
      <c r="L9" s="309">
        <v>13</v>
      </c>
      <c r="M9" s="310">
        <v>0</v>
      </c>
      <c r="N9" s="315"/>
      <c r="O9" s="304" t="s">
        <v>344</v>
      </c>
      <c r="P9" s="310">
        <v>0</v>
      </c>
      <c r="Q9" s="315"/>
      <c r="R9" s="315" t="s">
        <v>345</v>
      </c>
      <c r="S9" s="310">
        <v>-0.25</v>
      </c>
      <c r="T9" s="315"/>
      <c r="U9" s="309">
        <v>14</v>
      </c>
      <c r="V9" s="310">
        <v>-0.25</v>
      </c>
      <c r="W9" s="315"/>
      <c r="X9" s="315" t="s">
        <v>346</v>
      </c>
      <c r="Y9" s="310">
        <v>0</v>
      </c>
      <c r="Z9" s="315"/>
    </row>
    <row r="10" spans="1:26" s="313" customFormat="1" ht="21.65" customHeight="1">
      <c r="A10" s="314" t="s">
        <v>347</v>
      </c>
      <c r="B10" s="307" t="s">
        <v>348</v>
      </c>
      <c r="C10" s="307" t="s">
        <v>349</v>
      </c>
      <c r="D10" s="308" t="s">
        <v>320</v>
      </c>
      <c r="E10" s="315" t="s">
        <v>341</v>
      </c>
      <c r="F10" s="309">
        <v>13</v>
      </c>
      <c r="G10" s="310">
        <v>0.25</v>
      </c>
      <c r="H10" s="309"/>
      <c r="I10" s="315" t="s">
        <v>350</v>
      </c>
      <c r="J10" s="310">
        <v>-0.25</v>
      </c>
      <c r="K10" s="309"/>
      <c r="L10" s="315" t="s">
        <v>351</v>
      </c>
      <c r="M10" s="310">
        <v>0.25</v>
      </c>
      <c r="N10" s="309"/>
      <c r="O10" s="304" t="s">
        <v>352</v>
      </c>
      <c r="P10" s="310">
        <v>0</v>
      </c>
      <c r="Q10" s="309"/>
      <c r="R10" s="315" t="s">
        <v>346</v>
      </c>
      <c r="S10" s="310">
        <v>-0.25</v>
      </c>
      <c r="T10" s="309"/>
      <c r="U10" s="315" t="s">
        <v>353</v>
      </c>
      <c r="V10" s="310">
        <v>-0.25</v>
      </c>
      <c r="W10" s="309"/>
      <c r="X10" s="315" t="s">
        <v>354</v>
      </c>
      <c r="Y10" s="310">
        <v>0</v>
      </c>
      <c r="Z10" s="309"/>
    </row>
    <row r="11" spans="1:26" s="313" customFormat="1" ht="21.65" customHeight="1">
      <c r="A11" s="314" t="s">
        <v>355</v>
      </c>
      <c r="B11" s="307" t="s">
        <v>356</v>
      </c>
      <c r="C11" s="307" t="s">
        <v>357</v>
      </c>
      <c r="D11" s="308" t="s">
        <v>317</v>
      </c>
      <c r="E11" s="309">
        <v>1</v>
      </c>
      <c r="F11" s="309">
        <v>19</v>
      </c>
      <c r="G11" s="310">
        <v>-0.5</v>
      </c>
      <c r="H11" s="309"/>
      <c r="I11" s="309">
        <v>20</v>
      </c>
      <c r="J11" s="310">
        <v>0</v>
      </c>
      <c r="K11" s="309"/>
      <c r="L11" s="309">
        <v>21</v>
      </c>
      <c r="M11" s="310">
        <v>0</v>
      </c>
      <c r="N11" s="309"/>
      <c r="O11" s="312">
        <v>22</v>
      </c>
      <c r="P11" s="310">
        <v>-0.25</v>
      </c>
      <c r="Q11" s="309"/>
      <c r="R11" s="309">
        <v>23</v>
      </c>
      <c r="S11" s="310">
        <v>0</v>
      </c>
      <c r="T11" s="309"/>
      <c r="U11" s="309">
        <v>24</v>
      </c>
      <c r="V11" s="310">
        <v>0</v>
      </c>
      <c r="W11" s="309"/>
      <c r="X11" s="309">
        <v>25</v>
      </c>
      <c r="Y11" s="310">
        <v>-0.25</v>
      </c>
      <c r="Z11" s="309"/>
    </row>
    <row r="12" spans="1:26" s="313" customFormat="1" ht="21.65" customHeight="1">
      <c r="A12" s="495" t="s">
        <v>358</v>
      </c>
      <c r="B12" s="496"/>
      <c r="C12" s="316" t="s">
        <v>359</v>
      </c>
      <c r="D12" s="308" t="s">
        <v>360</v>
      </c>
      <c r="E12" s="309">
        <v>0</v>
      </c>
      <c r="F12" s="315" t="s">
        <v>361</v>
      </c>
      <c r="G12" s="310">
        <v>0</v>
      </c>
      <c r="H12" s="315"/>
      <c r="I12" s="315" t="s">
        <v>361</v>
      </c>
      <c r="J12" s="310">
        <v>0</v>
      </c>
      <c r="K12" s="315"/>
      <c r="L12" s="315" t="s">
        <v>361</v>
      </c>
      <c r="M12" s="310">
        <v>0</v>
      </c>
      <c r="N12" s="315"/>
      <c r="O12" s="304" t="s">
        <v>362</v>
      </c>
      <c r="P12" s="310">
        <v>0</v>
      </c>
      <c r="Q12" s="315"/>
      <c r="R12" s="315" t="s">
        <v>361</v>
      </c>
      <c r="S12" s="310">
        <v>0</v>
      </c>
      <c r="T12" s="315"/>
      <c r="U12" s="315" t="s">
        <v>361</v>
      </c>
      <c r="V12" s="310">
        <v>0</v>
      </c>
      <c r="W12" s="315"/>
      <c r="X12" s="315" t="s">
        <v>361</v>
      </c>
      <c r="Y12" s="310">
        <v>0</v>
      </c>
      <c r="Z12" s="315"/>
    </row>
    <row r="13" spans="1:26" s="313" customFormat="1" ht="21.65" customHeight="1">
      <c r="A13" s="305" t="s">
        <v>363</v>
      </c>
      <c r="B13" s="317"/>
      <c r="C13" s="318" t="s">
        <v>364</v>
      </c>
      <c r="D13" s="308" t="s">
        <v>360</v>
      </c>
      <c r="E13" s="309">
        <v>0</v>
      </c>
      <c r="F13" s="315" t="s">
        <v>365</v>
      </c>
      <c r="G13" s="310">
        <v>0</v>
      </c>
      <c r="H13" s="315"/>
      <c r="I13" s="315" t="s">
        <v>365</v>
      </c>
      <c r="J13" s="310">
        <v>0</v>
      </c>
      <c r="K13" s="315"/>
      <c r="L13" s="315" t="s">
        <v>365</v>
      </c>
      <c r="M13" s="310">
        <v>0</v>
      </c>
      <c r="N13" s="315"/>
      <c r="O13" s="304" t="s">
        <v>366</v>
      </c>
      <c r="P13" s="310">
        <v>0</v>
      </c>
      <c r="Q13" s="315"/>
      <c r="R13" s="315" t="s">
        <v>365</v>
      </c>
      <c r="S13" s="310">
        <v>0</v>
      </c>
      <c r="T13" s="315"/>
      <c r="U13" s="315" t="s">
        <v>365</v>
      </c>
      <c r="V13" s="310">
        <v>0</v>
      </c>
      <c r="W13" s="315"/>
      <c r="X13" s="315" t="s">
        <v>365</v>
      </c>
      <c r="Y13" s="310">
        <v>0</v>
      </c>
      <c r="Z13" s="315"/>
    </row>
    <row r="14" spans="1:26" s="313" customFormat="1" ht="21.65" customHeight="1">
      <c r="A14" s="314" t="s">
        <v>367</v>
      </c>
      <c r="B14" s="307" t="s">
        <v>368</v>
      </c>
      <c r="C14" s="307" t="s">
        <v>369</v>
      </c>
      <c r="D14" s="308" t="s">
        <v>360</v>
      </c>
      <c r="E14" s="315" t="s">
        <v>370</v>
      </c>
      <c r="F14" s="315" t="s">
        <v>371</v>
      </c>
      <c r="G14" s="310">
        <v>0</v>
      </c>
      <c r="H14" s="315"/>
      <c r="I14" s="315" t="s">
        <v>371</v>
      </c>
      <c r="J14" s="310">
        <v>0</v>
      </c>
      <c r="K14" s="315"/>
      <c r="L14" s="315" t="s">
        <v>371</v>
      </c>
      <c r="M14" s="310">
        <v>0</v>
      </c>
      <c r="N14" s="315"/>
      <c r="O14" s="304" t="s">
        <v>372</v>
      </c>
      <c r="P14" s="310">
        <v>-0.125</v>
      </c>
      <c r="Q14" s="315"/>
      <c r="R14" s="315" t="s">
        <v>373</v>
      </c>
      <c r="S14" s="310">
        <v>0</v>
      </c>
      <c r="T14" s="315"/>
      <c r="U14" s="315" t="s">
        <v>373</v>
      </c>
      <c r="V14" s="310">
        <v>-0.125</v>
      </c>
      <c r="W14" s="315"/>
      <c r="X14" s="315" t="s">
        <v>373</v>
      </c>
      <c r="Y14" s="310">
        <v>0.125</v>
      </c>
      <c r="Z14" s="315"/>
    </row>
    <row r="15" spans="1:26" s="313" customFormat="1" ht="21.65" customHeight="1">
      <c r="A15" s="314" t="s">
        <v>374</v>
      </c>
      <c r="B15" s="307" t="s">
        <v>368</v>
      </c>
      <c r="C15" s="307" t="s">
        <v>375</v>
      </c>
      <c r="D15" s="308" t="s">
        <v>320</v>
      </c>
      <c r="E15" s="315" t="s">
        <v>341</v>
      </c>
      <c r="F15" s="309">
        <v>11</v>
      </c>
      <c r="G15" s="310">
        <v>0.25</v>
      </c>
      <c r="H15" s="309"/>
      <c r="I15" s="315" t="s">
        <v>376</v>
      </c>
      <c r="J15" s="310">
        <v>0.25</v>
      </c>
      <c r="K15" s="309"/>
      <c r="L15" s="315" t="s">
        <v>377</v>
      </c>
      <c r="M15" s="310">
        <v>0.25</v>
      </c>
      <c r="N15" s="309"/>
      <c r="O15" s="304" t="s">
        <v>378</v>
      </c>
      <c r="P15" s="310">
        <v>-0.25</v>
      </c>
      <c r="Q15" s="309"/>
      <c r="R15" s="315" t="s">
        <v>379</v>
      </c>
      <c r="S15" s="310">
        <v>0.25</v>
      </c>
      <c r="T15" s="309"/>
      <c r="U15" s="315" t="s">
        <v>342</v>
      </c>
      <c r="V15" s="310">
        <v>0.25</v>
      </c>
      <c r="W15" s="309"/>
      <c r="X15" s="315" t="s">
        <v>343</v>
      </c>
      <c r="Y15" s="310">
        <v>-0.25</v>
      </c>
      <c r="Z15" s="309"/>
    </row>
    <row r="16" spans="1:26" s="313" customFormat="1" ht="21.65" customHeight="1">
      <c r="A16" s="305" t="s">
        <v>380</v>
      </c>
      <c r="B16" s="317"/>
      <c r="C16" s="318" t="s">
        <v>381</v>
      </c>
      <c r="D16" s="308" t="s">
        <v>320</v>
      </c>
      <c r="E16" s="315" t="s">
        <v>365</v>
      </c>
      <c r="F16" s="315" t="s">
        <v>376</v>
      </c>
      <c r="G16" s="310">
        <v>0</v>
      </c>
      <c r="H16" s="315"/>
      <c r="I16" s="315" t="s">
        <v>382</v>
      </c>
      <c r="J16" s="310">
        <v>0.25</v>
      </c>
      <c r="K16" s="315"/>
      <c r="L16" s="315" t="s">
        <v>379</v>
      </c>
      <c r="M16" s="310">
        <v>0</v>
      </c>
      <c r="N16" s="315"/>
      <c r="O16" s="304" t="s">
        <v>383</v>
      </c>
      <c r="P16" s="310">
        <v>0.25</v>
      </c>
      <c r="Q16" s="315"/>
      <c r="R16" s="315" t="s">
        <v>350</v>
      </c>
      <c r="S16" s="310">
        <v>0.25</v>
      </c>
      <c r="T16" s="315"/>
      <c r="U16" s="315" t="s">
        <v>345</v>
      </c>
      <c r="V16" s="310">
        <v>0.25</v>
      </c>
      <c r="W16" s="315"/>
      <c r="X16" s="315" t="s">
        <v>346</v>
      </c>
      <c r="Y16" s="310">
        <v>0.25</v>
      </c>
      <c r="Z16" s="315"/>
    </row>
    <row r="17" spans="1:26" s="313" customFormat="1" ht="21.65" customHeight="1">
      <c r="A17" s="305" t="s">
        <v>384</v>
      </c>
      <c r="B17" s="317"/>
      <c r="C17" s="318" t="s">
        <v>385</v>
      </c>
      <c r="D17" s="308" t="s">
        <v>360</v>
      </c>
      <c r="E17" s="315" t="s">
        <v>341</v>
      </c>
      <c r="F17" s="315" t="s">
        <v>386</v>
      </c>
      <c r="G17" s="310">
        <v>0.25</v>
      </c>
      <c r="H17" s="315"/>
      <c r="I17" s="315" t="s">
        <v>387</v>
      </c>
      <c r="J17" s="319">
        <v>0.5</v>
      </c>
      <c r="K17" s="315"/>
      <c r="L17" s="315" t="s">
        <v>388</v>
      </c>
      <c r="M17" s="319">
        <v>0.5</v>
      </c>
      <c r="N17" s="315"/>
      <c r="O17" s="312">
        <v>10</v>
      </c>
      <c r="P17" s="310">
        <v>0</v>
      </c>
      <c r="Q17" s="315"/>
      <c r="R17" s="315" t="s">
        <v>389</v>
      </c>
      <c r="S17" s="310">
        <v>-0.25</v>
      </c>
      <c r="T17" s="315"/>
      <c r="U17" s="315" t="s">
        <v>390</v>
      </c>
      <c r="V17" s="310">
        <v>-0.25</v>
      </c>
      <c r="W17" s="315"/>
      <c r="X17" s="315" t="s">
        <v>391</v>
      </c>
      <c r="Y17" s="310">
        <v>-0.25</v>
      </c>
      <c r="Z17" s="315"/>
    </row>
    <row r="18" spans="1:26" s="313" customFormat="1" ht="21.65" customHeight="1">
      <c r="A18" s="314" t="s">
        <v>392</v>
      </c>
      <c r="B18" s="307" t="s">
        <v>393</v>
      </c>
      <c r="C18" s="307" t="s">
        <v>394</v>
      </c>
      <c r="D18" s="308" t="s">
        <v>360</v>
      </c>
      <c r="E18" s="315" t="s">
        <v>341</v>
      </c>
      <c r="F18" s="309">
        <v>7</v>
      </c>
      <c r="G18" s="310">
        <v>0.25</v>
      </c>
      <c r="H18" s="309"/>
      <c r="I18" s="315" t="s">
        <v>395</v>
      </c>
      <c r="J18" s="310">
        <v>0.25</v>
      </c>
      <c r="K18" s="309"/>
      <c r="L18" s="315" t="s">
        <v>396</v>
      </c>
      <c r="M18" s="310">
        <v>0</v>
      </c>
      <c r="N18" s="309"/>
      <c r="O18" s="304" t="s">
        <v>397</v>
      </c>
      <c r="P18" s="310">
        <v>0</v>
      </c>
      <c r="Q18" s="309"/>
      <c r="R18" s="309">
        <v>8</v>
      </c>
      <c r="S18" s="310">
        <v>0.25</v>
      </c>
      <c r="T18" s="309"/>
      <c r="U18" s="315" t="s">
        <v>398</v>
      </c>
      <c r="V18" s="310">
        <v>0.25</v>
      </c>
      <c r="W18" s="309"/>
      <c r="X18" s="315" t="s">
        <v>399</v>
      </c>
      <c r="Y18" s="310">
        <v>0</v>
      </c>
      <c r="Z18" s="309"/>
    </row>
    <row r="19" spans="1:26" s="313" customFormat="1" ht="21.65" customHeight="1">
      <c r="A19" s="305" t="s">
        <v>392</v>
      </c>
      <c r="B19" s="306" t="s">
        <v>400</v>
      </c>
      <c r="C19" s="307" t="s">
        <v>401</v>
      </c>
      <c r="D19" s="308" t="s">
        <v>360</v>
      </c>
      <c r="E19" s="309">
        <v>0</v>
      </c>
      <c r="F19" s="315" t="s">
        <v>402</v>
      </c>
      <c r="G19" s="310">
        <v>0</v>
      </c>
      <c r="H19" s="315"/>
      <c r="I19" s="315" t="s">
        <v>402</v>
      </c>
      <c r="J19" s="310">
        <v>0</v>
      </c>
      <c r="K19" s="315"/>
      <c r="L19" s="315" t="s">
        <v>402</v>
      </c>
      <c r="M19" s="310">
        <v>0.125</v>
      </c>
      <c r="N19" s="315"/>
      <c r="O19" s="304" t="s">
        <v>403</v>
      </c>
      <c r="P19" s="310">
        <v>0</v>
      </c>
      <c r="Q19" s="315"/>
      <c r="R19" s="315" t="s">
        <v>402</v>
      </c>
      <c r="S19" s="310">
        <v>0</v>
      </c>
      <c r="T19" s="315"/>
      <c r="U19" s="315" t="s">
        <v>402</v>
      </c>
      <c r="V19" s="310">
        <v>-0.125</v>
      </c>
      <c r="W19" s="315"/>
      <c r="X19" s="315" t="s">
        <v>402</v>
      </c>
      <c r="Y19" s="310">
        <v>-0.125</v>
      </c>
      <c r="Z19" s="315"/>
    </row>
    <row r="20" spans="1:26" s="313" customFormat="1" ht="21.65" customHeight="1">
      <c r="A20" s="314" t="s">
        <v>404</v>
      </c>
      <c r="B20" s="307" t="s">
        <v>405</v>
      </c>
      <c r="C20" s="307" t="s">
        <v>406</v>
      </c>
      <c r="D20" s="308" t="s">
        <v>407</v>
      </c>
      <c r="E20" s="309">
        <v>0</v>
      </c>
      <c r="F20" s="315" t="s">
        <v>361</v>
      </c>
      <c r="G20" s="310">
        <v>0</v>
      </c>
      <c r="H20" s="315"/>
      <c r="I20" s="315" t="s">
        <v>361</v>
      </c>
      <c r="J20" s="310">
        <v>0</v>
      </c>
      <c r="K20" s="315"/>
      <c r="L20" s="315" t="s">
        <v>361</v>
      </c>
      <c r="M20" s="310">
        <v>0</v>
      </c>
      <c r="N20" s="315"/>
      <c r="O20" s="304" t="s">
        <v>362</v>
      </c>
      <c r="P20" s="310">
        <v>0</v>
      </c>
      <c r="Q20" s="315"/>
      <c r="R20" s="315" t="s">
        <v>361</v>
      </c>
      <c r="S20" s="310">
        <v>0</v>
      </c>
      <c r="T20" s="315"/>
      <c r="U20" s="315" t="s">
        <v>361</v>
      </c>
      <c r="V20" s="310">
        <v>0</v>
      </c>
      <c r="W20" s="315"/>
      <c r="X20" s="315" t="s">
        <v>361</v>
      </c>
      <c r="Y20" s="310">
        <v>0</v>
      </c>
      <c r="Z20" s="315"/>
    </row>
    <row r="21" spans="1:26" s="313" customFormat="1" ht="21.65" customHeight="1">
      <c r="A21" s="305" t="s">
        <v>408</v>
      </c>
      <c r="B21" s="306" t="s">
        <v>405</v>
      </c>
      <c r="C21" s="307" t="s">
        <v>409</v>
      </c>
      <c r="D21" s="308" t="s">
        <v>407</v>
      </c>
      <c r="E21" s="309">
        <v>0</v>
      </c>
      <c r="F21" s="315" t="s">
        <v>361</v>
      </c>
      <c r="G21" s="310">
        <v>0</v>
      </c>
      <c r="H21" s="315"/>
      <c r="I21" s="315" t="s">
        <v>361</v>
      </c>
      <c r="J21" s="310">
        <v>0</v>
      </c>
      <c r="K21" s="315"/>
      <c r="L21" s="315" t="s">
        <v>361</v>
      </c>
      <c r="M21" s="310">
        <v>0</v>
      </c>
      <c r="N21" s="315"/>
      <c r="O21" s="304" t="s">
        <v>362</v>
      </c>
      <c r="P21" s="310">
        <v>0</v>
      </c>
      <c r="Q21" s="315"/>
      <c r="R21" s="315" t="s">
        <v>361</v>
      </c>
      <c r="S21" s="310">
        <v>0</v>
      </c>
      <c r="T21" s="315"/>
      <c r="U21" s="315" t="s">
        <v>361</v>
      </c>
      <c r="V21" s="310">
        <v>0</v>
      </c>
      <c r="W21" s="315"/>
      <c r="X21" s="315" t="s">
        <v>361</v>
      </c>
      <c r="Y21" s="310">
        <v>0</v>
      </c>
      <c r="Z21" s="315"/>
    </row>
    <row r="22" spans="1:26" s="313" customFormat="1" ht="21.65" customHeight="1">
      <c r="A22" s="495" t="s">
        <v>410</v>
      </c>
      <c r="B22" s="496"/>
      <c r="C22" s="316" t="s">
        <v>411</v>
      </c>
      <c r="D22" s="308" t="s">
        <v>407</v>
      </c>
      <c r="E22" s="309">
        <v>0</v>
      </c>
      <c r="F22" s="309">
        <v>1</v>
      </c>
      <c r="G22" s="310">
        <v>0</v>
      </c>
      <c r="H22" s="309"/>
      <c r="I22" s="309">
        <v>1</v>
      </c>
      <c r="J22" s="310">
        <v>0</v>
      </c>
      <c r="K22" s="309"/>
      <c r="L22" s="309">
        <v>1</v>
      </c>
      <c r="M22" s="310">
        <v>0</v>
      </c>
      <c r="N22" s="309"/>
      <c r="O22" s="312">
        <v>1</v>
      </c>
      <c r="P22" s="310">
        <v>0</v>
      </c>
      <c r="Q22" s="309"/>
      <c r="R22" s="309">
        <v>1</v>
      </c>
      <c r="S22" s="310">
        <v>0</v>
      </c>
      <c r="T22" s="309"/>
      <c r="U22" s="309">
        <v>1</v>
      </c>
      <c r="V22" s="310">
        <v>0</v>
      </c>
      <c r="W22" s="309"/>
      <c r="X22" s="309">
        <v>1</v>
      </c>
      <c r="Y22" s="310">
        <v>0</v>
      </c>
      <c r="Z22" s="309"/>
    </row>
    <row r="23" spans="1:26" ht="13" customHeight="1">
      <c r="A23" s="497"/>
      <c r="B23" s="498"/>
      <c r="C23" s="295"/>
      <c r="D23" s="320"/>
      <c r="E23" s="320"/>
      <c r="F23" s="320"/>
      <c r="G23" s="320"/>
      <c r="H23" s="320"/>
      <c r="I23" s="320"/>
      <c r="J23" s="320"/>
      <c r="K23" s="320"/>
      <c r="L23" s="320"/>
      <c r="M23" s="320"/>
      <c r="N23" s="320"/>
      <c r="O23" s="321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320"/>
    </row>
    <row r="43" spans="2:2">
      <c r="B43" s="292" t="s">
        <v>272</v>
      </c>
    </row>
  </sheetData>
  <mergeCells count="9">
    <mergeCell ref="A12:B12"/>
    <mergeCell ref="A22:B22"/>
    <mergeCell ref="A23:B23"/>
    <mergeCell ref="A1:B4"/>
    <mergeCell ref="O1:X1"/>
    <mergeCell ref="O2:X2"/>
    <mergeCell ref="O3:X3"/>
    <mergeCell ref="D4:X4"/>
    <mergeCell ref="A5:B5"/>
  </mergeCells>
  <pageMargins left="0" right="0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79" customWidth="1"/>
    <col min="2" max="2" width="81.26953125" style="80" hidden="1" customWidth="1"/>
    <col min="3" max="3" width="206" style="80" customWidth="1"/>
    <col min="4" max="4" width="70.7265625" style="80" hidden="1" customWidth="1"/>
    <col min="5" max="5" width="74.81640625" style="80" hidden="1" customWidth="1"/>
    <col min="6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 t="s">
        <v>9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D15-206 (D15-TA204A1)</v>
      </c>
      <c r="C3" s="75" t="s">
        <v>11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curved hem tank top</v>
      </c>
      <c r="C4" s="75" t="s">
        <v>13</v>
      </c>
      <c r="D4" s="75"/>
      <c r="E4" s="75"/>
    </row>
    <row r="5" spans="1:12" s="74" customFormat="1" ht="76" customHeight="1">
      <c r="A5" s="76"/>
      <c r="B5" s="142" t="str">
        <f>'1. CUTTING DOCKET'!$D$21</f>
        <v>CLOUD</v>
      </c>
      <c r="C5" s="142" t="e">
        <f>'1. CUTTING DOCKET'!#REF!</f>
        <v>#REF!</v>
      </c>
      <c r="D5" s="142" t="str">
        <f>'1. CUTTING DOCKET'!$D$30</f>
        <v>LUNAR</v>
      </c>
      <c r="E5" s="142" t="str">
        <f>'1. CUTTING DOCKET'!$D$36</f>
        <v>PARCHMENT</v>
      </c>
    </row>
    <row r="6" spans="1:12" s="77" customFormat="1" ht="69.75" customHeight="1">
      <c r="A6" s="144" t="s">
        <v>171</v>
      </c>
      <c r="B6" s="144" t="str">
        <f>'1. CUTTING DOCKET'!$E$48</f>
        <v>PFD</v>
      </c>
      <c r="C6" s="144" t="str">
        <f>'1. CUTTING DOCKET'!$E$50</f>
        <v>PFD</v>
      </c>
      <c r="D6" s="144" t="str">
        <f>'1. CUTTING DOCKET'!$E$52</f>
        <v>PFD</v>
      </c>
      <c r="E6" s="144" t="str">
        <f>'1. CUTTING DOCKET'!$E$54</f>
        <v>PFD</v>
      </c>
    </row>
    <row r="7" spans="1:12" s="77" customFormat="1" ht="75" customHeight="1">
      <c r="A7" s="181" t="s">
        <v>172</v>
      </c>
      <c r="B7" s="529" t="str">
        <f>'1. CUTTING DOCKET'!M11</f>
        <v>SLUB JERSEY 60% COTTON, 35% POLYESTER, 5% SPANDEX 230GSM</v>
      </c>
      <c r="C7" s="530"/>
      <c r="D7" s="530"/>
      <c r="E7" s="531"/>
    </row>
    <row r="8" spans="1:12" s="77" customFormat="1" ht="409.6" customHeight="1">
      <c r="A8" s="145" t="str">
        <f>'1. CUTTING DOCKET'!D48</f>
        <v>VẢI CHÍNH, CỔ ÁO, VÒNG NÁCH</v>
      </c>
      <c r="B8" s="532"/>
      <c r="C8" s="533"/>
      <c r="D8" s="533"/>
      <c r="E8" s="534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529" t="e">
        <f>'1. CUTTING DOCKET'!#REF!</f>
        <v>#REF!</v>
      </c>
      <c r="C13" s="530"/>
      <c r="D13" s="531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532"/>
      <c r="C14" s="533"/>
      <c r="D14" s="533"/>
      <c r="E14" s="258"/>
      <c r="L14" s="78"/>
    </row>
    <row r="15" spans="1:12" s="77" customFormat="1" ht="74.25" customHeight="1">
      <c r="A15" s="144" t="s">
        <v>173</v>
      </c>
      <c r="B15" s="148" t="str">
        <f>'1. CUTTING DOCKET'!$F$57</f>
        <v>CLOUD</v>
      </c>
      <c r="C15" s="148" t="str">
        <f>'1. CUTTING DOCKET'!$F$58</f>
        <v xml:space="preserve"> MOONLIGHT</v>
      </c>
      <c r="D15" s="148" t="str">
        <f>'1. CUTTING DOCKET'!$F$59</f>
        <v>LUNAR</v>
      </c>
      <c r="E15" s="148" t="str">
        <f>'1. CUTTING DOCKET'!$F$60</f>
        <v>PARCHMENT</v>
      </c>
    </row>
    <row r="16" spans="1:12" s="77" customFormat="1" ht="115.5" customHeight="1">
      <c r="A16" s="145" t="s">
        <v>80</v>
      </c>
      <c r="B16" s="143" t="str">
        <f>'1. CUTTING DOCKET'!$G$57</f>
        <v>PFD</v>
      </c>
      <c r="C16" s="143" t="str">
        <f>'1. CUTTING DOCKET'!$G$58</f>
        <v>PFD</v>
      </c>
      <c r="D16" s="143" t="str">
        <f>'1. CUTTING DOCKET'!$G$59</f>
        <v>PFD</v>
      </c>
      <c r="E16" s="143" t="str">
        <f>'1. CUTTING DOCKET'!$G$60</f>
        <v>PFD</v>
      </c>
    </row>
    <row r="17" spans="1:5" s="77" customFormat="1" ht="115.5" customHeight="1">
      <c r="A17" s="145" t="str">
        <f>'1. CUTTING DOCKET'!B61</f>
        <v>CHỈ 40/2 SỬA HÀNG SAU NHUỘM</v>
      </c>
      <c r="B17" s="535" t="str">
        <f>'1. CUTTING DOCKET'!G61</f>
        <v>chỉ chợ</v>
      </c>
      <c r="C17" s="536"/>
      <c r="D17" s="536"/>
      <c r="E17" s="537"/>
    </row>
    <row r="18" spans="1:5" s="77" customFormat="1" ht="90" customHeight="1">
      <c r="A18" s="144" t="str">
        <f>'1. CUTTING DOCKET'!B65</f>
        <v>NHÃN CHÍNH CHO ÁO</v>
      </c>
      <c r="B18" s="479" t="str">
        <f>'1. CUTTING DOCKET'!F65</f>
        <v>NỀN TRẮNG CHỮ ĐEN</v>
      </c>
      <c r="C18" s="480"/>
      <c r="D18" s="480"/>
      <c r="E18" s="481"/>
    </row>
    <row r="19" spans="1:5" s="77" customFormat="1" ht="409.6" customHeight="1">
      <c r="A19" s="149" t="s">
        <v>174</v>
      </c>
      <c r="B19" s="518"/>
      <c r="C19" s="519"/>
      <c r="D19" s="519"/>
      <c r="E19" s="519"/>
    </row>
    <row r="20" spans="1:5" s="77" customFormat="1" ht="79.5" customHeight="1">
      <c r="A20" s="144" t="str">
        <f>'1. CUTTING DOCKET'!B69</f>
        <v>NHÃN SIZE CHO ÁO</v>
      </c>
      <c r="B20" s="479" t="str">
        <f>'1. CUTTING DOCKET'!F69</f>
        <v>NỀN TRẮNG CHỮ ĐEN</v>
      </c>
      <c r="C20" s="480"/>
      <c r="D20" s="480"/>
      <c r="E20" s="481"/>
    </row>
    <row r="21" spans="1:5" s="77" customFormat="1" ht="346.5" customHeight="1">
      <c r="A21" s="145" t="s">
        <v>175</v>
      </c>
      <c r="B21" s="520"/>
      <c r="C21" s="521"/>
      <c r="D21" s="521"/>
      <c r="E21" s="522"/>
    </row>
    <row r="22" spans="1:5" s="77" customFormat="1" ht="140">
      <c r="A22" s="144" t="str">
        <f>'1. CUTTING DOCKET'!B77</f>
        <v>NHÃN THÀNH PHẦN 60% COTTON, 35% POLYESTER, 5% SPANDEX 1 LÁ</v>
      </c>
      <c r="B22" s="479" t="str">
        <f>'1. CUTTING DOCKET'!F77</f>
        <v>NỀN TRẮNG CHỮ ĐEN</v>
      </c>
      <c r="C22" s="480"/>
      <c r="D22" s="480"/>
      <c r="E22" s="259"/>
    </row>
    <row r="23" spans="1:5" s="77" customFormat="1" ht="299.25" customHeight="1">
      <c r="A23" s="149" t="s">
        <v>176</v>
      </c>
      <c r="B23" s="523"/>
      <c r="C23" s="524"/>
      <c r="D23" s="524"/>
      <c r="E23" s="524"/>
    </row>
    <row r="24" spans="1:5" s="77" customFormat="1" ht="101.5" customHeight="1">
      <c r="A24" s="144" t="str">
        <f>'1. CUTTING DOCKET'!B73</f>
        <v>NHÃN COUNTRY OF ORIGIN- made in vietnam</v>
      </c>
      <c r="B24" s="479" t="str">
        <f>'1. CUTTING DOCKET'!F73</f>
        <v>NỀN TRẮNG CHỮ ĐEN</v>
      </c>
      <c r="C24" s="480"/>
      <c r="D24" s="480"/>
      <c r="E24" s="259"/>
    </row>
    <row r="25" spans="1:5" s="77" customFormat="1" ht="362.25" customHeight="1">
      <c r="A25" s="149" t="s">
        <v>177</v>
      </c>
      <c r="B25" s="525" t="s">
        <v>185</v>
      </c>
      <c r="C25" s="526"/>
      <c r="D25" s="526"/>
      <c r="E25" s="260"/>
    </row>
    <row r="26" spans="1:5" s="77" customFormat="1" ht="109.5" customHeight="1">
      <c r="A26" s="144" t="s">
        <v>178</v>
      </c>
      <c r="B26" s="479" t="str">
        <f>'1. CUTTING DOCKET'!F83</f>
        <v>NỀN TRẮNG CHỮ ĐEN</v>
      </c>
      <c r="C26" s="480"/>
      <c r="D26" s="480"/>
      <c r="E26" s="261"/>
    </row>
    <row r="27" spans="1:5" s="77" customFormat="1" ht="282" customHeight="1">
      <c r="A27" s="149" t="s">
        <v>179</v>
      </c>
      <c r="B27" s="527" t="s">
        <v>180</v>
      </c>
      <c r="C27" s="528"/>
      <c r="D27" s="528"/>
      <c r="E27" s="528"/>
    </row>
    <row r="28" spans="1:5" s="77" customFormat="1" ht="93.65" customHeight="1">
      <c r="A28" s="144" t="e">
        <f>'1. CUTTING DOCKET'!#REF!</f>
        <v>#REF!</v>
      </c>
      <c r="B28" s="479" t="e">
        <f>'1. CUTTING DOCKET'!#REF!</f>
        <v>#REF!</v>
      </c>
      <c r="C28" s="480"/>
      <c r="D28" s="480"/>
      <c r="E28" s="261"/>
    </row>
    <row r="29" spans="1:5" s="77" customFormat="1" ht="273" customHeight="1">
      <c r="A29" s="145" t="s">
        <v>181</v>
      </c>
      <c r="B29" s="513"/>
      <c r="C29" s="514"/>
      <c r="D29" s="514"/>
      <c r="E29" s="514"/>
    </row>
    <row r="30" spans="1:5" s="77" customFormat="1" ht="95.25" customHeight="1">
      <c r="A30" s="144" t="e">
        <f>'1. CUTTING DOCKET'!#REF!</f>
        <v>#REF!</v>
      </c>
      <c r="B30" s="479" t="e">
        <f>'1. CUTTING DOCKET'!#REF!</f>
        <v>#REF!</v>
      </c>
      <c r="C30" s="480"/>
      <c r="D30" s="480"/>
      <c r="E30" s="261"/>
    </row>
    <row r="31" spans="1:5" s="77" customFormat="1" ht="324.75" customHeight="1">
      <c r="A31" s="145"/>
      <c r="B31" s="513"/>
      <c r="C31" s="514"/>
      <c r="D31" s="514"/>
      <c r="E31" s="514"/>
    </row>
    <row r="32" spans="1:5" s="77" customFormat="1" ht="119.5" customHeight="1">
      <c r="A32" s="144" t="s">
        <v>182</v>
      </c>
      <c r="B32" s="479" t="e">
        <f>'1. CUTTING DOCKET'!#REF!</f>
        <v>#REF!</v>
      </c>
      <c r="C32" s="480"/>
      <c r="D32" s="480"/>
      <c r="E32" s="261"/>
    </row>
    <row r="33" spans="1:9" s="77" customFormat="1" ht="287.25" customHeight="1">
      <c r="A33" s="145" t="s">
        <v>183</v>
      </c>
      <c r="B33" s="513"/>
      <c r="C33" s="514"/>
      <c r="D33" s="514"/>
      <c r="E33" s="514"/>
    </row>
    <row r="34" spans="1:9" s="77" customFormat="1" ht="71.5" customHeight="1">
      <c r="A34" s="144" t="s">
        <v>108</v>
      </c>
      <c r="B34" s="479" t="s">
        <v>109</v>
      </c>
      <c r="C34" s="480"/>
      <c r="D34" s="480"/>
      <c r="E34" s="261"/>
    </row>
    <row r="35" spans="1:9" s="77" customFormat="1" ht="87" customHeight="1">
      <c r="A35" s="145" t="s">
        <v>184</v>
      </c>
      <c r="B35" s="513"/>
      <c r="C35" s="514"/>
      <c r="D35" s="514"/>
      <c r="E35" s="514"/>
    </row>
    <row r="36" spans="1:9" s="77" customFormat="1" ht="63.65" customHeight="1">
      <c r="A36" s="144" t="s">
        <v>110</v>
      </c>
      <c r="B36" s="479" t="s">
        <v>103</v>
      </c>
      <c r="C36" s="480"/>
      <c r="D36" s="480"/>
      <c r="E36" s="261"/>
    </row>
    <row r="37" spans="1:9" s="77" customFormat="1" ht="97.5" customHeight="1">
      <c r="A37" s="145" t="s">
        <v>184</v>
      </c>
      <c r="B37" s="513"/>
      <c r="C37" s="514"/>
      <c r="D37" s="514"/>
      <c r="E37" s="514"/>
    </row>
    <row r="38" spans="1:9" s="77" customFormat="1" ht="97.5" customHeight="1">
      <c r="A38" s="262" t="e">
        <f>'1. CUTTING DOCKET'!#REF!</f>
        <v>#REF!</v>
      </c>
      <c r="B38" s="515" t="e">
        <f>'1. CUTTING DOCKET'!#REF!</f>
        <v>#REF!</v>
      </c>
      <c r="C38" s="516"/>
      <c r="D38" s="517"/>
      <c r="E38" s="263"/>
    </row>
    <row r="39" spans="1:9" s="77" customFormat="1" ht="221.5" customHeight="1">
      <c r="A39" s="145"/>
      <c r="B39" s="482"/>
      <c r="C39" s="482"/>
      <c r="D39" s="482"/>
      <c r="E39" s="482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41"/>
    <col min="18" max="18" width="80.26953125" style="41" customWidth="1"/>
    <col min="19" max="16384" width="9.17968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47" customFormat="1" ht="30.75" customHeight="1">
      <c r="A1" s="43"/>
      <c r="B1" s="44" t="s">
        <v>186</v>
      </c>
      <c r="C1" s="44" t="s">
        <v>187</v>
      </c>
      <c r="D1" s="538" t="s">
        <v>188</v>
      </c>
      <c r="E1" s="538"/>
      <c r="F1" s="538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189</v>
      </c>
      <c r="C2" s="49" t="s">
        <v>190</v>
      </c>
      <c r="D2" s="539" t="s">
        <v>191</v>
      </c>
      <c r="E2" s="539"/>
      <c r="F2" s="539"/>
      <c r="G2" s="539"/>
      <c r="H2" s="539"/>
      <c r="I2" s="540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192</v>
      </c>
      <c r="B3" s="51" t="s">
        <v>193</v>
      </c>
      <c r="C3" s="51" t="s">
        <v>194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195</v>
      </c>
      <c r="J3" s="54"/>
      <c r="K3" s="54"/>
    </row>
    <row r="4" spans="1:25" s="61" customFormat="1" ht="27" customHeight="1">
      <c r="A4" s="56">
        <v>1</v>
      </c>
      <c r="B4" s="57" t="s">
        <v>196</v>
      </c>
      <c r="C4" s="57" t="s">
        <v>197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198</v>
      </c>
      <c r="J4" s="60"/>
      <c r="K4" s="60"/>
    </row>
    <row r="5" spans="1:25" s="61" customFormat="1" ht="27" customHeight="1">
      <c r="A5" s="56">
        <v>2</v>
      </c>
      <c r="B5" s="57" t="s">
        <v>199</v>
      </c>
      <c r="C5" s="57" t="s">
        <v>200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198</v>
      </c>
      <c r="J5" s="60"/>
      <c r="K5" s="60"/>
    </row>
    <row r="6" spans="1:25" s="61" customFormat="1" ht="27" customHeight="1">
      <c r="A6" s="56">
        <v>3</v>
      </c>
      <c r="B6" s="42" t="s">
        <v>201</v>
      </c>
      <c r="C6" s="42" t="s">
        <v>202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198</v>
      </c>
      <c r="J6" s="60"/>
      <c r="K6" s="60"/>
    </row>
    <row r="7" spans="1:25" s="61" customFormat="1" ht="27" customHeight="1">
      <c r="A7" s="56">
        <v>4</v>
      </c>
      <c r="B7" s="42" t="s">
        <v>203</v>
      </c>
      <c r="C7" s="42" t="s">
        <v>204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198</v>
      </c>
      <c r="J7" s="60"/>
      <c r="K7" s="60"/>
    </row>
    <row r="8" spans="1:25" s="61" customFormat="1" ht="27" customHeight="1">
      <c r="A8" s="56">
        <v>5</v>
      </c>
      <c r="B8" s="42" t="s">
        <v>205</v>
      </c>
      <c r="C8" s="42" t="s">
        <v>206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207</v>
      </c>
      <c r="J8" s="60"/>
      <c r="K8" s="60"/>
    </row>
    <row r="9" spans="1:25" s="61" customFormat="1" ht="27" customHeight="1">
      <c r="A9" s="56">
        <v>6</v>
      </c>
      <c r="B9" s="42" t="s">
        <v>208</v>
      </c>
      <c r="C9" s="42" t="s">
        <v>209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198</v>
      </c>
      <c r="J9" s="60"/>
      <c r="K9" s="60"/>
    </row>
    <row r="10" spans="1:25" s="61" customFormat="1" ht="27" customHeight="1">
      <c r="A10" s="56">
        <v>7</v>
      </c>
      <c r="B10" s="42" t="s">
        <v>210</v>
      </c>
      <c r="C10" s="42" t="s">
        <v>211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198</v>
      </c>
      <c r="J10" s="60"/>
      <c r="K10" s="60"/>
    </row>
    <row r="11" spans="1:25" s="61" customFormat="1" ht="27" customHeight="1">
      <c r="A11" s="56">
        <v>8</v>
      </c>
      <c r="B11" s="42" t="s">
        <v>212</v>
      </c>
      <c r="C11" s="42" t="s">
        <v>213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214</v>
      </c>
      <c r="C12" s="42" t="s">
        <v>215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207</v>
      </c>
      <c r="J12" s="60"/>
      <c r="K12" s="60"/>
    </row>
    <row r="13" spans="1:25" s="61" customFormat="1" ht="27" customHeight="1">
      <c r="A13" s="56">
        <v>10</v>
      </c>
      <c r="B13" s="42" t="s">
        <v>216</v>
      </c>
      <c r="C13" s="42" t="s">
        <v>217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207</v>
      </c>
      <c r="J13" s="60"/>
      <c r="K13" s="60"/>
    </row>
    <row r="14" spans="1:25" s="61" customFormat="1" ht="27" customHeight="1">
      <c r="A14" s="56">
        <v>11</v>
      </c>
      <c r="B14" s="42" t="s">
        <v>218</v>
      </c>
      <c r="C14" s="42" t="s">
        <v>219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220</v>
      </c>
      <c r="C15" s="42" t="s">
        <v>221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222</v>
      </c>
      <c r="C16" s="42" t="s">
        <v>223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224</v>
      </c>
      <c r="C17" s="66" t="s">
        <v>225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EF89E38-17E5-4E09-941F-DA699F43196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D7D8A2B1-3766-4F91-9DCB-22512D262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C097AAC-3089-4341-9966-61163C41A45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1. CUTTING DOCKET</vt:lpstr>
      <vt:lpstr>GREY</vt:lpstr>
      <vt:lpstr>2. TRIM CARD</vt:lpstr>
      <vt:lpstr>SIZE SET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GREY!Print_Area</vt:lpstr>
      <vt:lpstr>'1. CUTTING DOCKET'!Print_Titles</vt:lpstr>
      <vt:lpstr>'2. TRIM CARD'!Print_Titles</vt:lpstr>
      <vt:lpstr>'2. TRIM CARD (GREY)'!Print_Titles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Linh Bui Thi Truc</cp:lastModifiedBy>
  <cp:revision/>
  <cp:lastPrinted>2024-06-07T07:32:06Z</cp:lastPrinted>
  <dcterms:created xsi:type="dcterms:W3CDTF">2016-05-06T01:47:29Z</dcterms:created>
  <dcterms:modified xsi:type="dcterms:W3CDTF">2024-08-01T10:07:25Z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